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24"/>
  <workbookPr codeName="EstaPastaDeTrabalho" defaultThemeVersion="166925"/>
  <mc:AlternateContent xmlns:mc="http://schemas.openxmlformats.org/markup-compatibility/2006">
    <mc:Choice Requires="x15">
      <x15ac:absPath xmlns:x15ac="http://schemas.microsoft.com/office/spreadsheetml/2010/11/ac" url="W:\Ddpe\Ddip\Regime de Recuperação Fiscal - PRF2024\Arquivos março2025\Notas Técnicas\"/>
    </mc:Choice>
  </mc:AlternateContent>
  <xr:revisionPtr revIDLastSave="0" documentId="13_ncr:1_{E15D0636-5137-4ADE-80A5-7279950C2625}" xr6:coauthVersionLast="47" xr6:coauthVersionMax="47" xr10:uidLastSave="{00000000-0000-0000-0000-000000000000}"/>
  <bookViews>
    <workbookView xWindow="-108" yWindow="-108" windowWidth="23256" windowHeight="12456" tabRatio="686" xr2:uid="{00000000-000D-0000-FFFF-FFFF00000000}"/>
  </bookViews>
  <sheets>
    <sheet name="Índice" sheetId="28" r:id="rId1"/>
    <sheet name="Encargos" sheetId="6" r:id="rId2"/>
    <sheet name="Linha Serviço Dívida Compet" sheetId="27" r:id="rId3"/>
    <sheet name="Consolidado - Cen. Ajustado" sheetId="19" r:id="rId4"/>
    <sheet name="Consolidado - Cenário Base" sheetId="25" r:id="rId5"/>
    <sheet name="OC A CONTRATAR" sheetId="29" r:id="rId6"/>
    <sheet name="OC A CONTRATAR US$" sheetId="30" r:id="rId7"/>
    <sheet name="Contratos fora RRF" sheetId="20" r:id="rId8"/>
    <sheet name="Art. 9º-A - serv. div. comp" sheetId="26" r:id="rId9"/>
    <sheet name="Art. 9º-A" sheetId="12" r:id="rId10"/>
    <sheet name="Art. 23" sheetId="22" r:id="rId11"/>
    <sheet name="9496" sheetId="4" r:id="rId12"/>
    <sheet name="Conta Gráfica Art. 9° - A LC206" sheetId="31" r:id="rId13"/>
    <sheet name="Conta Gráfica 9496 LC206" sheetId="33" r:id="rId14"/>
    <sheet name="Fluxo dív. garantidas - RRF" sheetId="23" r:id="rId15"/>
    <sheet name="Dívidas garantidas - RRF" sheetId="21" r:id="rId16"/>
    <sheet name="Operação a contratar - BID prec" sheetId="24" state="hidden" r:id="rId17"/>
  </sheets>
  <definedNames>
    <definedName name="_xlnm._FilterDatabase" localSheetId="7" hidden="1">'Contratos fora RRF'!#REF!</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0" i="26" l="1"/>
  <c r="O2" i="29" l="1"/>
  <c r="J2" i="29"/>
  <c r="E2" i="29"/>
  <c r="AN5" i="19"/>
  <c r="AB5" i="25"/>
  <c r="AN40" i="20" l="1"/>
  <c r="AN41" i="20"/>
  <c r="AN42" i="20"/>
  <c r="AN43" i="20"/>
  <c r="AN44" i="20"/>
  <c r="AN45" i="20"/>
  <c r="AN46" i="20"/>
  <c r="AN47" i="20"/>
  <c r="AN48" i="20"/>
  <c r="AN49" i="20"/>
  <c r="AN50" i="20"/>
  <c r="AN51" i="20"/>
  <c r="AN52" i="20"/>
  <c r="AN53" i="20"/>
  <c r="AN54" i="20"/>
  <c r="AN55" i="20"/>
  <c r="AN56" i="20"/>
  <c r="AN57" i="20"/>
  <c r="AN58" i="20"/>
  <c r="AN59" i="20"/>
  <c r="AN60" i="20"/>
  <c r="AN61" i="20"/>
  <c r="AN62" i="20"/>
  <c r="AN63" i="20"/>
  <c r="AN64" i="20"/>
  <c r="AN65" i="20"/>
  <c r="AN66" i="20"/>
  <c r="AN67" i="20"/>
  <c r="AN68" i="20"/>
  <c r="AN69" i="20"/>
  <c r="AN70" i="20"/>
  <c r="AN71" i="20"/>
  <c r="AN72" i="20"/>
  <c r="AN73" i="20"/>
  <c r="AN74" i="20"/>
  <c r="AN75" i="20"/>
  <c r="AN76" i="20"/>
  <c r="AN77" i="20"/>
  <c r="AN78" i="20"/>
  <c r="AN79" i="20"/>
  <c r="AN80" i="20"/>
  <c r="AN81" i="20"/>
  <c r="AN82" i="20"/>
  <c r="AN83" i="20"/>
  <c r="AN84" i="20"/>
  <c r="AN85" i="20"/>
  <c r="AN86" i="20"/>
  <c r="AN87" i="20"/>
  <c r="AN88" i="20"/>
  <c r="AN89" i="20"/>
  <c r="AN90" i="20"/>
  <c r="AN91" i="20"/>
  <c r="AN92" i="20"/>
  <c r="AN93" i="20"/>
  <c r="AN94" i="20"/>
  <c r="AN95" i="20"/>
  <c r="AN96" i="20"/>
  <c r="AN97" i="20"/>
  <c r="AN98" i="20"/>
  <c r="AN99" i="20"/>
  <c r="AN100" i="20"/>
  <c r="AN101" i="20"/>
  <c r="AN102" i="20"/>
  <c r="AN103" i="20"/>
  <c r="AN104" i="20"/>
  <c r="AN105" i="20"/>
  <c r="AN106" i="20"/>
  <c r="AN107" i="20"/>
  <c r="AN108" i="20"/>
  <c r="AN109" i="20"/>
  <c r="AN110" i="20"/>
  <c r="AN111" i="20"/>
  <c r="AN112" i="20"/>
  <c r="AN113" i="20"/>
  <c r="AN114" i="20"/>
  <c r="AN115" i="20"/>
  <c r="AN116" i="20"/>
  <c r="AN117" i="20"/>
  <c r="AN118" i="20"/>
  <c r="AN39" i="20"/>
  <c r="A69" i="12" l="1"/>
  <c r="A33" i="12"/>
  <c r="G113" i="23"/>
  <c r="G114" i="23"/>
  <c r="G115" i="23" s="1"/>
  <c r="G116" i="23" s="1"/>
  <c r="G117" i="23" s="1"/>
  <c r="G118" i="23" s="1"/>
  <c r="G119" i="23" s="1"/>
  <c r="G120" i="23" s="1"/>
  <c r="G121" i="23" s="1"/>
  <c r="G122" i="23" s="1"/>
  <c r="G112"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6" i="23"/>
  <c r="G7" i="23"/>
  <c r="G8" i="23"/>
  <c r="G9" i="23"/>
  <c r="G10" i="23"/>
  <c r="G11" i="23"/>
  <c r="G12" i="23"/>
  <c r="G13" i="23"/>
  <c r="G14" i="23"/>
  <c r="G15" i="23"/>
  <c r="G16" i="23"/>
  <c r="G17" i="23"/>
  <c r="G18" i="23"/>
  <c r="G19" i="23"/>
  <c r="G20" i="23"/>
  <c r="G21" i="23"/>
  <c r="G22" i="23"/>
  <c r="G23" i="23"/>
  <c r="G5" i="23"/>
  <c r="A69" i="26"/>
  <c r="A33" i="26"/>
  <c r="W68" i="4" l="1"/>
  <c r="S68" i="4"/>
  <c r="O68" i="4"/>
  <c r="D68" i="4"/>
  <c r="B68" i="4"/>
  <c r="W32" i="4"/>
  <c r="S32" i="4"/>
  <c r="O32" i="4"/>
  <c r="D32" i="4"/>
  <c r="B32" i="4"/>
  <c r="S124" i="4"/>
  <c r="S125" i="4"/>
  <c r="S126" i="4"/>
  <c r="S127" i="4" s="1"/>
  <c r="S128" i="4" s="1"/>
  <c r="S129" i="4" s="1"/>
  <c r="S130" i="4" s="1"/>
  <c r="S131" i="4" s="1"/>
  <c r="S132" i="4" s="1"/>
  <c r="S133" i="4" s="1"/>
  <c r="S134" i="4" s="1"/>
  <c r="S135" i="4" s="1"/>
  <c r="S136" i="4" s="1"/>
  <c r="S137" i="4" s="1"/>
  <c r="S138" i="4" s="1"/>
  <c r="S139" i="4" s="1"/>
  <c r="S140" i="4" s="1"/>
  <c r="S141" i="4" s="1"/>
  <c r="S142" i="4" s="1"/>
  <c r="S143" i="4" s="1"/>
  <c r="S144" i="4" s="1"/>
  <c r="S145" i="4" s="1"/>
  <c r="S146" i="4" s="1"/>
  <c r="S147" i="4" s="1"/>
  <c r="S148" i="4" s="1"/>
  <c r="S149" i="4" s="1"/>
  <c r="S150" i="4" s="1"/>
  <c r="S151" i="4" s="1"/>
  <c r="S152" i="4" s="1"/>
  <c r="S153" i="4" s="1"/>
  <c r="S154" i="4" s="1"/>
  <c r="S155" i="4" s="1"/>
  <c r="S156" i="4" s="1"/>
  <c r="S157" i="4" s="1"/>
  <c r="S158" i="4" s="1"/>
  <c r="S159" i="4" s="1"/>
  <c r="S160" i="4" s="1"/>
  <c r="S161" i="4" s="1"/>
  <c r="S162" i="4" s="1"/>
  <c r="S163" i="4" s="1"/>
  <c r="S164" i="4" s="1"/>
  <c r="S165" i="4" s="1"/>
  <c r="S166" i="4" s="1"/>
  <c r="S167" i="4" s="1"/>
  <c r="S168" i="4" s="1"/>
  <c r="S169" i="4" s="1"/>
  <c r="S170" i="4" s="1"/>
  <c r="S171" i="4" s="1"/>
  <c r="S172" i="4" s="1"/>
  <c r="S173" i="4" s="1"/>
  <c r="S174" i="4" s="1"/>
  <c r="S175" i="4" s="1"/>
  <c r="S176" i="4" s="1"/>
  <c r="S177" i="4" s="1"/>
  <c r="S178" i="4" s="1"/>
  <c r="S179" i="4" s="1"/>
  <c r="S180" i="4" s="1"/>
  <c r="S181" i="4" s="1"/>
  <c r="S182" i="4" s="1"/>
  <c r="S183" i="4" s="1"/>
  <c r="S184" i="4" s="1"/>
  <c r="S185" i="4" s="1"/>
  <c r="S186" i="4" s="1"/>
  <c r="S187" i="4" s="1"/>
  <c r="S188" i="4" s="1"/>
  <c r="S189" i="4" s="1"/>
  <c r="S190" i="4" s="1"/>
  <c r="S191" i="4" s="1"/>
  <c r="S192" i="4" s="1"/>
  <c r="S193" i="4" s="1"/>
  <c r="S194" i="4" s="1"/>
  <c r="S195" i="4" s="1"/>
  <c r="S196" i="4" s="1"/>
  <c r="S197" i="4" s="1"/>
  <c r="S198" i="4" s="1"/>
  <c r="S199" i="4" s="1"/>
  <c r="S200" i="4" s="1"/>
  <c r="S201" i="4" s="1"/>
  <c r="S202" i="4" s="1"/>
  <c r="S203" i="4" s="1"/>
  <c r="S204" i="4" s="1"/>
  <c r="S205" i="4" s="1"/>
  <c r="S206" i="4" s="1"/>
  <c r="S207" i="4" s="1"/>
  <c r="S208" i="4" s="1"/>
  <c r="S209" i="4" s="1"/>
  <c r="S210" i="4" s="1"/>
  <c r="S211" i="4" s="1"/>
  <c r="S212" i="4" s="1"/>
  <c r="S213" i="4" s="1"/>
  <c r="S214" i="4" s="1"/>
  <c r="S215" i="4" s="1"/>
  <c r="S216" i="4" s="1"/>
  <c r="S217" i="4" s="1"/>
  <c r="S218" i="4" s="1"/>
  <c r="S219" i="4" s="1"/>
  <c r="S220" i="4" s="1"/>
  <c r="S221" i="4" s="1"/>
  <c r="S222" i="4" s="1"/>
  <c r="S223" i="4" s="1"/>
  <c r="S224" i="4" s="1"/>
  <c r="S225" i="4" s="1"/>
  <c r="S226" i="4" s="1"/>
  <c r="S227" i="4" s="1"/>
  <c r="S228" i="4" s="1"/>
  <c r="S229" i="4" s="1"/>
  <c r="S230" i="4" s="1"/>
  <c r="S231" i="4" s="1"/>
  <c r="S232" i="4" s="1"/>
  <c r="S233" i="4" s="1"/>
  <c r="S234" i="4" s="1"/>
  <c r="S235" i="4" s="1"/>
  <c r="S236" i="4" s="1"/>
  <c r="S237" i="4" s="1"/>
  <c r="S238" i="4" s="1"/>
  <c r="S239" i="4" s="1"/>
  <c r="S240" i="4" s="1"/>
  <c r="S241" i="4" s="1"/>
  <c r="S242" i="4" s="1"/>
  <c r="S243" i="4" s="1"/>
  <c r="S244" i="4" s="1"/>
  <c r="S245" i="4" s="1"/>
  <c r="S246" i="4" s="1"/>
  <c r="S247" i="4" s="1"/>
  <c r="S248" i="4" s="1"/>
  <c r="S249" i="4" s="1"/>
  <c r="S250" i="4" s="1"/>
  <c r="S251" i="4" s="1"/>
  <c r="S252" i="4" s="1"/>
  <c r="S253" i="4" s="1"/>
  <c r="S254" i="4" s="1"/>
  <c r="S255" i="4" s="1"/>
  <c r="S256" i="4" s="1"/>
  <c r="S257" i="4" s="1"/>
  <c r="S258" i="4" s="1"/>
  <c r="S259" i="4" s="1"/>
  <c r="S260" i="4" s="1"/>
  <c r="S261" i="4" s="1"/>
  <c r="S262" i="4" s="1"/>
  <c r="S263" i="4" s="1"/>
  <c r="S264" i="4" s="1"/>
  <c r="S265" i="4" s="1"/>
  <c r="S266" i="4" s="1"/>
  <c r="S267" i="4" s="1"/>
  <c r="S268" i="4" s="1"/>
  <c r="S269" i="4" s="1"/>
  <c r="S270" i="4" s="1"/>
  <c r="S271" i="4" s="1"/>
  <c r="S272" i="4" s="1"/>
  <c r="S273" i="4" s="1"/>
  <c r="S274" i="4" s="1"/>
  <c r="S275" i="4" s="1"/>
  <c r="S276" i="4" s="1"/>
  <c r="S277" i="4" s="1"/>
  <c r="S278" i="4" s="1"/>
  <c r="S279" i="4" s="1"/>
  <c r="S280" i="4" s="1"/>
  <c r="S281" i="4" s="1"/>
  <c r="S282" i="4" s="1"/>
  <c r="S283" i="4" s="1"/>
  <c r="S284" i="4" s="1"/>
  <c r="S285" i="4" s="1"/>
  <c r="S286" i="4" s="1"/>
  <c r="S287" i="4" s="1"/>
  <c r="S288" i="4" s="1"/>
  <c r="S289" i="4" s="1"/>
  <c r="S290" i="4" s="1"/>
  <c r="S291" i="4" s="1"/>
  <c r="S292" i="4" s="1"/>
  <c r="S293" i="4" s="1"/>
  <c r="S294" i="4" s="1"/>
  <c r="S295" i="4" s="1"/>
  <c r="S296" i="4" s="1"/>
  <c r="S297" i="4" s="1"/>
  <c r="S298" i="4" s="1"/>
  <c r="S299" i="4" s="1"/>
  <c r="S300" i="4" s="1"/>
  <c r="S301" i="4" s="1"/>
  <c r="S302" i="4" s="1"/>
  <c r="S303" i="4" s="1"/>
  <c r="S304" i="4" s="1"/>
  <c r="S305" i="4" s="1"/>
  <c r="S306" i="4" s="1"/>
  <c r="S307" i="4" s="1"/>
  <c r="S308" i="4" s="1"/>
  <c r="S309" i="4" s="1"/>
  <c r="S310" i="4" s="1"/>
  <c r="S311" i="4" s="1"/>
  <c r="S312" i="4" s="1"/>
  <c r="S313" i="4" s="1"/>
  <c r="S314" i="4" s="1"/>
  <c r="S315" i="4" s="1"/>
  <c r="S316" i="4" s="1"/>
  <c r="S317" i="4" s="1"/>
  <c r="S318" i="4" s="1"/>
  <c r="S123" i="4"/>
  <c r="S18" i="4"/>
  <c r="S19" i="4"/>
  <c r="S20" i="4"/>
  <c r="S21" i="4"/>
  <c r="S22" i="4"/>
  <c r="S23" i="4"/>
  <c r="S24" i="4"/>
  <c r="S25" i="4"/>
  <c r="S26" i="4"/>
  <c r="S27" i="4"/>
  <c r="S28" i="4"/>
  <c r="S29" i="4"/>
  <c r="S30" i="4"/>
  <c r="S31"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5" i="4"/>
  <c r="S6" i="4"/>
  <c r="S7" i="4"/>
  <c r="S8" i="4"/>
  <c r="S9" i="4"/>
  <c r="S10" i="4"/>
  <c r="S11" i="4"/>
  <c r="S12" i="4"/>
  <c r="S13" i="4"/>
  <c r="S14" i="4"/>
  <c r="S15" i="4"/>
  <c r="S16" i="4"/>
  <c r="S17" i="4"/>
  <c r="S4" i="4"/>
  <c r="AB4" i="25" l="1"/>
  <c r="AB3" i="25"/>
  <c r="AC3" i="29"/>
  <c r="R4" i="30"/>
  <c r="S4" i="30"/>
  <c r="R5" i="30"/>
  <c r="S5" i="30"/>
  <c r="R6" i="30"/>
  <c r="S6" i="30"/>
  <c r="R7" i="30"/>
  <c r="S7" i="30"/>
  <c r="R8" i="30"/>
  <c r="S8" i="30"/>
  <c r="R9" i="30"/>
  <c r="S9" i="30"/>
  <c r="R10" i="30"/>
  <c r="S10" i="30"/>
  <c r="R11" i="30"/>
  <c r="S11" i="30"/>
  <c r="R12" i="30"/>
  <c r="S12" i="30"/>
  <c r="R13" i="30"/>
  <c r="S13" i="30"/>
  <c r="R14" i="30"/>
  <c r="S14" i="30"/>
  <c r="R15" i="30"/>
  <c r="S15" i="30"/>
  <c r="R16" i="30"/>
  <c r="S16" i="30"/>
  <c r="R17" i="30"/>
  <c r="S17" i="30"/>
  <c r="R18" i="30"/>
  <c r="S18" i="30"/>
  <c r="R19" i="30"/>
  <c r="S19" i="30"/>
  <c r="R20" i="30"/>
  <c r="S20" i="30"/>
  <c r="R21" i="30"/>
  <c r="S21" i="30"/>
  <c r="R22" i="30"/>
  <c r="S22" i="30"/>
  <c r="R23" i="30"/>
  <c r="S23" i="30"/>
  <c r="R24" i="30"/>
  <c r="S24" i="30"/>
  <c r="R25" i="30"/>
  <c r="S25" i="30"/>
  <c r="R26" i="30"/>
  <c r="S26" i="30"/>
  <c r="R27" i="30"/>
  <c r="S27" i="30"/>
  <c r="R28" i="30"/>
  <c r="S28" i="30"/>
  <c r="R29" i="30"/>
  <c r="S29" i="30"/>
  <c r="R30" i="30"/>
  <c r="S30" i="30"/>
  <c r="R31" i="30"/>
  <c r="S31" i="30"/>
  <c r="R32" i="30"/>
  <c r="S32" i="30"/>
  <c r="R33" i="30"/>
  <c r="S33" i="30"/>
  <c r="R34" i="30"/>
  <c r="S34" i="30"/>
  <c r="R35" i="30"/>
  <c r="S35" i="30"/>
  <c r="R36" i="30"/>
  <c r="S36" i="30"/>
  <c r="R37" i="30"/>
  <c r="S37" i="30"/>
  <c r="R38" i="30"/>
  <c r="S38" i="30"/>
  <c r="R39" i="30"/>
  <c r="S39" i="30"/>
  <c r="R40" i="30"/>
  <c r="S40" i="30"/>
  <c r="R41" i="30"/>
  <c r="S41" i="30"/>
  <c r="R42" i="30"/>
  <c r="S42" i="30"/>
  <c r="R43" i="30"/>
  <c r="S43" i="30"/>
  <c r="R44" i="30"/>
  <c r="S44" i="30"/>
  <c r="R45" i="30"/>
  <c r="S45" i="30"/>
  <c r="R46" i="30"/>
  <c r="S46" i="30"/>
  <c r="R47" i="30"/>
  <c r="S47" i="30"/>
  <c r="R48" i="30"/>
  <c r="S48" i="30"/>
  <c r="R49" i="30"/>
  <c r="S49" i="30"/>
  <c r="R50" i="30"/>
  <c r="S50" i="30"/>
  <c r="R51" i="30"/>
  <c r="S51" i="30"/>
  <c r="R52" i="30"/>
  <c r="S52" i="30"/>
  <c r="R53" i="30"/>
  <c r="S53" i="30"/>
  <c r="R54" i="30"/>
  <c r="S54" i="30"/>
  <c r="R55" i="30"/>
  <c r="S55" i="30"/>
  <c r="R56" i="30"/>
  <c r="S56" i="30"/>
  <c r="R57" i="30"/>
  <c r="S57" i="30"/>
  <c r="R58" i="30"/>
  <c r="S58" i="30"/>
  <c r="R59" i="30"/>
  <c r="S59" i="30"/>
  <c r="R60" i="30"/>
  <c r="S60" i="30"/>
  <c r="R61" i="30"/>
  <c r="S61" i="30"/>
  <c r="R62" i="30"/>
  <c r="S62" i="30"/>
  <c r="R63" i="30"/>
  <c r="S63" i="30"/>
  <c r="R64" i="30"/>
  <c r="S64" i="30"/>
  <c r="R65" i="30"/>
  <c r="S65" i="30"/>
  <c r="R66" i="30"/>
  <c r="S66" i="30"/>
  <c r="R67" i="30"/>
  <c r="S67" i="30"/>
  <c r="R68" i="30"/>
  <c r="S68" i="30"/>
  <c r="R69" i="30"/>
  <c r="S69" i="30"/>
  <c r="R70" i="30"/>
  <c r="S70" i="30"/>
  <c r="R71" i="30"/>
  <c r="S71" i="30"/>
  <c r="R72" i="30"/>
  <c r="S72" i="30"/>
  <c r="R73" i="30"/>
  <c r="S73" i="30"/>
  <c r="R74" i="30"/>
  <c r="S74" i="30"/>
  <c r="R75" i="30"/>
  <c r="S75" i="30"/>
  <c r="R76" i="30"/>
  <c r="S76" i="30"/>
  <c r="R77" i="30"/>
  <c r="S77" i="30"/>
  <c r="R78" i="30"/>
  <c r="S78" i="30"/>
  <c r="R79" i="30"/>
  <c r="S79" i="30"/>
  <c r="R80" i="30"/>
  <c r="S80" i="30"/>
  <c r="R81" i="30"/>
  <c r="S81" i="30"/>
  <c r="R82" i="30"/>
  <c r="S82" i="30"/>
  <c r="R83" i="30"/>
  <c r="S83" i="30"/>
  <c r="R84" i="30"/>
  <c r="S84" i="30"/>
  <c r="R85" i="30"/>
  <c r="S85" i="30"/>
  <c r="R86" i="30"/>
  <c r="S86" i="30"/>
  <c r="R87" i="30"/>
  <c r="S87" i="30"/>
  <c r="R88" i="30"/>
  <c r="S88" i="30"/>
  <c r="R89" i="30"/>
  <c r="S89" i="30"/>
  <c r="R90" i="30"/>
  <c r="S90" i="30"/>
  <c r="R91" i="30"/>
  <c r="S91" i="30"/>
  <c r="R92" i="30"/>
  <c r="S92" i="30"/>
  <c r="R93" i="30"/>
  <c r="S93" i="30"/>
  <c r="R94" i="30"/>
  <c r="S94" i="30"/>
  <c r="R95" i="30"/>
  <c r="S95" i="30"/>
  <c r="R96" i="30"/>
  <c r="S96" i="30"/>
  <c r="R97" i="30"/>
  <c r="S97" i="30"/>
  <c r="R98" i="30"/>
  <c r="S98" i="30"/>
  <c r="R99" i="30"/>
  <c r="S99" i="30"/>
  <c r="R100" i="30"/>
  <c r="S100" i="30"/>
  <c r="R101" i="30"/>
  <c r="S101" i="30"/>
  <c r="R102" i="30"/>
  <c r="S102" i="30"/>
  <c r="R103" i="30"/>
  <c r="S103" i="30"/>
  <c r="R104" i="30"/>
  <c r="S104" i="30"/>
  <c r="R105" i="30"/>
  <c r="S105" i="30"/>
  <c r="R106" i="30"/>
  <c r="S106" i="30"/>
  <c r="R107" i="30"/>
  <c r="S107" i="30"/>
  <c r="R108" i="30"/>
  <c r="S108" i="30"/>
  <c r="R109" i="30"/>
  <c r="S109" i="30"/>
  <c r="R110" i="30"/>
  <c r="S110" i="30"/>
  <c r="R111" i="30"/>
  <c r="S111" i="30"/>
  <c r="R112" i="30"/>
  <c r="S112" i="30"/>
  <c r="R113" i="30"/>
  <c r="S113" i="30"/>
  <c r="R114" i="30"/>
  <c r="S114" i="30"/>
  <c r="R115" i="30"/>
  <c r="S115" i="30"/>
  <c r="R116" i="30"/>
  <c r="S116" i="30"/>
  <c r="R117" i="30"/>
  <c r="S117" i="30"/>
  <c r="R118" i="30"/>
  <c r="S118" i="30"/>
  <c r="R119" i="30"/>
  <c r="S119" i="30"/>
  <c r="R120" i="30"/>
  <c r="S120" i="30"/>
  <c r="R121" i="30"/>
  <c r="S121" i="30"/>
  <c r="R122" i="30"/>
  <c r="S122" i="30"/>
  <c r="R123" i="30"/>
  <c r="S123" i="30"/>
  <c r="R124" i="30"/>
  <c r="S124" i="30"/>
  <c r="R125" i="30"/>
  <c r="S125" i="30"/>
  <c r="R126" i="30"/>
  <c r="S126" i="30"/>
  <c r="R127" i="30"/>
  <c r="S127" i="30"/>
  <c r="R128" i="30"/>
  <c r="S128" i="30"/>
  <c r="R129" i="30"/>
  <c r="S129" i="30"/>
  <c r="R130" i="30"/>
  <c r="S130" i="30"/>
  <c r="R131" i="30"/>
  <c r="S131" i="30"/>
  <c r="R132" i="30"/>
  <c r="S132" i="30"/>
  <c r="R133" i="30"/>
  <c r="S133" i="30"/>
  <c r="R134" i="30"/>
  <c r="S134" i="30"/>
  <c r="R135" i="30"/>
  <c r="S135" i="30"/>
  <c r="R136" i="30"/>
  <c r="S136" i="30"/>
  <c r="R137" i="30"/>
  <c r="S137" i="30"/>
  <c r="R138" i="30"/>
  <c r="S138" i="30"/>
  <c r="R139" i="30"/>
  <c r="S139" i="30"/>
  <c r="R140" i="30"/>
  <c r="S140" i="30"/>
  <c r="R141" i="30"/>
  <c r="S141" i="30"/>
  <c r="R142" i="30"/>
  <c r="S142" i="30"/>
  <c r="R143" i="30"/>
  <c r="S143" i="30"/>
  <c r="R144" i="30"/>
  <c r="S144" i="30"/>
  <c r="R145" i="30"/>
  <c r="S145" i="30"/>
  <c r="R146" i="30"/>
  <c r="S146" i="30"/>
  <c r="R147" i="30"/>
  <c r="S147" i="30"/>
  <c r="R148" i="30"/>
  <c r="S148" i="30"/>
  <c r="R149" i="30"/>
  <c r="S149" i="30"/>
  <c r="R150" i="30"/>
  <c r="S150" i="30"/>
  <c r="R151" i="30"/>
  <c r="S151" i="30"/>
  <c r="R152" i="30"/>
  <c r="S152" i="30"/>
  <c r="R153" i="30"/>
  <c r="S153" i="30"/>
  <c r="R154" i="30"/>
  <c r="S154" i="30"/>
  <c r="R155" i="30"/>
  <c r="S155" i="30"/>
  <c r="R156" i="30"/>
  <c r="S156" i="30"/>
  <c r="R157" i="30"/>
  <c r="S157" i="30"/>
  <c r="R158" i="30"/>
  <c r="S158" i="30"/>
  <c r="R159" i="30"/>
  <c r="S159" i="30"/>
  <c r="R160" i="30"/>
  <c r="S160" i="30"/>
  <c r="R161" i="30"/>
  <c r="S161" i="30"/>
  <c r="R162" i="30"/>
  <c r="S162" i="30"/>
  <c r="R163" i="30"/>
  <c r="S163" i="30"/>
  <c r="R164" i="30"/>
  <c r="S164" i="30"/>
  <c r="R165" i="30"/>
  <c r="S165" i="30"/>
  <c r="R166" i="30"/>
  <c r="S166" i="30"/>
  <c r="R167" i="30"/>
  <c r="S167" i="30"/>
  <c r="R168" i="30"/>
  <c r="S168" i="30"/>
  <c r="R169" i="30"/>
  <c r="S169" i="30"/>
  <c r="R170" i="30"/>
  <c r="S170" i="30"/>
  <c r="R171" i="30"/>
  <c r="S171" i="30"/>
  <c r="R172" i="30"/>
  <c r="S172" i="30"/>
  <c r="R173" i="30"/>
  <c r="S173" i="30"/>
  <c r="R174" i="30"/>
  <c r="S174" i="30"/>
  <c r="R175" i="30"/>
  <c r="S175" i="30"/>
  <c r="R176" i="30"/>
  <c r="S176" i="30"/>
  <c r="R177" i="30"/>
  <c r="S177" i="30"/>
  <c r="R178" i="30"/>
  <c r="S178" i="30"/>
  <c r="R179" i="30"/>
  <c r="S179" i="30"/>
  <c r="R180" i="30"/>
  <c r="S180" i="30"/>
  <c r="R181" i="30"/>
  <c r="S181" i="30"/>
  <c r="R182" i="30"/>
  <c r="S182" i="30"/>
  <c r="R183" i="30"/>
  <c r="S183" i="30"/>
  <c r="R184" i="30"/>
  <c r="S184" i="30"/>
  <c r="R185" i="30"/>
  <c r="S185" i="30"/>
  <c r="R186" i="30"/>
  <c r="S186" i="30"/>
  <c r="R187" i="30"/>
  <c r="S187" i="30"/>
  <c r="R188" i="30"/>
  <c r="S188" i="30"/>
  <c r="R189" i="30"/>
  <c r="S189" i="30"/>
  <c r="R190" i="30"/>
  <c r="S190" i="30"/>
  <c r="R191" i="30"/>
  <c r="S191" i="30"/>
  <c r="R192" i="30"/>
  <c r="S192" i="30"/>
  <c r="R193" i="30"/>
  <c r="S193" i="30"/>
  <c r="R194" i="30"/>
  <c r="S194" i="30"/>
  <c r="R195" i="30"/>
  <c r="S195" i="30"/>
  <c r="R196" i="30"/>
  <c r="S196" i="30"/>
  <c r="R197" i="30"/>
  <c r="S197" i="30"/>
  <c r="R198" i="30"/>
  <c r="S198" i="30"/>
  <c r="R199" i="30"/>
  <c r="S199" i="30"/>
  <c r="R200" i="30"/>
  <c r="S200" i="30"/>
  <c r="R201" i="30"/>
  <c r="S201" i="30"/>
  <c r="R202" i="30"/>
  <c r="S202" i="30"/>
  <c r="R203" i="30"/>
  <c r="S203" i="30"/>
  <c r="R204" i="30"/>
  <c r="S204" i="30"/>
  <c r="R205" i="30"/>
  <c r="S205" i="30"/>
  <c r="R206" i="30"/>
  <c r="S206" i="30"/>
  <c r="R207" i="30"/>
  <c r="S207" i="30"/>
  <c r="R208" i="30"/>
  <c r="S208" i="30"/>
  <c r="R209" i="30"/>
  <c r="S209" i="30"/>
  <c r="R210" i="30"/>
  <c r="S210" i="30"/>
  <c r="R211" i="30"/>
  <c r="S211" i="30"/>
  <c r="R212" i="30"/>
  <c r="S212" i="30"/>
  <c r="R213" i="30"/>
  <c r="S213" i="30"/>
  <c r="R214" i="30"/>
  <c r="S214" i="30"/>
  <c r="R215" i="30"/>
  <c r="S215" i="30"/>
  <c r="R216" i="30"/>
  <c r="S216" i="30"/>
  <c r="R217" i="30"/>
  <c r="S217" i="30"/>
  <c r="R218" i="30"/>
  <c r="S218" i="30"/>
  <c r="R219" i="30"/>
  <c r="S219" i="30"/>
  <c r="R220" i="30"/>
  <c r="S220" i="30"/>
  <c r="R221" i="30"/>
  <c r="S221" i="30"/>
  <c r="R222" i="30"/>
  <c r="S222" i="30"/>
  <c r="R223" i="30"/>
  <c r="S223" i="30"/>
  <c r="R224" i="30"/>
  <c r="S224" i="30"/>
  <c r="R225" i="30"/>
  <c r="S225" i="30"/>
  <c r="R226" i="30"/>
  <c r="S226" i="30"/>
  <c r="R227" i="30"/>
  <c r="S227" i="30"/>
  <c r="R228" i="30"/>
  <c r="S228" i="30"/>
  <c r="R229" i="30"/>
  <c r="S229" i="30"/>
  <c r="R230" i="30"/>
  <c r="S230" i="30"/>
  <c r="R231" i="30"/>
  <c r="S231" i="30"/>
  <c r="R232" i="30"/>
  <c r="S232" i="30"/>
  <c r="R233" i="30"/>
  <c r="S233" i="30"/>
  <c r="R234" i="30"/>
  <c r="S234" i="30"/>
  <c r="R235" i="30"/>
  <c r="S235" i="30"/>
  <c r="R236" i="30"/>
  <c r="S236" i="30"/>
  <c r="R237" i="30"/>
  <c r="S237" i="30"/>
  <c r="R238" i="30"/>
  <c r="S238" i="30"/>
  <c r="R239" i="30"/>
  <c r="S239" i="30"/>
  <c r="R240" i="30"/>
  <c r="S240" i="30"/>
  <c r="R241" i="30"/>
  <c r="S241" i="30"/>
  <c r="R242" i="30"/>
  <c r="S242" i="30"/>
  <c r="R243" i="30"/>
  <c r="S243" i="30"/>
  <c r="R244" i="30"/>
  <c r="S244" i="30"/>
  <c r="R245" i="30"/>
  <c r="S245" i="30"/>
  <c r="R246" i="30"/>
  <c r="S246" i="30"/>
  <c r="R247" i="30"/>
  <c r="S247" i="30"/>
  <c r="R248" i="30"/>
  <c r="S248" i="30"/>
  <c r="R249" i="30"/>
  <c r="S249" i="30"/>
  <c r="R250" i="30"/>
  <c r="S250" i="30"/>
  <c r="R251" i="30"/>
  <c r="S251" i="30"/>
  <c r="R252" i="30"/>
  <c r="S252" i="30"/>
  <c r="R253" i="30"/>
  <c r="S253" i="30"/>
  <c r="R254" i="30"/>
  <c r="S254" i="30"/>
  <c r="R255" i="30"/>
  <c r="S255" i="30"/>
  <c r="R256" i="30"/>
  <c r="S256" i="30"/>
  <c r="R257" i="30"/>
  <c r="S257" i="30"/>
  <c r="R258" i="30"/>
  <c r="S258" i="30"/>
  <c r="R259" i="30"/>
  <c r="S259" i="30"/>
  <c r="R260" i="30"/>
  <c r="S260" i="30"/>
  <c r="R261" i="30"/>
  <c r="S261" i="30"/>
  <c r="R262" i="30"/>
  <c r="S262" i="30"/>
  <c r="R263" i="30"/>
  <c r="S263" i="30"/>
  <c r="R264" i="30"/>
  <c r="S264" i="30"/>
  <c r="R265" i="30"/>
  <c r="S265" i="30"/>
  <c r="R266" i="30"/>
  <c r="S266" i="30"/>
  <c r="R267" i="30"/>
  <c r="S267" i="30"/>
  <c r="R268" i="30"/>
  <c r="S268" i="30"/>
  <c r="R269" i="30"/>
  <c r="S269" i="30"/>
  <c r="R270" i="30"/>
  <c r="S270" i="30"/>
  <c r="R271" i="30"/>
  <c r="S271" i="30"/>
  <c r="R272" i="30"/>
  <c r="S272" i="30"/>
  <c r="R273" i="30"/>
  <c r="S273" i="30"/>
  <c r="R274" i="30"/>
  <c r="S274" i="30"/>
  <c r="R275" i="30"/>
  <c r="S275" i="30"/>
  <c r="R276" i="30"/>
  <c r="S276" i="30"/>
  <c r="R277" i="30"/>
  <c r="S277" i="30"/>
  <c r="R278" i="30"/>
  <c r="S278" i="30"/>
  <c r="R279" i="30"/>
  <c r="S279" i="30"/>
  <c r="R280" i="30"/>
  <c r="S280" i="30"/>
  <c r="R281" i="30"/>
  <c r="S281" i="30"/>
  <c r="R282" i="30"/>
  <c r="S282" i="30"/>
  <c r="R283" i="30"/>
  <c r="S283" i="30"/>
  <c r="R284" i="30"/>
  <c r="S284" i="30"/>
  <c r="R285" i="30"/>
  <c r="S285" i="30"/>
  <c r="R286" i="30"/>
  <c r="S286" i="30"/>
  <c r="R287" i="30"/>
  <c r="S287" i="30"/>
  <c r="R288" i="30"/>
  <c r="S288" i="30"/>
  <c r="R289" i="30"/>
  <c r="S289" i="30"/>
  <c r="R290" i="30"/>
  <c r="S290" i="30"/>
  <c r="R291" i="30"/>
  <c r="S291" i="30"/>
  <c r="R292" i="30"/>
  <c r="S292" i="30"/>
  <c r="R293" i="30"/>
  <c r="S293" i="30"/>
  <c r="R294" i="30"/>
  <c r="S294" i="30"/>
  <c r="R295" i="30"/>
  <c r="S295" i="30"/>
  <c r="R296" i="30"/>
  <c r="S296" i="30"/>
  <c r="R297" i="30"/>
  <c r="S297" i="30"/>
  <c r="R298" i="30"/>
  <c r="S298" i="30"/>
  <c r="R299" i="30"/>
  <c r="S299" i="30"/>
  <c r="R300" i="30"/>
  <c r="S300" i="30"/>
  <c r="R301" i="30"/>
  <c r="S301" i="30"/>
  <c r="R302" i="30"/>
  <c r="S302" i="30"/>
  <c r="R303" i="30"/>
  <c r="S303" i="30"/>
  <c r="R304" i="30"/>
  <c r="S304" i="30"/>
  <c r="R305" i="30"/>
  <c r="S305" i="30"/>
  <c r="R306" i="30"/>
  <c r="S306" i="30"/>
  <c r="R307" i="30"/>
  <c r="S307" i="30"/>
  <c r="R308" i="30"/>
  <c r="S308" i="30"/>
  <c r="R309" i="30"/>
  <c r="S309" i="30"/>
  <c r="R310" i="30"/>
  <c r="S310" i="30"/>
  <c r="R311" i="30"/>
  <c r="S311" i="30"/>
  <c r="R312" i="30"/>
  <c r="S312" i="30"/>
  <c r="R313" i="30"/>
  <c r="S313" i="30"/>
  <c r="R314" i="30"/>
  <c r="S314" i="30"/>
  <c r="R315" i="30"/>
  <c r="S315" i="30"/>
  <c r="R316" i="30"/>
  <c r="S316" i="30"/>
  <c r="R317" i="30"/>
  <c r="S317" i="30"/>
  <c r="R318" i="30"/>
  <c r="S318" i="30"/>
  <c r="R319" i="30"/>
  <c r="S319" i="30"/>
  <c r="R320" i="30"/>
  <c r="S320" i="30"/>
  <c r="R321" i="30"/>
  <c r="S321" i="30"/>
  <c r="R322" i="30"/>
  <c r="S322" i="30"/>
  <c r="R323" i="30"/>
  <c r="S323" i="30"/>
  <c r="R324" i="30"/>
  <c r="S324" i="30"/>
  <c r="R325" i="30"/>
  <c r="S325" i="30"/>
  <c r="R326" i="30"/>
  <c r="S326" i="30"/>
  <c r="R327" i="30"/>
  <c r="S327" i="30"/>
  <c r="R328" i="30"/>
  <c r="S328" i="30"/>
  <c r="R329" i="30"/>
  <c r="S329" i="30"/>
  <c r="R330" i="30"/>
  <c r="S330" i="30"/>
  <c r="R331" i="30"/>
  <c r="S331" i="30"/>
  <c r="R332" i="30"/>
  <c r="S332" i="30"/>
  <c r="R333" i="30"/>
  <c r="S333" i="30"/>
  <c r="R334" i="30"/>
  <c r="S334" i="30"/>
  <c r="R335" i="30"/>
  <c r="S335" i="30"/>
  <c r="R336" i="30"/>
  <c r="S336" i="30"/>
  <c r="R337" i="30"/>
  <c r="S337" i="30"/>
  <c r="R338" i="30"/>
  <c r="S338" i="30"/>
  <c r="R339" i="30"/>
  <c r="S339" i="30"/>
  <c r="R340" i="30"/>
  <c r="S340" i="30"/>
  <c r="R341" i="30"/>
  <c r="S341" i="30"/>
  <c r="R342" i="30"/>
  <c r="S342" i="30"/>
  <c r="R343" i="30"/>
  <c r="S343" i="30"/>
  <c r="R344" i="30"/>
  <c r="S344" i="30"/>
  <c r="R345" i="30"/>
  <c r="S345" i="30"/>
  <c r="R346" i="30"/>
  <c r="S346" i="30"/>
  <c r="R347" i="30"/>
  <c r="S347" i="30"/>
  <c r="R348" i="30"/>
  <c r="S348" i="30"/>
  <c r="R349" i="30"/>
  <c r="S349" i="30"/>
  <c r="R350" i="30"/>
  <c r="S350" i="30"/>
  <c r="R351" i="30"/>
  <c r="S351" i="30"/>
  <c r="R352" i="30"/>
  <c r="S352" i="30"/>
  <c r="R353" i="30"/>
  <c r="S353" i="30"/>
  <c r="R354" i="30"/>
  <c r="S354" i="30"/>
  <c r="R355" i="30"/>
  <c r="S355" i="30"/>
  <c r="R356" i="30"/>
  <c r="S356" i="30"/>
  <c r="R357" i="30"/>
  <c r="S357" i="30"/>
  <c r="R358" i="30"/>
  <c r="S358" i="30"/>
  <c r="R359" i="30"/>
  <c r="S359" i="30"/>
  <c r="R360" i="30"/>
  <c r="S360" i="30"/>
  <c r="R361" i="30"/>
  <c r="S361" i="30"/>
  <c r="R362" i="30"/>
  <c r="S362" i="30"/>
  <c r="R363" i="30"/>
  <c r="S363" i="30"/>
  <c r="R364" i="30"/>
  <c r="S364" i="30"/>
  <c r="R365" i="30"/>
  <c r="S365" i="30"/>
  <c r="R366" i="30"/>
  <c r="S366" i="30"/>
  <c r="R367" i="30"/>
  <c r="S367" i="30"/>
  <c r="R368" i="30"/>
  <c r="S368" i="30"/>
  <c r="R369" i="30"/>
  <c r="S369" i="30"/>
  <c r="R370" i="30"/>
  <c r="S370" i="30"/>
  <c r="R371" i="30"/>
  <c r="S371" i="30"/>
  <c r="R372" i="30"/>
  <c r="S372" i="30"/>
  <c r="R373" i="30"/>
  <c r="S373" i="30"/>
  <c r="R374" i="30"/>
  <c r="S374" i="30"/>
  <c r="R375" i="30"/>
  <c r="S375" i="30"/>
  <c r="R376" i="30"/>
  <c r="S376" i="30"/>
  <c r="R377" i="30"/>
  <c r="S377" i="30"/>
  <c r="R378" i="30"/>
  <c r="S378" i="30"/>
  <c r="R379" i="30"/>
  <c r="S379" i="30"/>
  <c r="R380" i="30"/>
  <c r="S380" i="30"/>
  <c r="R381" i="30"/>
  <c r="S381" i="30"/>
  <c r="R382" i="30"/>
  <c r="S382" i="30"/>
  <c r="R383" i="30"/>
  <c r="S383" i="30"/>
  <c r="R384" i="30"/>
  <c r="S384" i="30"/>
  <c r="R385" i="30"/>
  <c r="S385" i="30"/>
  <c r="R386" i="30"/>
  <c r="S386" i="30"/>
  <c r="R387" i="30"/>
  <c r="S387" i="30"/>
  <c r="R388" i="30"/>
  <c r="S388" i="30"/>
  <c r="R389" i="30"/>
  <c r="S389" i="30"/>
  <c r="R390" i="30"/>
  <c r="S390" i="30"/>
  <c r="R391" i="30"/>
  <c r="S391" i="30"/>
  <c r="R392" i="30"/>
  <c r="S392" i="30"/>
  <c r="R393" i="30"/>
  <c r="S393" i="30"/>
  <c r="R394" i="30"/>
  <c r="S394" i="30"/>
  <c r="R395" i="30"/>
  <c r="S395" i="30"/>
  <c r="R396" i="30"/>
  <c r="S396" i="30"/>
  <c r="R397" i="30"/>
  <c r="S397" i="30"/>
  <c r="R398" i="30"/>
  <c r="S398" i="30"/>
  <c r="R399" i="30"/>
  <c r="S399" i="30"/>
  <c r="R400" i="30"/>
  <c r="S400" i="30"/>
  <c r="R401" i="30"/>
  <c r="S401" i="30"/>
  <c r="R402" i="30"/>
  <c r="S402" i="30"/>
  <c r="R403" i="30"/>
  <c r="S403" i="30"/>
  <c r="R404" i="30"/>
  <c r="S404" i="30"/>
  <c r="R405" i="30"/>
  <c r="S405" i="30"/>
  <c r="R406" i="30"/>
  <c r="S406" i="30"/>
  <c r="R407" i="30"/>
  <c r="S407" i="30"/>
  <c r="R408" i="30"/>
  <c r="S408" i="30"/>
  <c r="R409" i="30"/>
  <c r="S409" i="30"/>
  <c r="R410" i="30"/>
  <c r="S410" i="30"/>
  <c r="R411" i="30"/>
  <c r="S411" i="30"/>
  <c r="R412" i="30"/>
  <c r="S412" i="30"/>
  <c r="R413" i="30"/>
  <c r="S413" i="30"/>
  <c r="R414" i="30"/>
  <c r="S414" i="30"/>
  <c r="R415" i="30"/>
  <c r="S415" i="30"/>
  <c r="R416" i="30"/>
  <c r="S416" i="30"/>
  <c r="R417" i="30"/>
  <c r="S417" i="30"/>
  <c r="R418" i="30"/>
  <c r="S418" i="30"/>
  <c r="R419" i="30"/>
  <c r="S419" i="30"/>
  <c r="R420" i="30"/>
  <c r="S420" i="30"/>
  <c r="R421" i="30"/>
  <c r="S421" i="30"/>
  <c r="R422" i="30"/>
  <c r="S422" i="30"/>
  <c r="R423" i="30"/>
  <c r="S423" i="30"/>
  <c r="R424" i="30"/>
  <c r="S424" i="30"/>
  <c r="R425" i="30"/>
  <c r="S425" i="30"/>
  <c r="R426" i="30"/>
  <c r="S426" i="30"/>
  <c r="R427" i="30"/>
  <c r="S427" i="30"/>
  <c r="R428" i="30"/>
  <c r="S428" i="30"/>
  <c r="R429" i="30"/>
  <c r="S429" i="30"/>
  <c r="R430" i="30"/>
  <c r="S430" i="30"/>
  <c r="R431" i="30"/>
  <c r="S431" i="30"/>
  <c r="R432" i="30"/>
  <c r="S432" i="30"/>
  <c r="R433" i="30"/>
  <c r="S433" i="30"/>
  <c r="R434" i="30"/>
  <c r="S434" i="30"/>
  <c r="R435" i="30"/>
  <c r="S435" i="30"/>
  <c r="R436" i="30"/>
  <c r="S436" i="30"/>
  <c r="R437" i="30"/>
  <c r="S437" i="30"/>
  <c r="R438" i="30"/>
  <c r="S438" i="30"/>
  <c r="R439" i="30"/>
  <c r="S439" i="30"/>
  <c r="R440" i="30"/>
  <c r="S440" i="30"/>
  <c r="R441" i="30"/>
  <c r="S441" i="30"/>
  <c r="R442" i="30"/>
  <c r="S442" i="30"/>
  <c r="R443" i="30"/>
  <c r="S443" i="30"/>
  <c r="R444" i="30"/>
  <c r="S444" i="30"/>
  <c r="R445" i="30"/>
  <c r="S445" i="30"/>
  <c r="R446" i="30"/>
  <c r="S446" i="30"/>
  <c r="R447" i="30"/>
  <c r="S447" i="30"/>
  <c r="R448" i="30"/>
  <c r="S448" i="30"/>
  <c r="R449" i="30"/>
  <c r="S449" i="30"/>
  <c r="R450" i="30"/>
  <c r="S450" i="30"/>
  <c r="R451" i="30"/>
  <c r="S451" i="30"/>
  <c r="R452" i="30"/>
  <c r="S452" i="30"/>
  <c r="R453" i="30"/>
  <c r="S453" i="30"/>
  <c r="R454" i="30"/>
  <c r="S454" i="30"/>
  <c r="R455" i="30"/>
  <c r="S455" i="30"/>
  <c r="R456" i="30"/>
  <c r="S456" i="30"/>
  <c r="R457" i="30"/>
  <c r="S457" i="30"/>
  <c r="R458" i="30"/>
  <c r="S458" i="30"/>
  <c r="S3" i="30"/>
  <c r="R3" i="30"/>
  <c r="N4" i="30" l="1"/>
  <c r="N5" i="30"/>
  <c r="N6" i="30"/>
  <c r="N7" i="30"/>
  <c r="N8" i="30"/>
  <c r="N9" i="30"/>
  <c r="N10" i="30"/>
  <c r="N11" i="30"/>
  <c r="N12" i="30"/>
  <c r="N13" i="30"/>
  <c r="N14" i="30"/>
  <c r="N15" i="30"/>
  <c r="N16" i="30"/>
  <c r="N17" i="30"/>
  <c r="N18" i="30"/>
  <c r="N19" i="30"/>
  <c r="N20" i="30"/>
  <c r="N21" i="30"/>
  <c r="N22" i="30"/>
  <c r="N23" i="30"/>
  <c r="N24" i="30"/>
  <c r="N25" i="30"/>
  <c r="N26" i="30"/>
  <c r="N27" i="30"/>
  <c r="N28" i="30"/>
  <c r="N29" i="30"/>
  <c r="N30" i="30"/>
  <c r="N31" i="30"/>
  <c r="N32" i="30"/>
  <c r="N33" i="30"/>
  <c r="N34" i="30"/>
  <c r="N35" i="30"/>
  <c r="N36" i="30"/>
  <c r="N37" i="30"/>
  <c r="N38" i="30"/>
  <c r="N3" i="30"/>
  <c r="D4" i="30"/>
  <c r="T4" i="30" s="1"/>
  <c r="D5" i="30"/>
  <c r="T5" i="30" s="1"/>
  <c r="D6" i="30"/>
  <c r="T6" i="30" s="1"/>
  <c r="D7" i="30"/>
  <c r="T7" i="30" s="1"/>
  <c r="D8" i="30"/>
  <c r="T8" i="30" s="1"/>
  <c r="D9" i="30"/>
  <c r="T9" i="30" s="1"/>
  <c r="D10" i="30"/>
  <c r="T10" i="30" s="1"/>
  <c r="D11" i="30"/>
  <c r="T11" i="30" s="1"/>
  <c r="D12" i="30"/>
  <c r="T12" i="30" s="1"/>
  <c r="D13" i="30"/>
  <c r="T13" i="30" s="1"/>
  <c r="D14" i="30"/>
  <c r="T14" i="30" s="1"/>
  <c r="D15" i="30"/>
  <c r="T15" i="30" s="1"/>
  <c r="D16" i="30"/>
  <c r="T16" i="30" s="1"/>
  <c r="D17" i="30"/>
  <c r="T17" i="30" s="1"/>
  <c r="D18" i="30"/>
  <c r="T18" i="30" s="1"/>
  <c r="D19" i="30"/>
  <c r="T19" i="30" s="1"/>
  <c r="D20" i="30"/>
  <c r="T20" i="30" s="1"/>
  <c r="D21" i="30"/>
  <c r="T21" i="30" s="1"/>
  <c r="D22" i="30"/>
  <c r="T22" i="30" s="1"/>
  <c r="D23" i="30"/>
  <c r="T23" i="30" s="1"/>
  <c r="D24" i="30"/>
  <c r="T24" i="30" s="1"/>
  <c r="D25" i="30"/>
  <c r="T25" i="30" s="1"/>
  <c r="D26" i="30"/>
  <c r="T26" i="30" s="1"/>
  <c r="D27" i="30"/>
  <c r="T27" i="30" s="1"/>
  <c r="D28" i="30"/>
  <c r="T28" i="30" s="1"/>
  <c r="D29" i="30"/>
  <c r="T29" i="30" s="1"/>
  <c r="D30" i="30"/>
  <c r="T30" i="30" s="1"/>
  <c r="D31" i="30"/>
  <c r="T31" i="30" s="1"/>
  <c r="D32" i="30"/>
  <c r="T32" i="30" s="1"/>
  <c r="D33" i="30"/>
  <c r="T33" i="30" s="1"/>
  <c r="D34" i="30"/>
  <c r="T34" i="30" s="1"/>
  <c r="D35" i="30"/>
  <c r="T35" i="30" s="1"/>
  <c r="D36" i="30"/>
  <c r="T36" i="30" s="1"/>
  <c r="D37" i="30"/>
  <c r="T37" i="30" s="1"/>
  <c r="D38" i="30"/>
  <c r="T38" i="30" s="1"/>
  <c r="T39" i="30"/>
  <c r="T40" i="30"/>
  <c r="T41" i="30"/>
  <c r="T42" i="30"/>
  <c r="T43" i="30"/>
  <c r="T44" i="30"/>
  <c r="T45" i="30"/>
  <c r="T46" i="30"/>
  <c r="T47" i="30"/>
  <c r="T48" i="30"/>
  <c r="T49" i="30"/>
  <c r="T50" i="30"/>
  <c r="T51" i="30"/>
  <c r="T52" i="30"/>
  <c r="T53" i="30"/>
  <c r="T54" i="30"/>
  <c r="T55" i="30"/>
  <c r="T56" i="30"/>
  <c r="T57" i="30"/>
  <c r="T58" i="30"/>
  <c r="T60" i="30"/>
  <c r="T61" i="30"/>
  <c r="T62" i="30"/>
  <c r="T63" i="30"/>
  <c r="T64" i="30"/>
  <c r="T65" i="30"/>
  <c r="T66" i="30"/>
  <c r="T68" i="30"/>
  <c r="T69" i="30"/>
  <c r="T70" i="30"/>
  <c r="T71" i="30"/>
  <c r="T72" i="30"/>
  <c r="T73" i="30"/>
  <c r="T74" i="30"/>
  <c r="T76" i="30"/>
  <c r="T77" i="30"/>
  <c r="T78" i="30"/>
  <c r="T79" i="30"/>
  <c r="T80" i="30"/>
  <c r="T81" i="30"/>
  <c r="T82" i="30"/>
  <c r="T84" i="30"/>
  <c r="T85" i="30"/>
  <c r="T86" i="30"/>
  <c r="T87" i="30"/>
  <c r="T88" i="30"/>
  <c r="T90" i="30"/>
  <c r="T91" i="30"/>
  <c r="T92" i="30"/>
  <c r="T93" i="30"/>
  <c r="T94" i="30"/>
  <c r="T95" i="30"/>
  <c r="T96" i="30"/>
  <c r="T97" i="30"/>
  <c r="T98" i="30"/>
  <c r="T100" i="30"/>
  <c r="T101" i="30"/>
  <c r="T102" i="30"/>
  <c r="T103" i="30"/>
  <c r="T104" i="30"/>
  <c r="T105" i="30"/>
  <c r="T106" i="30"/>
  <c r="T108" i="30"/>
  <c r="T109" i="30"/>
  <c r="T110" i="30"/>
  <c r="T111" i="30"/>
  <c r="T112" i="30"/>
  <c r="T113" i="30"/>
  <c r="T114" i="30"/>
  <c r="T115" i="30"/>
  <c r="T116" i="30"/>
  <c r="T117" i="30"/>
  <c r="T118" i="30"/>
  <c r="T119" i="30"/>
  <c r="T120" i="30"/>
  <c r="T121" i="30"/>
  <c r="T122" i="30"/>
  <c r="T123" i="30"/>
  <c r="T124" i="30"/>
  <c r="T125" i="30"/>
  <c r="T126" i="30"/>
  <c r="T127" i="30"/>
  <c r="T128" i="30"/>
  <c r="T129" i="30"/>
  <c r="T130" i="30"/>
  <c r="T131" i="30"/>
  <c r="T132" i="30"/>
  <c r="T133" i="30"/>
  <c r="T134" i="30"/>
  <c r="T135" i="30"/>
  <c r="T136" i="30"/>
  <c r="T137" i="30"/>
  <c r="T138" i="30"/>
  <c r="T139" i="30"/>
  <c r="T140" i="30"/>
  <c r="T141" i="30"/>
  <c r="T142" i="30"/>
  <c r="T143" i="30"/>
  <c r="T144" i="30"/>
  <c r="T145" i="30"/>
  <c r="T146" i="30"/>
  <c r="T147" i="30"/>
  <c r="T148" i="30"/>
  <c r="T149" i="30"/>
  <c r="T150" i="30"/>
  <c r="T151" i="30"/>
  <c r="T152" i="30"/>
  <c r="T153" i="30"/>
  <c r="T154" i="30"/>
  <c r="T155" i="30"/>
  <c r="T156" i="30"/>
  <c r="T157" i="30"/>
  <c r="T158" i="30"/>
  <c r="T159" i="30"/>
  <c r="T160" i="30"/>
  <c r="T161" i="30"/>
  <c r="T162" i="30"/>
  <c r="T163" i="30"/>
  <c r="T164" i="30"/>
  <c r="T165" i="30"/>
  <c r="T166" i="30"/>
  <c r="T167" i="30"/>
  <c r="T168" i="30"/>
  <c r="T169" i="30"/>
  <c r="T170" i="30"/>
  <c r="T171" i="30"/>
  <c r="T172" i="30"/>
  <c r="T173" i="30"/>
  <c r="T174" i="30"/>
  <c r="T175" i="30"/>
  <c r="T176" i="30"/>
  <c r="T177" i="30"/>
  <c r="T178" i="30"/>
  <c r="T179" i="30"/>
  <c r="T180" i="30"/>
  <c r="T181" i="30"/>
  <c r="T182" i="30"/>
  <c r="T183" i="30"/>
  <c r="T184" i="30"/>
  <c r="T185" i="30"/>
  <c r="T186" i="30"/>
  <c r="T187" i="30"/>
  <c r="T188" i="30"/>
  <c r="T189" i="30"/>
  <c r="T190" i="30"/>
  <c r="T191" i="30"/>
  <c r="T192" i="30"/>
  <c r="T193" i="30"/>
  <c r="T194" i="30"/>
  <c r="T195" i="30"/>
  <c r="T196" i="30"/>
  <c r="T197" i="30"/>
  <c r="T198" i="30"/>
  <c r="T199" i="30"/>
  <c r="T200" i="30"/>
  <c r="T201" i="30"/>
  <c r="T202" i="30"/>
  <c r="T203" i="30"/>
  <c r="T204" i="30"/>
  <c r="T205" i="30"/>
  <c r="T206" i="30"/>
  <c r="T207" i="30"/>
  <c r="T208" i="30"/>
  <c r="T209" i="30"/>
  <c r="T210" i="30"/>
  <c r="T211" i="30"/>
  <c r="T212" i="30"/>
  <c r="T213" i="30"/>
  <c r="T214" i="30"/>
  <c r="T215" i="30"/>
  <c r="T216" i="30"/>
  <c r="T217" i="30"/>
  <c r="T218" i="30"/>
  <c r="T219" i="30"/>
  <c r="T220" i="30"/>
  <c r="T221" i="30"/>
  <c r="T222" i="30"/>
  <c r="T223" i="30"/>
  <c r="T224" i="30"/>
  <c r="T225" i="30"/>
  <c r="T226" i="30"/>
  <c r="T227" i="30"/>
  <c r="T228" i="30"/>
  <c r="T229" i="30"/>
  <c r="T230" i="30"/>
  <c r="T231" i="30"/>
  <c r="T232" i="30"/>
  <c r="T233" i="30"/>
  <c r="T234" i="30"/>
  <c r="T235" i="30"/>
  <c r="T236" i="30"/>
  <c r="T237" i="30"/>
  <c r="T238" i="30"/>
  <c r="T239" i="30"/>
  <c r="T240" i="30"/>
  <c r="T241" i="30"/>
  <c r="T242" i="30"/>
  <c r="T243" i="30"/>
  <c r="T244" i="30"/>
  <c r="T245" i="30"/>
  <c r="T246" i="30"/>
  <c r="T247" i="30"/>
  <c r="T248" i="30"/>
  <c r="T249" i="30"/>
  <c r="T250" i="30"/>
  <c r="T251" i="30"/>
  <c r="T252" i="30"/>
  <c r="T253" i="30"/>
  <c r="T254" i="30"/>
  <c r="T255" i="30"/>
  <c r="T256" i="30"/>
  <c r="T257" i="30"/>
  <c r="T258" i="30"/>
  <c r="T259" i="30"/>
  <c r="T260" i="30"/>
  <c r="T261" i="30"/>
  <c r="T262" i="30"/>
  <c r="T263" i="30"/>
  <c r="T264" i="30"/>
  <c r="T265" i="30"/>
  <c r="T266" i="30"/>
  <c r="T267" i="30"/>
  <c r="T268" i="30"/>
  <c r="T269" i="30"/>
  <c r="T270" i="30"/>
  <c r="T271" i="30"/>
  <c r="T272" i="30"/>
  <c r="T273" i="30"/>
  <c r="T274" i="30"/>
  <c r="T275" i="30"/>
  <c r="T276" i="30"/>
  <c r="T277" i="30"/>
  <c r="T278" i="30"/>
  <c r="T279" i="30"/>
  <c r="T280" i="30"/>
  <c r="T281" i="30"/>
  <c r="T282" i="30"/>
  <c r="T283" i="30"/>
  <c r="T284" i="30"/>
  <c r="T285" i="30"/>
  <c r="T286" i="30"/>
  <c r="T287" i="30"/>
  <c r="T288" i="30"/>
  <c r="T289" i="30"/>
  <c r="T290" i="30"/>
  <c r="T291" i="30"/>
  <c r="T292" i="30"/>
  <c r="T293" i="30"/>
  <c r="T294" i="30"/>
  <c r="T295" i="30"/>
  <c r="T296" i="30"/>
  <c r="T297" i="30"/>
  <c r="T298" i="30"/>
  <c r="T299" i="30"/>
  <c r="T300" i="30"/>
  <c r="T301" i="30"/>
  <c r="T302" i="30"/>
  <c r="T303" i="30"/>
  <c r="T304" i="30"/>
  <c r="T305" i="30"/>
  <c r="T306" i="30"/>
  <c r="T307" i="30"/>
  <c r="T308" i="30"/>
  <c r="T309" i="30"/>
  <c r="T310" i="30"/>
  <c r="T311" i="30"/>
  <c r="T312" i="30"/>
  <c r="T313" i="30"/>
  <c r="T314" i="30"/>
  <c r="T315" i="30"/>
  <c r="T316" i="30"/>
  <c r="T317" i="30"/>
  <c r="T318" i="30"/>
  <c r="T319" i="30"/>
  <c r="T320" i="30"/>
  <c r="T321" i="30"/>
  <c r="T322" i="30"/>
  <c r="T323" i="30"/>
  <c r="T324" i="30"/>
  <c r="T325" i="30"/>
  <c r="T326" i="30"/>
  <c r="T327" i="30"/>
  <c r="T328" i="30"/>
  <c r="T329" i="30"/>
  <c r="T330" i="30"/>
  <c r="T331" i="30"/>
  <c r="T332" i="30"/>
  <c r="T333" i="30"/>
  <c r="T334" i="30"/>
  <c r="T335" i="30"/>
  <c r="T336" i="30"/>
  <c r="T337" i="30"/>
  <c r="T338" i="30"/>
  <c r="T339" i="30"/>
  <c r="T340" i="30"/>
  <c r="T341" i="30"/>
  <c r="T342" i="30"/>
  <c r="T343" i="30"/>
  <c r="T344" i="30"/>
  <c r="T345" i="30"/>
  <c r="T346" i="30"/>
  <c r="T347" i="30"/>
  <c r="T348" i="30"/>
  <c r="T349" i="30"/>
  <c r="T350" i="30"/>
  <c r="T351" i="30"/>
  <c r="T352" i="30"/>
  <c r="T353" i="30"/>
  <c r="T354" i="30"/>
  <c r="T355" i="30"/>
  <c r="T356" i="30"/>
  <c r="T357" i="30"/>
  <c r="T358" i="30"/>
  <c r="T359" i="30"/>
  <c r="T360" i="30"/>
  <c r="T361" i="30"/>
  <c r="T362" i="30"/>
  <c r="T363" i="30"/>
  <c r="T364" i="30"/>
  <c r="T365" i="30"/>
  <c r="T366" i="30"/>
  <c r="T367" i="30"/>
  <c r="T368" i="30"/>
  <c r="T369" i="30"/>
  <c r="T370" i="30"/>
  <c r="T371" i="30"/>
  <c r="T372" i="30"/>
  <c r="T373" i="30"/>
  <c r="T374" i="30"/>
  <c r="T375" i="30"/>
  <c r="T376" i="30"/>
  <c r="T377" i="30"/>
  <c r="T378" i="30"/>
  <c r="T379" i="30"/>
  <c r="T380" i="30"/>
  <c r="T381" i="30"/>
  <c r="T382" i="30"/>
  <c r="T383" i="30"/>
  <c r="T384" i="30"/>
  <c r="T385" i="30"/>
  <c r="T386" i="30"/>
  <c r="T387" i="30"/>
  <c r="T388" i="30"/>
  <c r="T389" i="30"/>
  <c r="T390" i="30"/>
  <c r="T391" i="30"/>
  <c r="T392" i="30"/>
  <c r="T393" i="30"/>
  <c r="T394" i="30"/>
  <c r="T395" i="30"/>
  <c r="T396" i="30"/>
  <c r="T397" i="30"/>
  <c r="T398" i="30"/>
  <c r="T399" i="30"/>
  <c r="T400" i="30"/>
  <c r="T401" i="30"/>
  <c r="T402" i="30"/>
  <c r="T403" i="30"/>
  <c r="T404" i="30"/>
  <c r="T405" i="30"/>
  <c r="T406" i="30"/>
  <c r="T407" i="30"/>
  <c r="T408" i="30"/>
  <c r="T409" i="30"/>
  <c r="T410" i="30"/>
  <c r="T411" i="30"/>
  <c r="T412" i="30"/>
  <c r="T413" i="30"/>
  <c r="T414" i="30"/>
  <c r="T415" i="30"/>
  <c r="T416" i="30"/>
  <c r="T417" i="30"/>
  <c r="T418" i="30"/>
  <c r="T419" i="30"/>
  <c r="T420" i="30"/>
  <c r="T421" i="30"/>
  <c r="T422" i="30"/>
  <c r="T423" i="30"/>
  <c r="T424" i="30"/>
  <c r="T425" i="30"/>
  <c r="T426" i="30"/>
  <c r="T427" i="30"/>
  <c r="T428" i="30"/>
  <c r="T429" i="30"/>
  <c r="T430" i="30"/>
  <c r="T431" i="30"/>
  <c r="T432" i="30"/>
  <c r="T433" i="30"/>
  <c r="T434" i="30"/>
  <c r="T435" i="30"/>
  <c r="T436" i="30"/>
  <c r="T437" i="30"/>
  <c r="T438" i="30"/>
  <c r="T439" i="30"/>
  <c r="T440" i="30"/>
  <c r="T441" i="30"/>
  <c r="T442" i="30"/>
  <c r="T443" i="30"/>
  <c r="T444" i="30"/>
  <c r="T445" i="30"/>
  <c r="T446" i="30"/>
  <c r="T447" i="30"/>
  <c r="T448" i="30"/>
  <c r="T449" i="30"/>
  <c r="T450" i="30"/>
  <c r="T451" i="30"/>
  <c r="T452" i="30"/>
  <c r="T453" i="30"/>
  <c r="T454" i="30"/>
  <c r="T455" i="30"/>
  <c r="T456" i="30"/>
  <c r="T457" i="30"/>
  <c r="T458" i="30"/>
  <c r="D3" i="30"/>
  <c r="T3" i="30" s="1"/>
  <c r="Y4" i="29"/>
  <c r="Y5" i="29"/>
  <c r="Y6" i="29"/>
  <c r="Y7" i="29"/>
  <c r="Y8" i="29"/>
  <c r="Y9" i="29"/>
  <c r="Y10" i="29"/>
  <c r="Y11" i="29"/>
  <c r="Y12" i="29"/>
  <c r="Y13" i="29"/>
  <c r="Y14" i="29"/>
  <c r="Y15" i="29"/>
  <c r="Y16" i="29"/>
  <c r="Y17" i="29"/>
  <c r="Y18" i="29"/>
  <c r="Y19" i="29"/>
  <c r="Y20" i="29"/>
  <c r="Y21" i="29"/>
  <c r="Y22" i="29"/>
  <c r="Y23" i="29"/>
  <c r="Y24" i="29"/>
  <c r="Y25" i="29"/>
  <c r="Y26" i="29"/>
  <c r="Y27" i="29"/>
  <c r="Y28" i="29"/>
  <c r="Y29" i="29"/>
  <c r="Y30" i="29"/>
  <c r="Y31" i="29"/>
  <c r="Y32" i="29"/>
  <c r="Y33" i="29"/>
  <c r="Y34" i="29"/>
  <c r="Y35" i="29"/>
  <c r="Y36" i="29"/>
  <c r="Y37" i="29"/>
  <c r="Y38" i="29"/>
  <c r="Y39" i="29"/>
  <c r="Y40" i="29"/>
  <c r="Y41" i="29"/>
  <c r="Y42" i="29"/>
  <c r="Y43" i="29"/>
  <c r="Y44" i="29"/>
  <c r="Y45" i="29"/>
  <c r="Y46" i="29"/>
  <c r="Y47" i="29"/>
  <c r="Y48" i="29"/>
  <c r="Y49" i="29"/>
  <c r="Y50" i="29"/>
  <c r="Y51" i="29"/>
  <c r="Y52" i="29"/>
  <c r="Y53" i="29"/>
  <c r="Y54" i="29"/>
  <c r="Y55" i="29"/>
  <c r="Y56" i="29"/>
  <c r="Y57" i="29"/>
  <c r="Y58" i="29"/>
  <c r="Y59" i="29"/>
  <c r="Y60" i="29"/>
  <c r="Y61" i="29"/>
  <c r="Y62" i="29"/>
  <c r="Y63" i="29"/>
  <c r="Y64" i="29"/>
  <c r="Y65" i="29"/>
  <c r="Y66" i="29"/>
  <c r="Y67" i="29"/>
  <c r="Y68" i="29"/>
  <c r="Y69" i="29"/>
  <c r="Y70" i="29"/>
  <c r="Y71" i="29"/>
  <c r="Y72" i="29"/>
  <c r="Y73" i="29"/>
  <c r="Y74" i="29"/>
  <c r="Y75" i="29"/>
  <c r="Y76" i="29"/>
  <c r="Y77" i="29"/>
  <c r="Y78" i="29"/>
  <c r="Y79" i="29"/>
  <c r="Y80" i="29"/>
  <c r="Y81" i="29"/>
  <c r="Y82" i="29"/>
  <c r="Y83" i="29"/>
  <c r="Y84" i="29"/>
  <c r="Y85" i="29"/>
  <c r="Y86" i="29"/>
  <c r="Y87" i="29"/>
  <c r="Y88" i="29"/>
  <c r="Y89" i="29"/>
  <c r="Y90" i="29"/>
  <c r="Y91" i="29"/>
  <c r="Y92" i="29"/>
  <c r="Y93" i="29"/>
  <c r="Y94" i="29"/>
  <c r="Y95" i="29"/>
  <c r="Y96" i="29"/>
  <c r="Y97" i="29"/>
  <c r="Y98" i="29"/>
  <c r="Y99" i="29"/>
  <c r="Y100" i="29"/>
  <c r="Y101" i="29"/>
  <c r="Y102" i="29"/>
  <c r="Y103" i="29"/>
  <c r="Y104" i="29"/>
  <c r="Y105" i="29"/>
  <c r="Y106" i="29"/>
  <c r="Y107" i="29"/>
  <c r="Y108" i="29"/>
  <c r="Y109" i="29"/>
  <c r="Y110" i="29"/>
  <c r="Y111" i="29"/>
  <c r="Y112" i="29"/>
  <c r="Y113" i="29"/>
  <c r="Y114" i="29"/>
  <c r="Y115" i="29"/>
  <c r="Y116" i="29"/>
  <c r="Y117" i="29"/>
  <c r="Y118" i="29"/>
  <c r="Y119" i="29"/>
  <c r="Y120" i="29"/>
  <c r="Y121" i="29"/>
  <c r="Y122" i="29"/>
  <c r="Y123" i="29"/>
  <c r="Y124" i="29"/>
  <c r="Y125" i="29"/>
  <c r="Y126" i="29"/>
  <c r="Y127" i="29"/>
  <c r="Y128" i="29"/>
  <c r="Y129" i="29"/>
  <c r="Y130" i="29"/>
  <c r="Y131" i="29"/>
  <c r="Y132" i="29"/>
  <c r="Y133" i="29"/>
  <c r="Y134" i="29"/>
  <c r="Y135" i="29"/>
  <c r="Y136" i="29"/>
  <c r="Y137" i="29"/>
  <c r="Y138" i="29"/>
  <c r="Y139" i="29"/>
  <c r="Y140" i="29"/>
  <c r="Y141" i="29"/>
  <c r="Y142" i="29"/>
  <c r="Y143" i="29"/>
  <c r="Y144" i="29"/>
  <c r="Y145" i="29"/>
  <c r="Y146" i="29"/>
  <c r="Y147" i="29"/>
  <c r="Y148" i="29"/>
  <c r="Y149" i="29"/>
  <c r="Y150" i="29"/>
  <c r="Y151" i="29"/>
  <c r="Y152" i="29"/>
  <c r="Y153" i="29"/>
  <c r="Y154" i="29"/>
  <c r="Y155" i="29"/>
  <c r="Y156" i="29"/>
  <c r="Y157" i="29"/>
  <c r="Y158" i="29"/>
  <c r="Y159" i="29"/>
  <c r="Y160" i="29"/>
  <c r="Y161" i="29"/>
  <c r="Y162" i="29"/>
  <c r="Y163" i="29"/>
  <c r="Y164" i="29"/>
  <c r="Y165" i="29"/>
  <c r="Y166" i="29"/>
  <c r="Y167" i="29"/>
  <c r="Y168" i="29"/>
  <c r="Y169" i="29"/>
  <c r="Y170" i="29"/>
  <c r="Y171" i="29"/>
  <c r="Y172" i="29"/>
  <c r="Y173" i="29"/>
  <c r="Y174" i="29"/>
  <c r="Y175" i="29"/>
  <c r="Y176" i="29"/>
  <c r="Y177" i="29"/>
  <c r="Y178" i="29"/>
  <c r="Y179" i="29"/>
  <c r="Y180" i="29"/>
  <c r="Y181" i="29"/>
  <c r="Y182" i="29"/>
  <c r="Y183" i="29"/>
  <c r="Y184" i="29"/>
  <c r="Y185" i="29"/>
  <c r="Y186" i="29"/>
  <c r="Y187" i="29"/>
  <c r="Y188" i="29"/>
  <c r="Y189" i="29"/>
  <c r="Y190" i="29"/>
  <c r="Y191" i="29"/>
  <c r="Y192" i="29"/>
  <c r="Y193" i="29"/>
  <c r="Y194" i="29"/>
  <c r="Y195" i="29"/>
  <c r="Y196" i="29"/>
  <c r="Y197" i="29"/>
  <c r="Y198" i="29"/>
  <c r="Y199" i="29"/>
  <c r="Y200" i="29"/>
  <c r="Y201" i="29"/>
  <c r="Y202" i="29"/>
  <c r="Y203" i="29"/>
  <c r="Y204" i="29"/>
  <c r="Y205" i="29"/>
  <c r="Y206" i="29"/>
  <c r="Y207" i="29"/>
  <c r="Y208" i="29"/>
  <c r="Y209" i="29"/>
  <c r="Y210" i="29"/>
  <c r="Y211" i="29"/>
  <c r="Y212" i="29"/>
  <c r="Y213" i="29"/>
  <c r="Y214" i="29"/>
  <c r="Y215" i="29"/>
  <c r="Y216" i="29"/>
  <c r="Y217" i="29"/>
  <c r="Y218" i="29"/>
  <c r="Y219" i="29"/>
  <c r="Y220" i="29"/>
  <c r="Y221" i="29"/>
  <c r="Y222" i="29"/>
  <c r="Y223" i="29"/>
  <c r="Y224" i="29"/>
  <c r="Y225" i="29"/>
  <c r="Y226" i="29"/>
  <c r="Y227" i="29"/>
  <c r="Y228" i="29"/>
  <c r="Y229" i="29"/>
  <c r="Y230" i="29"/>
  <c r="Y231" i="29"/>
  <c r="Y232" i="29"/>
  <c r="Y233" i="29"/>
  <c r="Y234" i="29"/>
  <c r="Y235" i="29"/>
  <c r="Y236" i="29"/>
  <c r="Y237" i="29"/>
  <c r="Y238" i="29"/>
  <c r="Y239" i="29"/>
  <c r="Y240" i="29"/>
  <c r="Y241" i="29"/>
  <c r="Y242" i="29"/>
  <c r="Y243" i="29"/>
  <c r="Y244" i="29"/>
  <c r="Y245" i="29"/>
  <c r="Y246" i="29"/>
  <c r="Y247" i="29"/>
  <c r="Y248" i="29"/>
  <c r="Y249" i="29"/>
  <c r="Y250" i="29"/>
  <c r="Y251" i="29"/>
  <c r="Y252" i="29"/>
  <c r="Y253" i="29"/>
  <c r="Y254" i="29"/>
  <c r="Y255" i="29"/>
  <c r="Y256" i="29"/>
  <c r="Y257" i="29"/>
  <c r="Y258" i="29"/>
  <c r="Y259" i="29"/>
  <c r="Y260" i="29"/>
  <c r="Y261" i="29"/>
  <c r="Y262" i="29"/>
  <c r="Y263" i="29"/>
  <c r="Y264" i="29"/>
  <c r="Y265" i="29"/>
  <c r="Y266" i="29"/>
  <c r="Y267" i="29"/>
  <c r="Y268" i="29"/>
  <c r="Y269" i="29"/>
  <c r="Y270" i="29"/>
  <c r="Y271" i="29"/>
  <c r="Y272" i="29"/>
  <c r="Y273" i="29"/>
  <c r="Y274" i="29"/>
  <c r="Y275" i="29"/>
  <c r="Y276" i="29"/>
  <c r="Y277" i="29"/>
  <c r="Y278" i="29"/>
  <c r="Y279" i="29"/>
  <c r="Y280" i="29"/>
  <c r="Y281" i="29"/>
  <c r="Y282" i="29"/>
  <c r="Y283" i="29"/>
  <c r="Y284" i="29"/>
  <c r="Y285" i="29"/>
  <c r="Y286" i="29"/>
  <c r="Y287" i="29"/>
  <c r="Y288" i="29"/>
  <c r="Y289" i="29"/>
  <c r="Y290" i="29"/>
  <c r="Y291" i="29"/>
  <c r="Y292" i="29"/>
  <c r="Y293" i="29"/>
  <c r="Y294" i="29"/>
  <c r="Y295" i="29"/>
  <c r="Y296" i="29"/>
  <c r="Y297" i="29"/>
  <c r="Y298" i="29"/>
  <c r="Y299" i="29"/>
  <c r="Y300" i="29"/>
  <c r="Y301" i="29"/>
  <c r="Y302" i="29"/>
  <c r="Y303" i="29"/>
  <c r="Y304" i="29"/>
  <c r="Y305" i="29"/>
  <c r="Y306" i="29"/>
  <c r="Y307" i="29"/>
  <c r="Y308" i="29"/>
  <c r="Y309" i="29"/>
  <c r="Y310" i="29"/>
  <c r="Y311" i="29"/>
  <c r="Y312" i="29"/>
  <c r="Y313" i="29"/>
  <c r="Y314" i="29"/>
  <c r="Y315" i="29"/>
  <c r="Y316" i="29"/>
  <c r="Y317" i="29"/>
  <c r="Y318" i="29"/>
  <c r="Y319" i="29"/>
  <c r="Y320" i="29"/>
  <c r="Y321" i="29"/>
  <c r="Y322" i="29"/>
  <c r="Y323" i="29"/>
  <c r="Y324" i="29"/>
  <c r="Y325" i="29"/>
  <c r="Y326" i="29"/>
  <c r="Y327" i="29"/>
  <c r="Y328" i="29"/>
  <c r="Y329" i="29"/>
  <c r="Y330" i="29"/>
  <c r="Y331" i="29"/>
  <c r="Y332" i="29"/>
  <c r="Y333" i="29"/>
  <c r="Y334" i="29"/>
  <c r="Y335" i="29"/>
  <c r="Y336" i="29"/>
  <c r="Y337" i="29"/>
  <c r="Y338" i="29"/>
  <c r="Y339" i="29"/>
  <c r="Y340" i="29"/>
  <c r="Y341" i="29"/>
  <c r="Y342" i="29"/>
  <c r="Y343" i="29"/>
  <c r="Y344" i="29"/>
  <c r="Y345" i="29"/>
  <c r="Y346" i="29"/>
  <c r="Y347" i="29"/>
  <c r="Y348" i="29"/>
  <c r="Y349" i="29"/>
  <c r="Y350" i="29"/>
  <c r="Y351" i="29"/>
  <c r="Y352" i="29"/>
  <c r="Y353" i="29"/>
  <c r="Y354" i="29"/>
  <c r="Y355" i="29"/>
  <c r="Y356" i="29"/>
  <c r="Y357" i="29"/>
  <c r="Y358" i="29"/>
  <c r="Y359" i="29"/>
  <c r="Y360" i="29"/>
  <c r="Y361" i="29"/>
  <c r="Y362" i="29"/>
  <c r="Y363" i="29"/>
  <c r="Y364" i="29"/>
  <c r="Y365" i="29"/>
  <c r="Y366" i="29"/>
  <c r="Y367" i="29"/>
  <c r="Y368" i="29"/>
  <c r="Y369" i="29"/>
  <c r="Y370" i="29"/>
  <c r="Y371" i="29"/>
  <c r="Y372" i="29"/>
  <c r="Y373" i="29"/>
  <c r="Y374" i="29"/>
  <c r="Y375" i="29"/>
  <c r="Y376" i="29"/>
  <c r="Y377" i="29"/>
  <c r="Y378" i="29"/>
  <c r="Y379" i="29"/>
  <c r="Y380" i="29"/>
  <c r="Y381" i="29"/>
  <c r="Y382" i="29"/>
  <c r="Y383" i="29"/>
  <c r="Y384" i="29"/>
  <c r="Y385" i="29"/>
  <c r="Y386" i="29"/>
  <c r="Y387" i="29"/>
  <c r="Y388" i="29"/>
  <c r="Y389" i="29"/>
  <c r="Y390" i="29"/>
  <c r="Y391" i="29"/>
  <c r="Y392" i="29"/>
  <c r="Y393" i="29"/>
  <c r="Y394" i="29"/>
  <c r="Y395" i="29"/>
  <c r="Y396" i="29"/>
  <c r="Y397" i="29"/>
  <c r="Y398" i="29"/>
  <c r="Y399" i="29"/>
  <c r="Y400" i="29"/>
  <c r="Y401" i="29"/>
  <c r="Y402" i="29"/>
  <c r="Y403" i="29"/>
  <c r="Y404" i="29"/>
  <c r="Y405" i="29"/>
  <c r="Y406" i="29"/>
  <c r="Y407" i="29"/>
  <c r="Y408" i="29"/>
  <c r="Y409" i="29"/>
  <c r="Y410" i="29"/>
  <c r="Y411" i="29"/>
  <c r="Y412" i="29"/>
  <c r="Y413" i="29"/>
  <c r="Y414" i="29"/>
  <c r="Y415" i="29"/>
  <c r="Y416" i="29"/>
  <c r="Y417" i="29"/>
  <c r="Y418" i="29"/>
  <c r="Y419" i="29"/>
  <c r="Y420" i="29"/>
  <c r="Y421" i="29"/>
  <c r="Y422" i="29"/>
  <c r="Y423" i="29"/>
  <c r="Y424" i="29"/>
  <c r="Y425" i="29"/>
  <c r="Y426" i="29"/>
  <c r="Y427" i="29"/>
  <c r="Y428" i="29"/>
  <c r="Y429" i="29"/>
  <c r="Y430" i="29"/>
  <c r="Y431" i="29"/>
  <c r="Y432" i="29"/>
  <c r="Y433" i="29"/>
  <c r="Y434" i="29"/>
  <c r="Y435" i="29"/>
  <c r="Y436" i="29"/>
  <c r="Y437" i="29"/>
  <c r="Y438" i="29"/>
  <c r="Y439" i="29"/>
  <c r="Y440" i="29"/>
  <c r="Y441" i="29"/>
  <c r="Y442" i="29"/>
  <c r="Y443" i="29"/>
  <c r="Y444" i="29"/>
  <c r="Y445" i="29"/>
  <c r="Y446" i="29"/>
  <c r="Y447" i="29"/>
  <c r="Y448" i="29"/>
  <c r="Y449" i="29"/>
  <c r="Y450" i="29"/>
  <c r="Y451" i="29"/>
  <c r="Y452" i="29"/>
  <c r="Y453" i="29"/>
  <c r="Y454" i="29"/>
  <c r="Y455" i="29"/>
  <c r="Y456" i="29"/>
  <c r="Y457" i="29"/>
  <c r="Y458" i="29"/>
  <c r="Y3" i="29"/>
  <c r="T107" i="30" l="1"/>
  <c r="T99" i="30"/>
  <c r="T83" i="30"/>
  <c r="T75" i="30"/>
  <c r="T67" i="30"/>
  <c r="T59" i="30"/>
  <c r="T89" i="30"/>
  <c r="T39" i="20"/>
  <c r="T40" i="20"/>
  <c r="T41" i="20"/>
  <c r="T42" i="20"/>
  <c r="T43" i="20"/>
  <c r="T44" i="20"/>
  <c r="T45" i="20"/>
  <c r="T46" i="20"/>
  <c r="T47" i="20"/>
  <c r="T48" i="20"/>
  <c r="T49" i="20"/>
  <c r="T50" i="20"/>
  <c r="T51" i="20"/>
  <c r="T52" i="20"/>
  <c r="T53" i="20"/>
  <c r="T54" i="20"/>
  <c r="T55" i="20"/>
  <c r="T56" i="20"/>
  <c r="T57" i="20"/>
  <c r="T58" i="20"/>
  <c r="T59" i="20"/>
  <c r="T60" i="20"/>
  <c r="T61" i="20"/>
  <c r="T62" i="20"/>
  <c r="T63" i="20"/>
  <c r="T64" i="20"/>
  <c r="T65" i="20"/>
  <c r="T66" i="20"/>
  <c r="T67" i="20"/>
  <c r="T68" i="20"/>
  <c r="T69" i="20"/>
  <c r="T70" i="20"/>
  <c r="T71" i="20"/>
  <c r="T72" i="20"/>
  <c r="T73" i="20"/>
  <c r="T74" i="20"/>
  <c r="T75" i="20"/>
  <c r="T76" i="20"/>
  <c r="T77" i="20"/>
  <c r="T78" i="20"/>
  <c r="T79" i="20"/>
  <c r="T80" i="20"/>
  <c r="T81" i="20"/>
  <c r="T82" i="20"/>
  <c r="T83" i="20"/>
  <c r="T84" i="20"/>
  <c r="T85" i="20"/>
  <c r="T86" i="20"/>
  <c r="T87" i="20"/>
  <c r="T88" i="20"/>
  <c r="T89" i="20"/>
  <c r="T90" i="20"/>
  <c r="T91" i="20"/>
  <c r="T92" i="20"/>
  <c r="T93" i="20"/>
  <c r="T94" i="20"/>
  <c r="T95" i="20"/>
  <c r="T96" i="20"/>
  <c r="T97" i="20"/>
  <c r="T98" i="20"/>
  <c r="T99" i="20"/>
  <c r="T100" i="20"/>
  <c r="T101" i="20"/>
  <c r="T102" i="20"/>
  <c r="T103" i="20"/>
  <c r="T104" i="20"/>
  <c r="T105" i="20"/>
  <c r="T106" i="20"/>
  <c r="T107" i="20"/>
  <c r="T108" i="20"/>
  <c r="T109" i="20"/>
  <c r="T110" i="20"/>
  <c r="T111" i="20"/>
  <c r="T112" i="20"/>
  <c r="T113" i="20"/>
  <c r="T114" i="20"/>
  <c r="T115" i="20"/>
  <c r="T116" i="20"/>
  <c r="T117" i="20"/>
  <c r="T118" i="20"/>
  <c r="T119" i="20"/>
  <c r="T120" i="20"/>
  <c r="T121" i="20"/>
  <c r="T122" i="20"/>
  <c r="T4" i="29" l="1"/>
  <c r="T5" i="29"/>
  <c r="T6" i="29"/>
  <c r="T7" i="29"/>
  <c r="T8" i="29"/>
  <c r="T9" i="29"/>
  <c r="T10" i="29"/>
  <c r="T11" i="29"/>
  <c r="T12" i="29"/>
  <c r="T13" i="29"/>
  <c r="T14" i="29"/>
  <c r="T15" i="29"/>
  <c r="T16" i="29"/>
  <c r="T17" i="29"/>
  <c r="T18" i="29"/>
  <c r="T19" i="29"/>
  <c r="T20" i="29"/>
  <c r="T21" i="29"/>
  <c r="T22" i="29"/>
  <c r="T23" i="29"/>
  <c r="T24" i="29"/>
  <c r="T25" i="29"/>
  <c r="T26" i="29"/>
  <c r="T27" i="29"/>
  <c r="T28" i="29"/>
  <c r="T29" i="29"/>
  <c r="T30" i="29"/>
  <c r="T31" i="29"/>
  <c r="T32" i="29"/>
  <c r="T33" i="29"/>
  <c r="T34" i="29"/>
  <c r="T35" i="29"/>
  <c r="T36" i="29"/>
  <c r="T37" i="29"/>
  <c r="T38" i="29"/>
  <c r="T39" i="29"/>
  <c r="T40" i="29"/>
  <c r="T41" i="29"/>
  <c r="T42" i="29"/>
  <c r="T43" i="29"/>
  <c r="T44" i="29"/>
  <c r="T45" i="29"/>
  <c r="T46" i="29"/>
  <c r="T47" i="29"/>
  <c r="T48" i="29"/>
  <c r="T49" i="29"/>
  <c r="T50" i="29"/>
  <c r="T51" i="29"/>
  <c r="T52" i="29"/>
  <c r="T53" i="29"/>
  <c r="T54" i="29"/>
  <c r="T55" i="29"/>
  <c r="T56"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T90" i="29"/>
  <c r="T91" i="29"/>
  <c r="T92" i="29"/>
  <c r="T93" i="29"/>
  <c r="T94" i="29"/>
  <c r="T95" i="29"/>
  <c r="T96" i="29"/>
  <c r="T97" i="29"/>
  <c r="T98"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T132" i="29"/>
  <c r="T133" i="29"/>
  <c r="T134" i="29"/>
  <c r="T135" i="29"/>
  <c r="T136" i="29"/>
  <c r="T137" i="29"/>
  <c r="T138" i="29"/>
  <c r="T139" i="29"/>
  <c r="T140" i="29"/>
  <c r="T141" i="29"/>
  <c r="T142" i="29"/>
  <c r="T143" i="29"/>
  <c r="T144" i="29"/>
  <c r="T145" i="29"/>
  <c r="T146" i="29"/>
  <c r="T147" i="29"/>
  <c r="T148" i="29"/>
  <c r="T149" i="29"/>
  <c r="T150" i="29"/>
  <c r="T151" i="29"/>
  <c r="T152" i="29"/>
  <c r="T153" i="29"/>
  <c r="T154" i="29"/>
  <c r="T155" i="29"/>
  <c r="T156" i="29"/>
  <c r="T157" i="29"/>
  <c r="T158" i="29"/>
  <c r="T159" i="29"/>
  <c r="T160" i="29"/>
  <c r="T161" i="29"/>
  <c r="T162" i="29"/>
  <c r="T163" i="29"/>
  <c r="T164" i="29"/>
  <c r="T165" i="29"/>
  <c r="T166" i="29"/>
  <c r="T167" i="29"/>
  <c r="T168" i="29"/>
  <c r="T169" i="29"/>
  <c r="T170" i="29"/>
  <c r="T171" i="29"/>
  <c r="T172" i="29"/>
  <c r="T173" i="29"/>
  <c r="T174" i="29"/>
  <c r="T175" i="29"/>
  <c r="T176" i="29"/>
  <c r="T177" i="29"/>
  <c r="T178" i="29"/>
  <c r="T179" i="29"/>
  <c r="T180" i="29"/>
  <c r="T181" i="29"/>
  <c r="T182" i="29"/>
  <c r="T183" i="29"/>
  <c r="T184" i="29"/>
  <c r="T185" i="29"/>
  <c r="T186" i="29"/>
  <c r="T187" i="29"/>
  <c r="T188" i="29"/>
  <c r="T189" i="29"/>
  <c r="T190" i="29"/>
  <c r="T191" i="29"/>
  <c r="T192" i="29"/>
  <c r="T193" i="29"/>
  <c r="T194" i="29"/>
  <c r="T195" i="29"/>
  <c r="T196" i="29"/>
  <c r="T197" i="29"/>
  <c r="T198" i="29"/>
  <c r="T199" i="29"/>
  <c r="T200" i="29"/>
  <c r="T201" i="29"/>
  <c r="T202" i="29"/>
  <c r="T203" i="29"/>
  <c r="T204" i="29"/>
  <c r="T205" i="29"/>
  <c r="T206" i="29"/>
  <c r="T207" i="29"/>
  <c r="T208" i="29"/>
  <c r="T209" i="29"/>
  <c r="T210" i="29"/>
  <c r="T211" i="29"/>
  <c r="T212" i="29"/>
  <c r="T213" i="29"/>
  <c r="T214" i="29"/>
  <c r="T215" i="29"/>
  <c r="T216" i="29"/>
  <c r="T217" i="29"/>
  <c r="T218" i="29"/>
  <c r="T219" i="29"/>
  <c r="T220" i="29"/>
  <c r="T221" i="29"/>
  <c r="T222" i="29"/>
  <c r="T223" i="29"/>
  <c r="T224" i="29"/>
  <c r="T225" i="29"/>
  <c r="T226" i="29"/>
  <c r="T227" i="29"/>
  <c r="T228" i="29"/>
  <c r="T229" i="29"/>
  <c r="T230" i="29"/>
  <c r="T231" i="29"/>
  <c r="T232" i="29"/>
  <c r="T233" i="29"/>
  <c r="T234" i="29"/>
  <c r="T235" i="29"/>
  <c r="T236" i="29"/>
  <c r="T237" i="29"/>
  <c r="T238" i="29"/>
  <c r="T239" i="29"/>
  <c r="T240" i="29"/>
  <c r="T241" i="29"/>
  <c r="T242" i="29"/>
  <c r="T243" i="29"/>
  <c r="T244" i="29"/>
  <c r="T245" i="29"/>
  <c r="T246" i="29"/>
  <c r="T247" i="29"/>
  <c r="T248" i="29"/>
  <c r="T249" i="29"/>
  <c r="T250" i="29"/>
  <c r="T251" i="29"/>
  <c r="T252" i="29"/>
  <c r="T253" i="29"/>
  <c r="T254" i="29"/>
  <c r="T255" i="29"/>
  <c r="T256" i="29"/>
  <c r="T257" i="29"/>
  <c r="T258" i="29"/>
  <c r="T259" i="29"/>
  <c r="T260" i="29"/>
  <c r="T261" i="29"/>
  <c r="T262" i="29"/>
  <c r="T263" i="29"/>
  <c r="T264" i="29"/>
  <c r="T265" i="29"/>
  <c r="T266" i="29"/>
  <c r="T267" i="29"/>
  <c r="T268" i="29"/>
  <c r="T269" i="29"/>
  <c r="T270" i="29"/>
  <c r="T271" i="29"/>
  <c r="T272" i="29"/>
  <c r="T273" i="29"/>
  <c r="T274" i="29"/>
  <c r="T275" i="29"/>
  <c r="T276" i="29"/>
  <c r="T277" i="29"/>
  <c r="T278" i="29"/>
  <c r="T279" i="29"/>
  <c r="T280" i="29"/>
  <c r="T281" i="29"/>
  <c r="T282" i="29"/>
  <c r="T283" i="29"/>
  <c r="T284" i="29"/>
  <c r="T285" i="29"/>
  <c r="T286" i="29"/>
  <c r="T287" i="29"/>
  <c r="T288" i="29"/>
  <c r="T289" i="29"/>
  <c r="T290" i="29"/>
  <c r="T291" i="29"/>
  <c r="T292" i="29"/>
  <c r="T293" i="29"/>
  <c r="T294" i="29"/>
  <c r="T295" i="29"/>
  <c r="T296" i="29"/>
  <c r="T297" i="29"/>
  <c r="T298" i="29"/>
  <c r="T299" i="29"/>
  <c r="T300" i="29"/>
  <c r="T301" i="29"/>
  <c r="T302" i="29"/>
  <c r="T303" i="29"/>
  <c r="T304" i="29"/>
  <c r="T305" i="29"/>
  <c r="T306" i="29"/>
  <c r="T307" i="29"/>
  <c r="T308" i="29"/>
  <c r="T309" i="29"/>
  <c r="T310" i="29"/>
  <c r="T311" i="29"/>
  <c r="T312" i="29"/>
  <c r="T313" i="29"/>
  <c r="T314" i="29"/>
  <c r="T315" i="29"/>
  <c r="T316" i="29"/>
  <c r="T317" i="29"/>
  <c r="T318" i="29"/>
  <c r="T319" i="29"/>
  <c r="T320" i="29"/>
  <c r="T321" i="29"/>
  <c r="T322" i="29"/>
  <c r="T323" i="29"/>
  <c r="T324" i="29"/>
  <c r="T325" i="29"/>
  <c r="T326" i="29"/>
  <c r="T327" i="29"/>
  <c r="T328" i="29"/>
  <c r="T329" i="29"/>
  <c r="T330" i="29"/>
  <c r="T331" i="29"/>
  <c r="T332" i="29"/>
  <c r="T333" i="29"/>
  <c r="T334" i="29"/>
  <c r="T335" i="29"/>
  <c r="T336" i="29"/>
  <c r="T337" i="29"/>
  <c r="T338" i="29"/>
  <c r="T339" i="29"/>
  <c r="T340" i="29"/>
  <c r="T341" i="29"/>
  <c r="T342" i="29"/>
  <c r="T343" i="29"/>
  <c r="T344" i="29"/>
  <c r="T345" i="29"/>
  <c r="T346" i="29"/>
  <c r="T347" i="29"/>
  <c r="T348" i="29"/>
  <c r="T349" i="29"/>
  <c r="T350" i="29"/>
  <c r="T351" i="29"/>
  <c r="T352" i="29"/>
  <c r="T353" i="29"/>
  <c r="T354" i="29"/>
  <c r="T355" i="29"/>
  <c r="T356" i="29"/>
  <c r="T357" i="29"/>
  <c r="T358" i="29"/>
  <c r="T359" i="29"/>
  <c r="T360" i="29"/>
  <c r="T361" i="29"/>
  <c r="T362" i="29"/>
  <c r="T363" i="29"/>
  <c r="T364" i="29"/>
  <c r="T365" i="29"/>
  <c r="T366" i="29"/>
  <c r="T367" i="29"/>
  <c r="T368" i="29"/>
  <c r="T369" i="29"/>
  <c r="T370" i="29"/>
  <c r="T371" i="29"/>
  <c r="T372" i="29"/>
  <c r="T373" i="29"/>
  <c r="T374" i="29"/>
  <c r="T375" i="29"/>
  <c r="T376" i="29"/>
  <c r="T377" i="29"/>
  <c r="T378" i="29"/>
  <c r="T379" i="29"/>
  <c r="T380" i="29"/>
  <c r="T381" i="29"/>
  <c r="T382" i="29"/>
  <c r="T383" i="29"/>
  <c r="T384" i="29"/>
  <c r="T385" i="29"/>
  <c r="T386" i="29"/>
  <c r="T387" i="29"/>
  <c r="T388" i="29"/>
  <c r="T389" i="29"/>
  <c r="T390" i="29"/>
  <c r="T391" i="29"/>
  <c r="T392" i="29"/>
  <c r="T393" i="29"/>
  <c r="T394" i="29"/>
  <c r="T395" i="29"/>
  <c r="T396" i="29"/>
  <c r="T397" i="29"/>
  <c r="T398" i="29"/>
  <c r="T399" i="29"/>
  <c r="T400" i="29"/>
  <c r="T401" i="29"/>
  <c r="T402" i="29"/>
  <c r="T403" i="29"/>
  <c r="T404" i="29"/>
  <c r="T405" i="29"/>
  <c r="T406" i="29"/>
  <c r="T407" i="29"/>
  <c r="T408" i="29"/>
  <c r="T409" i="29"/>
  <c r="T410" i="29"/>
  <c r="T411" i="29"/>
  <c r="T412" i="29"/>
  <c r="T413" i="29"/>
  <c r="T414" i="29"/>
  <c r="T415" i="29"/>
  <c r="T416" i="29"/>
  <c r="T417" i="29"/>
  <c r="T418" i="29"/>
  <c r="T419" i="29"/>
  <c r="T420" i="29"/>
  <c r="T421" i="29"/>
  <c r="T422" i="29"/>
  <c r="T423" i="29"/>
  <c r="T424" i="29"/>
  <c r="T425" i="29"/>
  <c r="T426" i="29"/>
  <c r="T427" i="29"/>
  <c r="T428" i="29"/>
  <c r="T429" i="29"/>
  <c r="T430" i="29"/>
  <c r="T431" i="29"/>
  <c r="T432" i="29"/>
  <c r="T433" i="29"/>
  <c r="T434" i="29"/>
  <c r="T435" i="29"/>
  <c r="T436" i="29"/>
  <c r="T437" i="29"/>
  <c r="T438" i="29"/>
  <c r="T439" i="29"/>
  <c r="T440" i="29"/>
  <c r="T441" i="29"/>
  <c r="T442" i="29"/>
  <c r="T443" i="29"/>
  <c r="T444" i="29"/>
  <c r="T445" i="29"/>
  <c r="T446" i="29"/>
  <c r="T447" i="29"/>
  <c r="T448" i="29"/>
  <c r="T449" i="29"/>
  <c r="T450" i="29"/>
  <c r="T451" i="29"/>
  <c r="T452" i="29"/>
  <c r="T453" i="29"/>
  <c r="T454" i="29"/>
  <c r="T455" i="29"/>
  <c r="T456" i="29"/>
  <c r="T457" i="29"/>
  <c r="T458" i="29"/>
  <c r="T3" i="29"/>
  <c r="P123" i="29"/>
  <c r="P124" i="29" s="1"/>
  <c r="P125" i="29" s="1"/>
  <c r="P126" i="29" s="1"/>
  <c r="P127" i="29" s="1"/>
  <c r="P128" i="29" s="1"/>
  <c r="P129" i="29" s="1"/>
  <c r="P130" i="29" s="1"/>
  <c r="P131" i="29" s="1"/>
  <c r="P132" i="29" s="1"/>
  <c r="P133" i="29" s="1"/>
  <c r="P134" i="29" s="1"/>
  <c r="P135" i="29" s="1"/>
  <c r="P136" i="29" s="1"/>
  <c r="P137" i="29" s="1"/>
  <c r="P138" i="29" s="1"/>
  <c r="P139" i="29" s="1"/>
  <c r="P140" i="29" s="1"/>
  <c r="P141" i="29" s="1"/>
  <c r="P142" i="29" s="1"/>
  <c r="P143" i="29" s="1"/>
  <c r="P144" i="29" s="1"/>
  <c r="P145" i="29" s="1"/>
  <c r="P146" i="29" s="1"/>
  <c r="P147" i="29" s="1"/>
  <c r="P148" i="29" s="1"/>
  <c r="P149" i="29" s="1"/>
  <c r="P150" i="29" s="1"/>
  <c r="P151" i="29" s="1"/>
  <c r="P152" i="29" s="1"/>
  <c r="P153" i="29" s="1"/>
  <c r="P154" i="29" s="1"/>
  <c r="P155" i="29" s="1"/>
  <c r="P156" i="29" s="1"/>
  <c r="P157" i="29" s="1"/>
  <c r="P158" i="29" s="1"/>
  <c r="P159" i="29" s="1"/>
  <c r="P160" i="29" s="1"/>
  <c r="P161" i="29" s="1"/>
  <c r="P162" i="29" s="1"/>
  <c r="P163" i="29" s="1"/>
  <c r="P164" i="29" s="1"/>
  <c r="P165" i="29" s="1"/>
  <c r="P166" i="29" s="1"/>
  <c r="P167" i="29" s="1"/>
  <c r="P168" i="29" s="1"/>
  <c r="P169" i="29" s="1"/>
  <c r="P170" i="29" s="1"/>
  <c r="P171" i="29" s="1"/>
  <c r="P172" i="29" s="1"/>
  <c r="P173" i="29" s="1"/>
  <c r="P174" i="29" s="1"/>
  <c r="P175" i="29" s="1"/>
  <c r="P176" i="29" s="1"/>
  <c r="P177" i="29" s="1"/>
  <c r="P178" i="29" s="1"/>
  <c r="P179" i="29" s="1"/>
  <c r="P180" i="29" s="1"/>
  <c r="P181" i="29" s="1"/>
  <c r="P182" i="29" s="1"/>
  <c r="P183" i="29" s="1"/>
  <c r="P184" i="29" s="1"/>
  <c r="P185" i="29" s="1"/>
  <c r="P186" i="29" s="1"/>
  <c r="P187" i="29" s="1"/>
  <c r="P188" i="29" s="1"/>
  <c r="P189" i="29" s="1"/>
  <c r="P190" i="29" s="1"/>
  <c r="P191" i="29" s="1"/>
  <c r="P192" i="29" s="1"/>
  <c r="P193" i="29" s="1"/>
  <c r="P194" i="29" s="1"/>
  <c r="P195" i="29" s="1"/>
  <c r="P196" i="29" s="1"/>
  <c r="P197" i="29" s="1"/>
  <c r="P198" i="29" s="1"/>
  <c r="P199" i="29" s="1"/>
  <c r="P200" i="29" s="1"/>
  <c r="P201" i="29" s="1"/>
  <c r="P202" i="29" s="1"/>
  <c r="P203" i="29" s="1"/>
  <c r="P204" i="29" s="1"/>
  <c r="P205" i="29" s="1"/>
  <c r="P206" i="29" s="1"/>
  <c r="P207" i="29" s="1"/>
  <c r="P208" i="29" s="1"/>
  <c r="P209" i="29" s="1"/>
  <c r="P210" i="29" s="1"/>
  <c r="P211" i="29" s="1"/>
  <c r="P212" i="29" s="1"/>
  <c r="P213" i="29" s="1"/>
  <c r="P214" i="29" s="1"/>
  <c r="P215" i="29" s="1"/>
  <c r="P216" i="29" s="1"/>
  <c r="P217" i="29" s="1"/>
  <c r="P218" i="29" s="1"/>
  <c r="P219" i="29" s="1"/>
  <c r="P220" i="29" s="1"/>
  <c r="P221" i="29" s="1"/>
  <c r="P222" i="29" s="1"/>
  <c r="P223" i="29" s="1"/>
  <c r="P224" i="29" s="1"/>
  <c r="P225" i="29" s="1"/>
  <c r="P226" i="29" s="1"/>
  <c r="P227" i="29" s="1"/>
  <c r="P228" i="29" s="1"/>
  <c r="P229" i="29" s="1"/>
  <c r="P230" i="29" s="1"/>
  <c r="P231" i="29" s="1"/>
  <c r="P232" i="29" s="1"/>
  <c r="P233" i="29" s="1"/>
  <c r="P234" i="29" s="1"/>
  <c r="P235" i="29" s="1"/>
  <c r="P236" i="29" s="1"/>
  <c r="P237" i="29" s="1"/>
  <c r="P238" i="29" s="1"/>
  <c r="P239" i="29" s="1"/>
  <c r="P240" i="29" s="1"/>
  <c r="P241" i="29" s="1"/>
  <c r="P242" i="29" s="1"/>
  <c r="P243" i="29" s="1"/>
  <c r="P244" i="29" s="1"/>
  <c r="P245" i="29" s="1"/>
  <c r="P246" i="29" s="1"/>
  <c r="P247" i="29" s="1"/>
  <c r="P248" i="29" s="1"/>
  <c r="P249" i="29" s="1"/>
  <c r="P250" i="29" s="1"/>
  <c r="P251" i="29" s="1"/>
  <c r="P252" i="29" s="1"/>
  <c r="P253" i="29" s="1"/>
  <c r="P254" i="29" s="1"/>
  <c r="P255" i="29" s="1"/>
  <c r="P256" i="29" s="1"/>
  <c r="P257" i="29" s="1"/>
  <c r="P258" i="29" s="1"/>
  <c r="P259" i="29" s="1"/>
  <c r="P260" i="29" s="1"/>
  <c r="P261" i="29" s="1"/>
  <c r="P262" i="29" s="1"/>
  <c r="P263" i="29" s="1"/>
  <c r="P264" i="29" s="1"/>
  <c r="P265" i="29" s="1"/>
  <c r="P266" i="29" s="1"/>
  <c r="P267" i="29" s="1"/>
  <c r="P268" i="29" s="1"/>
  <c r="P269" i="29" s="1"/>
  <c r="P270" i="29" s="1"/>
  <c r="P271" i="29" s="1"/>
  <c r="P272" i="29" s="1"/>
  <c r="P273" i="29" s="1"/>
  <c r="P274" i="29" s="1"/>
  <c r="P275" i="29" s="1"/>
  <c r="P276" i="29" s="1"/>
  <c r="P277" i="29" s="1"/>
  <c r="P278" i="29" s="1"/>
  <c r="P279" i="29" s="1"/>
  <c r="P280" i="29" s="1"/>
  <c r="P281" i="29" s="1"/>
  <c r="P282" i="29" s="1"/>
  <c r="P283" i="29" s="1"/>
  <c r="P284" i="29" s="1"/>
  <c r="P285" i="29" s="1"/>
  <c r="P286" i="29" s="1"/>
  <c r="P287" i="29" s="1"/>
  <c r="P288" i="29" s="1"/>
  <c r="P289" i="29" s="1"/>
  <c r="P290" i="29" s="1"/>
  <c r="P291" i="29" s="1"/>
  <c r="P292" i="29" s="1"/>
  <c r="P293" i="29" s="1"/>
  <c r="P294" i="29" s="1"/>
  <c r="P295" i="29" s="1"/>
  <c r="P296" i="29" s="1"/>
  <c r="P297" i="29" s="1"/>
  <c r="P298" i="29" s="1"/>
  <c r="P299" i="29" s="1"/>
  <c r="P300" i="29" s="1"/>
  <c r="P301" i="29" s="1"/>
  <c r="P302" i="29" s="1"/>
  <c r="P303" i="29" s="1"/>
  <c r="P304" i="29" s="1"/>
  <c r="P305" i="29" s="1"/>
  <c r="P306" i="29" s="1"/>
  <c r="P307" i="29" s="1"/>
  <c r="P308" i="29" s="1"/>
  <c r="P309" i="29" s="1"/>
  <c r="P310" i="29" s="1"/>
  <c r="P311" i="29" s="1"/>
  <c r="P312" i="29" s="1"/>
  <c r="P313" i="29" s="1"/>
  <c r="P314" i="29" s="1"/>
  <c r="P315" i="29" s="1"/>
  <c r="P316" i="29" s="1"/>
  <c r="P317" i="29" s="1"/>
  <c r="P318" i="29" s="1"/>
  <c r="P319" i="29" s="1"/>
  <c r="P320" i="29" s="1"/>
  <c r="P321" i="29" s="1"/>
  <c r="P322" i="29" s="1"/>
  <c r="P323" i="29" s="1"/>
  <c r="P324" i="29" s="1"/>
  <c r="P325" i="29" s="1"/>
  <c r="P326" i="29" s="1"/>
  <c r="P327" i="29" s="1"/>
  <c r="P328" i="29" s="1"/>
  <c r="P329" i="29" s="1"/>
  <c r="P330" i="29" s="1"/>
  <c r="P331" i="29" s="1"/>
  <c r="P332" i="29" s="1"/>
  <c r="P333" i="29" s="1"/>
  <c r="P334" i="29" s="1"/>
  <c r="P335" i="29" s="1"/>
  <c r="P336" i="29" s="1"/>
  <c r="P337" i="29" s="1"/>
  <c r="P338" i="29" s="1"/>
  <c r="P339" i="29" s="1"/>
  <c r="P340" i="29" s="1"/>
  <c r="P341" i="29" s="1"/>
  <c r="P342" i="29" s="1"/>
  <c r="P343" i="29" s="1"/>
  <c r="P344" i="29" s="1"/>
  <c r="P345" i="29" s="1"/>
  <c r="P346" i="29" s="1"/>
  <c r="P347" i="29" s="1"/>
  <c r="P348" i="29" s="1"/>
  <c r="P349" i="29" s="1"/>
  <c r="P350" i="29" s="1"/>
  <c r="P351" i="29" s="1"/>
  <c r="P352" i="29" s="1"/>
  <c r="P353" i="29" s="1"/>
  <c r="P354" i="29" s="1"/>
  <c r="P355" i="29" s="1"/>
  <c r="P356" i="29" s="1"/>
  <c r="P357" i="29" s="1"/>
  <c r="P358" i="29" s="1"/>
  <c r="P359" i="29" s="1"/>
  <c r="P360" i="29" s="1"/>
  <c r="P361" i="29" s="1"/>
  <c r="P362" i="29" s="1"/>
  <c r="P363" i="29" s="1"/>
  <c r="P364" i="29" s="1"/>
  <c r="P365" i="29" s="1"/>
  <c r="P366" i="29" s="1"/>
  <c r="P367" i="29" s="1"/>
  <c r="P368" i="29" s="1"/>
  <c r="P369" i="29" s="1"/>
  <c r="P370" i="29" s="1"/>
  <c r="P371" i="29" s="1"/>
  <c r="P372" i="29" s="1"/>
  <c r="P373" i="29" s="1"/>
  <c r="P374" i="29" s="1"/>
  <c r="P375" i="29" s="1"/>
  <c r="P376" i="29" s="1"/>
  <c r="P377" i="29" s="1"/>
  <c r="P378" i="29" s="1"/>
  <c r="P379" i="29" s="1"/>
  <c r="P380" i="29" s="1"/>
  <c r="P381" i="29" s="1"/>
  <c r="P382" i="29" s="1"/>
  <c r="P383" i="29" s="1"/>
  <c r="P384" i="29" s="1"/>
  <c r="P385" i="29" s="1"/>
  <c r="P386" i="29" s="1"/>
  <c r="P387" i="29" s="1"/>
  <c r="P388" i="29" s="1"/>
  <c r="P389" i="29" s="1"/>
  <c r="P390" i="29" s="1"/>
  <c r="P391" i="29" s="1"/>
  <c r="P392" i="29" s="1"/>
  <c r="P393" i="29" s="1"/>
  <c r="P394" i="29" s="1"/>
  <c r="P395" i="29" s="1"/>
  <c r="P396" i="29" s="1"/>
  <c r="P397" i="29" s="1"/>
  <c r="P398" i="29" s="1"/>
  <c r="P399" i="29" s="1"/>
  <c r="P400" i="29" s="1"/>
  <c r="P401" i="29" s="1"/>
  <c r="P402" i="29" s="1"/>
  <c r="P403" i="29" s="1"/>
  <c r="P404" i="29" s="1"/>
  <c r="P405" i="29" s="1"/>
  <c r="P406" i="29" s="1"/>
  <c r="P407" i="29" s="1"/>
  <c r="P408" i="29" s="1"/>
  <c r="P409" i="29" s="1"/>
  <c r="P410" i="29" s="1"/>
  <c r="P411" i="29" s="1"/>
  <c r="P412" i="29" s="1"/>
  <c r="P413" i="29" s="1"/>
  <c r="P414" i="29" s="1"/>
  <c r="P415" i="29" s="1"/>
  <c r="P416" i="29" s="1"/>
  <c r="P417" i="29" s="1"/>
  <c r="P418" i="29" s="1"/>
  <c r="P419" i="29" s="1"/>
  <c r="P420" i="29" s="1"/>
  <c r="P421" i="29" s="1"/>
  <c r="P422" i="29" s="1"/>
  <c r="P423" i="29" s="1"/>
  <c r="P424" i="29" s="1"/>
  <c r="P425" i="29" s="1"/>
  <c r="P426" i="29" s="1"/>
  <c r="P427" i="29" s="1"/>
  <c r="P428" i="29" s="1"/>
  <c r="P429" i="29" s="1"/>
  <c r="P430" i="29" s="1"/>
  <c r="P431" i="29" s="1"/>
  <c r="P432" i="29" s="1"/>
  <c r="P433" i="29" s="1"/>
  <c r="P434" i="29" s="1"/>
  <c r="P435" i="29" s="1"/>
  <c r="P436" i="29" s="1"/>
  <c r="P437" i="29" s="1"/>
  <c r="P438" i="29" s="1"/>
  <c r="P439" i="29" s="1"/>
  <c r="P440" i="29" s="1"/>
  <c r="P441" i="29" s="1"/>
  <c r="P442" i="29" s="1"/>
  <c r="P443" i="29" s="1"/>
  <c r="P444" i="29" s="1"/>
  <c r="P445" i="29" s="1"/>
  <c r="P446" i="29" s="1"/>
  <c r="P447" i="29" s="1"/>
  <c r="P448" i="29" s="1"/>
  <c r="P449" i="29" s="1"/>
  <c r="P450" i="29" s="1"/>
  <c r="P451" i="29" s="1"/>
  <c r="P452" i="29" s="1"/>
  <c r="P453" i="29" s="1"/>
  <c r="P454" i="29" s="1"/>
  <c r="P455" i="29" s="1"/>
  <c r="P456" i="29" s="1"/>
  <c r="P457" i="29" s="1"/>
  <c r="P458" i="29" s="1"/>
  <c r="AR39" i="20"/>
  <c r="AS39" i="20"/>
  <c r="AR40" i="20"/>
  <c r="AS40" i="20"/>
  <c r="AR41" i="20"/>
  <c r="AS41" i="20"/>
  <c r="AR42" i="20"/>
  <c r="AS42" i="20"/>
  <c r="AR43" i="20"/>
  <c r="AS43" i="20"/>
  <c r="AR44" i="20"/>
  <c r="AS44" i="20"/>
  <c r="AR45" i="20"/>
  <c r="AS45" i="20"/>
  <c r="AR46" i="20"/>
  <c r="AS46" i="20"/>
  <c r="AR47" i="20"/>
  <c r="AS47" i="20"/>
  <c r="AR48" i="20"/>
  <c r="AS48" i="20"/>
  <c r="AR49" i="20"/>
  <c r="AS49" i="20"/>
  <c r="AR50" i="20"/>
  <c r="AS50" i="20"/>
  <c r="AR51" i="20"/>
  <c r="AS51" i="20"/>
  <c r="AR52" i="20"/>
  <c r="AS52" i="20"/>
  <c r="AR53" i="20"/>
  <c r="AS53" i="20"/>
  <c r="AR54" i="20"/>
  <c r="AS54" i="20"/>
  <c r="AR55" i="20"/>
  <c r="AS55" i="20"/>
  <c r="AR56" i="20"/>
  <c r="AS56" i="20"/>
  <c r="AR57" i="20"/>
  <c r="AS57" i="20"/>
  <c r="AR58" i="20"/>
  <c r="AS58" i="20"/>
  <c r="AR59" i="20"/>
  <c r="AS59" i="20"/>
  <c r="AR60" i="20"/>
  <c r="AS60" i="20"/>
  <c r="AR61" i="20"/>
  <c r="AS61" i="20"/>
  <c r="AR62" i="20"/>
  <c r="AS62" i="20"/>
  <c r="AR63" i="20"/>
  <c r="AS63" i="20"/>
  <c r="AR64" i="20"/>
  <c r="AS64" i="20"/>
  <c r="AR65" i="20"/>
  <c r="AS65" i="20"/>
  <c r="AR66" i="20"/>
  <c r="AS66" i="20"/>
  <c r="AR67" i="20"/>
  <c r="AS67" i="20"/>
  <c r="AR68" i="20"/>
  <c r="AS68" i="20"/>
  <c r="AR69" i="20"/>
  <c r="AS69" i="20"/>
  <c r="AR70" i="20"/>
  <c r="AS70" i="20"/>
  <c r="AR71" i="20"/>
  <c r="AS71" i="20"/>
  <c r="AR72" i="20"/>
  <c r="AS72" i="20"/>
  <c r="AR73" i="20"/>
  <c r="AS73" i="20"/>
  <c r="AR74" i="20"/>
  <c r="AS74" i="20"/>
  <c r="AR75" i="20"/>
  <c r="AS75" i="20"/>
  <c r="AR76" i="20"/>
  <c r="AS76" i="20"/>
  <c r="AR77" i="20"/>
  <c r="AS77" i="20"/>
  <c r="AR78" i="20"/>
  <c r="AS78" i="20"/>
  <c r="AR79" i="20"/>
  <c r="AS79" i="20"/>
  <c r="AR80" i="20"/>
  <c r="AS80" i="20"/>
  <c r="AR81" i="20"/>
  <c r="AS81" i="20"/>
  <c r="AR82" i="20"/>
  <c r="AS82" i="20"/>
  <c r="AR83" i="20"/>
  <c r="AS83" i="20"/>
  <c r="AR84" i="20"/>
  <c r="AS84" i="20"/>
  <c r="AR85" i="20"/>
  <c r="AS85" i="20"/>
  <c r="AR86" i="20"/>
  <c r="AS86" i="20"/>
  <c r="AR87" i="20"/>
  <c r="AS87" i="20"/>
  <c r="AR88" i="20"/>
  <c r="AS88" i="20"/>
  <c r="AR89" i="20"/>
  <c r="AS89" i="20"/>
  <c r="AR90" i="20"/>
  <c r="AS90" i="20"/>
  <c r="AR91" i="20"/>
  <c r="AS91" i="20"/>
  <c r="AR92" i="20"/>
  <c r="AS92" i="20"/>
  <c r="AR93" i="20"/>
  <c r="AS93" i="20"/>
  <c r="AR94" i="20"/>
  <c r="AS94" i="20"/>
  <c r="AR95" i="20"/>
  <c r="AS95" i="20"/>
  <c r="AR96" i="20"/>
  <c r="AS96" i="20"/>
  <c r="AR97" i="20"/>
  <c r="AS97" i="20"/>
  <c r="AR98" i="20"/>
  <c r="AS98" i="20"/>
  <c r="AR99" i="20"/>
  <c r="AS99" i="20"/>
  <c r="AR100" i="20"/>
  <c r="AS100" i="20"/>
  <c r="AR101" i="20"/>
  <c r="AS101" i="20"/>
  <c r="AR102" i="20"/>
  <c r="AS102" i="20"/>
  <c r="AR103" i="20"/>
  <c r="AS103" i="20"/>
  <c r="AR104" i="20"/>
  <c r="AS104" i="20"/>
  <c r="AR105" i="20"/>
  <c r="AS105" i="20"/>
  <c r="AR106" i="20"/>
  <c r="AS106" i="20"/>
  <c r="AR107" i="20"/>
  <c r="AS107" i="20"/>
  <c r="AR108" i="20"/>
  <c r="AS108" i="20"/>
  <c r="AR109" i="20"/>
  <c r="AS109" i="20"/>
  <c r="AR110" i="20"/>
  <c r="AS110" i="20"/>
  <c r="AR111" i="20"/>
  <c r="AS111" i="20"/>
  <c r="AR112" i="20"/>
  <c r="AS112" i="20"/>
  <c r="AR113" i="20"/>
  <c r="AS113" i="20"/>
  <c r="AR114" i="20"/>
  <c r="AS114" i="20"/>
  <c r="AR115" i="20"/>
  <c r="AS115" i="20"/>
  <c r="AR116" i="20"/>
  <c r="AS116" i="20"/>
  <c r="AR117" i="20"/>
  <c r="AS117" i="20"/>
  <c r="AR118" i="20"/>
  <c r="AS118" i="20"/>
  <c r="AR119" i="20"/>
  <c r="AS119" i="20"/>
  <c r="AR120" i="20"/>
  <c r="AS120" i="20"/>
  <c r="AR121" i="20"/>
  <c r="AS121" i="20"/>
  <c r="AR122" i="20"/>
  <c r="AS122"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F1" i="21"/>
  <c r="L1" i="21"/>
  <c r="R1" i="21"/>
  <c r="X1" i="21"/>
  <c r="AD1" i="21"/>
  <c r="AP1" i="21"/>
  <c r="AJ1" i="21"/>
  <c r="AI39" i="20"/>
  <c r="AI40" i="20"/>
  <c r="AI41" i="20"/>
  <c r="AI42" i="20"/>
  <c r="AI43" i="20"/>
  <c r="AI44" i="20"/>
  <c r="AI45" i="20"/>
  <c r="AI46" i="20"/>
  <c r="AI47" i="20"/>
  <c r="AI48" i="20"/>
  <c r="AI49" i="20"/>
  <c r="AI50" i="20"/>
  <c r="AI51" i="20"/>
  <c r="AI52" i="20"/>
  <c r="AI53" i="20"/>
  <c r="AI54" i="20"/>
  <c r="AI55" i="20"/>
  <c r="AI56" i="20"/>
  <c r="AI57" i="20"/>
  <c r="AI58" i="20"/>
  <c r="AI59" i="20"/>
  <c r="AI60" i="20"/>
  <c r="AI61" i="20"/>
  <c r="AI62" i="20"/>
  <c r="AI63" i="20"/>
  <c r="AI64" i="20"/>
  <c r="AI65" i="20"/>
  <c r="AI66" i="20"/>
  <c r="AI67" i="20"/>
  <c r="AI68" i="20"/>
  <c r="AI69" i="20"/>
  <c r="AI70" i="20"/>
  <c r="AI71" i="20"/>
  <c r="AI72" i="20"/>
  <c r="AI73" i="20"/>
  <c r="AI74" i="20"/>
  <c r="AI75" i="20"/>
  <c r="AI76" i="20"/>
  <c r="AI77" i="20"/>
  <c r="AI78" i="20"/>
  <c r="AI79" i="20"/>
  <c r="AI80" i="20"/>
  <c r="AI81" i="20"/>
  <c r="AI82" i="20"/>
  <c r="AI83" i="20"/>
  <c r="AI84" i="20"/>
  <c r="AI85" i="20"/>
  <c r="AI86" i="20"/>
  <c r="AI87" i="20"/>
  <c r="AI88" i="20"/>
  <c r="AI89" i="20"/>
  <c r="AI90" i="20"/>
  <c r="AI91" i="20"/>
  <c r="AI92" i="20"/>
  <c r="AI93" i="20"/>
  <c r="AI94" i="20"/>
  <c r="AI95" i="20"/>
  <c r="AI96" i="20"/>
  <c r="AI97" i="20"/>
  <c r="AI98" i="20"/>
  <c r="AI99" i="20"/>
  <c r="AI100" i="20"/>
  <c r="AI101" i="20"/>
  <c r="AI102" i="20"/>
  <c r="AI103" i="20"/>
  <c r="AI104" i="20"/>
  <c r="AI105" i="20"/>
  <c r="AI106" i="20"/>
  <c r="AI107" i="20"/>
  <c r="AI108" i="20"/>
  <c r="AI109" i="20"/>
  <c r="AI110" i="20"/>
  <c r="AI111" i="20"/>
  <c r="AI112" i="20"/>
  <c r="AI113" i="20"/>
  <c r="AI114" i="20"/>
  <c r="AI115" i="20"/>
  <c r="AI116" i="20"/>
  <c r="AI117" i="20"/>
  <c r="AI118" i="20"/>
  <c r="AI119" i="20"/>
  <c r="AI120" i="20"/>
  <c r="AI121" i="20"/>
  <c r="AI122" i="20"/>
  <c r="AD39" i="20"/>
  <c r="AD40" i="20"/>
  <c r="AD41" i="20"/>
  <c r="AD42" i="20"/>
  <c r="AD43" i="20"/>
  <c r="AD44" i="20"/>
  <c r="AD45" i="20"/>
  <c r="AD46" i="20"/>
  <c r="AD47" i="20"/>
  <c r="AD48" i="20"/>
  <c r="AD49" i="20"/>
  <c r="AD50" i="20"/>
  <c r="AD51" i="20"/>
  <c r="AD52" i="20"/>
  <c r="AD53" i="20"/>
  <c r="AD54" i="20"/>
  <c r="AD55" i="20"/>
  <c r="AD56" i="20"/>
  <c r="AD57" i="20"/>
  <c r="AD58" i="20"/>
  <c r="AD59" i="20"/>
  <c r="AD60" i="20"/>
  <c r="AD61" i="20"/>
  <c r="AD62" i="20"/>
  <c r="AD63" i="20"/>
  <c r="AD64" i="20"/>
  <c r="AD65" i="20"/>
  <c r="AD66" i="20"/>
  <c r="AD67" i="20"/>
  <c r="AD68" i="20"/>
  <c r="AD69" i="20"/>
  <c r="AD70" i="20"/>
  <c r="AD71" i="20"/>
  <c r="AD72" i="20"/>
  <c r="AD73" i="20"/>
  <c r="AD74" i="20"/>
  <c r="AD75" i="20"/>
  <c r="AD76" i="20"/>
  <c r="AD77" i="20"/>
  <c r="AD78" i="20"/>
  <c r="AD79" i="20"/>
  <c r="AD80" i="20"/>
  <c r="AD81" i="20"/>
  <c r="AD82" i="20"/>
  <c r="AD83" i="20"/>
  <c r="AD84" i="20"/>
  <c r="AD85" i="20"/>
  <c r="AD86" i="20"/>
  <c r="AD87" i="20"/>
  <c r="AD88" i="20"/>
  <c r="AD89" i="20"/>
  <c r="AD90" i="20"/>
  <c r="AD91" i="20"/>
  <c r="AD92" i="20"/>
  <c r="AD93" i="20"/>
  <c r="AD94" i="20"/>
  <c r="AD95" i="20"/>
  <c r="AD96" i="20"/>
  <c r="AD97" i="20"/>
  <c r="AD98" i="20"/>
  <c r="AD99" i="20"/>
  <c r="AD100" i="20"/>
  <c r="AD101" i="20"/>
  <c r="AD102" i="20"/>
  <c r="AD103" i="20"/>
  <c r="AD104" i="20"/>
  <c r="AD105" i="20"/>
  <c r="AD106" i="20"/>
  <c r="AD107" i="20"/>
  <c r="AD108" i="20"/>
  <c r="AD109" i="20"/>
  <c r="AD110" i="20"/>
  <c r="AD111" i="20"/>
  <c r="AD112" i="20"/>
  <c r="AD113" i="20"/>
  <c r="AD114" i="20"/>
  <c r="AD115" i="20"/>
  <c r="AD116" i="20"/>
  <c r="AD117" i="20"/>
  <c r="AD118" i="20"/>
  <c r="AD119" i="20"/>
  <c r="AD120" i="20"/>
  <c r="AD121" i="20"/>
  <c r="AD122"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AT116" i="20" s="1"/>
  <c r="J117" i="20"/>
  <c r="J118" i="20"/>
  <c r="J119" i="20"/>
  <c r="J120" i="20"/>
  <c r="J121" i="20"/>
  <c r="J122" i="20"/>
  <c r="AT42" i="20" l="1"/>
  <c r="F2" i="21"/>
  <c r="AT114" i="20"/>
  <c r="AT66" i="20"/>
  <c r="AT106" i="20"/>
  <c r="AT90" i="20"/>
  <c r="AT74" i="20"/>
  <c r="AT50" i="20"/>
  <c r="AT98" i="20"/>
  <c r="AT82" i="20"/>
  <c r="AT58" i="20"/>
  <c r="AT118" i="20"/>
  <c r="AT117" i="20"/>
  <c r="AT115" i="20"/>
  <c r="AT107" i="20"/>
  <c r="AT99" i="20"/>
  <c r="AT91" i="20"/>
  <c r="AT83" i="20"/>
  <c r="AT75" i="20"/>
  <c r="AT67" i="20"/>
  <c r="AT59" i="20"/>
  <c r="AT51" i="20"/>
  <c r="AT43" i="20"/>
  <c r="AT109" i="20"/>
  <c r="AT101" i="20"/>
  <c r="AT93" i="20"/>
  <c r="AT85" i="20"/>
  <c r="AT110" i="20"/>
  <c r="AT102" i="20"/>
  <c r="AT94" i="20"/>
  <c r="AT86" i="20"/>
  <c r="AT78" i="20"/>
  <c r="AT70" i="20"/>
  <c r="AT62" i="20"/>
  <c r="AT54" i="20"/>
  <c r="AT46" i="20"/>
  <c r="AT53" i="20"/>
  <c r="AT45" i="20"/>
  <c r="AT77" i="20"/>
  <c r="AT69" i="20"/>
  <c r="AT61" i="20"/>
  <c r="AT122" i="20"/>
  <c r="AT121" i="20"/>
  <c r="AT113" i="20"/>
  <c r="AT105" i="20"/>
  <c r="AT97" i="20"/>
  <c r="AT89" i="20"/>
  <c r="AT81" i="20"/>
  <c r="AT73" i="20"/>
  <c r="AT65" i="20"/>
  <c r="AT57" i="20"/>
  <c r="AT49" i="20"/>
  <c r="AT41" i="20"/>
  <c r="AT120" i="20"/>
  <c r="AT112" i="20"/>
  <c r="AT104" i="20"/>
  <c r="AT96" i="20"/>
  <c r="AT88" i="20"/>
  <c r="AT80" i="20"/>
  <c r="AT72" i="20"/>
  <c r="AT64" i="20"/>
  <c r="AT56" i="20"/>
  <c r="AT48" i="20"/>
  <c r="AT40" i="20"/>
  <c r="P32" i="19"/>
  <c r="AT119" i="20"/>
  <c r="AT111" i="20"/>
  <c r="AT103" i="20"/>
  <c r="AT95" i="20"/>
  <c r="AT87" i="20"/>
  <c r="AT79" i="20"/>
  <c r="AT71" i="20"/>
  <c r="AT63" i="20"/>
  <c r="AT55" i="20"/>
  <c r="AT47" i="20"/>
  <c r="AT39" i="20"/>
  <c r="AT108" i="20"/>
  <c r="AT100" i="20"/>
  <c r="AT92" i="20"/>
  <c r="AT84" i="20"/>
  <c r="AT76" i="20"/>
  <c r="AT68" i="20"/>
  <c r="AT60" i="20"/>
  <c r="AT52" i="20"/>
  <c r="AT44" i="20"/>
  <c r="B9" i="6" l="1"/>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8" i="6"/>
  <c r="M33" i="26" l="1"/>
  <c r="M33" i="12"/>
  <c r="C32" i="4"/>
  <c r="M69" i="26"/>
  <c r="M69" i="12"/>
  <c r="C68" i="4"/>
  <c r="M401" i="33"/>
  <c r="M400" i="33"/>
  <c r="M399" i="33"/>
  <c r="M398" i="33"/>
  <c r="M397" i="33"/>
  <c r="M396" i="33"/>
  <c r="M395" i="33"/>
  <c r="M394" i="33"/>
  <c r="M393" i="33"/>
  <c r="M392" i="33"/>
  <c r="M391" i="33"/>
  <c r="M390" i="33"/>
  <c r="M389" i="33"/>
  <c r="M388" i="33"/>
  <c r="M387" i="33"/>
  <c r="M386" i="33"/>
  <c r="M385" i="33"/>
  <c r="M384" i="33"/>
  <c r="M383" i="33"/>
  <c r="M382" i="33"/>
  <c r="M381" i="33"/>
  <c r="M380" i="33"/>
  <c r="M379" i="33"/>
  <c r="M378" i="33"/>
  <c r="M377" i="33"/>
  <c r="M376" i="33"/>
  <c r="M375" i="33"/>
  <c r="M374" i="33"/>
  <c r="M373" i="33"/>
  <c r="M372" i="33"/>
  <c r="M371" i="33"/>
  <c r="M370" i="33"/>
  <c r="M369" i="33"/>
  <c r="M368" i="33"/>
  <c r="M367" i="33"/>
  <c r="M366" i="33"/>
  <c r="M365" i="33"/>
  <c r="M364" i="33"/>
  <c r="M363" i="33"/>
  <c r="M362" i="33"/>
  <c r="M361" i="33"/>
  <c r="M360" i="33"/>
  <c r="M359" i="33"/>
  <c r="M358" i="33"/>
  <c r="M357" i="33"/>
  <c r="M356" i="33"/>
  <c r="M355" i="33"/>
  <c r="M354" i="33"/>
  <c r="M353" i="33"/>
  <c r="M352" i="33"/>
  <c r="M351" i="33"/>
  <c r="M350" i="33"/>
  <c r="M349" i="33"/>
  <c r="M348" i="33"/>
  <c r="M347" i="33"/>
  <c r="M346" i="33"/>
  <c r="M345" i="33"/>
  <c r="M344" i="33"/>
  <c r="M343" i="33"/>
  <c r="M342" i="33"/>
  <c r="M341" i="33"/>
  <c r="M340" i="33"/>
  <c r="M339" i="33"/>
  <c r="M338" i="33"/>
  <c r="M337" i="33"/>
  <c r="M336" i="33"/>
  <c r="M335" i="33"/>
  <c r="M334" i="33"/>
  <c r="M333" i="33"/>
  <c r="M332" i="33"/>
  <c r="M331" i="33"/>
  <c r="M330" i="33"/>
  <c r="M329" i="33"/>
  <c r="M328" i="33"/>
  <c r="M327" i="33"/>
  <c r="M326" i="33"/>
  <c r="M325" i="33"/>
  <c r="M324" i="33"/>
  <c r="M323" i="33"/>
  <c r="M322" i="33"/>
  <c r="M321" i="33"/>
  <c r="M320" i="33"/>
  <c r="M319" i="33"/>
  <c r="M318" i="33"/>
  <c r="M317" i="33"/>
  <c r="M316" i="33"/>
  <c r="M315" i="33"/>
  <c r="M314" i="33"/>
  <c r="M313" i="33"/>
  <c r="M312" i="33"/>
  <c r="M311" i="33"/>
  <c r="M310" i="33"/>
  <c r="M309" i="33"/>
  <c r="M308" i="33"/>
  <c r="M307" i="33"/>
  <c r="M306" i="33"/>
  <c r="M305" i="33"/>
  <c r="M304" i="33"/>
  <c r="M303" i="33"/>
  <c r="M302" i="33"/>
  <c r="M301" i="33"/>
  <c r="M300" i="33"/>
  <c r="M299" i="33"/>
  <c r="M298" i="33"/>
  <c r="M297" i="33"/>
  <c r="M296" i="33"/>
  <c r="M295" i="33"/>
  <c r="M294" i="33"/>
  <c r="M293" i="33"/>
  <c r="M292" i="33"/>
  <c r="M291" i="33"/>
  <c r="M290" i="33"/>
  <c r="M289" i="33"/>
  <c r="M288" i="33"/>
  <c r="M287" i="33"/>
  <c r="M286" i="33"/>
  <c r="M285" i="33"/>
  <c r="M284" i="33"/>
  <c r="M283" i="33"/>
  <c r="M282" i="33"/>
  <c r="M281" i="33"/>
  <c r="M280" i="33"/>
  <c r="M279" i="33"/>
  <c r="M278" i="33"/>
  <c r="M277" i="33"/>
  <c r="M276" i="33"/>
  <c r="M275" i="33"/>
  <c r="M274" i="33"/>
  <c r="M273" i="33"/>
  <c r="M272" i="33"/>
  <c r="M271" i="33"/>
  <c r="M270" i="33"/>
  <c r="M269" i="33"/>
  <c r="M268" i="33"/>
  <c r="M267" i="33"/>
  <c r="M266" i="33"/>
  <c r="M265" i="33"/>
  <c r="M264" i="33"/>
  <c r="M263" i="33"/>
  <c r="M262" i="33"/>
  <c r="M261" i="33"/>
  <c r="M260" i="33"/>
  <c r="M259" i="33"/>
  <c r="M258" i="33"/>
  <c r="M257" i="33"/>
  <c r="M256" i="33"/>
  <c r="M255" i="33"/>
  <c r="M254" i="33"/>
  <c r="M253" i="33"/>
  <c r="M252" i="33"/>
  <c r="M251" i="33"/>
  <c r="M250" i="33"/>
  <c r="M249" i="33"/>
  <c r="M248" i="33"/>
  <c r="M247" i="33"/>
  <c r="M246" i="33"/>
  <c r="M245" i="33"/>
  <c r="M244" i="33"/>
  <c r="M243" i="33"/>
  <c r="M242" i="33"/>
  <c r="M241" i="33"/>
  <c r="M240" i="33"/>
  <c r="M239" i="33"/>
  <c r="M238" i="33"/>
  <c r="M237" i="33"/>
  <c r="M236" i="33"/>
  <c r="M235" i="33"/>
  <c r="M234" i="33"/>
  <c r="M233" i="33"/>
  <c r="M232" i="33"/>
  <c r="M231" i="33"/>
  <c r="M230" i="33"/>
  <c r="M229" i="33"/>
  <c r="M228" i="33"/>
  <c r="M227" i="33"/>
  <c r="M226" i="33"/>
  <c r="M225" i="33"/>
  <c r="M224" i="33"/>
  <c r="M223" i="33"/>
  <c r="M222" i="33"/>
  <c r="M221" i="33"/>
  <c r="M220" i="33"/>
  <c r="M219" i="33"/>
  <c r="M218" i="33"/>
  <c r="M217" i="33"/>
  <c r="M216" i="33"/>
  <c r="M215" i="33"/>
  <c r="M214" i="33"/>
  <c r="M213" i="33"/>
  <c r="M212" i="33"/>
  <c r="M211" i="33"/>
  <c r="M210" i="33"/>
  <c r="M209" i="33"/>
  <c r="M208" i="33"/>
  <c r="M207" i="33"/>
  <c r="M206" i="33"/>
  <c r="M205" i="33"/>
  <c r="M204" i="33"/>
  <c r="M203" i="33"/>
  <c r="M202" i="33"/>
  <c r="M201" i="33"/>
  <c r="M200" i="33"/>
  <c r="M199" i="33"/>
  <c r="M198" i="33"/>
  <c r="M197" i="33"/>
  <c r="M196" i="33"/>
  <c r="M195" i="33"/>
  <c r="M194" i="33"/>
  <c r="M193" i="33"/>
  <c r="M192" i="33"/>
  <c r="M191" i="33"/>
  <c r="M190" i="33"/>
  <c r="M189" i="33"/>
  <c r="M188" i="33"/>
  <c r="M187" i="33"/>
  <c r="M186" i="33"/>
  <c r="M185" i="33"/>
  <c r="M184" i="33"/>
  <c r="M183" i="33"/>
  <c r="M182" i="33"/>
  <c r="M181" i="33"/>
  <c r="M180" i="33"/>
  <c r="M179" i="33"/>
  <c r="M178" i="33"/>
  <c r="M177" i="33"/>
  <c r="M176" i="33"/>
  <c r="M175" i="33"/>
  <c r="M174" i="33"/>
  <c r="M173" i="33"/>
  <c r="M172" i="33"/>
  <c r="M171" i="33"/>
  <c r="M170" i="33"/>
  <c r="M169" i="33"/>
  <c r="M168" i="33"/>
  <c r="M167" i="33"/>
  <c r="M166" i="33"/>
  <c r="M165" i="33"/>
  <c r="M164" i="33"/>
  <c r="M163" i="33"/>
  <c r="M162" i="33"/>
  <c r="M161" i="33"/>
  <c r="M160" i="33"/>
  <c r="M159" i="33"/>
  <c r="M158" i="33"/>
  <c r="M157" i="33"/>
  <c r="M156" i="33"/>
  <c r="M155" i="33"/>
  <c r="M154" i="33"/>
  <c r="M153" i="33"/>
  <c r="M152" i="33"/>
  <c r="M151" i="33"/>
  <c r="M150" i="33"/>
  <c r="M149" i="33"/>
  <c r="M148" i="33"/>
  <c r="M147" i="33"/>
  <c r="M146" i="33"/>
  <c r="M145" i="33"/>
  <c r="M144" i="33"/>
  <c r="M143" i="33"/>
  <c r="M142" i="33"/>
  <c r="M141" i="33"/>
  <c r="M140" i="33"/>
  <c r="M139" i="33"/>
  <c r="M138" i="33"/>
  <c r="M137" i="33"/>
  <c r="M136" i="33"/>
  <c r="M135" i="33"/>
  <c r="M134" i="33"/>
  <c r="M133" i="33"/>
  <c r="M132" i="33"/>
  <c r="M131" i="33"/>
  <c r="M130" i="33"/>
  <c r="M129" i="33"/>
  <c r="M128" i="33"/>
  <c r="M127" i="33"/>
  <c r="M126" i="33"/>
  <c r="M125" i="33"/>
  <c r="M124" i="33"/>
  <c r="M123" i="33"/>
  <c r="M122" i="33"/>
  <c r="M121" i="33"/>
  <c r="M120" i="33"/>
  <c r="M119" i="33"/>
  <c r="M118" i="33"/>
  <c r="M117" i="33"/>
  <c r="M116" i="33"/>
  <c r="M115" i="33"/>
  <c r="M114" i="33"/>
  <c r="M113" i="33"/>
  <c r="M112" i="33"/>
  <c r="M111" i="33"/>
  <c r="M110" i="33"/>
  <c r="M109" i="33"/>
  <c r="M108" i="33"/>
  <c r="M107" i="33"/>
  <c r="M106" i="33"/>
  <c r="M105" i="33"/>
  <c r="M104" i="33"/>
  <c r="M103" i="33"/>
  <c r="M102" i="33"/>
  <c r="M101" i="33"/>
  <c r="M100" i="33"/>
  <c r="M99" i="33"/>
  <c r="M98" i="33"/>
  <c r="M97" i="33"/>
  <c r="M96" i="33"/>
  <c r="M95" i="33"/>
  <c r="M94" i="33"/>
  <c r="M93" i="33"/>
  <c r="M92" i="33"/>
  <c r="M91" i="33"/>
  <c r="M90" i="33"/>
  <c r="M89" i="33"/>
  <c r="M88" i="33"/>
  <c r="M87" i="33"/>
  <c r="M86" i="33"/>
  <c r="M85" i="33"/>
  <c r="M84" i="33"/>
  <c r="M83" i="33"/>
  <c r="M82" i="33"/>
  <c r="M81" i="33"/>
  <c r="M80" i="33"/>
  <c r="M79" i="33"/>
  <c r="M78" i="33"/>
  <c r="M77" i="33"/>
  <c r="M76" i="33"/>
  <c r="M75" i="33"/>
  <c r="M74" i="33"/>
  <c r="M73" i="33"/>
  <c r="M72" i="33"/>
  <c r="M71" i="33"/>
  <c r="M70" i="33"/>
  <c r="M69" i="33"/>
  <c r="M68" i="33"/>
  <c r="M67" i="33"/>
  <c r="M66" i="33"/>
  <c r="M65" i="33"/>
  <c r="M64" i="33"/>
  <c r="M63" i="33"/>
  <c r="M62" i="33"/>
  <c r="M61" i="33"/>
  <c r="M60" i="33"/>
  <c r="M59" i="33"/>
  <c r="M58" i="33"/>
  <c r="M57" i="33"/>
  <c r="M56" i="33"/>
  <c r="M55" i="33"/>
  <c r="M54" i="33"/>
  <c r="M53" i="33"/>
  <c r="M52" i="33"/>
  <c r="M51" i="33"/>
  <c r="M50" i="33"/>
  <c r="M49" i="33"/>
  <c r="M48" i="33"/>
  <c r="M47" i="33"/>
  <c r="M46" i="33"/>
  <c r="M45" i="33"/>
  <c r="M44" i="33"/>
  <c r="M43" i="33"/>
  <c r="M42" i="33"/>
  <c r="M41" i="33"/>
  <c r="M40" i="33"/>
  <c r="M39" i="33"/>
  <c r="M38" i="33"/>
  <c r="M37" i="33"/>
  <c r="M36" i="33"/>
  <c r="M35" i="33"/>
  <c r="M34" i="33"/>
  <c r="M33" i="33"/>
  <c r="M32" i="33"/>
  <c r="M31" i="33"/>
  <c r="M30" i="33"/>
  <c r="M29" i="33"/>
  <c r="M28" i="33"/>
  <c r="M27" i="33"/>
  <c r="M26" i="33"/>
  <c r="M25" i="33"/>
  <c r="M24" i="33"/>
  <c r="M23" i="33"/>
  <c r="M22" i="33"/>
  <c r="M21" i="33"/>
  <c r="M20" i="33"/>
  <c r="M19" i="33"/>
  <c r="M18" i="33"/>
  <c r="M17" i="33"/>
  <c r="M16" i="33"/>
  <c r="M15" i="33"/>
  <c r="M14" i="33"/>
  <c r="M13" i="33"/>
  <c r="M12" i="33"/>
  <c r="M11" i="33"/>
  <c r="A11" i="33"/>
  <c r="M10" i="33"/>
  <c r="M9" i="33"/>
  <c r="K9" i="33"/>
  <c r="H9" i="33"/>
  <c r="L9" i="33" s="1"/>
  <c r="C10" i="33" s="1"/>
  <c r="M8" i="33"/>
  <c r="L8" i="33"/>
  <c r="K8" i="33"/>
  <c r="H8" i="33"/>
  <c r="M7" i="33"/>
  <c r="L7" i="33"/>
  <c r="K7" i="33"/>
  <c r="H7" i="33"/>
  <c r="M6" i="33"/>
  <c r="H6" i="33"/>
  <c r="M5" i="33"/>
  <c r="H5" i="33"/>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A11" i="3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M10" i="31"/>
  <c r="M9" i="31"/>
  <c r="K9" i="31"/>
  <c r="M8" i="31"/>
  <c r="K8" i="31"/>
  <c r="M7" i="31"/>
  <c r="K7" i="31"/>
  <c r="M6" i="31"/>
  <c r="M5" i="31"/>
  <c r="AE122" i="27"/>
  <c r="AD122" i="27"/>
  <c r="AC122" i="27"/>
  <c r="AE121" i="27"/>
  <c r="AD121" i="27"/>
  <c r="AC121" i="27"/>
  <c r="AE120" i="27"/>
  <c r="AD120" i="27"/>
  <c r="AC120" i="27"/>
  <c r="AE119" i="27"/>
  <c r="AD119" i="27"/>
  <c r="AC119" i="27"/>
  <c r="AE118" i="27"/>
  <c r="AD118" i="27"/>
  <c r="AC118" i="27"/>
  <c r="AE117" i="27"/>
  <c r="AD117" i="27"/>
  <c r="AC117" i="27"/>
  <c r="AE116" i="27"/>
  <c r="AD116" i="27"/>
  <c r="AC116" i="27"/>
  <c r="AE115" i="27"/>
  <c r="AD115" i="27"/>
  <c r="AC115" i="27"/>
  <c r="AE114" i="27"/>
  <c r="AD114" i="27"/>
  <c r="AC114" i="27"/>
  <c r="AE113" i="27"/>
  <c r="AD113" i="27"/>
  <c r="AC113" i="27"/>
  <c r="AE112" i="27"/>
  <c r="AD112" i="27"/>
  <c r="AC112" i="27"/>
  <c r="AE111" i="27"/>
  <c r="AD111" i="27"/>
  <c r="AC111" i="27"/>
  <c r="AE110" i="27"/>
  <c r="AD110" i="27"/>
  <c r="AC110" i="27"/>
  <c r="AE109" i="27"/>
  <c r="AD109" i="27"/>
  <c r="AC109" i="27"/>
  <c r="AE108" i="27"/>
  <c r="AD108" i="27"/>
  <c r="AC108" i="27"/>
  <c r="AE107" i="27"/>
  <c r="AD107" i="27"/>
  <c r="AC107" i="27"/>
  <c r="AE106" i="27"/>
  <c r="AD106" i="27"/>
  <c r="AC106" i="27"/>
  <c r="AE105" i="27"/>
  <c r="AD105" i="27"/>
  <c r="AC105" i="27"/>
  <c r="AE104" i="27"/>
  <c r="AD104" i="27"/>
  <c r="AC104" i="27"/>
  <c r="AE103" i="27"/>
  <c r="AD103" i="27"/>
  <c r="AC103" i="27"/>
  <c r="AE102" i="27"/>
  <c r="AD102" i="27"/>
  <c r="AC102" i="27"/>
  <c r="AE101" i="27"/>
  <c r="AD101" i="27"/>
  <c r="AC101" i="27"/>
  <c r="AE100" i="27"/>
  <c r="AD100" i="27"/>
  <c r="AC100" i="27"/>
  <c r="AE99" i="27"/>
  <c r="AD99" i="27"/>
  <c r="AC99" i="27"/>
  <c r="AE98" i="27"/>
  <c r="AD98" i="27"/>
  <c r="AC98" i="27"/>
  <c r="AE97" i="27"/>
  <c r="AD97" i="27"/>
  <c r="AC97" i="27"/>
  <c r="AE96" i="27"/>
  <c r="AD96" i="27"/>
  <c r="AC96" i="27"/>
  <c r="AE95" i="27"/>
  <c r="AD95" i="27"/>
  <c r="AC95" i="27"/>
  <c r="AE94" i="27"/>
  <c r="AD94" i="27"/>
  <c r="AC94" i="27"/>
  <c r="AE93" i="27"/>
  <c r="AD93" i="27"/>
  <c r="AC93" i="27"/>
  <c r="AE92" i="27"/>
  <c r="AD92" i="27"/>
  <c r="AC92" i="27"/>
  <c r="AE91" i="27"/>
  <c r="AD91" i="27"/>
  <c r="AC91" i="27"/>
  <c r="AE90" i="27"/>
  <c r="AD90" i="27"/>
  <c r="AC90" i="27"/>
  <c r="AE89" i="27"/>
  <c r="AD89" i="27"/>
  <c r="AC89" i="27"/>
  <c r="AE88" i="27"/>
  <c r="AD88" i="27"/>
  <c r="AC88" i="27"/>
  <c r="AE87" i="27"/>
  <c r="AD87" i="27"/>
  <c r="AC87" i="27"/>
  <c r="AE86" i="27"/>
  <c r="AD86" i="27"/>
  <c r="AC86" i="27"/>
  <c r="AE85" i="27"/>
  <c r="AD85" i="27"/>
  <c r="AC85" i="27"/>
  <c r="AE84" i="27"/>
  <c r="AD84" i="27"/>
  <c r="AC84" i="27"/>
  <c r="AE83" i="27"/>
  <c r="AD83" i="27"/>
  <c r="AC83" i="27"/>
  <c r="AE82" i="27"/>
  <c r="AD82" i="27"/>
  <c r="AC82" i="27"/>
  <c r="AE81" i="27"/>
  <c r="AD81" i="27"/>
  <c r="AC81" i="27"/>
  <c r="AE80" i="27"/>
  <c r="AD80" i="27"/>
  <c r="AC80" i="27"/>
  <c r="AE79" i="27"/>
  <c r="AD79" i="27"/>
  <c r="AC79" i="27"/>
  <c r="AE78" i="27"/>
  <c r="AD78" i="27"/>
  <c r="AC78" i="27"/>
  <c r="AE77" i="27"/>
  <c r="AD77" i="27"/>
  <c r="AC77" i="27"/>
  <c r="AE76" i="27"/>
  <c r="AD76" i="27"/>
  <c r="AC76" i="27"/>
  <c r="AE75" i="27"/>
  <c r="AD75" i="27"/>
  <c r="AC75" i="27"/>
  <c r="AE74" i="27"/>
  <c r="AD74" i="27"/>
  <c r="AC74" i="27"/>
  <c r="AE73" i="27"/>
  <c r="AD73" i="27"/>
  <c r="AC73" i="27"/>
  <c r="AE72" i="27"/>
  <c r="AD72" i="27"/>
  <c r="AC72" i="27"/>
  <c r="AE71" i="27"/>
  <c r="AD71" i="27"/>
  <c r="AC71" i="27"/>
  <c r="AE70" i="27"/>
  <c r="AD70" i="27"/>
  <c r="AC70" i="27"/>
  <c r="AE69" i="27"/>
  <c r="AD69" i="27"/>
  <c r="AC69" i="27"/>
  <c r="AE68" i="27"/>
  <c r="AD68" i="27"/>
  <c r="AC68" i="27"/>
  <c r="AE67" i="27"/>
  <c r="AD67" i="27"/>
  <c r="AC67" i="27"/>
  <c r="AE66" i="27"/>
  <c r="AD66" i="27"/>
  <c r="AC66" i="27"/>
  <c r="AE65" i="27"/>
  <c r="AD65" i="27"/>
  <c r="AC65" i="27"/>
  <c r="AE64" i="27"/>
  <c r="AD64" i="27"/>
  <c r="AC64" i="27"/>
  <c r="AE63" i="27"/>
  <c r="AD63" i="27"/>
  <c r="AC63" i="27"/>
  <c r="AE62" i="27"/>
  <c r="AD62" i="27"/>
  <c r="AC62" i="27"/>
  <c r="AE61" i="27"/>
  <c r="AD61" i="27"/>
  <c r="AC61" i="27"/>
  <c r="AE60" i="27"/>
  <c r="AD60" i="27"/>
  <c r="AC60" i="27"/>
  <c r="AE59" i="27"/>
  <c r="AD59" i="27"/>
  <c r="AC59" i="27"/>
  <c r="AE58" i="27"/>
  <c r="AD58" i="27"/>
  <c r="AC58" i="27"/>
  <c r="AE57" i="27"/>
  <c r="AD57" i="27"/>
  <c r="AC57" i="27"/>
  <c r="AE56" i="27"/>
  <c r="AD56" i="27"/>
  <c r="AC56" i="27"/>
  <c r="AE55" i="27"/>
  <c r="AD55" i="27"/>
  <c r="AC55" i="27"/>
  <c r="AE54" i="27"/>
  <c r="AD54" i="27"/>
  <c r="AC54" i="27"/>
  <c r="AE53" i="27"/>
  <c r="AD53" i="27"/>
  <c r="AC53" i="27"/>
  <c r="AE52" i="27"/>
  <c r="AD52" i="27"/>
  <c r="AC52" i="27"/>
  <c r="AE51" i="27"/>
  <c r="AD51" i="27"/>
  <c r="AC51" i="27"/>
  <c r="AE50" i="27"/>
  <c r="AD50" i="27"/>
  <c r="AC50" i="27"/>
  <c r="AE49" i="27"/>
  <c r="AD49" i="27"/>
  <c r="AC49" i="27"/>
  <c r="AE48" i="27"/>
  <c r="AD48" i="27"/>
  <c r="AC48" i="27"/>
  <c r="AE47" i="27"/>
  <c r="AD47" i="27"/>
  <c r="AC47" i="27"/>
  <c r="AE46" i="27"/>
  <c r="AD46" i="27"/>
  <c r="AC46" i="27"/>
  <c r="AE45" i="27"/>
  <c r="AD45" i="27"/>
  <c r="AC45" i="27"/>
  <c r="AE44" i="27"/>
  <c r="AD44" i="27"/>
  <c r="AC44" i="27"/>
  <c r="AE43" i="27"/>
  <c r="AD43" i="27"/>
  <c r="AC43" i="27"/>
  <c r="AE42" i="27"/>
  <c r="AD42" i="27"/>
  <c r="AC42" i="27"/>
  <c r="AE41" i="27"/>
  <c r="AD41" i="27"/>
  <c r="AC41" i="27"/>
  <c r="AE40" i="27"/>
  <c r="AD40" i="27"/>
  <c r="AC40" i="27"/>
  <c r="AE39" i="27"/>
  <c r="AD39" i="27"/>
  <c r="AC39" i="27"/>
  <c r="AE38" i="27"/>
  <c r="AD38" i="27"/>
  <c r="AC38" i="27"/>
  <c r="AE37" i="27"/>
  <c r="AD37" i="27"/>
  <c r="AC37" i="27"/>
  <c r="AE36" i="27"/>
  <c r="AD36" i="27"/>
  <c r="AC36" i="27"/>
  <c r="AC36" i="19"/>
  <c r="AD36" i="19"/>
  <c r="AE36" i="19"/>
  <c r="AC37" i="19"/>
  <c r="AD37" i="19"/>
  <c r="AE37" i="19"/>
  <c r="AC38" i="19"/>
  <c r="AD38" i="19"/>
  <c r="AE38" i="19"/>
  <c r="AC39" i="19"/>
  <c r="AD39" i="19"/>
  <c r="AE39" i="19"/>
  <c r="AC40" i="19"/>
  <c r="AD40" i="19"/>
  <c r="AE40" i="19"/>
  <c r="AC41" i="19"/>
  <c r="AD41" i="19"/>
  <c r="AE41" i="19"/>
  <c r="AC42" i="19"/>
  <c r="AD42" i="19"/>
  <c r="AE42" i="19"/>
  <c r="AC43" i="19"/>
  <c r="AD43" i="19"/>
  <c r="AE43" i="19"/>
  <c r="AC44" i="19"/>
  <c r="AD44" i="19"/>
  <c r="AE44" i="19"/>
  <c r="AC45" i="19"/>
  <c r="AD45" i="19"/>
  <c r="AE45" i="19"/>
  <c r="AC46" i="19"/>
  <c r="AD46" i="19"/>
  <c r="AE46" i="19"/>
  <c r="AC47" i="19"/>
  <c r="AD47" i="19"/>
  <c r="AE47" i="19"/>
  <c r="AC48" i="19"/>
  <c r="AD48" i="19"/>
  <c r="AE48" i="19"/>
  <c r="AC49" i="19"/>
  <c r="AD49" i="19"/>
  <c r="AE49" i="19"/>
  <c r="AC50" i="19"/>
  <c r="AD50" i="19"/>
  <c r="AE50" i="19"/>
  <c r="AC51" i="19"/>
  <c r="AD51" i="19"/>
  <c r="AE51" i="19"/>
  <c r="AC52" i="19"/>
  <c r="AD52" i="19"/>
  <c r="AE52" i="19"/>
  <c r="AC53" i="19"/>
  <c r="AD53" i="19"/>
  <c r="AE53" i="19"/>
  <c r="AC54" i="19"/>
  <c r="AD54" i="19"/>
  <c r="AE54" i="19"/>
  <c r="AC55" i="19"/>
  <c r="AD55" i="19"/>
  <c r="AE55" i="19"/>
  <c r="AC56" i="19"/>
  <c r="AD56" i="19"/>
  <c r="AE56" i="19"/>
  <c r="AC57" i="19"/>
  <c r="AD57" i="19"/>
  <c r="AE57" i="19"/>
  <c r="AC58" i="19"/>
  <c r="AD58" i="19"/>
  <c r="AE58" i="19"/>
  <c r="AC59" i="19"/>
  <c r="AD59" i="19"/>
  <c r="AE59" i="19"/>
  <c r="AC60" i="19"/>
  <c r="AD60" i="19"/>
  <c r="AE60" i="19"/>
  <c r="AC61" i="19"/>
  <c r="AD61" i="19"/>
  <c r="AE61" i="19"/>
  <c r="AC62" i="19"/>
  <c r="AD62" i="19"/>
  <c r="AE62" i="19"/>
  <c r="AC63" i="19"/>
  <c r="AD63" i="19"/>
  <c r="AE63" i="19"/>
  <c r="AC64" i="19"/>
  <c r="AD64" i="19"/>
  <c r="AE64" i="19"/>
  <c r="AC65" i="19"/>
  <c r="AD65" i="19"/>
  <c r="AE65" i="19"/>
  <c r="AC66" i="19"/>
  <c r="AD66" i="19"/>
  <c r="AE66" i="19"/>
  <c r="AC67" i="19"/>
  <c r="AD67" i="19"/>
  <c r="AE67" i="19"/>
  <c r="AC68" i="19"/>
  <c r="AD68" i="19"/>
  <c r="AE68" i="19"/>
  <c r="AC69" i="19"/>
  <c r="AD69" i="19"/>
  <c r="AE69" i="19"/>
  <c r="AC70" i="19"/>
  <c r="AD70" i="19"/>
  <c r="AE70" i="19"/>
  <c r="AC71" i="19"/>
  <c r="AD71" i="19"/>
  <c r="AE71" i="19"/>
  <c r="AC72" i="19"/>
  <c r="AD72" i="19"/>
  <c r="AE72" i="19"/>
  <c r="AC73" i="19"/>
  <c r="AD73" i="19"/>
  <c r="AE73" i="19"/>
  <c r="AC74" i="19"/>
  <c r="AD74" i="19"/>
  <c r="AE74" i="19"/>
  <c r="AC75" i="19"/>
  <c r="AD75" i="19"/>
  <c r="AE75" i="19"/>
  <c r="AC76" i="19"/>
  <c r="AD76" i="19"/>
  <c r="AE76" i="19"/>
  <c r="AC77" i="19"/>
  <c r="AD77" i="19"/>
  <c r="AE77" i="19"/>
  <c r="AC78" i="19"/>
  <c r="AD78" i="19"/>
  <c r="AE78" i="19"/>
  <c r="AC79" i="19"/>
  <c r="AD79" i="19"/>
  <c r="AE79" i="19"/>
  <c r="AC80" i="19"/>
  <c r="AD80" i="19"/>
  <c r="AE80" i="19"/>
  <c r="AC81" i="19"/>
  <c r="AD81" i="19"/>
  <c r="AE81" i="19"/>
  <c r="AC82" i="19"/>
  <c r="AD82" i="19"/>
  <c r="AE82" i="19"/>
  <c r="AC83" i="19"/>
  <c r="AD83" i="19"/>
  <c r="AE83" i="19"/>
  <c r="AC84" i="19"/>
  <c r="AD84" i="19"/>
  <c r="AE84" i="19"/>
  <c r="AC85" i="19"/>
  <c r="AD85" i="19"/>
  <c r="AE85" i="19"/>
  <c r="AC86" i="19"/>
  <c r="AD86" i="19"/>
  <c r="AE86" i="19"/>
  <c r="AC87" i="19"/>
  <c r="AD87" i="19"/>
  <c r="AE87" i="19"/>
  <c r="AC88" i="19"/>
  <c r="AD88" i="19"/>
  <c r="AE88" i="19"/>
  <c r="AC89" i="19"/>
  <c r="AD89" i="19"/>
  <c r="AE89" i="19"/>
  <c r="AC90" i="19"/>
  <c r="AD90" i="19"/>
  <c r="AE90" i="19"/>
  <c r="AC91" i="19"/>
  <c r="AD91" i="19"/>
  <c r="AE91" i="19"/>
  <c r="AC92" i="19"/>
  <c r="AD92" i="19"/>
  <c r="AE92" i="19"/>
  <c r="AC93" i="19"/>
  <c r="AD93" i="19"/>
  <c r="AE93" i="19"/>
  <c r="AC94" i="19"/>
  <c r="AD94" i="19"/>
  <c r="AE94" i="19"/>
  <c r="AC95" i="19"/>
  <c r="AD95" i="19"/>
  <c r="AE95" i="19"/>
  <c r="AC96" i="19"/>
  <c r="AD96" i="19"/>
  <c r="AE96" i="19"/>
  <c r="AC97" i="19"/>
  <c r="AD97" i="19"/>
  <c r="AE97" i="19"/>
  <c r="AC98" i="19"/>
  <c r="AD98" i="19"/>
  <c r="AE98" i="19"/>
  <c r="AC99" i="19"/>
  <c r="AD99" i="19"/>
  <c r="AE99" i="19"/>
  <c r="AC100" i="19"/>
  <c r="AD100" i="19"/>
  <c r="AE100" i="19"/>
  <c r="AC101" i="19"/>
  <c r="AD101" i="19"/>
  <c r="AE101" i="19"/>
  <c r="AC102" i="19"/>
  <c r="AD102" i="19"/>
  <c r="AE102" i="19"/>
  <c r="AC103" i="19"/>
  <c r="AD103" i="19"/>
  <c r="AE103" i="19"/>
  <c r="AC104" i="19"/>
  <c r="AD104" i="19"/>
  <c r="AE104" i="19"/>
  <c r="AC105" i="19"/>
  <c r="AD105" i="19"/>
  <c r="AE105" i="19"/>
  <c r="AC106" i="19"/>
  <c r="AD106" i="19"/>
  <c r="AE106" i="19"/>
  <c r="AC107" i="19"/>
  <c r="AD107" i="19"/>
  <c r="AE107" i="19"/>
  <c r="AC108" i="19"/>
  <c r="AD108" i="19"/>
  <c r="AE108" i="19"/>
  <c r="AC109" i="19"/>
  <c r="AD109" i="19"/>
  <c r="AE109" i="19"/>
  <c r="AC110" i="19"/>
  <c r="AD110" i="19"/>
  <c r="AE110" i="19"/>
  <c r="AC111" i="19"/>
  <c r="AD111" i="19"/>
  <c r="AE111" i="19"/>
  <c r="AC112" i="19"/>
  <c r="AD112" i="19"/>
  <c r="AE112" i="19"/>
  <c r="AC113" i="19"/>
  <c r="AD113" i="19"/>
  <c r="AE113" i="19"/>
  <c r="AC114" i="19"/>
  <c r="AD114" i="19"/>
  <c r="AE114" i="19"/>
  <c r="AC115" i="19"/>
  <c r="AD115" i="19"/>
  <c r="AE115" i="19"/>
  <c r="AC116" i="19"/>
  <c r="AD116" i="19"/>
  <c r="AE116" i="19"/>
  <c r="AC117" i="19"/>
  <c r="AD117" i="19"/>
  <c r="AE117" i="19"/>
  <c r="AC118" i="19"/>
  <c r="AD118" i="19"/>
  <c r="AE118" i="19"/>
  <c r="AC119" i="19"/>
  <c r="AD119" i="19"/>
  <c r="AE119" i="19"/>
  <c r="AC120" i="19"/>
  <c r="AD120" i="19"/>
  <c r="AE120" i="19"/>
  <c r="AC121" i="19"/>
  <c r="AD121" i="19"/>
  <c r="AE121" i="19"/>
  <c r="AC122" i="19"/>
  <c r="AD122" i="19"/>
  <c r="AE122" i="19"/>
  <c r="O4" i="29"/>
  <c r="O5" i="29"/>
  <c r="O6" i="29"/>
  <c r="O7" i="29"/>
  <c r="O8" i="29"/>
  <c r="O9" i="29"/>
  <c r="O10" i="29"/>
  <c r="O11" i="29"/>
  <c r="O12" i="29"/>
  <c r="O13" i="29"/>
  <c r="O14" i="29"/>
  <c r="O15" i="29"/>
  <c r="O16" i="29"/>
  <c r="O17" i="29"/>
  <c r="O18" i="29"/>
  <c r="O19" i="29"/>
  <c r="O20" i="29"/>
  <c r="O21" i="29"/>
  <c r="O22" i="29"/>
  <c r="O23" i="29"/>
  <c r="O24" i="29"/>
  <c r="O25" i="29"/>
  <c r="O26" i="29"/>
  <c r="O27" i="29"/>
  <c r="O28" i="29"/>
  <c r="O29" i="29"/>
  <c r="O30" i="29"/>
  <c r="O31" i="29"/>
  <c r="O32" i="29"/>
  <c r="O33" i="29"/>
  <c r="O34" i="29"/>
  <c r="O35" i="29"/>
  <c r="O36" i="29"/>
  <c r="O37" i="29"/>
  <c r="O38" i="29"/>
  <c r="O39" i="29"/>
  <c r="O40" i="29"/>
  <c r="O41" i="29"/>
  <c r="O42" i="29"/>
  <c r="O43" i="29"/>
  <c r="O44" i="29"/>
  <c r="O45" i="29"/>
  <c r="O46" i="29"/>
  <c r="O47" i="29"/>
  <c r="O48" i="29"/>
  <c r="O49" i="29"/>
  <c r="O50" i="29"/>
  <c r="O51" i="29"/>
  <c r="O52" i="29"/>
  <c r="O53" i="29"/>
  <c r="O54" i="29"/>
  <c r="O55" i="29"/>
  <c r="O56" i="29"/>
  <c r="O57" i="29"/>
  <c r="O58" i="29"/>
  <c r="O59" i="29"/>
  <c r="O60" i="29"/>
  <c r="O61" i="29"/>
  <c r="O62" i="29"/>
  <c r="O63" i="29"/>
  <c r="O64" i="29"/>
  <c r="O65" i="29"/>
  <c r="O66" i="29"/>
  <c r="O67" i="29"/>
  <c r="O68" i="29"/>
  <c r="O69" i="29"/>
  <c r="O70" i="29"/>
  <c r="O71" i="29"/>
  <c r="O72" i="29"/>
  <c r="O73" i="29"/>
  <c r="O74" i="29"/>
  <c r="O75" i="29"/>
  <c r="O76" i="29"/>
  <c r="O77" i="29"/>
  <c r="O78" i="29"/>
  <c r="O79" i="29"/>
  <c r="O80" i="29"/>
  <c r="O81" i="29"/>
  <c r="O82" i="29"/>
  <c r="O83" i="29"/>
  <c r="O84" i="29"/>
  <c r="O85" i="29"/>
  <c r="O86" i="29"/>
  <c r="O87" i="29"/>
  <c r="O88" i="29"/>
  <c r="O89" i="29"/>
  <c r="O90" i="29"/>
  <c r="O91" i="29"/>
  <c r="O92" i="29"/>
  <c r="O93" i="29"/>
  <c r="O94" i="29"/>
  <c r="O95" i="29"/>
  <c r="O96" i="29"/>
  <c r="O97" i="29"/>
  <c r="O98" i="29"/>
  <c r="O99" i="29"/>
  <c r="O100" i="29"/>
  <c r="O101" i="29"/>
  <c r="O102" i="29"/>
  <c r="O103" i="29"/>
  <c r="O104" i="29"/>
  <c r="O105" i="29"/>
  <c r="O106" i="29"/>
  <c r="O107" i="29"/>
  <c r="O108" i="29"/>
  <c r="O109" i="29"/>
  <c r="O110" i="29"/>
  <c r="O111" i="29"/>
  <c r="O112" i="29"/>
  <c r="O113" i="29"/>
  <c r="O114" i="29"/>
  <c r="O115" i="29"/>
  <c r="O116" i="29"/>
  <c r="O117" i="29"/>
  <c r="O118" i="29"/>
  <c r="O119" i="29"/>
  <c r="O120" i="29"/>
  <c r="O121" i="29"/>
  <c r="O122" i="29"/>
  <c r="O123" i="29"/>
  <c r="O124" i="29"/>
  <c r="O125" i="29"/>
  <c r="O126" i="29"/>
  <c r="O127" i="29"/>
  <c r="O128" i="29"/>
  <c r="O129" i="29"/>
  <c r="O130" i="29"/>
  <c r="O131" i="29"/>
  <c r="O132" i="29"/>
  <c r="O133" i="29"/>
  <c r="O134" i="29"/>
  <c r="O135" i="29"/>
  <c r="O136" i="29"/>
  <c r="O137" i="29"/>
  <c r="O138" i="29"/>
  <c r="O139" i="29"/>
  <c r="O140" i="29"/>
  <c r="O141" i="29"/>
  <c r="O142" i="29"/>
  <c r="O143" i="29"/>
  <c r="O144" i="29"/>
  <c r="O145" i="29"/>
  <c r="O146" i="29"/>
  <c r="O147" i="29"/>
  <c r="O148" i="29"/>
  <c r="O149" i="29"/>
  <c r="O150" i="29"/>
  <c r="O151" i="29"/>
  <c r="O152" i="29"/>
  <c r="O153" i="29"/>
  <c r="O154" i="29"/>
  <c r="O155" i="29"/>
  <c r="O156" i="29"/>
  <c r="O157" i="29"/>
  <c r="O158" i="29"/>
  <c r="O159" i="29"/>
  <c r="O160" i="29"/>
  <c r="O161" i="29"/>
  <c r="O162" i="29"/>
  <c r="O163" i="29"/>
  <c r="O164" i="29"/>
  <c r="O165" i="29"/>
  <c r="O166" i="29"/>
  <c r="O167" i="29"/>
  <c r="O168" i="29"/>
  <c r="O169" i="29"/>
  <c r="O170" i="29"/>
  <c r="O171" i="29"/>
  <c r="O172" i="29"/>
  <c r="O173" i="29"/>
  <c r="O174" i="29"/>
  <c r="O175" i="29"/>
  <c r="O176" i="29"/>
  <c r="O177" i="29"/>
  <c r="O178" i="29"/>
  <c r="O179" i="29"/>
  <c r="O180" i="29"/>
  <c r="O181" i="29"/>
  <c r="O182" i="29"/>
  <c r="O183" i="29"/>
  <c r="O184" i="29"/>
  <c r="O185" i="29"/>
  <c r="O186" i="29"/>
  <c r="O187" i="29"/>
  <c r="O188" i="29"/>
  <c r="O189" i="29"/>
  <c r="O190" i="29"/>
  <c r="O191" i="29"/>
  <c r="O192" i="29"/>
  <c r="O193" i="29"/>
  <c r="O194" i="29"/>
  <c r="O195" i="29"/>
  <c r="O196" i="29"/>
  <c r="O197" i="29"/>
  <c r="O198" i="29"/>
  <c r="O199" i="29"/>
  <c r="O200" i="29"/>
  <c r="O201" i="29"/>
  <c r="O202" i="29"/>
  <c r="O203" i="29"/>
  <c r="O204" i="29"/>
  <c r="O205" i="29"/>
  <c r="O206" i="29"/>
  <c r="O207" i="29"/>
  <c r="O208" i="29"/>
  <c r="O209" i="29"/>
  <c r="O210" i="29"/>
  <c r="O211" i="29"/>
  <c r="O212" i="29"/>
  <c r="O213" i="29"/>
  <c r="O214" i="29"/>
  <c r="O215" i="29"/>
  <c r="O216" i="29"/>
  <c r="O217" i="29"/>
  <c r="O218" i="29"/>
  <c r="O219" i="29"/>
  <c r="O220" i="29"/>
  <c r="O221" i="29"/>
  <c r="O222" i="29"/>
  <c r="O223" i="29"/>
  <c r="O224" i="29"/>
  <c r="O225" i="29"/>
  <c r="O226" i="29"/>
  <c r="O227" i="29"/>
  <c r="O228" i="29"/>
  <c r="O229" i="29"/>
  <c r="O230" i="29"/>
  <c r="O231" i="29"/>
  <c r="O232" i="29"/>
  <c r="O233" i="29"/>
  <c r="O234" i="29"/>
  <c r="O235" i="29"/>
  <c r="O236" i="29"/>
  <c r="O237" i="29"/>
  <c r="O238" i="29"/>
  <c r="O239" i="29"/>
  <c r="O240" i="29"/>
  <c r="O241" i="29"/>
  <c r="O242" i="29"/>
  <c r="O243" i="29"/>
  <c r="O244" i="29"/>
  <c r="O245" i="29"/>
  <c r="O246" i="29"/>
  <c r="O247" i="29"/>
  <c r="O248" i="29"/>
  <c r="O249" i="29"/>
  <c r="O250" i="29"/>
  <c r="O251" i="29"/>
  <c r="O252" i="29"/>
  <c r="O253" i="29"/>
  <c r="O254" i="29"/>
  <c r="O255" i="29"/>
  <c r="O256" i="29"/>
  <c r="O257" i="29"/>
  <c r="O258" i="29"/>
  <c r="O259" i="29"/>
  <c r="O260" i="29"/>
  <c r="O261" i="29"/>
  <c r="O262" i="29"/>
  <c r="O263" i="29"/>
  <c r="O264" i="29"/>
  <c r="O265" i="29"/>
  <c r="O266" i="29"/>
  <c r="O267" i="29"/>
  <c r="O268" i="29"/>
  <c r="O269" i="29"/>
  <c r="O270" i="29"/>
  <c r="O271" i="29"/>
  <c r="O272" i="29"/>
  <c r="O273" i="29"/>
  <c r="O274" i="29"/>
  <c r="O275" i="29"/>
  <c r="O276" i="29"/>
  <c r="O277" i="29"/>
  <c r="O278" i="29"/>
  <c r="O279" i="29"/>
  <c r="O280" i="29"/>
  <c r="O281" i="29"/>
  <c r="O282" i="29"/>
  <c r="O283" i="29"/>
  <c r="O284" i="29"/>
  <c r="O285" i="29"/>
  <c r="O286" i="29"/>
  <c r="O287" i="29"/>
  <c r="O288" i="29"/>
  <c r="O289" i="29"/>
  <c r="O290" i="29"/>
  <c r="O291" i="29"/>
  <c r="O292" i="29"/>
  <c r="O293" i="29"/>
  <c r="O294" i="29"/>
  <c r="O295" i="29"/>
  <c r="O296" i="29"/>
  <c r="O297" i="29"/>
  <c r="O298" i="29"/>
  <c r="O299" i="29"/>
  <c r="O300" i="29"/>
  <c r="O301" i="29"/>
  <c r="O302" i="29"/>
  <c r="O303" i="29"/>
  <c r="O304" i="29"/>
  <c r="O305" i="29"/>
  <c r="O306" i="29"/>
  <c r="O307" i="29"/>
  <c r="O308" i="29"/>
  <c r="O309" i="29"/>
  <c r="O310" i="29"/>
  <c r="O311" i="29"/>
  <c r="O312" i="29"/>
  <c r="O313" i="29"/>
  <c r="O314" i="29"/>
  <c r="O315" i="29"/>
  <c r="O316" i="29"/>
  <c r="O317" i="29"/>
  <c r="O318" i="29"/>
  <c r="O319" i="29"/>
  <c r="O320" i="29"/>
  <c r="O321" i="29"/>
  <c r="O322" i="29"/>
  <c r="O323" i="29"/>
  <c r="O324" i="29"/>
  <c r="O325" i="29"/>
  <c r="O326" i="29"/>
  <c r="O327" i="29"/>
  <c r="O328" i="29"/>
  <c r="O329" i="29"/>
  <c r="O330" i="29"/>
  <c r="O331" i="29"/>
  <c r="O332" i="29"/>
  <c r="O333" i="29"/>
  <c r="O334" i="29"/>
  <c r="O335" i="29"/>
  <c r="O336" i="29"/>
  <c r="O337" i="29"/>
  <c r="O338" i="29"/>
  <c r="O339" i="29"/>
  <c r="O340" i="29"/>
  <c r="O341" i="29"/>
  <c r="O342" i="29"/>
  <c r="O343" i="29"/>
  <c r="O344" i="29"/>
  <c r="O345" i="29"/>
  <c r="O346" i="29"/>
  <c r="O347" i="29"/>
  <c r="O348" i="29"/>
  <c r="O349" i="29"/>
  <c r="O350" i="29"/>
  <c r="O351" i="29"/>
  <c r="O352" i="29"/>
  <c r="O353" i="29"/>
  <c r="O354" i="29"/>
  <c r="O355" i="29"/>
  <c r="O356" i="29"/>
  <c r="O357" i="29"/>
  <c r="O358" i="29"/>
  <c r="O359" i="29"/>
  <c r="O360" i="29"/>
  <c r="O361" i="29"/>
  <c r="O362" i="29"/>
  <c r="O363" i="29"/>
  <c r="O364" i="29"/>
  <c r="O365" i="29"/>
  <c r="O366" i="29"/>
  <c r="O367" i="29"/>
  <c r="O368" i="29"/>
  <c r="O369" i="29"/>
  <c r="O370" i="29"/>
  <c r="O371" i="29"/>
  <c r="O372" i="29"/>
  <c r="O373" i="29"/>
  <c r="O374" i="29"/>
  <c r="O375" i="29"/>
  <c r="O376" i="29"/>
  <c r="O377" i="29"/>
  <c r="O378" i="29"/>
  <c r="O379" i="29"/>
  <c r="O380" i="29"/>
  <c r="O381" i="29"/>
  <c r="O382" i="29"/>
  <c r="O383" i="29"/>
  <c r="O384" i="29"/>
  <c r="O385" i="29"/>
  <c r="O386" i="29"/>
  <c r="O387" i="29"/>
  <c r="O388" i="29"/>
  <c r="O389" i="29"/>
  <c r="O390" i="29"/>
  <c r="O391" i="29"/>
  <c r="O392" i="29"/>
  <c r="O393" i="29"/>
  <c r="O394" i="29"/>
  <c r="O395" i="29"/>
  <c r="O396" i="29"/>
  <c r="O397" i="29"/>
  <c r="O398" i="29"/>
  <c r="O399" i="29"/>
  <c r="O400" i="29"/>
  <c r="O401" i="29"/>
  <c r="O402" i="29"/>
  <c r="O403" i="29"/>
  <c r="O404" i="29"/>
  <c r="O405" i="29"/>
  <c r="O406" i="29"/>
  <c r="O407" i="29"/>
  <c r="O408" i="29"/>
  <c r="O409" i="29"/>
  <c r="O410" i="29"/>
  <c r="O411" i="29"/>
  <c r="O412" i="29"/>
  <c r="O413" i="29"/>
  <c r="O414" i="29"/>
  <c r="O415" i="29"/>
  <c r="O416" i="29"/>
  <c r="O417" i="29"/>
  <c r="O418" i="29"/>
  <c r="O419" i="29"/>
  <c r="O420" i="29"/>
  <c r="O421" i="29"/>
  <c r="O422" i="29"/>
  <c r="O423" i="29"/>
  <c r="O424" i="29"/>
  <c r="O425" i="29"/>
  <c r="O426" i="29"/>
  <c r="O427" i="29"/>
  <c r="O428" i="29"/>
  <c r="O429" i="29"/>
  <c r="O430" i="29"/>
  <c r="O431" i="29"/>
  <c r="O432" i="29"/>
  <c r="O433" i="29"/>
  <c r="O434" i="29"/>
  <c r="O435" i="29"/>
  <c r="O436" i="29"/>
  <c r="O437" i="29"/>
  <c r="O438" i="29"/>
  <c r="O439" i="29"/>
  <c r="O440" i="29"/>
  <c r="O441" i="29"/>
  <c r="O442" i="29"/>
  <c r="O443" i="29"/>
  <c r="O444" i="29"/>
  <c r="O445" i="29"/>
  <c r="O446" i="29"/>
  <c r="O447" i="29"/>
  <c r="O448" i="29"/>
  <c r="O449" i="29"/>
  <c r="O450" i="29"/>
  <c r="O451" i="29"/>
  <c r="O452" i="29"/>
  <c r="O453" i="29"/>
  <c r="O454" i="29"/>
  <c r="O455" i="29"/>
  <c r="O456" i="29"/>
  <c r="O457" i="29"/>
  <c r="O458" i="29"/>
  <c r="O3" i="29"/>
  <c r="N3" i="29" s="1"/>
  <c r="AB3" i="27" s="1"/>
  <c r="K123" i="29"/>
  <c r="K124" i="29" s="1"/>
  <c r="K125" i="29" s="1"/>
  <c r="K126" i="29" s="1"/>
  <c r="K127" i="29" s="1"/>
  <c r="K128" i="29" s="1"/>
  <c r="K129" i="29" s="1"/>
  <c r="K130" i="29" s="1"/>
  <c r="K131" i="29" s="1"/>
  <c r="K132" i="29" s="1"/>
  <c r="K133" i="29" s="1"/>
  <c r="K134" i="29" s="1"/>
  <c r="K135" i="29" s="1"/>
  <c r="K136" i="29" s="1"/>
  <c r="K137" i="29" s="1"/>
  <c r="K138" i="29" s="1"/>
  <c r="K139" i="29" s="1"/>
  <c r="K140" i="29" s="1"/>
  <c r="K141" i="29" s="1"/>
  <c r="K142" i="29" s="1"/>
  <c r="K143" i="29" s="1"/>
  <c r="K144" i="29" s="1"/>
  <c r="K145" i="29" s="1"/>
  <c r="K146" i="29" s="1"/>
  <c r="K147" i="29" s="1"/>
  <c r="K148" i="29" s="1"/>
  <c r="K149" i="29" s="1"/>
  <c r="K150" i="29" s="1"/>
  <c r="K151" i="29" s="1"/>
  <c r="K152" i="29" s="1"/>
  <c r="K153" i="29" s="1"/>
  <c r="K154" i="29" s="1"/>
  <c r="K155" i="29" s="1"/>
  <c r="K156" i="29" s="1"/>
  <c r="K157" i="29" s="1"/>
  <c r="K158" i="29" s="1"/>
  <c r="K159" i="29" s="1"/>
  <c r="K160" i="29" s="1"/>
  <c r="K161" i="29" s="1"/>
  <c r="K162" i="29" s="1"/>
  <c r="K163" i="29" s="1"/>
  <c r="K164" i="29" s="1"/>
  <c r="K165" i="29" s="1"/>
  <c r="K166" i="29" s="1"/>
  <c r="K167" i="29" s="1"/>
  <c r="K168" i="29" s="1"/>
  <c r="K169" i="29" s="1"/>
  <c r="K170" i="29" s="1"/>
  <c r="K171" i="29" s="1"/>
  <c r="K172" i="29" s="1"/>
  <c r="K173" i="29" s="1"/>
  <c r="K174" i="29" s="1"/>
  <c r="K175" i="29" s="1"/>
  <c r="K176" i="29" s="1"/>
  <c r="K177" i="29" s="1"/>
  <c r="K178" i="29" s="1"/>
  <c r="K179" i="29" s="1"/>
  <c r="K180" i="29" s="1"/>
  <c r="K181" i="29" s="1"/>
  <c r="K182" i="29" s="1"/>
  <c r="K183" i="29" s="1"/>
  <c r="K184" i="29" s="1"/>
  <c r="K185" i="29" s="1"/>
  <c r="K186" i="29" s="1"/>
  <c r="K187" i="29" s="1"/>
  <c r="K188" i="29" s="1"/>
  <c r="K189" i="29" s="1"/>
  <c r="K190" i="29" s="1"/>
  <c r="K191" i="29" s="1"/>
  <c r="K192" i="29" s="1"/>
  <c r="K193" i="29" s="1"/>
  <c r="K194" i="29" s="1"/>
  <c r="K195" i="29" s="1"/>
  <c r="K196" i="29" s="1"/>
  <c r="K197" i="29" s="1"/>
  <c r="K198" i="29" s="1"/>
  <c r="K199" i="29" s="1"/>
  <c r="K200" i="29" s="1"/>
  <c r="K201" i="29" s="1"/>
  <c r="K202" i="29" s="1"/>
  <c r="K203" i="29" s="1"/>
  <c r="K204" i="29" s="1"/>
  <c r="K205" i="29" s="1"/>
  <c r="K206" i="29" s="1"/>
  <c r="K207" i="29" s="1"/>
  <c r="K208" i="29" s="1"/>
  <c r="K209" i="29" s="1"/>
  <c r="K210" i="29" s="1"/>
  <c r="K211" i="29" s="1"/>
  <c r="K212" i="29" s="1"/>
  <c r="K213" i="29" s="1"/>
  <c r="K214" i="29" s="1"/>
  <c r="K215" i="29" s="1"/>
  <c r="K216" i="29" s="1"/>
  <c r="K217" i="29" s="1"/>
  <c r="K218" i="29" s="1"/>
  <c r="K219" i="29" s="1"/>
  <c r="K220" i="29" s="1"/>
  <c r="K221" i="29" s="1"/>
  <c r="K222" i="29" s="1"/>
  <c r="K223" i="29" s="1"/>
  <c r="K224" i="29" s="1"/>
  <c r="K225" i="29" s="1"/>
  <c r="K226" i="29" s="1"/>
  <c r="K227" i="29" s="1"/>
  <c r="K228" i="29" s="1"/>
  <c r="K229" i="29" s="1"/>
  <c r="K230" i="29" s="1"/>
  <c r="K231" i="29" s="1"/>
  <c r="K232" i="29" s="1"/>
  <c r="K233" i="29" s="1"/>
  <c r="K234" i="29" s="1"/>
  <c r="K235" i="29" s="1"/>
  <c r="K236" i="29" s="1"/>
  <c r="K237" i="29" s="1"/>
  <c r="K238" i="29" s="1"/>
  <c r="K239" i="29" s="1"/>
  <c r="K240" i="29" s="1"/>
  <c r="K241" i="29" s="1"/>
  <c r="K242" i="29" s="1"/>
  <c r="K243" i="29" s="1"/>
  <c r="K244" i="29" s="1"/>
  <c r="K245" i="29" s="1"/>
  <c r="K246" i="29" s="1"/>
  <c r="K247" i="29" s="1"/>
  <c r="K248" i="29" s="1"/>
  <c r="K249" i="29" s="1"/>
  <c r="K250" i="29" s="1"/>
  <c r="K251" i="29" s="1"/>
  <c r="K252" i="29" s="1"/>
  <c r="K253" i="29" s="1"/>
  <c r="K254" i="29" s="1"/>
  <c r="K255" i="29" s="1"/>
  <c r="K256" i="29" s="1"/>
  <c r="K257" i="29" s="1"/>
  <c r="K258" i="29" s="1"/>
  <c r="K259" i="29" s="1"/>
  <c r="K260" i="29" s="1"/>
  <c r="K261" i="29" s="1"/>
  <c r="K262" i="29" s="1"/>
  <c r="K263" i="29" s="1"/>
  <c r="K264" i="29" s="1"/>
  <c r="K265" i="29" s="1"/>
  <c r="K266" i="29" s="1"/>
  <c r="K267" i="29" s="1"/>
  <c r="K268" i="29" s="1"/>
  <c r="K269" i="29" s="1"/>
  <c r="K270" i="29" s="1"/>
  <c r="K271" i="29" s="1"/>
  <c r="K272" i="29" s="1"/>
  <c r="K273" i="29" s="1"/>
  <c r="K274" i="29" s="1"/>
  <c r="K275" i="29" s="1"/>
  <c r="K276" i="29" s="1"/>
  <c r="K277" i="29" s="1"/>
  <c r="K278" i="29" s="1"/>
  <c r="K279" i="29" s="1"/>
  <c r="K280" i="29" s="1"/>
  <c r="K281" i="29" s="1"/>
  <c r="K282" i="29" s="1"/>
  <c r="K283" i="29" s="1"/>
  <c r="K284" i="29" s="1"/>
  <c r="K285" i="29" s="1"/>
  <c r="K286" i="29" s="1"/>
  <c r="K287" i="29" s="1"/>
  <c r="K288" i="29" s="1"/>
  <c r="K289" i="29" s="1"/>
  <c r="K290" i="29" s="1"/>
  <c r="K291" i="29" s="1"/>
  <c r="K292" i="29" s="1"/>
  <c r="K293" i="29" s="1"/>
  <c r="K294" i="29" s="1"/>
  <c r="K295" i="29" s="1"/>
  <c r="K296" i="29" s="1"/>
  <c r="K297" i="29" s="1"/>
  <c r="K298" i="29" s="1"/>
  <c r="K299" i="29" s="1"/>
  <c r="K300" i="29" s="1"/>
  <c r="K301" i="29" s="1"/>
  <c r="K302" i="29" s="1"/>
  <c r="K303" i="29" s="1"/>
  <c r="K304" i="29" s="1"/>
  <c r="K305" i="29" s="1"/>
  <c r="K306" i="29" s="1"/>
  <c r="K307" i="29" s="1"/>
  <c r="K308" i="29" s="1"/>
  <c r="K309" i="29" s="1"/>
  <c r="K310" i="29" s="1"/>
  <c r="K311" i="29" s="1"/>
  <c r="K312" i="29" s="1"/>
  <c r="K313" i="29" s="1"/>
  <c r="K314" i="29" s="1"/>
  <c r="K315" i="29" s="1"/>
  <c r="K316" i="29" s="1"/>
  <c r="K317" i="29" s="1"/>
  <c r="K318" i="29" s="1"/>
  <c r="K319" i="29" s="1"/>
  <c r="K320" i="29" s="1"/>
  <c r="K321" i="29" s="1"/>
  <c r="K322" i="29" s="1"/>
  <c r="K323" i="29" s="1"/>
  <c r="K324" i="29" s="1"/>
  <c r="K325" i="29" s="1"/>
  <c r="K326" i="29" s="1"/>
  <c r="K327" i="29" s="1"/>
  <c r="K328" i="29" s="1"/>
  <c r="K329" i="29" s="1"/>
  <c r="K330" i="29" s="1"/>
  <c r="K331" i="29" s="1"/>
  <c r="K332" i="29" s="1"/>
  <c r="K333" i="29" s="1"/>
  <c r="K334" i="29" s="1"/>
  <c r="K335" i="29" s="1"/>
  <c r="K336" i="29" s="1"/>
  <c r="K337" i="29" s="1"/>
  <c r="K338" i="29" s="1"/>
  <c r="K339" i="29" s="1"/>
  <c r="K340" i="29" s="1"/>
  <c r="K341" i="29" s="1"/>
  <c r="K342" i="29" s="1"/>
  <c r="K343" i="29" s="1"/>
  <c r="K344" i="29" s="1"/>
  <c r="K345" i="29" s="1"/>
  <c r="K346" i="29" s="1"/>
  <c r="K347" i="29" s="1"/>
  <c r="K348" i="29" s="1"/>
  <c r="K349" i="29" s="1"/>
  <c r="K350" i="29" s="1"/>
  <c r="K351" i="29" s="1"/>
  <c r="K352" i="29" s="1"/>
  <c r="K353" i="29" s="1"/>
  <c r="K354" i="29" s="1"/>
  <c r="K355" i="29" s="1"/>
  <c r="K356" i="29" s="1"/>
  <c r="K357" i="29" s="1"/>
  <c r="K358" i="29" s="1"/>
  <c r="K359" i="29" s="1"/>
  <c r="K360" i="29" s="1"/>
  <c r="K361" i="29" s="1"/>
  <c r="K362" i="29" s="1"/>
  <c r="K363" i="29" s="1"/>
  <c r="K364" i="29" s="1"/>
  <c r="K365" i="29" s="1"/>
  <c r="K366" i="29" s="1"/>
  <c r="K367" i="29" s="1"/>
  <c r="K368" i="29" s="1"/>
  <c r="K369" i="29" s="1"/>
  <c r="K370" i="29" s="1"/>
  <c r="K371" i="29" s="1"/>
  <c r="K372" i="29" s="1"/>
  <c r="K373" i="29" s="1"/>
  <c r="K374" i="29" s="1"/>
  <c r="K375" i="29" s="1"/>
  <c r="K376" i="29" s="1"/>
  <c r="K377" i="29" s="1"/>
  <c r="K378" i="29" s="1"/>
  <c r="K379" i="29" s="1"/>
  <c r="K380" i="29" s="1"/>
  <c r="K381" i="29" s="1"/>
  <c r="K382" i="29" s="1"/>
  <c r="K383" i="29" s="1"/>
  <c r="K384" i="29" s="1"/>
  <c r="K385" i="29" s="1"/>
  <c r="K386" i="29" s="1"/>
  <c r="K387" i="29" s="1"/>
  <c r="K388" i="29" s="1"/>
  <c r="K389" i="29" s="1"/>
  <c r="K390" i="29" s="1"/>
  <c r="K391" i="29" s="1"/>
  <c r="K392" i="29" s="1"/>
  <c r="K393" i="29" s="1"/>
  <c r="K394" i="29" s="1"/>
  <c r="K395" i="29" s="1"/>
  <c r="K396" i="29" s="1"/>
  <c r="K397" i="29" s="1"/>
  <c r="K398" i="29" s="1"/>
  <c r="K399" i="29" s="1"/>
  <c r="K400" i="29" s="1"/>
  <c r="K401" i="29" s="1"/>
  <c r="K402" i="29" s="1"/>
  <c r="K403" i="29" s="1"/>
  <c r="K404" i="29" s="1"/>
  <c r="K405" i="29" s="1"/>
  <c r="K406" i="29" s="1"/>
  <c r="K407" i="29" s="1"/>
  <c r="K408" i="29" s="1"/>
  <c r="K409" i="29" s="1"/>
  <c r="K410" i="29" s="1"/>
  <c r="K411" i="29" s="1"/>
  <c r="K412" i="29" s="1"/>
  <c r="K413" i="29" s="1"/>
  <c r="K414" i="29" s="1"/>
  <c r="K415" i="29" s="1"/>
  <c r="K416" i="29" s="1"/>
  <c r="K417" i="29" s="1"/>
  <c r="K418" i="29" s="1"/>
  <c r="K419" i="29" s="1"/>
  <c r="K420" i="29" s="1"/>
  <c r="K421" i="29" s="1"/>
  <c r="K422" i="29" s="1"/>
  <c r="K423" i="29" s="1"/>
  <c r="K424" i="29" s="1"/>
  <c r="K425" i="29" s="1"/>
  <c r="K426" i="29" s="1"/>
  <c r="K427" i="29" s="1"/>
  <c r="K428" i="29" s="1"/>
  <c r="K429" i="29" s="1"/>
  <c r="K430" i="29" s="1"/>
  <c r="K431" i="29" s="1"/>
  <c r="K432" i="29" s="1"/>
  <c r="K433" i="29" s="1"/>
  <c r="K434" i="29" s="1"/>
  <c r="K435" i="29" s="1"/>
  <c r="K436" i="29" s="1"/>
  <c r="K437" i="29" s="1"/>
  <c r="K438" i="29" s="1"/>
  <c r="K439" i="29" s="1"/>
  <c r="K440" i="29" s="1"/>
  <c r="K441" i="29" s="1"/>
  <c r="K442" i="29" s="1"/>
  <c r="K443" i="29" s="1"/>
  <c r="K444" i="29" s="1"/>
  <c r="K445" i="29" s="1"/>
  <c r="K446" i="29" s="1"/>
  <c r="K447" i="29" s="1"/>
  <c r="K448" i="29" s="1"/>
  <c r="K449" i="29" s="1"/>
  <c r="K450" i="29" s="1"/>
  <c r="K451" i="29" s="1"/>
  <c r="K452" i="29" s="1"/>
  <c r="K453" i="29" s="1"/>
  <c r="K454" i="29" s="1"/>
  <c r="K455" i="29" s="1"/>
  <c r="K456" i="29" s="1"/>
  <c r="K457" i="29" s="1"/>
  <c r="K458" i="29" s="1"/>
  <c r="AB3" i="19" l="1"/>
  <c r="D10" i="33"/>
  <c r="E10" i="33" s="1"/>
  <c r="A12" i="33"/>
  <c r="A34" i="31"/>
  <c r="H5" i="31"/>
  <c r="M3" i="29"/>
  <c r="L3" i="29"/>
  <c r="L4" i="29"/>
  <c r="M4" i="29"/>
  <c r="N4" i="29"/>
  <c r="J68" i="30"/>
  <c r="J4" i="29"/>
  <c r="J5" i="29"/>
  <c r="J6" i="29"/>
  <c r="J7" i="29"/>
  <c r="J8" i="29"/>
  <c r="J9" i="29"/>
  <c r="J10" i="29"/>
  <c r="J11" i="29"/>
  <c r="J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J63" i="29"/>
  <c r="J64" i="29"/>
  <c r="J65" i="29"/>
  <c r="J66" i="29"/>
  <c r="J67" i="29"/>
  <c r="J68" i="29"/>
  <c r="J69" i="29"/>
  <c r="J70" i="29"/>
  <c r="J71" i="29"/>
  <c r="J72" i="29"/>
  <c r="J73" i="29"/>
  <c r="J74" i="29"/>
  <c r="J75" i="29"/>
  <c r="J76" i="29"/>
  <c r="J77" i="29"/>
  <c r="J78" i="29"/>
  <c r="J79" i="29"/>
  <c r="J80" i="29"/>
  <c r="J81" i="29"/>
  <c r="J82" i="29"/>
  <c r="J83" i="29"/>
  <c r="J84" i="29"/>
  <c r="J85" i="29"/>
  <c r="J86" i="29"/>
  <c r="J87" i="29"/>
  <c r="J88" i="29"/>
  <c r="J89" i="29"/>
  <c r="J90" i="29"/>
  <c r="J91" i="29"/>
  <c r="J92" i="29"/>
  <c r="J93" i="29"/>
  <c r="J94" i="29"/>
  <c r="J95" i="29"/>
  <c r="J96" i="29"/>
  <c r="J97" i="29"/>
  <c r="J98" i="29"/>
  <c r="J99" i="29"/>
  <c r="J100" i="29"/>
  <c r="J101" i="29"/>
  <c r="J102" i="29"/>
  <c r="J103" i="29"/>
  <c r="J104" i="29"/>
  <c r="J105" i="29"/>
  <c r="J106" i="29"/>
  <c r="J107" i="29"/>
  <c r="J108" i="29"/>
  <c r="J109" i="29"/>
  <c r="J110" i="29"/>
  <c r="J111" i="29"/>
  <c r="J112" i="29"/>
  <c r="J113" i="29"/>
  <c r="J114" i="29"/>
  <c r="J115" i="29"/>
  <c r="J116" i="29"/>
  <c r="J117" i="29"/>
  <c r="J118" i="29"/>
  <c r="J119" i="29"/>
  <c r="J120" i="29"/>
  <c r="J121" i="29"/>
  <c r="J122" i="29"/>
  <c r="J123" i="29"/>
  <c r="J124" i="29"/>
  <c r="J125" i="29"/>
  <c r="J126" i="29"/>
  <c r="J127" i="29"/>
  <c r="J128" i="29"/>
  <c r="J129" i="29"/>
  <c r="J130" i="29"/>
  <c r="J131" i="29"/>
  <c r="J132" i="29"/>
  <c r="J133" i="29"/>
  <c r="J134" i="29"/>
  <c r="J135" i="29"/>
  <c r="J136" i="29"/>
  <c r="J137" i="29"/>
  <c r="J138" i="29"/>
  <c r="J139" i="29"/>
  <c r="J140" i="29"/>
  <c r="J141" i="29"/>
  <c r="J142" i="29"/>
  <c r="J143" i="29"/>
  <c r="J144" i="29"/>
  <c r="J145" i="29"/>
  <c r="J146" i="29"/>
  <c r="J147" i="29"/>
  <c r="J148" i="29"/>
  <c r="J149" i="29"/>
  <c r="J150" i="29"/>
  <c r="J151" i="29"/>
  <c r="J152" i="29"/>
  <c r="J153" i="29"/>
  <c r="J154" i="29"/>
  <c r="J155" i="29"/>
  <c r="J156" i="29"/>
  <c r="J157" i="29"/>
  <c r="J158" i="29"/>
  <c r="J159" i="29"/>
  <c r="J160" i="29"/>
  <c r="J161" i="29"/>
  <c r="J162" i="29"/>
  <c r="J163" i="29"/>
  <c r="J164" i="29"/>
  <c r="J165" i="29"/>
  <c r="J166" i="29"/>
  <c r="J167" i="29"/>
  <c r="J168" i="29"/>
  <c r="J169" i="29"/>
  <c r="J170" i="29"/>
  <c r="J171" i="29"/>
  <c r="J172" i="29"/>
  <c r="J173" i="29"/>
  <c r="J174" i="29"/>
  <c r="J175" i="29"/>
  <c r="J176" i="29"/>
  <c r="J177" i="29"/>
  <c r="J178" i="29"/>
  <c r="J179" i="29"/>
  <c r="J180" i="29"/>
  <c r="J181" i="29"/>
  <c r="J182" i="29"/>
  <c r="J183" i="29"/>
  <c r="J184" i="29"/>
  <c r="J185" i="29"/>
  <c r="J186" i="29"/>
  <c r="J187" i="29"/>
  <c r="J188" i="29"/>
  <c r="J189" i="29"/>
  <c r="J190" i="29"/>
  <c r="J191" i="29"/>
  <c r="J192" i="29"/>
  <c r="J193" i="29"/>
  <c r="J194" i="29"/>
  <c r="J195" i="29"/>
  <c r="J196" i="29"/>
  <c r="J197" i="29"/>
  <c r="J198" i="29"/>
  <c r="J199" i="29"/>
  <c r="J200" i="29"/>
  <c r="J201" i="29"/>
  <c r="J202" i="29"/>
  <c r="J203" i="29"/>
  <c r="J204" i="29"/>
  <c r="J205" i="29"/>
  <c r="J206" i="29"/>
  <c r="J207" i="29"/>
  <c r="J208" i="29"/>
  <c r="J209" i="29"/>
  <c r="J210" i="29"/>
  <c r="J211" i="29"/>
  <c r="J212" i="29"/>
  <c r="J213" i="29"/>
  <c r="J214" i="29"/>
  <c r="J215" i="29"/>
  <c r="J216" i="29"/>
  <c r="J217" i="29"/>
  <c r="J218" i="29"/>
  <c r="J219" i="29"/>
  <c r="J220" i="29"/>
  <c r="J221" i="29"/>
  <c r="J222" i="29"/>
  <c r="J223" i="29"/>
  <c r="J224" i="29"/>
  <c r="J225" i="29"/>
  <c r="J226" i="29"/>
  <c r="J227" i="29"/>
  <c r="J228" i="29"/>
  <c r="J229" i="29"/>
  <c r="J230" i="29"/>
  <c r="J231" i="29"/>
  <c r="J232" i="29"/>
  <c r="J233" i="29"/>
  <c r="J234" i="29"/>
  <c r="J235" i="29"/>
  <c r="J236" i="29"/>
  <c r="J237" i="29"/>
  <c r="J238" i="29"/>
  <c r="J239" i="29"/>
  <c r="J240" i="29"/>
  <c r="J241" i="29"/>
  <c r="J242" i="29"/>
  <c r="J243" i="29"/>
  <c r="J244" i="29"/>
  <c r="J245" i="29"/>
  <c r="J246" i="29"/>
  <c r="J247" i="29"/>
  <c r="J248" i="29"/>
  <c r="J249" i="29"/>
  <c r="J250" i="29"/>
  <c r="J251" i="29"/>
  <c r="J252" i="29"/>
  <c r="J253" i="29"/>
  <c r="J254" i="29"/>
  <c r="J255" i="29"/>
  <c r="J256" i="29"/>
  <c r="J257" i="29"/>
  <c r="J258" i="29"/>
  <c r="J259" i="29"/>
  <c r="J260" i="29"/>
  <c r="J261" i="29"/>
  <c r="J262" i="29"/>
  <c r="J263" i="29"/>
  <c r="J264" i="29"/>
  <c r="J265" i="29"/>
  <c r="J266" i="29"/>
  <c r="J267" i="29"/>
  <c r="J268" i="29"/>
  <c r="J269" i="29"/>
  <c r="J270" i="29"/>
  <c r="J271" i="29"/>
  <c r="J272" i="29"/>
  <c r="J273" i="29"/>
  <c r="J274" i="29"/>
  <c r="J275" i="29"/>
  <c r="J276" i="29"/>
  <c r="J277" i="29"/>
  <c r="J278" i="29"/>
  <c r="J279" i="29"/>
  <c r="J280" i="29"/>
  <c r="J281" i="29"/>
  <c r="J282" i="29"/>
  <c r="J283" i="29"/>
  <c r="J284" i="29"/>
  <c r="J285" i="29"/>
  <c r="J286" i="29"/>
  <c r="J287" i="29"/>
  <c r="J288" i="29"/>
  <c r="J289" i="29"/>
  <c r="J290" i="29"/>
  <c r="J291" i="29"/>
  <c r="J292" i="29"/>
  <c r="J293" i="29"/>
  <c r="J294" i="29"/>
  <c r="J295" i="29"/>
  <c r="J296" i="29"/>
  <c r="J297" i="29"/>
  <c r="J298" i="29"/>
  <c r="J299" i="29"/>
  <c r="J300" i="29"/>
  <c r="J301" i="29"/>
  <c r="J302" i="29"/>
  <c r="J303" i="29"/>
  <c r="J304" i="29"/>
  <c r="J305" i="29"/>
  <c r="J306" i="29"/>
  <c r="J307" i="29"/>
  <c r="J308" i="29"/>
  <c r="J309" i="29"/>
  <c r="J310" i="29"/>
  <c r="J311" i="29"/>
  <c r="J312" i="29"/>
  <c r="J313" i="29"/>
  <c r="J314" i="29"/>
  <c r="J315" i="29"/>
  <c r="J316" i="29"/>
  <c r="J317" i="29"/>
  <c r="J318" i="29"/>
  <c r="J319" i="29"/>
  <c r="J320" i="29"/>
  <c r="J321" i="29"/>
  <c r="J322" i="29"/>
  <c r="J323" i="29"/>
  <c r="J324" i="29"/>
  <c r="J325" i="29"/>
  <c r="J326" i="29"/>
  <c r="J327" i="29"/>
  <c r="J328" i="29"/>
  <c r="J329" i="29"/>
  <c r="J330" i="29"/>
  <c r="J331" i="29"/>
  <c r="J332" i="29"/>
  <c r="J333" i="29"/>
  <c r="J334" i="29"/>
  <c r="J335" i="29"/>
  <c r="J336" i="29"/>
  <c r="J337" i="29"/>
  <c r="J338" i="29"/>
  <c r="J339" i="29"/>
  <c r="J340" i="29"/>
  <c r="J341" i="29"/>
  <c r="J342" i="29"/>
  <c r="J343" i="29"/>
  <c r="J344" i="29"/>
  <c r="J345" i="29"/>
  <c r="J346" i="29"/>
  <c r="J347" i="29"/>
  <c r="J348" i="29"/>
  <c r="J349" i="29"/>
  <c r="J350" i="29"/>
  <c r="J351" i="29"/>
  <c r="J352" i="29"/>
  <c r="J353" i="29"/>
  <c r="J354" i="29"/>
  <c r="J355" i="29"/>
  <c r="J356" i="29"/>
  <c r="J357" i="29"/>
  <c r="J358" i="29"/>
  <c r="J359" i="29"/>
  <c r="J360" i="29"/>
  <c r="J361" i="29"/>
  <c r="J362" i="29"/>
  <c r="J363" i="29"/>
  <c r="J364" i="29"/>
  <c r="J365" i="29"/>
  <c r="J366" i="29"/>
  <c r="J367" i="29"/>
  <c r="J368" i="29"/>
  <c r="J369" i="29"/>
  <c r="J370" i="29"/>
  <c r="J371" i="29"/>
  <c r="J372" i="29"/>
  <c r="J373" i="29"/>
  <c r="J374" i="29"/>
  <c r="J375" i="29"/>
  <c r="J376" i="29"/>
  <c r="J377" i="29"/>
  <c r="J378" i="29"/>
  <c r="J379" i="29"/>
  <c r="J380" i="29"/>
  <c r="J381" i="29"/>
  <c r="J382" i="29"/>
  <c r="J383" i="29"/>
  <c r="J384" i="29"/>
  <c r="J385" i="29"/>
  <c r="J386" i="29"/>
  <c r="J387" i="29"/>
  <c r="J388" i="29"/>
  <c r="J389" i="29"/>
  <c r="J390" i="29"/>
  <c r="J391" i="29"/>
  <c r="J392" i="29"/>
  <c r="J393" i="29"/>
  <c r="J394" i="29"/>
  <c r="J395" i="29"/>
  <c r="J396" i="29"/>
  <c r="J397" i="29"/>
  <c r="J398" i="29"/>
  <c r="J399" i="29"/>
  <c r="J400" i="29"/>
  <c r="J401" i="29"/>
  <c r="J402" i="29"/>
  <c r="J403" i="29"/>
  <c r="J404" i="29"/>
  <c r="J405" i="29"/>
  <c r="J406" i="29"/>
  <c r="J407" i="29"/>
  <c r="J408" i="29"/>
  <c r="J409" i="29"/>
  <c r="J410" i="29"/>
  <c r="J411" i="29"/>
  <c r="J412" i="29"/>
  <c r="J413" i="29"/>
  <c r="J414" i="29"/>
  <c r="J415" i="29"/>
  <c r="J416" i="29"/>
  <c r="J417" i="29"/>
  <c r="J418" i="29"/>
  <c r="J419" i="29"/>
  <c r="J420" i="29"/>
  <c r="J421" i="29"/>
  <c r="J422" i="29"/>
  <c r="J423" i="29"/>
  <c r="J424" i="29"/>
  <c r="J425" i="29"/>
  <c r="J426" i="29"/>
  <c r="J427" i="29"/>
  <c r="J428" i="29"/>
  <c r="J429" i="29"/>
  <c r="J430" i="29"/>
  <c r="J431" i="29"/>
  <c r="J432" i="29"/>
  <c r="J433" i="29"/>
  <c r="J434" i="29"/>
  <c r="J435" i="29"/>
  <c r="J436" i="29"/>
  <c r="J437" i="29"/>
  <c r="J438" i="29"/>
  <c r="J439" i="29"/>
  <c r="J440" i="29"/>
  <c r="J441" i="29"/>
  <c r="J442" i="29"/>
  <c r="J443" i="29"/>
  <c r="J444" i="29"/>
  <c r="J445" i="29"/>
  <c r="J446" i="29"/>
  <c r="J447" i="29"/>
  <c r="J448" i="29"/>
  <c r="J449" i="29"/>
  <c r="J450" i="29"/>
  <c r="J451" i="29"/>
  <c r="J452" i="29"/>
  <c r="J453" i="29"/>
  <c r="J454" i="29"/>
  <c r="J455" i="29"/>
  <c r="J456" i="29"/>
  <c r="J457" i="29"/>
  <c r="J458" i="29"/>
  <c r="J3" i="29"/>
  <c r="E4" i="29"/>
  <c r="E5" i="29"/>
  <c r="E6" i="29"/>
  <c r="E7" i="29"/>
  <c r="E8" i="29"/>
  <c r="E9" i="29"/>
  <c r="E10" i="29"/>
  <c r="E11" i="29"/>
  <c r="E12" i="29"/>
  <c r="E13" i="29"/>
  <c r="E14" i="29"/>
  <c r="E15" i="29"/>
  <c r="E16" i="29"/>
  <c r="E17" i="29"/>
  <c r="E18" i="29"/>
  <c r="E19" i="29"/>
  <c r="E20" i="29"/>
  <c r="E21" i="29"/>
  <c r="E22" i="29"/>
  <c r="E23" i="29"/>
  <c r="E24" i="29"/>
  <c r="E25" i="29"/>
  <c r="E26" i="29"/>
  <c r="E27" i="29"/>
  <c r="E28" i="29"/>
  <c r="E29" i="29"/>
  <c r="E30" i="29"/>
  <c r="E31" i="29"/>
  <c r="E32" i="29"/>
  <c r="E33" i="29"/>
  <c r="E34" i="29"/>
  <c r="E35" i="29"/>
  <c r="E36" i="29"/>
  <c r="E37" i="29"/>
  <c r="E38" i="29"/>
  <c r="E39" i="29"/>
  <c r="E40" i="29"/>
  <c r="E41" i="29"/>
  <c r="E42" i="29"/>
  <c r="E43" i="29"/>
  <c r="E44" i="29"/>
  <c r="E45" i="29"/>
  <c r="E46" i="29"/>
  <c r="E47" i="29"/>
  <c r="E48" i="29"/>
  <c r="E49" i="29"/>
  <c r="E50" i="29"/>
  <c r="E51" i="29"/>
  <c r="E52" i="29"/>
  <c r="E53" i="29"/>
  <c r="E54" i="29"/>
  <c r="E55" i="29"/>
  <c r="E56"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E90" i="29"/>
  <c r="E91" i="29"/>
  <c r="E92" i="29"/>
  <c r="E93" i="29"/>
  <c r="E94" i="29"/>
  <c r="E95" i="29"/>
  <c r="E96" i="29"/>
  <c r="E97" i="29"/>
  <c r="E98"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E132" i="29"/>
  <c r="E133" i="29"/>
  <c r="E134" i="29"/>
  <c r="E135" i="29"/>
  <c r="E136" i="29"/>
  <c r="E137" i="29"/>
  <c r="E138" i="29"/>
  <c r="E139" i="29"/>
  <c r="E140" i="29"/>
  <c r="E141" i="29"/>
  <c r="E142" i="29"/>
  <c r="E143" i="29"/>
  <c r="E144" i="29"/>
  <c r="E145" i="29"/>
  <c r="E146" i="29"/>
  <c r="E147" i="29"/>
  <c r="E148" i="29"/>
  <c r="E149" i="29"/>
  <c r="E150" i="29"/>
  <c r="E151" i="29"/>
  <c r="E152" i="29"/>
  <c r="E153" i="29"/>
  <c r="E154" i="29"/>
  <c r="E155" i="29"/>
  <c r="E156" i="29"/>
  <c r="E157" i="29"/>
  <c r="E158" i="29"/>
  <c r="E159" i="29"/>
  <c r="E160" i="29"/>
  <c r="E161" i="29"/>
  <c r="E162" i="29"/>
  <c r="E163" i="29"/>
  <c r="E164" i="29"/>
  <c r="E165" i="29"/>
  <c r="E166" i="29"/>
  <c r="E167" i="29"/>
  <c r="E168" i="29"/>
  <c r="E169" i="29"/>
  <c r="E170" i="29"/>
  <c r="E171" i="29"/>
  <c r="E172" i="29"/>
  <c r="E173" i="29"/>
  <c r="E174" i="29"/>
  <c r="E175" i="29"/>
  <c r="E176" i="29"/>
  <c r="E177" i="29"/>
  <c r="E178" i="29"/>
  <c r="E179" i="29"/>
  <c r="E180" i="29"/>
  <c r="E181" i="29"/>
  <c r="E182" i="29"/>
  <c r="E183" i="29"/>
  <c r="E184" i="29"/>
  <c r="E185" i="29"/>
  <c r="E186" i="29"/>
  <c r="E187" i="29"/>
  <c r="E188" i="29"/>
  <c r="E189" i="29"/>
  <c r="E190" i="29"/>
  <c r="E191" i="29"/>
  <c r="E192" i="29"/>
  <c r="E193" i="29"/>
  <c r="E194" i="29"/>
  <c r="E195" i="29"/>
  <c r="E196" i="29"/>
  <c r="E197" i="29"/>
  <c r="E198" i="29"/>
  <c r="E199" i="29"/>
  <c r="E200" i="29"/>
  <c r="E201" i="29"/>
  <c r="E202" i="29"/>
  <c r="E203" i="29"/>
  <c r="E204" i="29"/>
  <c r="E205" i="29"/>
  <c r="E206" i="29"/>
  <c r="E207" i="29"/>
  <c r="E208" i="29"/>
  <c r="E209" i="29"/>
  <c r="E210" i="29"/>
  <c r="E211" i="29"/>
  <c r="E212" i="29"/>
  <c r="E213" i="29"/>
  <c r="E214" i="29"/>
  <c r="E215" i="29"/>
  <c r="E216" i="29"/>
  <c r="E217" i="29"/>
  <c r="E218" i="29"/>
  <c r="E219" i="29"/>
  <c r="E220" i="29"/>
  <c r="E221" i="29"/>
  <c r="E222" i="29"/>
  <c r="E223" i="29"/>
  <c r="E224" i="29"/>
  <c r="E225" i="29"/>
  <c r="E226" i="29"/>
  <c r="E227" i="29"/>
  <c r="E228" i="29"/>
  <c r="E229" i="29"/>
  <c r="E230" i="29"/>
  <c r="E231" i="29"/>
  <c r="E232" i="29"/>
  <c r="E233" i="29"/>
  <c r="E234" i="29"/>
  <c r="E235" i="29"/>
  <c r="E236" i="29"/>
  <c r="E237" i="29"/>
  <c r="E238" i="29"/>
  <c r="E239" i="29"/>
  <c r="E240" i="29"/>
  <c r="E241" i="29"/>
  <c r="E242" i="29"/>
  <c r="E243" i="29"/>
  <c r="E244" i="29"/>
  <c r="E245" i="29"/>
  <c r="E246" i="29"/>
  <c r="E247" i="29"/>
  <c r="E248" i="29"/>
  <c r="E249" i="29"/>
  <c r="E250" i="29"/>
  <c r="E251" i="29"/>
  <c r="E252" i="29"/>
  <c r="E253" i="29"/>
  <c r="E254" i="29"/>
  <c r="E255" i="29"/>
  <c r="E256" i="29"/>
  <c r="E257" i="29"/>
  <c r="E258" i="29"/>
  <c r="E259" i="29"/>
  <c r="E260" i="29"/>
  <c r="E261" i="29"/>
  <c r="E262" i="29"/>
  <c r="E263" i="29"/>
  <c r="E264" i="29"/>
  <c r="E265" i="29"/>
  <c r="E266" i="29"/>
  <c r="E267" i="29"/>
  <c r="E268" i="29"/>
  <c r="E269" i="29"/>
  <c r="E270" i="29"/>
  <c r="E271" i="29"/>
  <c r="E272" i="29"/>
  <c r="E273" i="29"/>
  <c r="E274" i="29"/>
  <c r="E275" i="29"/>
  <c r="E276" i="29"/>
  <c r="E277" i="29"/>
  <c r="E278" i="29"/>
  <c r="E279" i="29"/>
  <c r="E280" i="29"/>
  <c r="E281" i="29"/>
  <c r="E282" i="29"/>
  <c r="E283" i="29"/>
  <c r="E284" i="29"/>
  <c r="E285" i="29"/>
  <c r="E286" i="29"/>
  <c r="E287" i="29"/>
  <c r="E288" i="29"/>
  <c r="E289" i="29"/>
  <c r="E290" i="29"/>
  <c r="E291" i="29"/>
  <c r="E292" i="29"/>
  <c r="E293" i="29"/>
  <c r="E294" i="29"/>
  <c r="E295" i="29"/>
  <c r="E296" i="29"/>
  <c r="E297" i="29"/>
  <c r="E298" i="29"/>
  <c r="E299" i="29"/>
  <c r="E300" i="29"/>
  <c r="E301" i="29"/>
  <c r="E302" i="29"/>
  <c r="E303" i="29"/>
  <c r="E304" i="29"/>
  <c r="E305" i="29"/>
  <c r="E306" i="29"/>
  <c r="E307" i="29"/>
  <c r="E308" i="29"/>
  <c r="E309" i="29"/>
  <c r="E310" i="29"/>
  <c r="E311" i="29"/>
  <c r="E312" i="29"/>
  <c r="E313" i="29"/>
  <c r="E314" i="29"/>
  <c r="E315" i="29"/>
  <c r="E316" i="29"/>
  <c r="E317" i="29"/>
  <c r="E318" i="29"/>
  <c r="E319" i="29"/>
  <c r="E320" i="29"/>
  <c r="E321" i="29"/>
  <c r="E322" i="29"/>
  <c r="E323" i="29"/>
  <c r="E324" i="29"/>
  <c r="E325" i="29"/>
  <c r="E326" i="29"/>
  <c r="E327" i="29"/>
  <c r="E328" i="29"/>
  <c r="E329" i="29"/>
  <c r="E330" i="29"/>
  <c r="E331" i="29"/>
  <c r="E332" i="29"/>
  <c r="E333" i="29"/>
  <c r="E334" i="29"/>
  <c r="E335" i="29"/>
  <c r="E336" i="29"/>
  <c r="E337" i="29"/>
  <c r="E338" i="29"/>
  <c r="E339" i="29"/>
  <c r="E340" i="29"/>
  <c r="E341" i="29"/>
  <c r="E342" i="29"/>
  <c r="E343" i="29"/>
  <c r="E344" i="29"/>
  <c r="E345" i="29"/>
  <c r="E346" i="29"/>
  <c r="E347" i="29"/>
  <c r="E348" i="29"/>
  <c r="E349" i="29"/>
  <c r="E350" i="29"/>
  <c r="E351" i="29"/>
  <c r="E352" i="29"/>
  <c r="E353" i="29"/>
  <c r="E354" i="29"/>
  <c r="E355" i="29"/>
  <c r="E356" i="29"/>
  <c r="E357" i="29"/>
  <c r="E358" i="29"/>
  <c r="E359" i="29"/>
  <c r="E360" i="29"/>
  <c r="E361" i="29"/>
  <c r="E362" i="29"/>
  <c r="E363" i="29"/>
  <c r="E364" i="29"/>
  <c r="E365" i="29"/>
  <c r="E366" i="29"/>
  <c r="E367" i="29"/>
  <c r="E368" i="29"/>
  <c r="E369" i="29"/>
  <c r="E370" i="29"/>
  <c r="E371" i="29"/>
  <c r="E372" i="29"/>
  <c r="E373" i="29"/>
  <c r="E374" i="29"/>
  <c r="E375" i="29"/>
  <c r="E376" i="29"/>
  <c r="E377" i="29"/>
  <c r="E378" i="29"/>
  <c r="E379" i="29"/>
  <c r="E380" i="29"/>
  <c r="E381" i="29"/>
  <c r="E382" i="29"/>
  <c r="E383" i="29"/>
  <c r="E384" i="29"/>
  <c r="E385" i="29"/>
  <c r="E386" i="29"/>
  <c r="E387" i="29"/>
  <c r="E388" i="29"/>
  <c r="E389" i="29"/>
  <c r="E390" i="29"/>
  <c r="E391" i="29"/>
  <c r="E392" i="29"/>
  <c r="E393" i="29"/>
  <c r="E394" i="29"/>
  <c r="E395" i="29"/>
  <c r="E396" i="29"/>
  <c r="E397" i="29"/>
  <c r="E398" i="29"/>
  <c r="E399" i="29"/>
  <c r="E400" i="29"/>
  <c r="E401" i="29"/>
  <c r="E402" i="29"/>
  <c r="E403" i="29"/>
  <c r="E404" i="29"/>
  <c r="E405" i="29"/>
  <c r="E406" i="29"/>
  <c r="E407" i="29"/>
  <c r="E408" i="29"/>
  <c r="E409" i="29"/>
  <c r="E410" i="29"/>
  <c r="E411" i="29"/>
  <c r="E412" i="29"/>
  <c r="E413" i="29"/>
  <c r="E414" i="29"/>
  <c r="E415" i="29"/>
  <c r="E416" i="29"/>
  <c r="E417" i="29"/>
  <c r="E418" i="29"/>
  <c r="E419" i="29"/>
  <c r="E420" i="29"/>
  <c r="E421" i="29"/>
  <c r="E422" i="29"/>
  <c r="E423" i="29"/>
  <c r="E424" i="29"/>
  <c r="E425" i="29"/>
  <c r="E426" i="29"/>
  <c r="E427" i="29"/>
  <c r="E428" i="29"/>
  <c r="E429" i="29"/>
  <c r="E430" i="29"/>
  <c r="E431" i="29"/>
  <c r="E432" i="29"/>
  <c r="E433" i="29"/>
  <c r="E434" i="29"/>
  <c r="E435" i="29"/>
  <c r="E436" i="29"/>
  <c r="E437" i="29"/>
  <c r="E438" i="29"/>
  <c r="E439" i="29"/>
  <c r="E440" i="29"/>
  <c r="E441" i="29"/>
  <c r="E442" i="29"/>
  <c r="E443" i="29"/>
  <c r="E444" i="29"/>
  <c r="E445" i="29"/>
  <c r="E446" i="29"/>
  <c r="E447" i="29"/>
  <c r="E448" i="29"/>
  <c r="E449" i="29"/>
  <c r="E450" i="29"/>
  <c r="E451" i="29"/>
  <c r="E452" i="29"/>
  <c r="E453" i="29"/>
  <c r="E454" i="29"/>
  <c r="E455" i="29"/>
  <c r="E456" i="29"/>
  <c r="E457" i="29"/>
  <c r="E458" i="29"/>
  <c r="E3" i="29"/>
  <c r="AB4" i="19" l="1"/>
  <c r="AB4" i="27"/>
  <c r="Z4" i="19"/>
  <c r="Z4" i="27"/>
  <c r="AA4" i="19"/>
  <c r="AA4" i="27"/>
  <c r="AA3" i="27"/>
  <c r="AA3" i="19"/>
  <c r="Z3" i="27"/>
  <c r="Z3" i="19"/>
  <c r="H10" i="33"/>
  <c r="J10" i="33" s="1"/>
  <c r="I10" i="33"/>
  <c r="A13" i="33"/>
  <c r="A35" i="31"/>
  <c r="L5" i="29"/>
  <c r="M5" i="29"/>
  <c r="N5" i="29"/>
  <c r="B5" i="27"/>
  <c r="C5" i="27"/>
  <c r="D5" i="27"/>
  <c r="B6" i="27"/>
  <c r="C6" i="27"/>
  <c r="D6" i="27"/>
  <c r="B7" i="27"/>
  <c r="C7" i="27"/>
  <c r="D7" i="27"/>
  <c r="B8" i="27"/>
  <c r="C8" i="27"/>
  <c r="D8" i="27"/>
  <c r="D4" i="27"/>
  <c r="C4" i="27"/>
  <c r="B4" i="27"/>
  <c r="AB5" i="27" l="1"/>
  <c r="AB5" i="19"/>
  <c r="Z5" i="27"/>
  <c r="Z5" i="19"/>
  <c r="AA5" i="27"/>
  <c r="AA5" i="19"/>
  <c r="A14" i="33"/>
  <c r="L10" i="33"/>
  <c r="C11" i="33" s="1"/>
  <c r="K10" i="33"/>
  <c r="A36" i="31"/>
  <c r="L6" i="29"/>
  <c r="M6" i="29"/>
  <c r="N6" i="29"/>
  <c r="D347" i="29"/>
  <c r="D395" i="29"/>
  <c r="B398" i="29"/>
  <c r="B397" i="29"/>
  <c r="B396" i="29"/>
  <c r="B395" i="29"/>
  <c r="B394" i="29"/>
  <c r="B393" i="29"/>
  <c r="B392" i="29"/>
  <c r="B391" i="29"/>
  <c r="B390" i="29"/>
  <c r="B389" i="29"/>
  <c r="B388" i="29"/>
  <c r="B387" i="29"/>
  <c r="B386" i="29"/>
  <c r="B385" i="29"/>
  <c r="B384" i="29"/>
  <c r="B383" i="29"/>
  <c r="B382" i="29"/>
  <c r="B381" i="29"/>
  <c r="B380" i="29"/>
  <c r="B379" i="29"/>
  <c r="B378" i="29"/>
  <c r="B377" i="29"/>
  <c r="B376" i="29"/>
  <c r="B375" i="29"/>
  <c r="B374" i="29"/>
  <c r="B373" i="29"/>
  <c r="B372" i="29"/>
  <c r="B371" i="29"/>
  <c r="B370" i="29"/>
  <c r="B369" i="29"/>
  <c r="B368" i="29"/>
  <c r="B367" i="29"/>
  <c r="B366" i="29"/>
  <c r="B365" i="29"/>
  <c r="B364" i="29"/>
  <c r="B363" i="29"/>
  <c r="B362" i="29"/>
  <c r="B361" i="29"/>
  <c r="B360" i="29"/>
  <c r="B359" i="29"/>
  <c r="B358" i="29"/>
  <c r="B357" i="29"/>
  <c r="B356" i="29"/>
  <c r="B355" i="29"/>
  <c r="B354" i="29"/>
  <c r="B353" i="29"/>
  <c r="B352" i="29"/>
  <c r="B351" i="29"/>
  <c r="B350" i="29"/>
  <c r="B349" i="29"/>
  <c r="B348" i="29"/>
  <c r="B347" i="29"/>
  <c r="B346" i="29"/>
  <c r="D344" i="29"/>
  <c r="C332" i="29"/>
  <c r="C324" i="29"/>
  <c r="C320" i="29"/>
  <c r="C316" i="29"/>
  <c r="C308" i="29"/>
  <c r="I305" i="29"/>
  <c r="C304" i="29"/>
  <c r="C296" i="29"/>
  <c r="C284" i="29"/>
  <c r="I281" i="29"/>
  <c r="C276" i="29"/>
  <c r="C272" i="29"/>
  <c r="C268" i="29"/>
  <c r="C260" i="29"/>
  <c r="I257" i="29"/>
  <c r="C256" i="29"/>
  <c r="C248" i="29"/>
  <c r="C236" i="29"/>
  <c r="I233" i="29"/>
  <c r="C228" i="29"/>
  <c r="C224" i="29"/>
  <c r="C220" i="29"/>
  <c r="C212" i="29"/>
  <c r="I209" i="29"/>
  <c r="C208" i="29"/>
  <c r="C200" i="29"/>
  <c r="C188" i="29"/>
  <c r="C180" i="29"/>
  <c r="C176" i="29"/>
  <c r="C172" i="29"/>
  <c r="C164" i="29"/>
  <c r="C160" i="29"/>
  <c r="C152" i="29"/>
  <c r="C140" i="29"/>
  <c r="C132" i="29"/>
  <c r="C128" i="29"/>
  <c r="C124" i="29"/>
  <c r="AB123" i="29"/>
  <c r="AB124" i="29" s="1"/>
  <c r="AB125" i="29" s="1"/>
  <c r="AB126" i="29" s="1"/>
  <c r="AB127" i="29" s="1"/>
  <c r="AB128" i="29" s="1"/>
  <c r="AB129" i="29" s="1"/>
  <c r="AB130" i="29" s="1"/>
  <c r="AB131" i="29" s="1"/>
  <c r="AB132" i="29" s="1"/>
  <c r="AB133" i="29" s="1"/>
  <c r="AB134" i="29" s="1"/>
  <c r="AB135" i="29" s="1"/>
  <c r="AB136" i="29" s="1"/>
  <c r="AB137" i="29" s="1"/>
  <c r="AB138" i="29" s="1"/>
  <c r="AB139" i="29" s="1"/>
  <c r="AB140" i="29" s="1"/>
  <c r="AB141" i="29" s="1"/>
  <c r="AB142" i="29" s="1"/>
  <c r="AB143" i="29" s="1"/>
  <c r="AB144" i="29" s="1"/>
  <c r="AB145" i="29" s="1"/>
  <c r="AB146" i="29" s="1"/>
  <c r="AB147" i="29" s="1"/>
  <c r="AB148" i="29" s="1"/>
  <c r="AB149" i="29" s="1"/>
  <c r="AB150" i="29" s="1"/>
  <c r="AB151" i="29" s="1"/>
  <c r="AB152" i="29" s="1"/>
  <c r="AB153" i="29" s="1"/>
  <c r="AB154" i="29" s="1"/>
  <c r="AB155" i="29" s="1"/>
  <c r="AB156" i="29" s="1"/>
  <c r="AB157" i="29" s="1"/>
  <c r="AB158" i="29" s="1"/>
  <c r="AB159" i="29" s="1"/>
  <c r="AB160" i="29" s="1"/>
  <c r="AB161" i="29" s="1"/>
  <c r="AB162" i="29" s="1"/>
  <c r="AB163" i="29" s="1"/>
  <c r="AB164" i="29" s="1"/>
  <c r="AB165" i="29" s="1"/>
  <c r="AB166" i="29" s="1"/>
  <c r="AB167" i="29" s="1"/>
  <c r="AB168" i="29" s="1"/>
  <c r="AB169" i="29" s="1"/>
  <c r="AB170" i="29" s="1"/>
  <c r="AB171" i="29" s="1"/>
  <c r="AB172" i="29" s="1"/>
  <c r="AB173" i="29" s="1"/>
  <c r="AB174" i="29" s="1"/>
  <c r="AB175" i="29" s="1"/>
  <c r="AB176" i="29" s="1"/>
  <c r="AB177" i="29" s="1"/>
  <c r="AB178" i="29" s="1"/>
  <c r="AB179" i="29" s="1"/>
  <c r="AB180" i="29" s="1"/>
  <c r="AB181" i="29" s="1"/>
  <c r="AB182" i="29" s="1"/>
  <c r="AB183" i="29" s="1"/>
  <c r="AB184" i="29" s="1"/>
  <c r="AB185" i="29" s="1"/>
  <c r="AB186" i="29" s="1"/>
  <c r="AB187" i="29" s="1"/>
  <c r="AB188" i="29" s="1"/>
  <c r="AB189" i="29" s="1"/>
  <c r="AB190" i="29" s="1"/>
  <c r="AB191" i="29" s="1"/>
  <c r="AB192" i="29" s="1"/>
  <c r="AB193" i="29" s="1"/>
  <c r="AB194" i="29" s="1"/>
  <c r="AB195" i="29" s="1"/>
  <c r="AB196" i="29" s="1"/>
  <c r="AB197" i="29" s="1"/>
  <c r="AB198" i="29" s="1"/>
  <c r="AB199" i="29" s="1"/>
  <c r="AB200" i="29" s="1"/>
  <c r="AB201" i="29" s="1"/>
  <c r="AB202" i="29" s="1"/>
  <c r="AB203" i="29" s="1"/>
  <c r="AB204" i="29" s="1"/>
  <c r="AB205" i="29" s="1"/>
  <c r="AB206" i="29" s="1"/>
  <c r="AB207" i="29" s="1"/>
  <c r="AB208" i="29" s="1"/>
  <c r="AB209" i="29" s="1"/>
  <c r="AB210" i="29" s="1"/>
  <c r="AB211" i="29" s="1"/>
  <c r="AB212" i="29" s="1"/>
  <c r="AB213" i="29" s="1"/>
  <c r="AB214" i="29" s="1"/>
  <c r="AB215" i="29" s="1"/>
  <c r="AB216" i="29" s="1"/>
  <c r="AB217" i="29" s="1"/>
  <c r="AB218" i="29" s="1"/>
  <c r="AB219" i="29" s="1"/>
  <c r="AB220" i="29" s="1"/>
  <c r="AB221" i="29" s="1"/>
  <c r="AB222" i="29" s="1"/>
  <c r="AB223" i="29" s="1"/>
  <c r="AB224" i="29" s="1"/>
  <c r="AB225" i="29" s="1"/>
  <c r="AB226" i="29" s="1"/>
  <c r="AB227" i="29" s="1"/>
  <c r="AB228" i="29" s="1"/>
  <c r="AB229" i="29" s="1"/>
  <c r="AB230" i="29" s="1"/>
  <c r="AB231" i="29" s="1"/>
  <c r="AB232" i="29" s="1"/>
  <c r="AB233" i="29" s="1"/>
  <c r="AB234" i="29" s="1"/>
  <c r="AB235" i="29" s="1"/>
  <c r="AB236" i="29" s="1"/>
  <c r="AB237" i="29" s="1"/>
  <c r="AB238" i="29" s="1"/>
  <c r="AB239" i="29" s="1"/>
  <c r="AB240" i="29" s="1"/>
  <c r="AB241" i="29" s="1"/>
  <c r="AB242" i="29" s="1"/>
  <c r="AB243" i="29" s="1"/>
  <c r="AB244" i="29" s="1"/>
  <c r="AB245" i="29" s="1"/>
  <c r="AB246" i="29" s="1"/>
  <c r="AB247" i="29" s="1"/>
  <c r="AB248" i="29" s="1"/>
  <c r="AB249" i="29" s="1"/>
  <c r="AB250" i="29" s="1"/>
  <c r="AB251" i="29" s="1"/>
  <c r="AB252" i="29" s="1"/>
  <c r="AB253" i="29" s="1"/>
  <c r="AB254" i="29" s="1"/>
  <c r="AB255" i="29" s="1"/>
  <c r="AB256" i="29" s="1"/>
  <c r="AB257" i="29" s="1"/>
  <c r="AB258" i="29" s="1"/>
  <c r="AB259" i="29" s="1"/>
  <c r="AB260" i="29" s="1"/>
  <c r="AB261" i="29" s="1"/>
  <c r="AB262" i="29" s="1"/>
  <c r="AB263" i="29" s="1"/>
  <c r="AB264" i="29" s="1"/>
  <c r="AB265" i="29" s="1"/>
  <c r="AB266" i="29" s="1"/>
  <c r="AB267" i="29" s="1"/>
  <c r="AB268" i="29" s="1"/>
  <c r="AB269" i="29" s="1"/>
  <c r="AB270" i="29" s="1"/>
  <c r="AB271" i="29" s="1"/>
  <c r="AB272" i="29" s="1"/>
  <c r="AB273" i="29" s="1"/>
  <c r="AB274" i="29" s="1"/>
  <c r="AB275" i="29" s="1"/>
  <c r="AB276" i="29" s="1"/>
  <c r="AB277" i="29" s="1"/>
  <c r="AB278" i="29" s="1"/>
  <c r="AB279" i="29" s="1"/>
  <c r="AB280" i="29" s="1"/>
  <c r="AB281" i="29" s="1"/>
  <c r="AB282" i="29" s="1"/>
  <c r="AB283" i="29" s="1"/>
  <c r="AB284" i="29" s="1"/>
  <c r="AB285" i="29" s="1"/>
  <c r="AB286" i="29" s="1"/>
  <c r="AB287" i="29" s="1"/>
  <c r="AB288" i="29" s="1"/>
  <c r="AB289" i="29" s="1"/>
  <c r="AB290" i="29" s="1"/>
  <c r="AB291" i="29" s="1"/>
  <c r="AB292" i="29" s="1"/>
  <c r="AB293" i="29" s="1"/>
  <c r="AB294" i="29" s="1"/>
  <c r="AB295" i="29" s="1"/>
  <c r="AB296" i="29" s="1"/>
  <c r="AB297" i="29" s="1"/>
  <c r="AB298" i="29" s="1"/>
  <c r="AB299" i="29" s="1"/>
  <c r="AB300" i="29" s="1"/>
  <c r="AB301" i="29" s="1"/>
  <c r="AB302" i="29" s="1"/>
  <c r="AB303" i="29" s="1"/>
  <c r="AB304" i="29" s="1"/>
  <c r="AB305" i="29" s="1"/>
  <c r="AB306" i="29" s="1"/>
  <c r="AB307" i="29" s="1"/>
  <c r="AB308" i="29" s="1"/>
  <c r="AB309" i="29" s="1"/>
  <c r="AB310" i="29" s="1"/>
  <c r="AB311" i="29" s="1"/>
  <c r="AB312" i="29" s="1"/>
  <c r="AB313" i="29" s="1"/>
  <c r="AB314" i="29" s="1"/>
  <c r="AB315" i="29" s="1"/>
  <c r="AB316" i="29" s="1"/>
  <c r="AB317" i="29" s="1"/>
  <c r="AB318" i="29" s="1"/>
  <c r="AB319" i="29" s="1"/>
  <c r="AB320" i="29" s="1"/>
  <c r="AB321" i="29" s="1"/>
  <c r="AB322" i="29" s="1"/>
  <c r="AB323" i="29" s="1"/>
  <c r="AB324" i="29" s="1"/>
  <c r="AB325" i="29" s="1"/>
  <c r="AB326" i="29" s="1"/>
  <c r="AB327" i="29" s="1"/>
  <c r="AB328" i="29" s="1"/>
  <c r="AB329" i="29" s="1"/>
  <c r="AB330" i="29" s="1"/>
  <c r="AB331" i="29" s="1"/>
  <c r="AB332" i="29" s="1"/>
  <c r="AB333" i="29" s="1"/>
  <c r="AB334" i="29" s="1"/>
  <c r="AB335" i="29" s="1"/>
  <c r="AB336" i="29" s="1"/>
  <c r="AB337" i="29" s="1"/>
  <c r="AB338" i="29" s="1"/>
  <c r="AB339" i="29" s="1"/>
  <c r="AB340" i="29" s="1"/>
  <c r="AB341" i="29" s="1"/>
  <c r="AB342" i="29" s="1"/>
  <c r="AB343" i="29" s="1"/>
  <c r="AB344" i="29" s="1"/>
  <c r="AB345" i="29" s="1"/>
  <c r="AB346" i="29" s="1"/>
  <c r="AB347" i="29" s="1"/>
  <c r="AB348" i="29" s="1"/>
  <c r="AB349" i="29" s="1"/>
  <c r="AB350" i="29" s="1"/>
  <c r="AB351" i="29" s="1"/>
  <c r="AB352" i="29" s="1"/>
  <c r="AB353" i="29" s="1"/>
  <c r="AB354" i="29" s="1"/>
  <c r="AB355" i="29" s="1"/>
  <c r="AB356" i="29" s="1"/>
  <c r="AB357" i="29" s="1"/>
  <c r="AB358" i="29" s="1"/>
  <c r="AB359" i="29" s="1"/>
  <c r="AB360" i="29" s="1"/>
  <c r="AB361" i="29" s="1"/>
  <c r="AB362" i="29" s="1"/>
  <c r="AB363" i="29" s="1"/>
  <c r="AB364" i="29" s="1"/>
  <c r="AB365" i="29" s="1"/>
  <c r="AB366" i="29" s="1"/>
  <c r="AB367" i="29" s="1"/>
  <c r="AB368" i="29" s="1"/>
  <c r="AB369" i="29" s="1"/>
  <c r="AB370" i="29" s="1"/>
  <c r="AB371" i="29" s="1"/>
  <c r="AB372" i="29" s="1"/>
  <c r="AB373" i="29" s="1"/>
  <c r="AB374" i="29" s="1"/>
  <c r="AB375" i="29" s="1"/>
  <c r="AB376" i="29" s="1"/>
  <c r="AB377" i="29" s="1"/>
  <c r="AB378" i="29" s="1"/>
  <c r="AB379" i="29" s="1"/>
  <c r="AB380" i="29" s="1"/>
  <c r="AB381" i="29" s="1"/>
  <c r="AB382" i="29" s="1"/>
  <c r="AB383" i="29" s="1"/>
  <c r="AB384" i="29" s="1"/>
  <c r="AB385" i="29" s="1"/>
  <c r="AB386" i="29" s="1"/>
  <c r="AB387" i="29" s="1"/>
  <c r="AB388" i="29" s="1"/>
  <c r="AB389" i="29" s="1"/>
  <c r="AB390" i="29" s="1"/>
  <c r="AB391" i="29" s="1"/>
  <c r="AB392" i="29" s="1"/>
  <c r="AB393" i="29" s="1"/>
  <c r="AB394" i="29" s="1"/>
  <c r="AB395" i="29" s="1"/>
  <c r="AB396" i="29" s="1"/>
  <c r="AB397" i="29" s="1"/>
  <c r="AB398" i="29" s="1"/>
  <c r="AB399" i="29" s="1"/>
  <c r="AB400" i="29" s="1"/>
  <c r="AB401" i="29" s="1"/>
  <c r="AB402" i="29" s="1"/>
  <c r="AB403" i="29" s="1"/>
  <c r="AB404" i="29" s="1"/>
  <c r="AB405" i="29" s="1"/>
  <c r="AB406" i="29" s="1"/>
  <c r="AB407" i="29" s="1"/>
  <c r="AB408" i="29" s="1"/>
  <c r="AB409" i="29" s="1"/>
  <c r="AB410" i="29" s="1"/>
  <c r="AB411" i="29" s="1"/>
  <c r="AB412" i="29" s="1"/>
  <c r="AB413" i="29" s="1"/>
  <c r="AB414" i="29" s="1"/>
  <c r="AB415" i="29" s="1"/>
  <c r="AB416" i="29" s="1"/>
  <c r="AB417" i="29" s="1"/>
  <c r="AB418" i="29" s="1"/>
  <c r="AB419" i="29" s="1"/>
  <c r="AB420" i="29" s="1"/>
  <c r="AB421" i="29" s="1"/>
  <c r="AB422" i="29" s="1"/>
  <c r="AB423" i="29" s="1"/>
  <c r="AB424" i="29" s="1"/>
  <c r="AB425" i="29" s="1"/>
  <c r="AB426" i="29" s="1"/>
  <c r="AB427" i="29" s="1"/>
  <c r="AB428" i="29" s="1"/>
  <c r="AB429" i="29" s="1"/>
  <c r="AB430" i="29" s="1"/>
  <c r="AB431" i="29" s="1"/>
  <c r="AB432" i="29" s="1"/>
  <c r="AB433" i="29" s="1"/>
  <c r="AB434" i="29" s="1"/>
  <c r="AB435" i="29" s="1"/>
  <c r="AB436" i="29" s="1"/>
  <c r="AB437" i="29" s="1"/>
  <c r="AB438" i="29" s="1"/>
  <c r="AB439" i="29" s="1"/>
  <c r="AB440" i="29" s="1"/>
  <c r="AB441" i="29" s="1"/>
  <c r="AB442" i="29" s="1"/>
  <c r="AB443" i="29" s="1"/>
  <c r="AB444" i="29" s="1"/>
  <c r="AB445" i="29" s="1"/>
  <c r="AB446" i="29" s="1"/>
  <c r="AB447" i="29" s="1"/>
  <c r="AB448" i="29" s="1"/>
  <c r="AB449" i="29" s="1"/>
  <c r="AB450" i="29" s="1"/>
  <c r="AB451" i="29" s="1"/>
  <c r="AB452" i="29" s="1"/>
  <c r="AB453" i="29" s="1"/>
  <c r="AB454" i="29" s="1"/>
  <c r="AB455" i="29" s="1"/>
  <c r="AB456" i="29" s="1"/>
  <c r="AB457" i="29" s="1"/>
  <c r="AB458" i="29" s="1"/>
  <c r="V123" i="29"/>
  <c r="V124" i="29" s="1"/>
  <c r="V125" i="29" s="1"/>
  <c r="V126" i="29" s="1"/>
  <c r="V127" i="29" s="1"/>
  <c r="V128" i="29" s="1"/>
  <c r="V129" i="29" s="1"/>
  <c r="V130" i="29" s="1"/>
  <c r="V131" i="29" s="1"/>
  <c r="V132" i="29" s="1"/>
  <c r="V133" i="29" s="1"/>
  <c r="V134" i="29" s="1"/>
  <c r="V135" i="29" s="1"/>
  <c r="V136" i="29" s="1"/>
  <c r="V137" i="29" s="1"/>
  <c r="V138" i="29" s="1"/>
  <c r="V139" i="29" s="1"/>
  <c r="V140" i="29" s="1"/>
  <c r="V141" i="29" s="1"/>
  <c r="V142" i="29" s="1"/>
  <c r="V143" i="29" s="1"/>
  <c r="V144" i="29" s="1"/>
  <c r="V145" i="29" s="1"/>
  <c r="V146" i="29" s="1"/>
  <c r="V147" i="29" s="1"/>
  <c r="V148" i="29" s="1"/>
  <c r="V149" i="29" s="1"/>
  <c r="V150" i="29" s="1"/>
  <c r="V151" i="29" s="1"/>
  <c r="V152" i="29" s="1"/>
  <c r="V153" i="29" s="1"/>
  <c r="V154" i="29" s="1"/>
  <c r="V155" i="29" s="1"/>
  <c r="V156" i="29" s="1"/>
  <c r="V157" i="29" s="1"/>
  <c r="V158" i="29" s="1"/>
  <c r="V159" i="29" s="1"/>
  <c r="V160" i="29" s="1"/>
  <c r="V161" i="29" s="1"/>
  <c r="V162" i="29" s="1"/>
  <c r="V163" i="29" s="1"/>
  <c r="V164" i="29" s="1"/>
  <c r="V165" i="29" s="1"/>
  <c r="V166" i="29" s="1"/>
  <c r="V167" i="29" s="1"/>
  <c r="V168" i="29" s="1"/>
  <c r="V169" i="29" s="1"/>
  <c r="V170" i="29" s="1"/>
  <c r="V171" i="29" s="1"/>
  <c r="V172" i="29" s="1"/>
  <c r="V173" i="29" s="1"/>
  <c r="V174" i="29" s="1"/>
  <c r="V175" i="29" s="1"/>
  <c r="V176" i="29" s="1"/>
  <c r="V177" i="29" s="1"/>
  <c r="V178" i="29" s="1"/>
  <c r="V179" i="29" s="1"/>
  <c r="V180" i="29" s="1"/>
  <c r="V181" i="29" s="1"/>
  <c r="V182" i="29" s="1"/>
  <c r="V183" i="29" s="1"/>
  <c r="V184" i="29" s="1"/>
  <c r="V185" i="29" s="1"/>
  <c r="V186" i="29" s="1"/>
  <c r="V187" i="29" s="1"/>
  <c r="V188" i="29" s="1"/>
  <c r="V189" i="29" s="1"/>
  <c r="V190" i="29" s="1"/>
  <c r="V191" i="29" s="1"/>
  <c r="V192" i="29" s="1"/>
  <c r="V193" i="29" s="1"/>
  <c r="V194" i="29" s="1"/>
  <c r="V195" i="29" s="1"/>
  <c r="V196" i="29" s="1"/>
  <c r="V197" i="29" s="1"/>
  <c r="V198" i="29" s="1"/>
  <c r="V199" i="29" s="1"/>
  <c r="V200" i="29" s="1"/>
  <c r="V201" i="29" s="1"/>
  <c r="V202" i="29" s="1"/>
  <c r="V203" i="29" s="1"/>
  <c r="V204" i="29" s="1"/>
  <c r="V205" i="29" s="1"/>
  <c r="V206" i="29" s="1"/>
  <c r="V207" i="29" s="1"/>
  <c r="V208" i="29" s="1"/>
  <c r="V209" i="29" s="1"/>
  <c r="V210" i="29" s="1"/>
  <c r="V211" i="29" s="1"/>
  <c r="V212" i="29" s="1"/>
  <c r="V213" i="29" s="1"/>
  <c r="V214" i="29" s="1"/>
  <c r="V215" i="29" s="1"/>
  <c r="V216" i="29" s="1"/>
  <c r="V217" i="29" s="1"/>
  <c r="V218" i="29" s="1"/>
  <c r="V219" i="29" s="1"/>
  <c r="V220" i="29" s="1"/>
  <c r="V221" i="29" s="1"/>
  <c r="V222" i="29" s="1"/>
  <c r="V223" i="29" s="1"/>
  <c r="V224" i="29" s="1"/>
  <c r="V225" i="29" s="1"/>
  <c r="V226" i="29" s="1"/>
  <c r="V227" i="29" s="1"/>
  <c r="V228" i="29" s="1"/>
  <c r="V229" i="29" s="1"/>
  <c r="V230" i="29" s="1"/>
  <c r="V231" i="29" s="1"/>
  <c r="V232" i="29" s="1"/>
  <c r="V233" i="29" s="1"/>
  <c r="V234" i="29" s="1"/>
  <c r="V235" i="29" s="1"/>
  <c r="V236" i="29" s="1"/>
  <c r="V237" i="29" s="1"/>
  <c r="V238" i="29" s="1"/>
  <c r="V239" i="29" s="1"/>
  <c r="V240" i="29" s="1"/>
  <c r="V241" i="29" s="1"/>
  <c r="V242" i="29" s="1"/>
  <c r="V243" i="29" s="1"/>
  <c r="V244" i="29" s="1"/>
  <c r="V245" i="29" s="1"/>
  <c r="V246" i="29" s="1"/>
  <c r="V247" i="29" s="1"/>
  <c r="V248" i="29" s="1"/>
  <c r="V249" i="29" s="1"/>
  <c r="V250" i="29" s="1"/>
  <c r="V251" i="29" s="1"/>
  <c r="V252" i="29" s="1"/>
  <c r="V253" i="29" s="1"/>
  <c r="V254" i="29" s="1"/>
  <c r="V255" i="29" s="1"/>
  <c r="V256" i="29" s="1"/>
  <c r="V257" i="29" s="1"/>
  <c r="V258" i="29" s="1"/>
  <c r="V259" i="29" s="1"/>
  <c r="V260" i="29" s="1"/>
  <c r="V261" i="29" s="1"/>
  <c r="V262" i="29" s="1"/>
  <c r="V263" i="29" s="1"/>
  <c r="V264" i="29" s="1"/>
  <c r="V265" i="29" s="1"/>
  <c r="V266" i="29" s="1"/>
  <c r="V267" i="29" s="1"/>
  <c r="V268" i="29" s="1"/>
  <c r="V269" i="29" s="1"/>
  <c r="V270" i="29" s="1"/>
  <c r="V271" i="29" s="1"/>
  <c r="V272" i="29" s="1"/>
  <c r="V273" i="29" s="1"/>
  <c r="V274" i="29" s="1"/>
  <c r="V275" i="29" s="1"/>
  <c r="V276" i="29" s="1"/>
  <c r="V277" i="29" s="1"/>
  <c r="V278" i="29" s="1"/>
  <c r="V279" i="29" s="1"/>
  <c r="V280" i="29" s="1"/>
  <c r="V281" i="29" s="1"/>
  <c r="V282" i="29" s="1"/>
  <c r="V283" i="29" s="1"/>
  <c r="V284" i="29" s="1"/>
  <c r="V285" i="29" s="1"/>
  <c r="V286" i="29" s="1"/>
  <c r="V287" i="29" s="1"/>
  <c r="V288" i="29" s="1"/>
  <c r="V289" i="29" s="1"/>
  <c r="V290" i="29" s="1"/>
  <c r="V291" i="29" s="1"/>
  <c r="V292" i="29" s="1"/>
  <c r="V293" i="29" s="1"/>
  <c r="V294" i="29" s="1"/>
  <c r="V295" i="29" s="1"/>
  <c r="V296" i="29" s="1"/>
  <c r="V297" i="29" s="1"/>
  <c r="V298" i="29" s="1"/>
  <c r="V299" i="29" s="1"/>
  <c r="V300" i="29" s="1"/>
  <c r="V301" i="29" s="1"/>
  <c r="V302" i="29" s="1"/>
  <c r="V303" i="29" s="1"/>
  <c r="V304" i="29" s="1"/>
  <c r="V305" i="29" s="1"/>
  <c r="V306" i="29" s="1"/>
  <c r="V307" i="29" s="1"/>
  <c r="V308" i="29" s="1"/>
  <c r="V309" i="29" s="1"/>
  <c r="V310" i="29" s="1"/>
  <c r="V311" i="29" s="1"/>
  <c r="V312" i="29" s="1"/>
  <c r="V313" i="29" s="1"/>
  <c r="V314" i="29" s="1"/>
  <c r="V315" i="29" s="1"/>
  <c r="V316" i="29" s="1"/>
  <c r="V317" i="29" s="1"/>
  <c r="V318" i="29" s="1"/>
  <c r="V319" i="29" s="1"/>
  <c r="V320" i="29" s="1"/>
  <c r="V321" i="29" s="1"/>
  <c r="V322" i="29" s="1"/>
  <c r="V323" i="29" s="1"/>
  <c r="V324" i="29" s="1"/>
  <c r="V325" i="29" s="1"/>
  <c r="V326" i="29" s="1"/>
  <c r="V327" i="29" s="1"/>
  <c r="V328" i="29" s="1"/>
  <c r="V329" i="29" s="1"/>
  <c r="V330" i="29" s="1"/>
  <c r="V331" i="29" s="1"/>
  <c r="V332" i="29" s="1"/>
  <c r="V333" i="29" s="1"/>
  <c r="V334" i="29" s="1"/>
  <c r="V335" i="29" s="1"/>
  <c r="V336" i="29" s="1"/>
  <c r="V337" i="29" s="1"/>
  <c r="V338" i="29" s="1"/>
  <c r="V339" i="29" s="1"/>
  <c r="V340" i="29" s="1"/>
  <c r="V341" i="29" s="1"/>
  <c r="V342" i="29" s="1"/>
  <c r="V343" i="29" s="1"/>
  <c r="V344" i="29" s="1"/>
  <c r="V345" i="29" s="1"/>
  <c r="V346" i="29" s="1"/>
  <c r="V347" i="29" s="1"/>
  <c r="V348" i="29" s="1"/>
  <c r="V349" i="29" s="1"/>
  <c r="V350" i="29" s="1"/>
  <c r="V351" i="29" s="1"/>
  <c r="V352" i="29" s="1"/>
  <c r="V353" i="29" s="1"/>
  <c r="V354" i="29" s="1"/>
  <c r="V355" i="29" s="1"/>
  <c r="V356" i="29" s="1"/>
  <c r="V357" i="29" s="1"/>
  <c r="V358" i="29" s="1"/>
  <c r="V359" i="29" s="1"/>
  <c r="V360" i="29" s="1"/>
  <c r="V361" i="29" s="1"/>
  <c r="V362" i="29" s="1"/>
  <c r="V363" i="29" s="1"/>
  <c r="V364" i="29" s="1"/>
  <c r="V365" i="29" s="1"/>
  <c r="V366" i="29" s="1"/>
  <c r="V367" i="29" s="1"/>
  <c r="V368" i="29" s="1"/>
  <c r="V369" i="29" s="1"/>
  <c r="V370" i="29" s="1"/>
  <c r="V371" i="29" s="1"/>
  <c r="V372" i="29" s="1"/>
  <c r="V373" i="29" s="1"/>
  <c r="V374" i="29" s="1"/>
  <c r="V375" i="29" s="1"/>
  <c r="V376" i="29" s="1"/>
  <c r="V377" i="29" s="1"/>
  <c r="V378" i="29" s="1"/>
  <c r="V379" i="29" s="1"/>
  <c r="V380" i="29" s="1"/>
  <c r="V381" i="29" s="1"/>
  <c r="V382" i="29" s="1"/>
  <c r="V383" i="29" s="1"/>
  <c r="V384" i="29" s="1"/>
  <c r="V385" i="29" s="1"/>
  <c r="V386" i="29" s="1"/>
  <c r="V387" i="29" s="1"/>
  <c r="V388" i="29" s="1"/>
  <c r="V389" i="29" s="1"/>
  <c r="V390" i="29" s="1"/>
  <c r="V391" i="29" s="1"/>
  <c r="V392" i="29" s="1"/>
  <c r="V393" i="29" s="1"/>
  <c r="V394" i="29" s="1"/>
  <c r="V395" i="29" s="1"/>
  <c r="V396" i="29" s="1"/>
  <c r="V397" i="29" s="1"/>
  <c r="V398" i="29" s="1"/>
  <c r="V399" i="29" s="1"/>
  <c r="V400" i="29" s="1"/>
  <c r="V401" i="29" s="1"/>
  <c r="V402" i="29" s="1"/>
  <c r="V403" i="29" s="1"/>
  <c r="V404" i="29" s="1"/>
  <c r="V405" i="29" s="1"/>
  <c r="V406" i="29" s="1"/>
  <c r="V407" i="29" s="1"/>
  <c r="V408" i="29" s="1"/>
  <c r="V409" i="29" s="1"/>
  <c r="V410" i="29" s="1"/>
  <c r="V411" i="29" s="1"/>
  <c r="V412" i="29" s="1"/>
  <c r="V413" i="29" s="1"/>
  <c r="V414" i="29" s="1"/>
  <c r="V415" i="29" s="1"/>
  <c r="V416" i="29" s="1"/>
  <c r="V417" i="29" s="1"/>
  <c r="V418" i="29" s="1"/>
  <c r="V419" i="29" s="1"/>
  <c r="V420" i="29" s="1"/>
  <c r="V421" i="29" s="1"/>
  <c r="V422" i="29" s="1"/>
  <c r="V423" i="29" s="1"/>
  <c r="V424" i="29" s="1"/>
  <c r="V425" i="29" s="1"/>
  <c r="V426" i="29" s="1"/>
  <c r="V427" i="29" s="1"/>
  <c r="V428" i="29" s="1"/>
  <c r="V429" i="29" s="1"/>
  <c r="V430" i="29" s="1"/>
  <c r="V431" i="29" s="1"/>
  <c r="V432" i="29" s="1"/>
  <c r="V433" i="29" s="1"/>
  <c r="V434" i="29" s="1"/>
  <c r="V435" i="29" s="1"/>
  <c r="V436" i="29" s="1"/>
  <c r="V437" i="29" s="1"/>
  <c r="V438" i="29" s="1"/>
  <c r="V439" i="29" s="1"/>
  <c r="V440" i="29" s="1"/>
  <c r="V441" i="29" s="1"/>
  <c r="V442" i="29" s="1"/>
  <c r="V443" i="29" s="1"/>
  <c r="V444" i="29" s="1"/>
  <c r="V445" i="29" s="1"/>
  <c r="V446" i="29" s="1"/>
  <c r="V447" i="29" s="1"/>
  <c r="V448" i="29" s="1"/>
  <c r="V449" i="29" s="1"/>
  <c r="V450" i="29" s="1"/>
  <c r="V451" i="29" s="1"/>
  <c r="V452" i="29" s="1"/>
  <c r="V453" i="29" s="1"/>
  <c r="V454" i="29" s="1"/>
  <c r="V455" i="29" s="1"/>
  <c r="V456" i="29" s="1"/>
  <c r="V457" i="29" s="1"/>
  <c r="V458" i="29" s="1"/>
  <c r="F123" i="29"/>
  <c r="F124" i="29" s="1"/>
  <c r="F125" i="29" s="1"/>
  <c r="F126" i="29" s="1"/>
  <c r="F127" i="29" s="1"/>
  <c r="F128" i="29" s="1"/>
  <c r="F129" i="29" s="1"/>
  <c r="F130" i="29" s="1"/>
  <c r="F131" i="29" s="1"/>
  <c r="F132" i="29" s="1"/>
  <c r="F133" i="29" s="1"/>
  <c r="F134" i="29" s="1"/>
  <c r="F135" i="29" s="1"/>
  <c r="F136" i="29" s="1"/>
  <c r="F137" i="29" s="1"/>
  <c r="F138" i="29" s="1"/>
  <c r="F139" i="29" s="1"/>
  <c r="F140" i="29" s="1"/>
  <c r="F141" i="29" s="1"/>
  <c r="F142" i="29" s="1"/>
  <c r="F143" i="29" s="1"/>
  <c r="F144" i="29" s="1"/>
  <c r="F145" i="29" s="1"/>
  <c r="F146" i="29" s="1"/>
  <c r="F147" i="29" s="1"/>
  <c r="F148" i="29" s="1"/>
  <c r="F149" i="29" s="1"/>
  <c r="F150" i="29" s="1"/>
  <c r="F151" i="29" s="1"/>
  <c r="F152" i="29" s="1"/>
  <c r="F153" i="29" s="1"/>
  <c r="F154" i="29" s="1"/>
  <c r="F155" i="29" s="1"/>
  <c r="F156" i="29" s="1"/>
  <c r="F157" i="29" s="1"/>
  <c r="F158" i="29" s="1"/>
  <c r="F159" i="29" s="1"/>
  <c r="F160" i="29" s="1"/>
  <c r="F161" i="29" s="1"/>
  <c r="F162" i="29" s="1"/>
  <c r="F163" i="29" s="1"/>
  <c r="F164" i="29" s="1"/>
  <c r="F165" i="29" s="1"/>
  <c r="F166" i="29" s="1"/>
  <c r="F167" i="29" s="1"/>
  <c r="F168" i="29" s="1"/>
  <c r="F169" i="29" s="1"/>
  <c r="F170" i="29" s="1"/>
  <c r="F171" i="29" s="1"/>
  <c r="F172" i="29" s="1"/>
  <c r="F173" i="29" s="1"/>
  <c r="F174" i="29" s="1"/>
  <c r="F175" i="29" s="1"/>
  <c r="F176" i="29" s="1"/>
  <c r="F177" i="29" s="1"/>
  <c r="F178" i="29" s="1"/>
  <c r="F179" i="29" s="1"/>
  <c r="F180" i="29" s="1"/>
  <c r="F181" i="29" s="1"/>
  <c r="F182" i="29" s="1"/>
  <c r="F183" i="29" s="1"/>
  <c r="F184" i="29" s="1"/>
  <c r="F185" i="29" s="1"/>
  <c r="F186" i="29" s="1"/>
  <c r="F187" i="29" s="1"/>
  <c r="F188" i="29" s="1"/>
  <c r="F189" i="29" s="1"/>
  <c r="F190" i="29" s="1"/>
  <c r="F191" i="29" s="1"/>
  <c r="F192" i="29" s="1"/>
  <c r="F193" i="29" s="1"/>
  <c r="F194" i="29" s="1"/>
  <c r="F195" i="29" s="1"/>
  <c r="F196" i="29" s="1"/>
  <c r="F197" i="29" s="1"/>
  <c r="F198" i="29" s="1"/>
  <c r="F199" i="29" s="1"/>
  <c r="F200" i="29" s="1"/>
  <c r="F201" i="29" s="1"/>
  <c r="F202" i="29" s="1"/>
  <c r="F203" i="29" s="1"/>
  <c r="F204" i="29" s="1"/>
  <c r="F205" i="29" s="1"/>
  <c r="F206" i="29" s="1"/>
  <c r="F207" i="29" s="1"/>
  <c r="F208" i="29" s="1"/>
  <c r="F209" i="29" s="1"/>
  <c r="F210" i="29" s="1"/>
  <c r="F211" i="29" s="1"/>
  <c r="F212" i="29" s="1"/>
  <c r="F213" i="29" s="1"/>
  <c r="F214" i="29" s="1"/>
  <c r="F215" i="29" s="1"/>
  <c r="F216" i="29" s="1"/>
  <c r="F217" i="29" s="1"/>
  <c r="F218" i="29" s="1"/>
  <c r="F219" i="29" s="1"/>
  <c r="F220" i="29" s="1"/>
  <c r="F221" i="29" s="1"/>
  <c r="F222" i="29" s="1"/>
  <c r="F223" i="29" s="1"/>
  <c r="F224" i="29" s="1"/>
  <c r="F225" i="29" s="1"/>
  <c r="F226" i="29" s="1"/>
  <c r="F227" i="29" s="1"/>
  <c r="F228" i="29" s="1"/>
  <c r="F229" i="29" s="1"/>
  <c r="F230" i="29" s="1"/>
  <c r="F231" i="29" s="1"/>
  <c r="F232" i="29" s="1"/>
  <c r="F233" i="29" s="1"/>
  <c r="F234" i="29" s="1"/>
  <c r="F235" i="29" s="1"/>
  <c r="F236" i="29" s="1"/>
  <c r="F237" i="29" s="1"/>
  <c r="F238" i="29" s="1"/>
  <c r="F239" i="29" s="1"/>
  <c r="F240" i="29" s="1"/>
  <c r="F241" i="29" s="1"/>
  <c r="F242" i="29" s="1"/>
  <c r="F243" i="29" s="1"/>
  <c r="F244" i="29" s="1"/>
  <c r="F245" i="29" s="1"/>
  <c r="F246" i="29" s="1"/>
  <c r="F247" i="29" s="1"/>
  <c r="F248" i="29" s="1"/>
  <c r="F249" i="29" s="1"/>
  <c r="F250" i="29" s="1"/>
  <c r="F251" i="29" s="1"/>
  <c r="F252" i="29" s="1"/>
  <c r="F253" i="29" s="1"/>
  <c r="F254" i="29" s="1"/>
  <c r="F255" i="29" s="1"/>
  <c r="F256" i="29" s="1"/>
  <c r="F257" i="29" s="1"/>
  <c r="F258" i="29" s="1"/>
  <c r="F259" i="29" s="1"/>
  <c r="F260" i="29" s="1"/>
  <c r="F261" i="29" s="1"/>
  <c r="F262" i="29" s="1"/>
  <c r="F263" i="29" s="1"/>
  <c r="F264" i="29" s="1"/>
  <c r="F265" i="29" s="1"/>
  <c r="F266" i="29" s="1"/>
  <c r="F267" i="29" s="1"/>
  <c r="F268" i="29" s="1"/>
  <c r="F269" i="29" s="1"/>
  <c r="F270" i="29" s="1"/>
  <c r="F271" i="29" s="1"/>
  <c r="F272" i="29" s="1"/>
  <c r="F273" i="29" s="1"/>
  <c r="F274" i="29" s="1"/>
  <c r="F275" i="29" s="1"/>
  <c r="F276" i="29" s="1"/>
  <c r="F277" i="29" s="1"/>
  <c r="F278" i="29" s="1"/>
  <c r="F279" i="29" s="1"/>
  <c r="F280" i="29" s="1"/>
  <c r="F281" i="29" s="1"/>
  <c r="F282" i="29" s="1"/>
  <c r="F283" i="29" s="1"/>
  <c r="F284" i="29" s="1"/>
  <c r="F285" i="29" s="1"/>
  <c r="F286" i="29" s="1"/>
  <c r="F287" i="29" s="1"/>
  <c r="F288" i="29" s="1"/>
  <c r="F289" i="29" s="1"/>
  <c r="F290" i="29" s="1"/>
  <c r="F291" i="29" s="1"/>
  <c r="F292" i="29" s="1"/>
  <c r="F293" i="29" s="1"/>
  <c r="F294" i="29" s="1"/>
  <c r="F295" i="29" s="1"/>
  <c r="F296" i="29" s="1"/>
  <c r="F297" i="29" s="1"/>
  <c r="F298" i="29" s="1"/>
  <c r="F299" i="29" s="1"/>
  <c r="F300" i="29" s="1"/>
  <c r="F301" i="29" s="1"/>
  <c r="F302" i="29" s="1"/>
  <c r="F303" i="29" s="1"/>
  <c r="F304" i="29" s="1"/>
  <c r="F305" i="29" s="1"/>
  <c r="F306" i="29" s="1"/>
  <c r="F307" i="29" s="1"/>
  <c r="F308" i="29" s="1"/>
  <c r="F309" i="29" s="1"/>
  <c r="F310" i="29" s="1"/>
  <c r="F311" i="29" s="1"/>
  <c r="F312" i="29" s="1"/>
  <c r="F313" i="29" s="1"/>
  <c r="F314" i="29" s="1"/>
  <c r="F315" i="29" s="1"/>
  <c r="F316" i="29" s="1"/>
  <c r="F317" i="29" s="1"/>
  <c r="F318" i="29" s="1"/>
  <c r="F319" i="29" s="1"/>
  <c r="F320" i="29" s="1"/>
  <c r="F321" i="29" s="1"/>
  <c r="F322" i="29" s="1"/>
  <c r="F323" i="29" s="1"/>
  <c r="F324" i="29" s="1"/>
  <c r="F325" i="29" s="1"/>
  <c r="F326" i="29" s="1"/>
  <c r="F327" i="29" s="1"/>
  <c r="F328" i="29" s="1"/>
  <c r="F329" i="29" s="1"/>
  <c r="F330" i="29" s="1"/>
  <c r="F331" i="29" s="1"/>
  <c r="F332" i="29" s="1"/>
  <c r="F333" i="29" s="1"/>
  <c r="F334" i="29" s="1"/>
  <c r="F335" i="29" s="1"/>
  <c r="F336" i="29" s="1"/>
  <c r="F337" i="29" s="1"/>
  <c r="F338" i="29" s="1"/>
  <c r="F339" i="29" s="1"/>
  <c r="F340" i="29" s="1"/>
  <c r="F341" i="29" s="1"/>
  <c r="F342" i="29" s="1"/>
  <c r="F343" i="29" s="1"/>
  <c r="F344" i="29" s="1"/>
  <c r="F345" i="29" s="1"/>
  <c r="F346" i="29" s="1"/>
  <c r="F347" i="29" s="1"/>
  <c r="F348" i="29" s="1"/>
  <c r="F349" i="29" s="1"/>
  <c r="F350" i="29" s="1"/>
  <c r="F351" i="29" s="1"/>
  <c r="F352" i="29" s="1"/>
  <c r="F353" i="29" s="1"/>
  <c r="F354" i="29" s="1"/>
  <c r="F355" i="29" s="1"/>
  <c r="F356" i="29" s="1"/>
  <c r="F357" i="29" s="1"/>
  <c r="F358" i="29" s="1"/>
  <c r="F359" i="29" s="1"/>
  <c r="F360" i="29" s="1"/>
  <c r="F361" i="29" s="1"/>
  <c r="F362" i="29" s="1"/>
  <c r="F363" i="29" s="1"/>
  <c r="F364" i="29" s="1"/>
  <c r="F365" i="29" s="1"/>
  <c r="F366" i="29" s="1"/>
  <c r="F367" i="29" s="1"/>
  <c r="F368" i="29" s="1"/>
  <c r="F369" i="29" s="1"/>
  <c r="F370" i="29" s="1"/>
  <c r="F371" i="29" s="1"/>
  <c r="F372" i="29" s="1"/>
  <c r="F373" i="29" s="1"/>
  <c r="F374" i="29" s="1"/>
  <c r="F375" i="29" s="1"/>
  <c r="F376" i="29" s="1"/>
  <c r="F377" i="29" s="1"/>
  <c r="F378" i="29" s="1"/>
  <c r="F379" i="29" s="1"/>
  <c r="F380" i="29" s="1"/>
  <c r="F381" i="29" s="1"/>
  <c r="F382" i="29" s="1"/>
  <c r="F383" i="29" s="1"/>
  <c r="F384" i="29" s="1"/>
  <c r="F385" i="29" s="1"/>
  <c r="F386" i="29" s="1"/>
  <c r="F387" i="29" s="1"/>
  <c r="F388" i="29" s="1"/>
  <c r="F389" i="29" s="1"/>
  <c r="F390" i="29" s="1"/>
  <c r="F391" i="29" s="1"/>
  <c r="F392" i="29" s="1"/>
  <c r="F393" i="29" s="1"/>
  <c r="F394" i="29" s="1"/>
  <c r="F395" i="29" s="1"/>
  <c r="F396" i="29" s="1"/>
  <c r="F397" i="29" s="1"/>
  <c r="F398" i="29" s="1"/>
  <c r="F399" i="29" s="1"/>
  <c r="F400" i="29" s="1"/>
  <c r="F401" i="29" s="1"/>
  <c r="F402" i="29" s="1"/>
  <c r="F403" i="29" s="1"/>
  <c r="F404" i="29" s="1"/>
  <c r="F405" i="29" s="1"/>
  <c r="F406" i="29" s="1"/>
  <c r="F407" i="29" s="1"/>
  <c r="F408" i="29" s="1"/>
  <c r="F409" i="29" s="1"/>
  <c r="F410" i="29" s="1"/>
  <c r="F411" i="29" s="1"/>
  <c r="F412" i="29" s="1"/>
  <c r="F413" i="29" s="1"/>
  <c r="F414" i="29" s="1"/>
  <c r="F415" i="29" s="1"/>
  <c r="F416" i="29" s="1"/>
  <c r="F417" i="29" s="1"/>
  <c r="F418" i="29" s="1"/>
  <c r="F419" i="29" s="1"/>
  <c r="F420" i="29" s="1"/>
  <c r="F421" i="29" s="1"/>
  <c r="F422" i="29" s="1"/>
  <c r="F423" i="29" s="1"/>
  <c r="F424" i="29" s="1"/>
  <c r="F425" i="29" s="1"/>
  <c r="F426" i="29" s="1"/>
  <c r="F427" i="29" s="1"/>
  <c r="F428" i="29" s="1"/>
  <c r="F429" i="29" s="1"/>
  <c r="F430" i="29" s="1"/>
  <c r="F431" i="29" s="1"/>
  <c r="F432" i="29" s="1"/>
  <c r="F433" i="29" s="1"/>
  <c r="F434" i="29" s="1"/>
  <c r="F435" i="29" s="1"/>
  <c r="F436" i="29" s="1"/>
  <c r="F437" i="29" s="1"/>
  <c r="F438" i="29" s="1"/>
  <c r="F439" i="29" s="1"/>
  <c r="F440" i="29" s="1"/>
  <c r="F441" i="29" s="1"/>
  <c r="F442" i="29" s="1"/>
  <c r="F443" i="29" s="1"/>
  <c r="F444" i="29" s="1"/>
  <c r="F445" i="29" s="1"/>
  <c r="F446" i="29" s="1"/>
  <c r="F447" i="29" s="1"/>
  <c r="F448" i="29" s="1"/>
  <c r="F449" i="29" s="1"/>
  <c r="F450" i="29" s="1"/>
  <c r="F451" i="29" s="1"/>
  <c r="F452" i="29" s="1"/>
  <c r="F453" i="29" s="1"/>
  <c r="F454" i="29" s="1"/>
  <c r="F455" i="29" s="1"/>
  <c r="F456" i="29" s="1"/>
  <c r="F457" i="29" s="1"/>
  <c r="F458" i="29" s="1"/>
  <c r="A123" i="29"/>
  <c r="A124" i="29" s="1"/>
  <c r="A125" i="29" s="1"/>
  <c r="A126" i="29" s="1"/>
  <c r="A127" i="29" s="1"/>
  <c r="A128" i="29" s="1"/>
  <c r="A129" i="29" s="1"/>
  <c r="A130" i="29" s="1"/>
  <c r="A131" i="29" s="1"/>
  <c r="A132" i="29" s="1"/>
  <c r="A133" i="29" s="1"/>
  <c r="A134" i="29" s="1"/>
  <c r="A135" i="29" s="1"/>
  <c r="A136" i="29" s="1"/>
  <c r="A137" i="29" s="1"/>
  <c r="A138" i="29" s="1"/>
  <c r="A139" i="29" s="1"/>
  <c r="A140" i="29" s="1"/>
  <c r="A141" i="29" s="1"/>
  <c r="A142" i="29" s="1"/>
  <c r="A143" i="29" s="1"/>
  <c r="A144" i="29" s="1"/>
  <c r="A145" i="29" s="1"/>
  <c r="A146" i="29" s="1"/>
  <c r="A147" i="29" s="1"/>
  <c r="A148" i="29" s="1"/>
  <c r="A149" i="29" s="1"/>
  <c r="A150" i="29" s="1"/>
  <c r="A151" i="29" s="1"/>
  <c r="A152" i="29" s="1"/>
  <c r="A153" i="29" s="1"/>
  <c r="A154" i="29" s="1"/>
  <c r="A155" i="29" s="1"/>
  <c r="A156" i="29" s="1"/>
  <c r="A157" i="29" s="1"/>
  <c r="A158" i="29" s="1"/>
  <c r="A159" i="29" s="1"/>
  <c r="A160" i="29" s="1"/>
  <c r="A161" i="29" s="1"/>
  <c r="A162" i="29" s="1"/>
  <c r="A163" i="29" s="1"/>
  <c r="A164" i="29" s="1"/>
  <c r="A165" i="29" s="1"/>
  <c r="A166" i="29" s="1"/>
  <c r="A167" i="29" s="1"/>
  <c r="A168" i="29" s="1"/>
  <c r="A169" i="29" s="1"/>
  <c r="A170" i="29" s="1"/>
  <c r="A171" i="29" s="1"/>
  <c r="A172" i="29" s="1"/>
  <c r="A173" i="29" s="1"/>
  <c r="A174" i="29" s="1"/>
  <c r="A175" i="29" s="1"/>
  <c r="A176" i="29" s="1"/>
  <c r="A177" i="29" s="1"/>
  <c r="A178" i="29" s="1"/>
  <c r="A179" i="29" s="1"/>
  <c r="A180" i="29" s="1"/>
  <c r="A181" i="29" s="1"/>
  <c r="A182" i="29" s="1"/>
  <c r="A183" i="29" s="1"/>
  <c r="A184" i="29" s="1"/>
  <c r="A185" i="29" s="1"/>
  <c r="A186" i="29" s="1"/>
  <c r="A187" i="29" s="1"/>
  <c r="A188" i="29" s="1"/>
  <c r="A189" i="29" s="1"/>
  <c r="A190" i="29" s="1"/>
  <c r="A191" i="29" s="1"/>
  <c r="A192" i="29" s="1"/>
  <c r="A193" i="29" s="1"/>
  <c r="A194" i="29" s="1"/>
  <c r="A195" i="29" s="1"/>
  <c r="A196" i="29" s="1"/>
  <c r="A197" i="29" s="1"/>
  <c r="A198" i="29" s="1"/>
  <c r="A199" i="29" s="1"/>
  <c r="A200" i="29" s="1"/>
  <c r="A201" i="29" s="1"/>
  <c r="A202" i="29" s="1"/>
  <c r="A203" i="29" s="1"/>
  <c r="A204" i="29" s="1"/>
  <c r="A205" i="29" s="1"/>
  <c r="A206" i="29" s="1"/>
  <c r="A207" i="29" s="1"/>
  <c r="A208" i="29" s="1"/>
  <c r="A209" i="29" s="1"/>
  <c r="A210" i="29" s="1"/>
  <c r="A211" i="29" s="1"/>
  <c r="A212" i="29" s="1"/>
  <c r="A213" i="29" s="1"/>
  <c r="A214" i="29" s="1"/>
  <c r="A215" i="29" s="1"/>
  <c r="A216" i="29" s="1"/>
  <c r="A217" i="29" s="1"/>
  <c r="A218" i="29" s="1"/>
  <c r="A219" i="29" s="1"/>
  <c r="A220" i="29" s="1"/>
  <c r="A221" i="29" s="1"/>
  <c r="A222" i="29" s="1"/>
  <c r="A223" i="29" s="1"/>
  <c r="A224" i="29" s="1"/>
  <c r="A225" i="29" s="1"/>
  <c r="A226" i="29" s="1"/>
  <c r="A227" i="29" s="1"/>
  <c r="A228" i="29" s="1"/>
  <c r="A229" i="29" s="1"/>
  <c r="A230" i="29" s="1"/>
  <c r="A231" i="29" s="1"/>
  <c r="A232" i="29" s="1"/>
  <c r="A233" i="29" s="1"/>
  <c r="A234" i="29" s="1"/>
  <c r="A235" i="29" s="1"/>
  <c r="A236" i="29" s="1"/>
  <c r="A237" i="29" s="1"/>
  <c r="A238" i="29" s="1"/>
  <c r="A239" i="29" s="1"/>
  <c r="A240" i="29" s="1"/>
  <c r="A241" i="29" s="1"/>
  <c r="A242" i="29" s="1"/>
  <c r="A243" i="29" s="1"/>
  <c r="A244" i="29" s="1"/>
  <c r="A245" i="29" s="1"/>
  <c r="A246" i="29" s="1"/>
  <c r="A247" i="29" s="1"/>
  <c r="A248" i="29" s="1"/>
  <c r="A249" i="29" s="1"/>
  <c r="A250" i="29" s="1"/>
  <c r="A251" i="29" s="1"/>
  <c r="A252" i="29" s="1"/>
  <c r="A253" i="29" s="1"/>
  <c r="A254" i="29" s="1"/>
  <c r="A255" i="29" s="1"/>
  <c r="A256" i="29" s="1"/>
  <c r="A257" i="29" s="1"/>
  <c r="A258" i="29" s="1"/>
  <c r="A259" i="29" s="1"/>
  <c r="A260" i="29" s="1"/>
  <c r="A261" i="29" s="1"/>
  <c r="A262" i="29" s="1"/>
  <c r="A263" i="29" s="1"/>
  <c r="A264" i="29" s="1"/>
  <c r="A265" i="29" s="1"/>
  <c r="A266" i="29" s="1"/>
  <c r="A267" i="29" s="1"/>
  <c r="A268" i="29" s="1"/>
  <c r="A269" i="29" s="1"/>
  <c r="A270" i="29" s="1"/>
  <c r="A271" i="29" s="1"/>
  <c r="A272" i="29" s="1"/>
  <c r="A273" i="29" s="1"/>
  <c r="A274" i="29" s="1"/>
  <c r="A275" i="29" s="1"/>
  <c r="A276" i="29" s="1"/>
  <c r="A277" i="29" s="1"/>
  <c r="A278" i="29" s="1"/>
  <c r="A279" i="29" s="1"/>
  <c r="A280" i="29" s="1"/>
  <c r="A281" i="29" s="1"/>
  <c r="A282" i="29" s="1"/>
  <c r="A283" i="29" s="1"/>
  <c r="A284" i="29" s="1"/>
  <c r="A285" i="29" s="1"/>
  <c r="A286" i="29" s="1"/>
  <c r="A287" i="29" s="1"/>
  <c r="A288" i="29" s="1"/>
  <c r="A289" i="29" s="1"/>
  <c r="A290" i="29" s="1"/>
  <c r="A291" i="29" s="1"/>
  <c r="A292" i="29" s="1"/>
  <c r="A293" i="29" s="1"/>
  <c r="A294" i="29" s="1"/>
  <c r="A295" i="29" s="1"/>
  <c r="A296" i="29" s="1"/>
  <c r="A297" i="29" s="1"/>
  <c r="A298" i="29" s="1"/>
  <c r="A299" i="29" s="1"/>
  <c r="A300" i="29" s="1"/>
  <c r="A301" i="29" s="1"/>
  <c r="A302" i="29" s="1"/>
  <c r="A303" i="29" s="1"/>
  <c r="A304" i="29" s="1"/>
  <c r="A305" i="29" s="1"/>
  <c r="A306" i="29" s="1"/>
  <c r="A307" i="29" s="1"/>
  <c r="A308" i="29" s="1"/>
  <c r="A309" i="29" s="1"/>
  <c r="A310" i="29" s="1"/>
  <c r="A311" i="29" s="1"/>
  <c r="A312" i="29" s="1"/>
  <c r="A313" i="29" s="1"/>
  <c r="A314" i="29" s="1"/>
  <c r="A315" i="29" s="1"/>
  <c r="A316" i="29" s="1"/>
  <c r="A317" i="29" s="1"/>
  <c r="A318" i="29" s="1"/>
  <c r="A319" i="29" s="1"/>
  <c r="A320" i="29" s="1"/>
  <c r="A321" i="29" s="1"/>
  <c r="A322" i="29" s="1"/>
  <c r="A323" i="29" s="1"/>
  <c r="A324" i="29" s="1"/>
  <c r="A325" i="29" s="1"/>
  <c r="A326" i="29" s="1"/>
  <c r="A327" i="29" s="1"/>
  <c r="A328" i="29" s="1"/>
  <c r="A329" i="29" s="1"/>
  <c r="A330" i="29" s="1"/>
  <c r="A331" i="29" s="1"/>
  <c r="A332" i="29" s="1"/>
  <c r="A333" i="29" s="1"/>
  <c r="A334" i="29" s="1"/>
  <c r="A335" i="29" s="1"/>
  <c r="A336" i="29" s="1"/>
  <c r="A337" i="29" s="1"/>
  <c r="A338" i="29" s="1"/>
  <c r="A339" i="29" s="1"/>
  <c r="A340" i="29" s="1"/>
  <c r="A341" i="29" s="1"/>
  <c r="A342" i="29" s="1"/>
  <c r="A343" i="29" s="1"/>
  <c r="A344" i="29" s="1"/>
  <c r="A345" i="29" s="1"/>
  <c r="A346" i="29" s="1"/>
  <c r="A347" i="29" s="1"/>
  <c r="A348" i="29" s="1"/>
  <c r="A349" i="29" s="1"/>
  <c r="A350" i="29" s="1"/>
  <c r="A351" i="29" s="1"/>
  <c r="A352" i="29" s="1"/>
  <c r="A353" i="29" s="1"/>
  <c r="A354" i="29" s="1"/>
  <c r="A355" i="29" s="1"/>
  <c r="A356" i="29" s="1"/>
  <c r="A357" i="29" s="1"/>
  <c r="A358" i="29" s="1"/>
  <c r="A359" i="29" s="1"/>
  <c r="A360" i="29" s="1"/>
  <c r="A361" i="29" s="1"/>
  <c r="A362" i="29" s="1"/>
  <c r="A363" i="29" s="1"/>
  <c r="A364" i="29" s="1"/>
  <c r="A365" i="29" s="1"/>
  <c r="A366" i="29" s="1"/>
  <c r="A367" i="29" s="1"/>
  <c r="A368" i="29" s="1"/>
  <c r="A369" i="29" s="1"/>
  <c r="A370" i="29" s="1"/>
  <c r="A371" i="29" s="1"/>
  <c r="A372" i="29" s="1"/>
  <c r="A373" i="29" s="1"/>
  <c r="A374" i="29" s="1"/>
  <c r="A375" i="29" s="1"/>
  <c r="A376" i="29" s="1"/>
  <c r="A377" i="29" s="1"/>
  <c r="A378" i="29" s="1"/>
  <c r="A379" i="29" s="1"/>
  <c r="A380" i="29" s="1"/>
  <c r="A381" i="29" s="1"/>
  <c r="A382" i="29" s="1"/>
  <c r="A383" i="29" s="1"/>
  <c r="A384" i="29" s="1"/>
  <c r="A385" i="29" s="1"/>
  <c r="A386" i="29" s="1"/>
  <c r="A387" i="29" s="1"/>
  <c r="A388" i="29" s="1"/>
  <c r="A389" i="29" s="1"/>
  <c r="A390" i="29" s="1"/>
  <c r="A391" i="29" s="1"/>
  <c r="A392" i="29" s="1"/>
  <c r="A393" i="29" s="1"/>
  <c r="A394" i="29" s="1"/>
  <c r="A395" i="29" s="1"/>
  <c r="A396" i="29" s="1"/>
  <c r="A397" i="29" s="1"/>
  <c r="A398" i="29" s="1"/>
  <c r="A399" i="29" s="1"/>
  <c r="A400" i="29" s="1"/>
  <c r="A401" i="29" s="1"/>
  <c r="A402" i="29" s="1"/>
  <c r="A403" i="29" s="1"/>
  <c r="A404" i="29" s="1"/>
  <c r="A405" i="29" s="1"/>
  <c r="A406" i="29" s="1"/>
  <c r="A407" i="29" s="1"/>
  <c r="A408" i="29" s="1"/>
  <c r="A409" i="29" s="1"/>
  <c r="A410" i="29" s="1"/>
  <c r="A411" i="29" s="1"/>
  <c r="A412" i="29" s="1"/>
  <c r="A413" i="29" s="1"/>
  <c r="A414" i="29" s="1"/>
  <c r="A415" i="29" s="1"/>
  <c r="A416" i="29" s="1"/>
  <c r="A417" i="29" s="1"/>
  <c r="A418" i="29" s="1"/>
  <c r="A419" i="29" s="1"/>
  <c r="A420" i="29" s="1"/>
  <c r="A421" i="29" s="1"/>
  <c r="A422" i="29" s="1"/>
  <c r="A423" i="29" s="1"/>
  <c r="A424" i="29" s="1"/>
  <c r="A425" i="29" s="1"/>
  <c r="A426" i="29" s="1"/>
  <c r="A427" i="29" s="1"/>
  <c r="A428" i="29" s="1"/>
  <c r="A429" i="29" s="1"/>
  <c r="A430" i="29" s="1"/>
  <c r="A431" i="29" s="1"/>
  <c r="A432" i="29" s="1"/>
  <c r="A433" i="29" s="1"/>
  <c r="A434" i="29" s="1"/>
  <c r="A435" i="29" s="1"/>
  <c r="A436" i="29" s="1"/>
  <c r="A437" i="29" s="1"/>
  <c r="A438" i="29" s="1"/>
  <c r="A439" i="29" s="1"/>
  <c r="A440" i="29" s="1"/>
  <c r="A441" i="29" s="1"/>
  <c r="A442" i="29" s="1"/>
  <c r="A443" i="29" s="1"/>
  <c r="A444" i="29" s="1"/>
  <c r="A445" i="29" s="1"/>
  <c r="A446" i="29" s="1"/>
  <c r="A447" i="29" s="1"/>
  <c r="A448" i="29" s="1"/>
  <c r="A449" i="29" s="1"/>
  <c r="A450" i="29" s="1"/>
  <c r="A451" i="29" s="1"/>
  <c r="A452" i="29" s="1"/>
  <c r="A453" i="29" s="1"/>
  <c r="A454" i="29" s="1"/>
  <c r="A455" i="29" s="1"/>
  <c r="A456" i="29" s="1"/>
  <c r="A457" i="29" s="1"/>
  <c r="A458" i="29" s="1"/>
  <c r="C120" i="29"/>
  <c r="I41" i="29"/>
  <c r="I17" i="29"/>
  <c r="Y17" i="27" s="1"/>
  <c r="D3" i="29"/>
  <c r="V3" i="27" l="1"/>
  <c r="T120" i="27"/>
  <c r="AB6" i="19"/>
  <c r="AB6" i="27"/>
  <c r="Z6" i="27"/>
  <c r="Z6" i="19"/>
  <c r="AA6" i="27"/>
  <c r="AA6" i="19"/>
  <c r="D11" i="33"/>
  <c r="E11" i="33" s="1"/>
  <c r="A15" i="33"/>
  <c r="A37" i="31"/>
  <c r="N7" i="29"/>
  <c r="L7" i="29"/>
  <c r="M7" i="29"/>
  <c r="Y41" i="27"/>
  <c r="Y41" i="19"/>
  <c r="D355" i="29"/>
  <c r="B3" i="29"/>
  <c r="D351" i="29"/>
  <c r="D391" i="29"/>
  <c r="Y17" i="19"/>
  <c r="D387" i="29"/>
  <c r="D383" i="29"/>
  <c r="D379" i="29"/>
  <c r="D375" i="29"/>
  <c r="D371" i="29"/>
  <c r="T120" i="19"/>
  <c r="D367" i="29"/>
  <c r="D363" i="29"/>
  <c r="D359" i="29"/>
  <c r="V3" i="19"/>
  <c r="H34" i="29"/>
  <c r="I34" i="29"/>
  <c r="G34" i="29"/>
  <c r="G67" i="29"/>
  <c r="H67" i="29"/>
  <c r="I67" i="29"/>
  <c r="G115" i="29"/>
  <c r="H115" i="29"/>
  <c r="I115" i="29"/>
  <c r="G149" i="29"/>
  <c r="H149" i="29"/>
  <c r="I149" i="29"/>
  <c r="H182" i="29"/>
  <c r="I182" i="29"/>
  <c r="G182" i="29"/>
  <c r="G215" i="29"/>
  <c r="H215" i="29"/>
  <c r="I215" i="29"/>
  <c r="G248" i="29"/>
  <c r="H248" i="29"/>
  <c r="I248" i="29"/>
  <c r="H290" i="29"/>
  <c r="I290" i="29"/>
  <c r="G290" i="29"/>
  <c r="G335" i="29"/>
  <c r="H335" i="29"/>
  <c r="I335" i="29"/>
  <c r="G383" i="29"/>
  <c r="H383" i="29"/>
  <c r="I383" i="29"/>
  <c r="C3" i="29"/>
  <c r="C395" i="29"/>
  <c r="C391" i="29"/>
  <c r="C387" i="29"/>
  <c r="C383" i="29"/>
  <c r="C379" i="29"/>
  <c r="C375" i="29"/>
  <c r="C371" i="29"/>
  <c r="C367" i="29"/>
  <c r="C363" i="29"/>
  <c r="C359" i="29"/>
  <c r="C355" i="29"/>
  <c r="C351" i="29"/>
  <c r="C347" i="29"/>
  <c r="H10" i="29"/>
  <c r="I10" i="29"/>
  <c r="G10" i="29"/>
  <c r="G85" i="29"/>
  <c r="H85" i="29"/>
  <c r="I85" i="29"/>
  <c r="G161" i="29"/>
  <c r="H161" i="29"/>
  <c r="G239" i="29"/>
  <c r="H239" i="29"/>
  <c r="I239" i="29"/>
  <c r="G329" i="29"/>
  <c r="H329" i="29"/>
  <c r="B126" i="29"/>
  <c r="C126" i="29"/>
  <c r="D126" i="29"/>
  <c r="G16" i="29"/>
  <c r="H16" i="29"/>
  <c r="I16" i="29"/>
  <c r="G49" i="29"/>
  <c r="H49" i="29"/>
  <c r="I49" i="29"/>
  <c r="H82" i="29"/>
  <c r="I82" i="29"/>
  <c r="G82" i="29"/>
  <c r="G128" i="29"/>
  <c r="H128" i="29"/>
  <c r="I128" i="29"/>
  <c r="H170" i="29"/>
  <c r="I170" i="29"/>
  <c r="G170" i="29"/>
  <c r="G212" i="29"/>
  <c r="H212" i="29"/>
  <c r="I212" i="29"/>
  <c r="H254" i="29"/>
  <c r="I254" i="29"/>
  <c r="G254" i="29"/>
  <c r="H302" i="29"/>
  <c r="I302" i="29"/>
  <c r="G302" i="29"/>
  <c r="H350" i="29"/>
  <c r="I350" i="29"/>
  <c r="G350" i="29"/>
  <c r="G392" i="29"/>
  <c r="H392" i="29"/>
  <c r="I392" i="29"/>
  <c r="I329" i="29"/>
  <c r="B5" i="29"/>
  <c r="C5" i="29"/>
  <c r="B8" i="29"/>
  <c r="C8" i="29"/>
  <c r="D8" i="29"/>
  <c r="B11" i="29"/>
  <c r="C11" i="29"/>
  <c r="D11" i="29"/>
  <c r="C14" i="29"/>
  <c r="D14" i="29"/>
  <c r="B14" i="29"/>
  <c r="B17" i="29"/>
  <c r="C17" i="29"/>
  <c r="D17" i="29"/>
  <c r="B20" i="29"/>
  <c r="C20" i="29"/>
  <c r="D20" i="29"/>
  <c r="B23" i="29"/>
  <c r="C23" i="29"/>
  <c r="D23" i="29"/>
  <c r="C26" i="29"/>
  <c r="D26" i="29"/>
  <c r="B26" i="29"/>
  <c r="B29" i="29"/>
  <c r="C29" i="29"/>
  <c r="B32" i="29"/>
  <c r="C32" i="29"/>
  <c r="D32" i="29"/>
  <c r="B35" i="29"/>
  <c r="C35" i="29"/>
  <c r="D35" i="29"/>
  <c r="C38" i="29"/>
  <c r="D38" i="29"/>
  <c r="B38" i="29"/>
  <c r="B41" i="29"/>
  <c r="C41" i="29"/>
  <c r="D41" i="29"/>
  <c r="B44" i="29"/>
  <c r="C44" i="29"/>
  <c r="D44" i="29"/>
  <c r="B47" i="29"/>
  <c r="C47" i="29"/>
  <c r="D47" i="29"/>
  <c r="C50" i="29"/>
  <c r="D50" i="29"/>
  <c r="B50" i="29"/>
  <c r="B53" i="29"/>
  <c r="C53" i="29"/>
  <c r="B56" i="29"/>
  <c r="C56" i="29"/>
  <c r="D56" i="29"/>
  <c r="B59" i="29"/>
  <c r="C59" i="29"/>
  <c r="D59" i="29"/>
  <c r="C62" i="29"/>
  <c r="D62" i="29"/>
  <c r="B62" i="29"/>
  <c r="B65" i="29"/>
  <c r="C65" i="29"/>
  <c r="D65" i="29"/>
  <c r="B68" i="29"/>
  <c r="C68" i="29"/>
  <c r="D68" i="29"/>
  <c r="B71" i="29"/>
  <c r="C71" i="29"/>
  <c r="D71" i="29"/>
  <c r="C74" i="29"/>
  <c r="D74" i="29"/>
  <c r="B74" i="29"/>
  <c r="B77" i="29"/>
  <c r="C77" i="29"/>
  <c r="B80" i="29"/>
  <c r="C80" i="29"/>
  <c r="D80" i="29"/>
  <c r="B83" i="29"/>
  <c r="C83" i="29"/>
  <c r="D83" i="29"/>
  <c r="C86" i="29"/>
  <c r="D86" i="29"/>
  <c r="B86" i="29"/>
  <c r="B89" i="29"/>
  <c r="C89" i="29"/>
  <c r="D89" i="29"/>
  <c r="B92" i="29"/>
  <c r="C92" i="29"/>
  <c r="D92" i="29"/>
  <c r="B95" i="29"/>
  <c r="C95" i="29"/>
  <c r="D95" i="29"/>
  <c r="C98" i="29"/>
  <c r="D98" i="29"/>
  <c r="B98" i="29"/>
  <c r="B101" i="29"/>
  <c r="C101" i="29"/>
  <c r="B104" i="29"/>
  <c r="C104" i="29"/>
  <c r="D104" i="29"/>
  <c r="B107" i="29"/>
  <c r="C107" i="29"/>
  <c r="D107" i="29"/>
  <c r="C110" i="29"/>
  <c r="D110" i="29"/>
  <c r="B110" i="29"/>
  <c r="B113" i="29"/>
  <c r="C113" i="29"/>
  <c r="D113" i="29"/>
  <c r="D116" i="29"/>
  <c r="B116" i="29"/>
  <c r="B119" i="29"/>
  <c r="C119" i="29"/>
  <c r="D119" i="29"/>
  <c r="B122" i="29"/>
  <c r="C122" i="29"/>
  <c r="D122" i="29"/>
  <c r="H126" i="29"/>
  <c r="I126" i="29"/>
  <c r="G126" i="29"/>
  <c r="B129" i="29"/>
  <c r="C129" i="29"/>
  <c r="D129" i="29"/>
  <c r="D132" i="29"/>
  <c r="B132" i="29"/>
  <c r="B135" i="29"/>
  <c r="C135" i="29"/>
  <c r="D135" i="29"/>
  <c r="B138" i="29"/>
  <c r="C138" i="29"/>
  <c r="D138" i="29"/>
  <c r="B141" i="29"/>
  <c r="C141" i="29"/>
  <c r="D141" i="29"/>
  <c r="D144" i="29"/>
  <c r="B144" i="29"/>
  <c r="B147" i="29"/>
  <c r="C147" i="29"/>
  <c r="D147" i="29"/>
  <c r="B150" i="29"/>
  <c r="C150" i="29"/>
  <c r="D150" i="29"/>
  <c r="B153" i="29"/>
  <c r="C153" i="29"/>
  <c r="D153" i="29"/>
  <c r="D156" i="29"/>
  <c r="B156" i="29"/>
  <c r="B159" i="29"/>
  <c r="C159" i="29"/>
  <c r="D159" i="29"/>
  <c r="B162" i="29"/>
  <c r="C162" i="29"/>
  <c r="D162" i="29"/>
  <c r="B165" i="29"/>
  <c r="C165" i="29"/>
  <c r="D165" i="29"/>
  <c r="D168" i="29"/>
  <c r="B168" i="29"/>
  <c r="B171" i="29"/>
  <c r="C171" i="29"/>
  <c r="D171" i="29"/>
  <c r="B174" i="29"/>
  <c r="C174" i="29"/>
  <c r="D174" i="29"/>
  <c r="B177" i="29"/>
  <c r="C177" i="29"/>
  <c r="D177" i="29"/>
  <c r="D180" i="29"/>
  <c r="B180" i="29"/>
  <c r="B183" i="29"/>
  <c r="C183" i="29"/>
  <c r="D183" i="29"/>
  <c r="B186" i="29"/>
  <c r="C186" i="29"/>
  <c r="D186" i="29"/>
  <c r="B189" i="29"/>
  <c r="C189" i="29"/>
  <c r="D189" i="29"/>
  <c r="D192" i="29"/>
  <c r="B192" i="29"/>
  <c r="B195" i="29"/>
  <c r="C195" i="29"/>
  <c r="D195" i="29"/>
  <c r="B198" i="29"/>
  <c r="C198" i="29"/>
  <c r="D198" i="29"/>
  <c r="B201" i="29"/>
  <c r="C201" i="29"/>
  <c r="D201" i="29"/>
  <c r="D204" i="29"/>
  <c r="B204" i="29"/>
  <c r="B207" i="29"/>
  <c r="C207" i="29"/>
  <c r="D207" i="29"/>
  <c r="B210" i="29"/>
  <c r="C210" i="29"/>
  <c r="D210" i="29"/>
  <c r="B213" i="29"/>
  <c r="C213" i="29"/>
  <c r="D213" i="29"/>
  <c r="D216" i="29"/>
  <c r="B216" i="29"/>
  <c r="B219" i="29"/>
  <c r="C219" i="29"/>
  <c r="D219" i="29"/>
  <c r="B222" i="29"/>
  <c r="C222" i="29"/>
  <c r="D222" i="29"/>
  <c r="B225" i="29"/>
  <c r="C225" i="29"/>
  <c r="D225" i="29"/>
  <c r="D228" i="29"/>
  <c r="B228" i="29"/>
  <c r="B231" i="29"/>
  <c r="C231" i="29"/>
  <c r="D231" i="29"/>
  <c r="B234" i="29"/>
  <c r="C234" i="29"/>
  <c r="D234" i="29"/>
  <c r="B237" i="29"/>
  <c r="C237" i="29"/>
  <c r="D237" i="29"/>
  <c r="D240" i="29"/>
  <c r="B240" i="29"/>
  <c r="B243" i="29"/>
  <c r="C243" i="29"/>
  <c r="D243" i="29"/>
  <c r="B246" i="29"/>
  <c r="C246" i="29"/>
  <c r="D246" i="29"/>
  <c r="B249" i="29"/>
  <c r="C249" i="29"/>
  <c r="D249" i="29"/>
  <c r="D252" i="29"/>
  <c r="B252" i="29"/>
  <c r="B255" i="29"/>
  <c r="C255" i="29"/>
  <c r="D255" i="29"/>
  <c r="B258" i="29"/>
  <c r="C258" i="29"/>
  <c r="D258" i="29"/>
  <c r="B261" i="29"/>
  <c r="C261" i="29"/>
  <c r="D261" i="29"/>
  <c r="D264" i="29"/>
  <c r="B264" i="29"/>
  <c r="B267" i="29"/>
  <c r="C267" i="29"/>
  <c r="D267" i="29"/>
  <c r="B270" i="29"/>
  <c r="C270" i="29"/>
  <c r="D270" i="29"/>
  <c r="B273" i="29"/>
  <c r="C273" i="29"/>
  <c r="D273" i="29"/>
  <c r="D276" i="29"/>
  <c r="B276" i="29"/>
  <c r="B279" i="29"/>
  <c r="C279" i="29"/>
  <c r="D279" i="29"/>
  <c r="B282" i="29"/>
  <c r="C282" i="29"/>
  <c r="D282" i="29"/>
  <c r="B285" i="29"/>
  <c r="C285" i="29"/>
  <c r="D285" i="29"/>
  <c r="D288" i="29"/>
  <c r="B288" i="29"/>
  <c r="B291" i="29"/>
  <c r="C291" i="29"/>
  <c r="D291" i="29"/>
  <c r="B294" i="29"/>
  <c r="C294" i="29"/>
  <c r="D294" i="29"/>
  <c r="B297" i="29"/>
  <c r="C297" i="29"/>
  <c r="D297" i="29"/>
  <c r="D300" i="29"/>
  <c r="B300" i="29"/>
  <c r="B303" i="29"/>
  <c r="C303" i="29"/>
  <c r="D303" i="29"/>
  <c r="B306" i="29"/>
  <c r="C306" i="29"/>
  <c r="D306" i="29"/>
  <c r="B309" i="29"/>
  <c r="C309" i="29"/>
  <c r="D309" i="29"/>
  <c r="D312" i="29"/>
  <c r="B312" i="29"/>
  <c r="B315" i="29"/>
  <c r="C315" i="29"/>
  <c r="D315" i="29"/>
  <c r="B318" i="29"/>
  <c r="C318" i="29"/>
  <c r="D318" i="29"/>
  <c r="B321" i="29"/>
  <c r="C321" i="29"/>
  <c r="D321" i="29"/>
  <c r="D324" i="29"/>
  <c r="B324" i="29"/>
  <c r="B327" i="29"/>
  <c r="C327" i="29"/>
  <c r="D327" i="29"/>
  <c r="B330" i="29"/>
  <c r="C330" i="29"/>
  <c r="D330" i="29"/>
  <c r="B333" i="29"/>
  <c r="C333" i="29"/>
  <c r="D333" i="29"/>
  <c r="D336" i="29"/>
  <c r="B336" i="29"/>
  <c r="B339" i="29"/>
  <c r="C339" i="29"/>
  <c r="D339" i="29"/>
  <c r="B342" i="29"/>
  <c r="C342" i="29"/>
  <c r="D342" i="29"/>
  <c r="B345" i="29"/>
  <c r="C345" i="29"/>
  <c r="D345" i="29"/>
  <c r="D398" i="29"/>
  <c r="D394" i="29"/>
  <c r="D390" i="29"/>
  <c r="D386" i="29"/>
  <c r="D382" i="29"/>
  <c r="D378" i="29"/>
  <c r="D374" i="29"/>
  <c r="D370" i="29"/>
  <c r="D366" i="29"/>
  <c r="D362" i="29"/>
  <c r="D358" i="29"/>
  <c r="D354" i="29"/>
  <c r="D350" i="29"/>
  <c r="D346" i="29"/>
  <c r="C312" i="29"/>
  <c r="C264" i="29"/>
  <c r="C216" i="29"/>
  <c r="C168" i="29"/>
  <c r="G4" i="29"/>
  <c r="H4" i="29"/>
  <c r="I4" i="29"/>
  <c r="G25" i="29"/>
  <c r="H25" i="29"/>
  <c r="I25" i="29"/>
  <c r="G40" i="29"/>
  <c r="H40" i="29"/>
  <c r="I40" i="29"/>
  <c r="H58" i="29"/>
  <c r="I58" i="29"/>
  <c r="G58" i="29"/>
  <c r="G79" i="29"/>
  <c r="H79" i="29"/>
  <c r="I79" i="29"/>
  <c r="G97" i="29"/>
  <c r="H97" i="29"/>
  <c r="I97" i="29"/>
  <c r="G112" i="29"/>
  <c r="H112" i="29"/>
  <c r="I112" i="29"/>
  <c r="G137" i="29"/>
  <c r="H137" i="29"/>
  <c r="G155" i="29"/>
  <c r="H155" i="29"/>
  <c r="I155" i="29"/>
  <c r="G179" i="29"/>
  <c r="H179" i="29"/>
  <c r="I179" i="29"/>
  <c r="H194" i="29"/>
  <c r="I194" i="29"/>
  <c r="G194" i="29"/>
  <c r="H206" i="29"/>
  <c r="I206" i="29"/>
  <c r="G206" i="29"/>
  <c r="G224" i="29"/>
  <c r="H224" i="29"/>
  <c r="I224" i="29"/>
  <c r="G236" i="29"/>
  <c r="H236" i="29"/>
  <c r="I236" i="29"/>
  <c r="G251" i="29"/>
  <c r="H251" i="29"/>
  <c r="I251" i="29"/>
  <c r="G269" i="29"/>
  <c r="H269" i="29"/>
  <c r="I269" i="29"/>
  <c r="H278" i="29"/>
  <c r="I278" i="29"/>
  <c r="G278" i="29"/>
  <c r="G287" i="29"/>
  <c r="H287" i="29"/>
  <c r="I287" i="29"/>
  <c r="G296" i="29"/>
  <c r="H296" i="29"/>
  <c r="I296" i="29"/>
  <c r="H314" i="29"/>
  <c r="I314" i="29"/>
  <c r="G314" i="29"/>
  <c r="G323" i="29"/>
  <c r="H323" i="29"/>
  <c r="I323" i="29"/>
  <c r="H338" i="29"/>
  <c r="I338" i="29"/>
  <c r="G338" i="29"/>
  <c r="G344" i="29"/>
  <c r="H344" i="29"/>
  <c r="I344" i="29"/>
  <c r="G368" i="29"/>
  <c r="H368" i="29"/>
  <c r="I368" i="29"/>
  <c r="H374" i="29"/>
  <c r="I374" i="29"/>
  <c r="G374" i="29"/>
  <c r="H386" i="29"/>
  <c r="I386" i="29"/>
  <c r="G386" i="29"/>
  <c r="G8" i="29"/>
  <c r="H8" i="29"/>
  <c r="I8" i="29"/>
  <c r="G11" i="29"/>
  <c r="H11" i="29"/>
  <c r="I11" i="29"/>
  <c r="H14" i="29"/>
  <c r="I14" i="29"/>
  <c r="G14" i="29"/>
  <c r="G17" i="29"/>
  <c r="H17" i="29"/>
  <c r="G20" i="29"/>
  <c r="H20" i="29"/>
  <c r="I20" i="29"/>
  <c r="G23" i="29"/>
  <c r="H23" i="29"/>
  <c r="I23" i="29"/>
  <c r="H26" i="29"/>
  <c r="I26" i="29"/>
  <c r="G26" i="29"/>
  <c r="G29" i="29"/>
  <c r="H29" i="29"/>
  <c r="I29" i="29"/>
  <c r="G32" i="29"/>
  <c r="H32" i="29"/>
  <c r="I32" i="29"/>
  <c r="G35" i="29"/>
  <c r="H35" i="29"/>
  <c r="I35" i="29"/>
  <c r="H38" i="29"/>
  <c r="I38" i="29"/>
  <c r="G38" i="29"/>
  <c r="G41" i="29"/>
  <c r="H41" i="29"/>
  <c r="G44" i="29"/>
  <c r="H44" i="29"/>
  <c r="I44" i="29"/>
  <c r="G47" i="29"/>
  <c r="H47" i="29"/>
  <c r="I47" i="29"/>
  <c r="H50" i="29"/>
  <c r="I50" i="29"/>
  <c r="G50" i="29"/>
  <c r="G53" i="29"/>
  <c r="H53" i="29"/>
  <c r="I53" i="29"/>
  <c r="G56" i="29"/>
  <c r="H56" i="29"/>
  <c r="I56" i="29"/>
  <c r="G59" i="29"/>
  <c r="H59" i="29"/>
  <c r="I59" i="29"/>
  <c r="H62" i="29"/>
  <c r="I62" i="29"/>
  <c r="G62" i="29"/>
  <c r="G65" i="29"/>
  <c r="H65" i="29"/>
  <c r="G68" i="29"/>
  <c r="H68" i="29"/>
  <c r="I68" i="29"/>
  <c r="G71" i="29"/>
  <c r="H71" i="29"/>
  <c r="I71" i="29"/>
  <c r="H74" i="29"/>
  <c r="I74" i="29"/>
  <c r="G74" i="29"/>
  <c r="G77" i="29"/>
  <c r="H77" i="29"/>
  <c r="I77" i="29"/>
  <c r="G80" i="29"/>
  <c r="H80" i="29"/>
  <c r="I80" i="29"/>
  <c r="G83" i="29"/>
  <c r="H83" i="29"/>
  <c r="I83" i="29"/>
  <c r="H86" i="29"/>
  <c r="I86" i="29"/>
  <c r="G86" i="29"/>
  <c r="G89" i="29"/>
  <c r="H89" i="29"/>
  <c r="G92" i="29"/>
  <c r="H92" i="29"/>
  <c r="I92" i="29"/>
  <c r="G95" i="29"/>
  <c r="H95" i="29"/>
  <c r="I95" i="29"/>
  <c r="H98" i="29"/>
  <c r="I98" i="29"/>
  <c r="G98" i="29"/>
  <c r="G101" i="29"/>
  <c r="H101" i="29"/>
  <c r="I101" i="29"/>
  <c r="G104" i="29"/>
  <c r="H104" i="29"/>
  <c r="I104" i="29"/>
  <c r="G107" i="29"/>
  <c r="H107" i="29"/>
  <c r="I107" i="29"/>
  <c r="H110" i="29"/>
  <c r="I110" i="29"/>
  <c r="G110" i="29"/>
  <c r="G113" i="29"/>
  <c r="H113" i="29"/>
  <c r="G116" i="29"/>
  <c r="H116" i="29"/>
  <c r="I116" i="29"/>
  <c r="G119" i="29"/>
  <c r="H119" i="29"/>
  <c r="I119" i="29"/>
  <c r="H122" i="29"/>
  <c r="I122" i="29"/>
  <c r="G122" i="29"/>
  <c r="G129" i="29"/>
  <c r="H129" i="29"/>
  <c r="I129" i="29"/>
  <c r="G132" i="29"/>
  <c r="H132" i="29"/>
  <c r="I132" i="29"/>
  <c r="G135" i="29"/>
  <c r="H135" i="29"/>
  <c r="I135" i="29"/>
  <c r="H138" i="29"/>
  <c r="I138" i="29"/>
  <c r="G138" i="29"/>
  <c r="G141" i="29"/>
  <c r="H141" i="29"/>
  <c r="I141" i="29"/>
  <c r="G144" i="29"/>
  <c r="H144" i="29"/>
  <c r="I144" i="29"/>
  <c r="G147" i="29"/>
  <c r="H147" i="29"/>
  <c r="I147" i="29"/>
  <c r="H150" i="29"/>
  <c r="I150" i="29"/>
  <c r="G150" i="29"/>
  <c r="G153" i="29"/>
  <c r="H153" i="29"/>
  <c r="I153" i="29"/>
  <c r="G156" i="29"/>
  <c r="H156" i="29"/>
  <c r="I156" i="29"/>
  <c r="G159" i="29"/>
  <c r="H159" i="29"/>
  <c r="I159" i="29"/>
  <c r="H162" i="29"/>
  <c r="I162" i="29"/>
  <c r="G162" i="29"/>
  <c r="G165" i="29"/>
  <c r="H165" i="29"/>
  <c r="I165" i="29"/>
  <c r="G168" i="29"/>
  <c r="H168" i="29"/>
  <c r="I168" i="29"/>
  <c r="G171" i="29"/>
  <c r="H171" i="29"/>
  <c r="I171" i="29"/>
  <c r="H174" i="29"/>
  <c r="I174" i="29"/>
  <c r="G174" i="29"/>
  <c r="G177" i="29"/>
  <c r="H177" i="29"/>
  <c r="I177" i="29"/>
  <c r="G180" i="29"/>
  <c r="H180" i="29"/>
  <c r="I180" i="29"/>
  <c r="G183" i="29"/>
  <c r="H183" i="29"/>
  <c r="I183" i="29"/>
  <c r="H186" i="29"/>
  <c r="I186" i="29"/>
  <c r="G186" i="29"/>
  <c r="G189" i="29"/>
  <c r="H189" i="29"/>
  <c r="I189" i="29"/>
  <c r="G192" i="29"/>
  <c r="H192" i="29"/>
  <c r="I192" i="29"/>
  <c r="G195" i="29"/>
  <c r="H195" i="29"/>
  <c r="I195" i="29"/>
  <c r="H198" i="29"/>
  <c r="I198" i="29"/>
  <c r="G198" i="29"/>
  <c r="G201" i="29"/>
  <c r="H201" i="29"/>
  <c r="I201" i="29"/>
  <c r="G204" i="29"/>
  <c r="H204" i="29"/>
  <c r="I204" i="29"/>
  <c r="G207" i="29"/>
  <c r="H207" i="29"/>
  <c r="I207" i="29"/>
  <c r="H210" i="29"/>
  <c r="I210" i="29"/>
  <c r="G210" i="29"/>
  <c r="G213" i="29"/>
  <c r="H213" i="29"/>
  <c r="I213" i="29"/>
  <c r="G216" i="29"/>
  <c r="H216" i="29"/>
  <c r="I216" i="29"/>
  <c r="G219" i="29"/>
  <c r="H219" i="29"/>
  <c r="I219" i="29"/>
  <c r="H222" i="29"/>
  <c r="I222" i="29"/>
  <c r="G222" i="29"/>
  <c r="G225" i="29"/>
  <c r="H225" i="29"/>
  <c r="I225" i="29"/>
  <c r="G228" i="29"/>
  <c r="H228" i="29"/>
  <c r="I228" i="29"/>
  <c r="G231" i="29"/>
  <c r="H231" i="29"/>
  <c r="I231" i="29"/>
  <c r="H234" i="29"/>
  <c r="I234" i="29"/>
  <c r="G234" i="29"/>
  <c r="G237" i="29"/>
  <c r="H237" i="29"/>
  <c r="I237" i="29"/>
  <c r="G240" i="29"/>
  <c r="H240" i="29"/>
  <c r="I240" i="29"/>
  <c r="G243" i="29"/>
  <c r="H243" i="29"/>
  <c r="I243" i="29"/>
  <c r="H246" i="29"/>
  <c r="I246" i="29"/>
  <c r="G246" i="29"/>
  <c r="G249" i="29"/>
  <c r="H249" i="29"/>
  <c r="I249" i="29"/>
  <c r="G252" i="29"/>
  <c r="H252" i="29"/>
  <c r="I252" i="29"/>
  <c r="G255" i="29"/>
  <c r="H255" i="29"/>
  <c r="I255" i="29"/>
  <c r="H258" i="29"/>
  <c r="I258" i="29"/>
  <c r="G258" i="29"/>
  <c r="G261" i="29"/>
  <c r="H261" i="29"/>
  <c r="I261" i="29"/>
  <c r="G264" i="29"/>
  <c r="H264" i="29"/>
  <c r="I264" i="29"/>
  <c r="G267" i="29"/>
  <c r="H267" i="29"/>
  <c r="I267" i="29"/>
  <c r="H270" i="29"/>
  <c r="I270" i="29"/>
  <c r="G270" i="29"/>
  <c r="G273" i="29"/>
  <c r="H273" i="29"/>
  <c r="I273" i="29"/>
  <c r="G276" i="29"/>
  <c r="H276" i="29"/>
  <c r="I276" i="29"/>
  <c r="G279" i="29"/>
  <c r="H279" i="29"/>
  <c r="I279" i="29"/>
  <c r="H282" i="29"/>
  <c r="I282" i="29"/>
  <c r="G282" i="29"/>
  <c r="G285" i="29"/>
  <c r="H285" i="29"/>
  <c r="I285" i="29"/>
  <c r="G288" i="29"/>
  <c r="H288" i="29"/>
  <c r="I288" i="29"/>
  <c r="G291" i="29"/>
  <c r="H291" i="29"/>
  <c r="I291" i="29"/>
  <c r="H294" i="29"/>
  <c r="I294" i="29"/>
  <c r="G294" i="29"/>
  <c r="G297" i="29"/>
  <c r="H297" i="29"/>
  <c r="I297" i="29"/>
  <c r="G300" i="29"/>
  <c r="H300" i="29"/>
  <c r="I300" i="29"/>
  <c r="G303" i="29"/>
  <c r="H303" i="29"/>
  <c r="I303" i="29"/>
  <c r="H306" i="29"/>
  <c r="I306" i="29"/>
  <c r="G306" i="29"/>
  <c r="G309" i="29"/>
  <c r="H309" i="29"/>
  <c r="I309" i="29"/>
  <c r="G312" i="29"/>
  <c r="H312" i="29"/>
  <c r="I312" i="29"/>
  <c r="G315" i="29"/>
  <c r="H315" i="29"/>
  <c r="I315" i="29"/>
  <c r="H318" i="29"/>
  <c r="I318" i="29"/>
  <c r="G318" i="29"/>
  <c r="G321" i="29"/>
  <c r="H321" i="29"/>
  <c r="I321" i="29"/>
  <c r="G324" i="29"/>
  <c r="H324" i="29"/>
  <c r="I324" i="29"/>
  <c r="G327" i="29"/>
  <c r="H327" i="29"/>
  <c r="I327" i="29"/>
  <c r="H330" i="29"/>
  <c r="I330" i="29"/>
  <c r="G330" i="29"/>
  <c r="G333" i="29"/>
  <c r="H333" i="29"/>
  <c r="I333" i="29"/>
  <c r="G336" i="29"/>
  <c r="H336" i="29"/>
  <c r="I336" i="29"/>
  <c r="G339" i="29"/>
  <c r="H339" i="29"/>
  <c r="I339" i="29"/>
  <c r="H342" i="29"/>
  <c r="I342" i="29"/>
  <c r="G342" i="29"/>
  <c r="G345" i="29"/>
  <c r="H345" i="29"/>
  <c r="I345" i="29"/>
  <c r="G348" i="29"/>
  <c r="H348" i="29"/>
  <c r="I348" i="29"/>
  <c r="G351" i="29"/>
  <c r="H351" i="29"/>
  <c r="I351" i="29"/>
  <c r="H354" i="29"/>
  <c r="I354" i="29"/>
  <c r="G354" i="29"/>
  <c r="G357" i="29"/>
  <c r="H357" i="29"/>
  <c r="I357" i="29"/>
  <c r="G360" i="29"/>
  <c r="H360" i="29"/>
  <c r="I360" i="29"/>
  <c r="G363" i="29"/>
  <c r="H363" i="29"/>
  <c r="I363" i="29"/>
  <c r="H366" i="29"/>
  <c r="I366" i="29"/>
  <c r="G366" i="29"/>
  <c r="G369" i="29"/>
  <c r="H369" i="29"/>
  <c r="I369" i="29"/>
  <c r="G372" i="29"/>
  <c r="H372" i="29"/>
  <c r="I372" i="29"/>
  <c r="G375" i="29"/>
  <c r="H375" i="29"/>
  <c r="I375" i="29"/>
  <c r="H378" i="29"/>
  <c r="I378" i="29"/>
  <c r="G378" i="29"/>
  <c r="G381" i="29"/>
  <c r="H381" i="29"/>
  <c r="I381" i="29"/>
  <c r="G384" i="29"/>
  <c r="H384" i="29"/>
  <c r="I384" i="29"/>
  <c r="G387" i="29"/>
  <c r="H387" i="29"/>
  <c r="I387" i="29"/>
  <c r="H390" i="29"/>
  <c r="I390" i="29"/>
  <c r="G390" i="29"/>
  <c r="G393" i="29"/>
  <c r="H393" i="29"/>
  <c r="I393" i="29"/>
  <c r="G396" i="29"/>
  <c r="H396" i="29"/>
  <c r="I396" i="29"/>
  <c r="C398" i="29"/>
  <c r="C394" i="29"/>
  <c r="C390" i="29"/>
  <c r="C386" i="29"/>
  <c r="C382" i="29"/>
  <c r="C378" i="29"/>
  <c r="C374" i="29"/>
  <c r="C370" i="29"/>
  <c r="C366" i="29"/>
  <c r="C362" i="29"/>
  <c r="C358" i="29"/>
  <c r="C354" i="29"/>
  <c r="C350" i="29"/>
  <c r="C346" i="29"/>
  <c r="C116" i="29"/>
  <c r="G28" i="29"/>
  <c r="H28" i="29"/>
  <c r="I28" i="29"/>
  <c r="G61" i="29"/>
  <c r="H61" i="29"/>
  <c r="I61" i="29"/>
  <c r="H106" i="29"/>
  <c r="I106" i="29"/>
  <c r="G106" i="29"/>
  <c r="G143" i="29"/>
  <c r="H143" i="29"/>
  <c r="I143" i="29"/>
  <c r="G185" i="29"/>
  <c r="H185" i="29"/>
  <c r="G227" i="29"/>
  <c r="H227" i="29"/>
  <c r="I227" i="29"/>
  <c r="H266" i="29"/>
  <c r="I266" i="29"/>
  <c r="G266" i="29"/>
  <c r="G317" i="29"/>
  <c r="H317" i="29"/>
  <c r="I317" i="29"/>
  <c r="G365" i="29"/>
  <c r="H365" i="29"/>
  <c r="I365" i="29"/>
  <c r="H398" i="29"/>
  <c r="I398" i="29"/>
  <c r="G398" i="29"/>
  <c r="D124" i="29"/>
  <c r="B124" i="29"/>
  <c r="D101" i="29"/>
  <c r="G37" i="29"/>
  <c r="H37" i="29"/>
  <c r="I37" i="29"/>
  <c r="G73" i="29"/>
  <c r="H73" i="29"/>
  <c r="I73" i="29"/>
  <c r="G121" i="29"/>
  <c r="H121" i="29"/>
  <c r="I121" i="29"/>
  <c r="G152" i="29"/>
  <c r="H152" i="29"/>
  <c r="I152" i="29"/>
  <c r="G188" i="29"/>
  <c r="H188" i="29"/>
  <c r="I188" i="29"/>
  <c r="G221" i="29"/>
  <c r="H221" i="29"/>
  <c r="I221" i="29"/>
  <c r="G260" i="29"/>
  <c r="H260" i="29"/>
  <c r="I260" i="29"/>
  <c r="G299" i="29"/>
  <c r="H299" i="29"/>
  <c r="I299" i="29"/>
  <c r="G347" i="29"/>
  <c r="H347" i="29"/>
  <c r="I347" i="29"/>
  <c r="G389" i="29"/>
  <c r="H389" i="29"/>
  <c r="I389" i="29"/>
  <c r="G5" i="29"/>
  <c r="H5" i="29"/>
  <c r="I5" i="29"/>
  <c r="G124" i="29"/>
  <c r="H124" i="29"/>
  <c r="I124" i="29"/>
  <c r="D397" i="29"/>
  <c r="D393" i="29"/>
  <c r="D389" i="29"/>
  <c r="D385" i="29"/>
  <c r="D381" i="29"/>
  <c r="D377" i="29"/>
  <c r="D373" i="29"/>
  <c r="D369" i="29"/>
  <c r="D365" i="29"/>
  <c r="D361" i="29"/>
  <c r="D357" i="29"/>
  <c r="D353" i="29"/>
  <c r="D349" i="29"/>
  <c r="C344" i="29"/>
  <c r="C300" i="29"/>
  <c r="C252" i="29"/>
  <c r="C204" i="29"/>
  <c r="C156" i="29"/>
  <c r="D77" i="29"/>
  <c r="I185" i="29"/>
  <c r="G13" i="29"/>
  <c r="H13" i="29"/>
  <c r="I13" i="29"/>
  <c r="G43" i="29"/>
  <c r="H43" i="29"/>
  <c r="I43" i="29"/>
  <c r="H70" i="29"/>
  <c r="I70" i="29"/>
  <c r="G70" i="29"/>
  <c r="G103" i="29"/>
  <c r="H103" i="29"/>
  <c r="I103" i="29"/>
  <c r="H134" i="29"/>
  <c r="I134" i="29"/>
  <c r="G134" i="29"/>
  <c r="G167" i="29"/>
  <c r="H167" i="29"/>
  <c r="I167" i="29"/>
  <c r="G197" i="29"/>
  <c r="H197" i="29"/>
  <c r="I197" i="29"/>
  <c r="G233" i="29"/>
  <c r="H233" i="29"/>
  <c r="G272" i="29"/>
  <c r="H272" i="29"/>
  <c r="I272" i="29"/>
  <c r="G311" i="29"/>
  <c r="H311" i="29"/>
  <c r="I311" i="29"/>
  <c r="G356" i="29"/>
  <c r="H356" i="29"/>
  <c r="I356" i="29"/>
  <c r="I3" i="29"/>
  <c r="AE3" i="29" s="1"/>
  <c r="H3" i="29"/>
  <c r="G3" i="29"/>
  <c r="C6" i="29"/>
  <c r="D6" i="29"/>
  <c r="B6" i="29"/>
  <c r="B9" i="29"/>
  <c r="C9" i="29"/>
  <c r="D9" i="29"/>
  <c r="B12" i="29"/>
  <c r="C12" i="29"/>
  <c r="D12" i="29"/>
  <c r="B15" i="29"/>
  <c r="C15" i="29"/>
  <c r="D15" i="29"/>
  <c r="C18" i="29"/>
  <c r="D18" i="29"/>
  <c r="B18" i="29"/>
  <c r="B21" i="29"/>
  <c r="C21" i="29"/>
  <c r="D21" i="29"/>
  <c r="B24" i="29"/>
  <c r="C24" i="29"/>
  <c r="D24" i="29"/>
  <c r="B27" i="29"/>
  <c r="C27" i="29"/>
  <c r="D27" i="29"/>
  <c r="C30" i="29"/>
  <c r="D30" i="29"/>
  <c r="B30" i="29"/>
  <c r="B33" i="29"/>
  <c r="C33" i="29"/>
  <c r="D33" i="29"/>
  <c r="B36" i="29"/>
  <c r="C36" i="29"/>
  <c r="D36" i="29"/>
  <c r="B39" i="29"/>
  <c r="C39" i="29"/>
  <c r="D39" i="29"/>
  <c r="C42" i="29"/>
  <c r="D42" i="29"/>
  <c r="B42" i="29"/>
  <c r="B45" i="29"/>
  <c r="C45" i="29"/>
  <c r="D45" i="29"/>
  <c r="B48" i="29"/>
  <c r="C48" i="29"/>
  <c r="D48" i="29"/>
  <c r="B51" i="29"/>
  <c r="C51" i="29"/>
  <c r="D51" i="29"/>
  <c r="C54" i="29"/>
  <c r="D54" i="29"/>
  <c r="B54" i="29"/>
  <c r="B57" i="29"/>
  <c r="C57" i="29"/>
  <c r="D57" i="29"/>
  <c r="B60" i="29"/>
  <c r="C60" i="29"/>
  <c r="D60" i="29"/>
  <c r="B63" i="29"/>
  <c r="C63" i="29"/>
  <c r="D63" i="29"/>
  <c r="C66" i="29"/>
  <c r="D66" i="29"/>
  <c r="B66" i="29"/>
  <c r="B69" i="29"/>
  <c r="C69" i="29"/>
  <c r="D69" i="29"/>
  <c r="B72" i="29"/>
  <c r="C72" i="29"/>
  <c r="D72" i="29"/>
  <c r="B75" i="29"/>
  <c r="C75" i="29"/>
  <c r="D75" i="29"/>
  <c r="C78" i="29"/>
  <c r="D78" i="29"/>
  <c r="B78" i="29"/>
  <c r="B81" i="29"/>
  <c r="C81" i="29"/>
  <c r="D81" i="29"/>
  <c r="B84" i="29"/>
  <c r="C84" i="29"/>
  <c r="D84" i="29"/>
  <c r="B87" i="29"/>
  <c r="C87" i="29"/>
  <c r="D87" i="29"/>
  <c r="C90" i="29"/>
  <c r="D90" i="29"/>
  <c r="B90" i="29"/>
  <c r="B93" i="29"/>
  <c r="C93" i="29"/>
  <c r="D93" i="29"/>
  <c r="B96" i="29"/>
  <c r="C96" i="29"/>
  <c r="D96" i="29"/>
  <c r="B99" i="29"/>
  <c r="C99" i="29"/>
  <c r="D99" i="29"/>
  <c r="C102" i="29"/>
  <c r="D102" i="29"/>
  <c r="B102" i="29"/>
  <c r="B105" i="29"/>
  <c r="C105" i="29"/>
  <c r="D105" i="29"/>
  <c r="B108" i="29"/>
  <c r="C108" i="29"/>
  <c r="D108" i="29"/>
  <c r="B111" i="29"/>
  <c r="C111" i="29"/>
  <c r="D111" i="29"/>
  <c r="C114" i="29"/>
  <c r="D114" i="29"/>
  <c r="B114" i="29"/>
  <c r="B117" i="29"/>
  <c r="C117" i="29"/>
  <c r="D117" i="29"/>
  <c r="D120" i="29"/>
  <c r="B120" i="29"/>
  <c r="B127" i="29"/>
  <c r="C127" i="29"/>
  <c r="D127" i="29"/>
  <c r="B130" i="29"/>
  <c r="C130" i="29"/>
  <c r="D130" i="29"/>
  <c r="B133" i="29"/>
  <c r="C133" i="29"/>
  <c r="D133" i="29"/>
  <c r="D136" i="29"/>
  <c r="B136" i="29"/>
  <c r="B139" i="29"/>
  <c r="C139" i="29"/>
  <c r="D139" i="29"/>
  <c r="B142" i="29"/>
  <c r="C142" i="29"/>
  <c r="D142" i="29"/>
  <c r="B145" i="29"/>
  <c r="C145" i="29"/>
  <c r="D145" i="29"/>
  <c r="D148" i="29"/>
  <c r="B148" i="29"/>
  <c r="B151" i="29"/>
  <c r="C151" i="29"/>
  <c r="D151" i="29"/>
  <c r="B154" i="29"/>
  <c r="C154" i="29"/>
  <c r="D154" i="29"/>
  <c r="B157" i="29"/>
  <c r="C157" i="29"/>
  <c r="D157" i="29"/>
  <c r="D160" i="29"/>
  <c r="B160" i="29"/>
  <c r="B163" i="29"/>
  <c r="C163" i="29"/>
  <c r="D163" i="29"/>
  <c r="B166" i="29"/>
  <c r="C166" i="29"/>
  <c r="D166" i="29"/>
  <c r="B169" i="29"/>
  <c r="C169" i="29"/>
  <c r="D169" i="29"/>
  <c r="D172" i="29"/>
  <c r="B172" i="29"/>
  <c r="B175" i="29"/>
  <c r="C175" i="29"/>
  <c r="D175" i="29"/>
  <c r="B178" i="29"/>
  <c r="C178" i="29"/>
  <c r="D178" i="29"/>
  <c r="B181" i="29"/>
  <c r="C181" i="29"/>
  <c r="D181" i="29"/>
  <c r="D184" i="29"/>
  <c r="B184" i="29"/>
  <c r="B187" i="29"/>
  <c r="C187" i="29"/>
  <c r="D187" i="29"/>
  <c r="B190" i="29"/>
  <c r="C190" i="29"/>
  <c r="D190" i="29"/>
  <c r="B193" i="29"/>
  <c r="C193" i="29"/>
  <c r="D193" i="29"/>
  <c r="D196" i="29"/>
  <c r="B196" i="29"/>
  <c r="B199" i="29"/>
  <c r="C199" i="29"/>
  <c r="D199" i="29"/>
  <c r="B202" i="29"/>
  <c r="C202" i="29"/>
  <c r="D202" i="29"/>
  <c r="B205" i="29"/>
  <c r="C205" i="29"/>
  <c r="D205" i="29"/>
  <c r="D208" i="29"/>
  <c r="B208" i="29"/>
  <c r="B211" i="29"/>
  <c r="C211" i="29"/>
  <c r="D211" i="29"/>
  <c r="B214" i="29"/>
  <c r="C214" i="29"/>
  <c r="D214" i="29"/>
  <c r="B217" i="29"/>
  <c r="C217" i="29"/>
  <c r="D217" i="29"/>
  <c r="D220" i="29"/>
  <c r="B220" i="29"/>
  <c r="B223" i="29"/>
  <c r="C223" i="29"/>
  <c r="D223" i="29"/>
  <c r="B226" i="29"/>
  <c r="C226" i="29"/>
  <c r="D226" i="29"/>
  <c r="B229" i="29"/>
  <c r="C229" i="29"/>
  <c r="D229" i="29"/>
  <c r="D232" i="29"/>
  <c r="B232" i="29"/>
  <c r="B235" i="29"/>
  <c r="C235" i="29"/>
  <c r="D235" i="29"/>
  <c r="B238" i="29"/>
  <c r="C238" i="29"/>
  <c r="D238" i="29"/>
  <c r="B241" i="29"/>
  <c r="C241" i="29"/>
  <c r="D241" i="29"/>
  <c r="D244" i="29"/>
  <c r="B244" i="29"/>
  <c r="B247" i="29"/>
  <c r="C247" i="29"/>
  <c r="D247" i="29"/>
  <c r="B250" i="29"/>
  <c r="C250" i="29"/>
  <c r="D250" i="29"/>
  <c r="B253" i="29"/>
  <c r="C253" i="29"/>
  <c r="D253" i="29"/>
  <c r="D256" i="29"/>
  <c r="B256" i="29"/>
  <c r="B259" i="29"/>
  <c r="C259" i="29"/>
  <c r="D259" i="29"/>
  <c r="B262" i="29"/>
  <c r="C262" i="29"/>
  <c r="D262" i="29"/>
  <c r="B265" i="29"/>
  <c r="C265" i="29"/>
  <c r="D265" i="29"/>
  <c r="D268" i="29"/>
  <c r="B268" i="29"/>
  <c r="B271" i="29"/>
  <c r="C271" i="29"/>
  <c r="D271" i="29"/>
  <c r="B274" i="29"/>
  <c r="C274" i="29"/>
  <c r="D274" i="29"/>
  <c r="B277" i="29"/>
  <c r="C277" i="29"/>
  <c r="D277" i="29"/>
  <c r="D280" i="29"/>
  <c r="B280" i="29"/>
  <c r="B283" i="29"/>
  <c r="C283" i="29"/>
  <c r="D283" i="29"/>
  <c r="B286" i="29"/>
  <c r="C286" i="29"/>
  <c r="D286" i="29"/>
  <c r="B289" i="29"/>
  <c r="C289" i="29"/>
  <c r="D289" i="29"/>
  <c r="D292" i="29"/>
  <c r="B292" i="29"/>
  <c r="B295" i="29"/>
  <c r="C295" i="29"/>
  <c r="D295" i="29"/>
  <c r="B298" i="29"/>
  <c r="C298" i="29"/>
  <c r="D298" i="29"/>
  <c r="B301" i="29"/>
  <c r="C301" i="29"/>
  <c r="D301" i="29"/>
  <c r="D304" i="29"/>
  <c r="B304" i="29"/>
  <c r="B307" i="29"/>
  <c r="C307" i="29"/>
  <c r="D307" i="29"/>
  <c r="B310" i="29"/>
  <c r="C310" i="29"/>
  <c r="D310" i="29"/>
  <c r="B313" i="29"/>
  <c r="C313" i="29"/>
  <c r="D313" i="29"/>
  <c r="D316" i="29"/>
  <c r="B316" i="29"/>
  <c r="B319" i="29"/>
  <c r="C319" i="29"/>
  <c r="D319" i="29"/>
  <c r="B322" i="29"/>
  <c r="C322" i="29"/>
  <c r="D322" i="29"/>
  <c r="B325" i="29"/>
  <c r="C325" i="29"/>
  <c r="D325" i="29"/>
  <c r="D328" i="29"/>
  <c r="B328" i="29"/>
  <c r="B331" i="29"/>
  <c r="C331" i="29"/>
  <c r="D331" i="29"/>
  <c r="B334" i="29"/>
  <c r="C334" i="29"/>
  <c r="D334" i="29"/>
  <c r="B337" i="29"/>
  <c r="C337" i="29"/>
  <c r="D337" i="29"/>
  <c r="D340" i="29"/>
  <c r="B340" i="29"/>
  <c r="B343" i="29"/>
  <c r="C343" i="29"/>
  <c r="D343" i="29"/>
  <c r="C397" i="29"/>
  <c r="C393" i="29"/>
  <c r="C389" i="29"/>
  <c r="C385" i="29"/>
  <c r="C381" i="29"/>
  <c r="C377" i="29"/>
  <c r="C373" i="29"/>
  <c r="C369" i="29"/>
  <c r="C365" i="29"/>
  <c r="C361" i="29"/>
  <c r="C357" i="29"/>
  <c r="C353" i="29"/>
  <c r="C349" i="29"/>
  <c r="B344" i="29"/>
  <c r="D53" i="29"/>
  <c r="I161" i="29"/>
  <c r="G19" i="29"/>
  <c r="H19" i="29"/>
  <c r="I19" i="29"/>
  <c r="G52" i="29"/>
  <c r="H52" i="29"/>
  <c r="I52" i="29"/>
  <c r="G76" i="29"/>
  <c r="H76" i="29"/>
  <c r="I76" i="29"/>
  <c r="G109" i="29"/>
  <c r="H109" i="29"/>
  <c r="I109" i="29"/>
  <c r="G140" i="29"/>
  <c r="H140" i="29"/>
  <c r="I140" i="29"/>
  <c r="G173" i="29"/>
  <c r="H173" i="29"/>
  <c r="I173" i="29"/>
  <c r="G203" i="29"/>
  <c r="H203" i="29"/>
  <c r="I203" i="29"/>
  <c r="H242" i="29"/>
  <c r="I242" i="29"/>
  <c r="G242" i="29"/>
  <c r="G281" i="29"/>
  <c r="H281" i="29"/>
  <c r="H326" i="29"/>
  <c r="I326" i="29"/>
  <c r="G326" i="29"/>
  <c r="G377" i="29"/>
  <c r="H377" i="29"/>
  <c r="H6" i="29"/>
  <c r="I6" i="29"/>
  <c r="G6" i="29"/>
  <c r="G9" i="29"/>
  <c r="H9" i="29"/>
  <c r="I9" i="29"/>
  <c r="G12" i="29"/>
  <c r="H12" i="29"/>
  <c r="I12" i="29"/>
  <c r="G15" i="29"/>
  <c r="H15" i="29"/>
  <c r="I15" i="29"/>
  <c r="H18" i="29"/>
  <c r="I18" i="29"/>
  <c r="G18" i="29"/>
  <c r="G21" i="29"/>
  <c r="H21" i="29"/>
  <c r="I21" i="29"/>
  <c r="G24" i="29"/>
  <c r="H24" i="29"/>
  <c r="I24" i="29"/>
  <c r="G27" i="29"/>
  <c r="H27" i="29"/>
  <c r="I27" i="29"/>
  <c r="H30" i="29"/>
  <c r="I30" i="29"/>
  <c r="G30" i="29"/>
  <c r="G33" i="29"/>
  <c r="H33" i="29"/>
  <c r="I33" i="29"/>
  <c r="G36" i="29"/>
  <c r="H36" i="29"/>
  <c r="I36" i="29"/>
  <c r="G39" i="29"/>
  <c r="H39" i="29"/>
  <c r="I39" i="29"/>
  <c r="H42" i="29"/>
  <c r="I42" i="29"/>
  <c r="G42" i="29"/>
  <c r="G45" i="29"/>
  <c r="H45" i="29"/>
  <c r="I45" i="29"/>
  <c r="G48" i="29"/>
  <c r="H48" i="29"/>
  <c r="I48" i="29"/>
  <c r="G51" i="29"/>
  <c r="H51" i="29"/>
  <c r="I51" i="29"/>
  <c r="H54" i="29"/>
  <c r="I54" i="29"/>
  <c r="G54" i="29"/>
  <c r="G57" i="29"/>
  <c r="H57" i="29"/>
  <c r="I57" i="29"/>
  <c r="G60" i="29"/>
  <c r="H60" i="29"/>
  <c r="I60" i="29"/>
  <c r="G63" i="29"/>
  <c r="H63" i="29"/>
  <c r="I63" i="29"/>
  <c r="H66" i="29"/>
  <c r="I66" i="29"/>
  <c r="G66" i="29"/>
  <c r="G69" i="29"/>
  <c r="H69" i="29"/>
  <c r="I69" i="29"/>
  <c r="G72" i="29"/>
  <c r="H72" i="29"/>
  <c r="I72" i="29"/>
  <c r="G75" i="29"/>
  <c r="H75" i="29"/>
  <c r="I75" i="29"/>
  <c r="H78" i="29"/>
  <c r="I78" i="29"/>
  <c r="G78" i="29"/>
  <c r="G81" i="29"/>
  <c r="H81" i="29"/>
  <c r="I81" i="29"/>
  <c r="G84" i="29"/>
  <c r="H84" i="29"/>
  <c r="I84" i="29"/>
  <c r="G87" i="29"/>
  <c r="H87" i="29"/>
  <c r="I87" i="29"/>
  <c r="H90" i="29"/>
  <c r="I90" i="29"/>
  <c r="G90" i="29"/>
  <c r="G93" i="29"/>
  <c r="H93" i="29"/>
  <c r="I93" i="29"/>
  <c r="G96" i="29"/>
  <c r="H96" i="29"/>
  <c r="I96" i="29"/>
  <c r="G99" i="29"/>
  <c r="H99" i="29"/>
  <c r="I99" i="29"/>
  <c r="H102" i="29"/>
  <c r="I102" i="29"/>
  <c r="G102" i="29"/>
  <c r="G105" i="29"/>
  <c r="H105" i="29"/>
  <c r="I105" i="29"/>
  <c r="G108" i="29"/>
  <c r="H108" i="29"/>
  <c r="I108" i="29"/>
  <c r="G111" i="29"/>
  <c r="H111" i="29"/>
  <c r="I111" i="29"/>
  <c r="H114" i="29"/>
  <c r="I114" i="29"/>
  <c r="G114" i="29"/>
  <c r="G117" i="29"/>
  <c r="H117" i="29"/>
  <c r="I117" i="29"/>
  <c r="G120" i="29"/>
  <c r="H120" i="29"/>
  <c r="I120" i="29"/>
  <c r="G127" i="29"/>
  <c r="H127" i="29"/>
  <c r="I127" i="29"/>
  <c r="H130" i="29"/>
  <c r="I130" i="29"/>
  <c r="G130" i="29"/>
  <c r="G133" i="29"/>
  <c r="H133" i="29"/>
  <c r="I133" i="29"/>
  <c r="G136" i="29"/>
  <c r="H136" i="29"/>
  <c r="I136" i="29"/>
  <c r="G139" i="29"/>
  <c r="H139" i="29"/>
  <c r="I139" i="29"/>
  <c r="H142" i="29"/>
  <c r="I142" i="29"/>
  <c r="G142" i="29"/>
  <c r="G145" i="29"/>
  <c r="H145" i="29"/>
  <c r="I145" i="29"/>
  <c r="G148" i="29"/>
  <c r="H148" i="29"/>
  <c r="I148" i="29"/>
  <c r="G151" i="29"/>
  <c r="H151" i="29"/>
  <c r="I151" i="29"/>
  <c r="H154" i="29"/>
  <c r="I154" i="29"/>
  <c r="G154" i="29"/>
  <c r="G157" i="29"/>
  <c r="H157" i="29"/>
  <c r="I157" i="29"/>
  <c r="G160" i="29"/>
  <c r="H160" i="29"/>
  <c r="I160" i="29"/>
  <c r="G163" i="29"/>
  <c r="H163" i="29"/>
  <c r="I163" i="29"/>
  <c r="H166" i="29"/>
  <c r="I166" i="29"/>
  <c r="G166" i="29"/>
  <c r="G169" i="29"/>
  <c r="H169" i="29"/>
  <c r="I169" i="29"/>
  <c r="G172" i="29"/>
  <c r="H172" i="29"/>
  <c r="I172" i="29"/>
  <c r="G175" i="29"/>
  <c r="H175" i="29"/>
  <c r="I175" i="29"/>
  <c r="H178" i="29"/>
  <c r="I178" i="29"/>
  <c r="G178" i="29"/>
  <c r="G181" i="29"/>
  <c r="H181" i="29"/>
  <c r="I181" i="29"/>
  <c r="G184" i="29"/>
  <c r="H184" i="29"/>
  <c r="I184" i="29"/>
  <c r="G187" i="29"/>
  <c r="H187" i="29"/>
  <c r="I187" i="29"/>
  <c r="H190" i="29"/>
  <c r="I190" i="29"/>
  <c r="G190" i="29"/>
  <c r="G193" i="29"/>
  <c r="H193" i="29"/>
  <c r="I193" i="29"/>
  <c r="G196" i="29"/>
  <c r="H196" i="29"/>
  <c r="I196" i="29"/>
  <c r="G199" i="29"/>
  <c r="H199" i="29"/>
  <c r="I199" i="29"/>
  <c r="H202" i="29"/>
  <c r="I202" i="29"/>
  <c r="G202" i="29"/>
  <c r="G205" i="29"/>
  <c r="H205" i="29"/>
  <c r="I205" i="29"/>
  <c r="G208" i="29"/>
  <c r="H208" i="29"/>
  <c r="I208" i="29"/>
  <c r="G211" i="29"/>
  <c r="H211" i="29"/>
  <c r="I211" i="29"/>
  <c r="H214" i="29"/>
  <c r="I214" i="29"/>
  <c r="G214" i="29"/>
  <c r="G217" i="29"/>
  <c r="H217" i="29"/>
  <c r="I217" i="29"/>
  <c r="G220" i="29"/>
  <c r="H220" i="29"/>
  <c r="I220" i="29"/>
  <c r="G223" i="29"/>
  <c r="H223" i="29"/>
  <c r="I223" i="29"/>
  <c r="H226" i="29"/>
  <c r="I226" i="29"/>
  <c r="G226" i="29"/>
  <c r="G229" i="29"/>
  <c r="H229" i="29"/>
  <c r="I229" i="29"/>
  <c r="G232" i="29"/>
  <c r="H232" i="29"/>
  <c r="I232" i="29"/>
  <c r="G235" i="29"/>
  <c r="H235" i="29"/>
  <c r="I235" i="29"/>
  <c r="H238" i="29"/>
  <c r="I238" i="29"/>
  <c r="G238" i="29"/>
  <c r="G241" i="29"/>
  <c r="H241" i="29"/>
  <c r="I241" i="29"/>
  <c r="G244" i="29"/>
  <c r="H244" i="29"/>
  <c r="I244" i="29"/>
  <c r="G247" i="29"/>
  <c r="H247" i="29"/>
  <c r="I247" i="29"/>
  <c r="H250" i="29"/>
  <c r="I250" i="29"/>
  <c r="G250" i="29"/>
  <c r="G253" i="29"/>
  <c r="H253" i="29"/>
  <c r="I253" i="29"/>
  <c r="G256" i="29"/>
  <c r="H256" i="29"/>
  <c r="I256" i="29"/>
  <c r="G259" i="29"/>
  <c r="H259" i="29"/>
  <c r="I259" i="29"/>
  <c r="H262" i="29"/>
  <c r="I262" i="29"/>
  <c r="G262" i="29"/>
  <c r="G265" i="29"/>
  <c r="H265" i="29"/>
  <c r="I265" i="29"/>
  <c r="G268" i="29"/>
  <c r="H268" i="29"/>
  <c r="I268" i="29"/>
  <c r="G271" i="29"/>
  <c r="H271" i="29"/>
  <c r="I271" i="29"/>
  <c r="H274" i="29"/>
  <c r="I274" i="29"/>
  <c r="G274" i="29"/>
  <c r="G277" i="29"/>
  <c r="H277" i="29"/>
  <c r="I277" i="29"/>
  <c r="G280" i="29"/>
  <c r="H280" i="29"/>
  <c r="I280" i="29"/>
  <c r="G283" i="29"/>
  <c r="H283" i="29"/>
  <c r="I283" i="29"/>
  <c r="H286" i="29"/>
  <c r="I286" i="29"/>
  <c r="G286" i="29"/>
  <c r="G289" i="29"/>
  <c r="H289" i="29"/>
  <c r="I289" i="29"/>
  <c r="G292" i="29"/>
  <c r="H292" i="29"/>
  <c r="I292" i="29"/>
  <c r="G295" i="29"/>
  <c r="H295" i="29"/>
  <c r="I295" i="29"/>
  <c r="H298" i="29"/>
  <c r="I298" i="29"/>
  <c r="G298" i="29"/>
  <c r="G301" i="29"/>
  <c r="H301" i="29"/>
  <c r="I301" i="29"/>
  <c r="G304" i="29"/>
  <c r="H304" i="29"/>
  <c r="I304" i="29"/>
  <c r="G307" i="29"/>
  <c r="H307" i="29"/>
  <c r="I307" i="29"/>
  <c r="H310" i="29"/>
  <c r="I310" i="29"/>
  <c r="G310" i="29"/>
  <c r="G313" i="29"/>
  <c r="H313" i="29"/>
  <c r="I313" i="29"/>
  <c r="G316" i="29"/>
  <c r="H316" i="29"/>
  <c r="I316" i="29"/>
  <c r="G319" i="29"/>
  <c r="H319" i="29"/>
  <c r="I319" i="29"/>
  <c r="H322" i="29"/>
  <c r="I322" i="29"/>
  <c r="G322" i="29"/>
  <c r="G325" i="29"/>
  <c r="H325" i="29"/>
  <c r="I325" i="29"/>
  <c r="G328" i="29"/>
  <c r="H328" i="29"/>
  <c r="I328" i="29"/>
  <c r="G331" i="29"/>
  <c r="H331" i="29"/>
  <c r="I331" i="29"/>
  <c r="H334" i="29"/>
  <c r="I334" i="29"/>
  <c r="G334" i="29"/>
  <c r="G337" i="29"/>
  <c r="H337" i="29"/>
  <c r="I337" i="29"/>
  <c r="G340" i="29"/>
  <c r="H340" i="29"/>
  <c r="I340" i="29"/>
  <c r="G343" i="29"/>
  <c r="H343" i="29"/>
  <c r="I343" i="29"/>
  <c r="H346" i="29"/>
  <c r="I346" i="29"/>
  <c r="G346" i="29"/>
  <c r="G349" i="29"/>
  <c r="H349" i="29"/>
  <c r="I349" i="29"/>
  <c r="G352" i="29"/>
  <c r="H352" i="29"/>
  <c r="I352" i="29"/>
  <c r="G355" i="29"/>
  <c r="H355" i="29"/>
  <c r="I355" i="29"/>
  <c r="H358" i="29"/>
  <c r="I358" i="29"/>
  <c r="G358" i="29"/>
  <c r="G361" i="29"/>
  <c r="H361" i="29"/>
  <c r="I361" i="29"/>
  <c r="G364" i="29"/>
  <c r="H364" i="29"/>
  <c r="I364" i="29"/>
  <c r="G367" i="29"/>
  <c r="H367" i="29"/>
  <c r="I367" i="29"/>
  <c r="H370" i="29"/>
  <c r="I370" i="29"/>
  <c r="G370" i="29"/>
  <c r="G373" i="29"/>
  <c r="H373" i="29"/>
  <c r="I373" i="29"/>
  <c r="G376" i="29"/>
  <c r="H376" i="29"/>
  <c r="I376" i="29"/>
  <c r="G379" i="29"/>
  <c r="H379" i="29"/>
  <c r="I379" i="29"/>
  <c r="H382" i="29"/>
  <c r="I382" i="29"/>
  <c r="G382" i="29"/>
  <c r="G385" i="29"/>
  <c r="H385" i="29"/>
  <c r="I385" i="29"/>
  <c r="G388" i="29"/>
  <c r="H388" i="29"/>
  <c r="I388" i="29"/>
  <c r="G391" i="29"/>
  <c r="H391" i="29"/>
  <c r="I391" i="29"/>
  <c r="H394" i="29"/>
  <c r="I394" i="29"/>
  <c r="G394" i="29"/>
  <c r="G397" i="29"/>
  <c r="H397" i="29"/>
  <c r="I397" i="29"/>
  <c r="C340" i="29"/>
  <c r="C292" i="29"/>
  <c r="C244" i="29"/>
  <c r="C196" i="29"/>
  <c r="C148" i="29"/>
  <c r="D29" i="29"/>
  <c r="I137" i="29"/>
  <c r="H94" i="29"/>
  <c r="I94" i="29"/>
  <c r="G94" i="29"/>
  <c r="H362" i="29"/>
  <c r="I362" i="29"/>
  <c r="G362" i="29"/>
  <c r="B123" i="29"/>
  <c r="C123" i="29"/>
  <c r="D123" i="29"/>
  <c r="D396" i="29"/>
  <c r="D392" i="29"/>
  <c r="D388" i="29"/>
  <c r="D384" i="29"/>
  <c r="D380" i="29"/>
  <c r="D376" i="29"/>
  <c r="D372" i="29"/>
  <c r="D368" i="29"/>
  <c r="D364" i="29"/>
  <c r="D360" i="29"/>
  <c r="D356" i="29"/>
  <c r="D352" i="29"/>
  <c r="D348" i="29"/>
  <c r="C336" i="29"/>
  <c r="C288" i="29"/>
  <c r="C240" i="29"/>
  <c r="C192" i="29"/>
  <c r="C144" i="29"/>
  <c r="D5" i="29"/>
  <c r="AE5" i="29" s="1"/>
  <c r="I113" i="29"/>
  <c r="H22" i="29"/>
  <c r="I22" i="29"/>
  <c r="G22" i="29"/>
  <c r="G55" i="29"/>
  <c r="H55" i="29"/>
  <c r="I55" i="29"/>
  <c r="G91" i="29"/>
  <c r="H91" i="29"/>
  <c r="I91" i="29"/>
  <c r="G164" i="29"/>
  <c r="H164" i="29"/>
  <c r="I164" i="29"/>
  <c r="G209" i="29"/>
  <c r="H209" i="29"/>
  <c r="G257" i="29"/>
  <c r="H257" i="29"/>
  <c r="G305" i="29"/>
  <c r="H305" i="29"/>
  <c r="G353" i="29"/>
  <c r="H353" i="29"/>
  <c r="B125" i="29"/>
  <c r="C125" i="29"/>
  <c r="D125" i="29"/>
  <c r="C396" i="29"/>
  <c r="C392" i="29"/>
  <c r="C388" i="29"/>
  <c r="C384" i="29"/>
  <c r="C380" i="29"/>
  <c r="C376" i="29"/>
  <c r="C372" i="29"/>
  <c r="C368" i="29"/>
  <c r="C364" i="29"/>
  <c r="C360" i="29"/>
  <c r="C356" i="29"/>
  <c r="C352" i="29"/>
  <c r="C348" i="29"/>
  <c r="I377" i="29"/>
  <c r="I89" i="29"/>
  <c r="G7" i="29"/>
  <c r="H7" i="29"/>
  <c r="I7" i="29"/>
  <c r="G31" i="29"/>
  <c r="H31" i="29"/>
  <c r="I31" i="29"/>
  <c r="H46" i="29"/>
  <c r="I46" i="29"/>
  <c r="G46" i="29"/>
  <c r="G64" i="29"/>
  <c r="H64" i="29"/>
  <c r="I64" i="29"/>
  <c r="G88" i="29"/>
  <c r="H88" i="29"/>
  <c r="I88" i="29"/>
  <c r="G100" i="29"/>
  <c r="H100" i="29"/>
  <c r="I100" i="29"/>
  <c r="H118" i="29"/>
  <c r="I118" i="29"/>
  <c r="G118" i="29"/>
  <c r="G131" i="29"/>
  <c r="H131" i="29"/>
  <c r="I131" i="29"/>
  <c r="H146" i="29"/>
  <c r="I146" i="29"/>
  <c r="G146" i="29"/>
  <c r="H158" i="29"/>
  <c r="I158" i="29"/>
  <c r="G158" i="29"/>
  <c r="G176" i="29"/>
  <c r="H176" i="29"/>
  <c r="I176" i="29"/>
  <c r="G191" i="29"/>
  <c r="H191" i="29"/>
  <c r="I191" i="29"/>
  <c r="G200" i="29"/>
  <c r="H200" i="29"/>
  <c r="I200" i="29"/>
  <c r="H218" i="29"/>
  <c r="I218" i="29"/>
  <c r="G218" i="29"/>
  <c r="H230" i="29"/>
  <c r="I230" i="29"/>
  <c r="G230" i="29"/>
  <c r="G245" i="29"/>
  <c r="H245" i="29"/>
  <c r="I245" i="29"/>
  <c r="G263" i="29"/>
  <c r="H263" i="29"/>
  <c r="I263" i="29"/>
  <c r="G275" i="29"/>
  <c r="H275" i="29"/>
  <c r="I275" i="29"/>
  <c r="G284" i="29"/>
  <c r="H284" i="29"/>
  <c r="I284" i="29"/>
  <c r="G293" i="29"/>
  <c r="H293" i="29"/>
  <c r="I293" i="29"/>
  <c r="G308" i="29"/>
  <c r="H308" i="29"/>
  <c r="I308" i="29"/>
  <c r="G320" i="29"/>
  <c r="H320" i="29"/>
  <c r="I320" i="29"/>
  <c r="G332" i="29"/>
  <c r="H332" i="29"/>
  <c r="I332" i="29"/>
  <c r="G341" i="29"/>
  <c r="H341" i="29"/>
  <c r="I341" i="29"/>
  <c r="G359" i="29"/>
  <c r="H359" i="29"/>
  <c r="I359" i="29"/>
  <c r="G371" i="29"/>
  <c r="H371" i="29"/>
  <c r="I371" i="29"/>
  <c r="G380" i="29"/>
  <c r="H380" i="29"/>
  <c r="I380" i="29"/>
  <c r="G395" i="29"/>
  <c r="H395" i="29"/>
  <c r="I395" i="29"/>
  <c r="B4" i="29"/>
  <c r="AC5" i="29" s="1"/>
  <c r="C4" i="29"/>
  <c r="AD4" i="29" s="1"/>
  <c r="D4" i="29"/>
  <c r="AE4" i="29" s="1"/>
  <c r="B7" i="29"/>
  <c r="AC8" i="29" s="1"/>
  <c r="C7" i="29"/>
  <c r="AD7" i="29" s="1"/>
  <c r="D7" i="29"/>
  <c r="AE7" i="29" s="1"/>
  <c r="C10" i="29"/>
  <c r="D10" i="29"/>
  <c r="B10" i="29"/>
  <c r="B13" i="29"/>
  <c r="C13" i="29"/>
  <c r="D13" i="29"/>
  <c r="B16" i="29"/>
  <c r="C16" i="29"/>
  <c r="D16" i="29"/>
  <c r="B19" i="29"/>
  <c r="C19" i="29"/>
  <c r="D19" i="29"/>
  <c r="C22" i="29"/>
  <c r="D22" i="29"/>
  <c r="B22" i="29"/>
  <c r="B25" i="29"/>
  <c r="C25" i="29"/>
  <c r="D25" i="29"/>
  <c r="B28" i="29"/>
  <c r="C28" i="29"/>
  <c r="D28" i="29"/>
  <c r="B31" i="29"/>
  <c r="C31" i="29"/>
  <c r="D31" i="29"/>
  <c r="C34" i="29"/>
  <c r="D34" i="29"/>
  <c r="B34" i="29"/>
  <c r="B37" i="29"/>
  <c r="C37" i="29"/>
  <c r="D37" i="29"/>
  <c r="B40" i="29"/>
  <c r="C40" i="29"/>
  <c r="D40" i="29"/>
  <c r="B43" i="29"/>
  <c r="C43" i="29"/>
  <c r="D43" i="29"/>
  <c r="C46" i="29"/>
  <c r="D46" i="29"/>
  <c r="B46" i="29"/>
  <c r="B49" i="29"/>
  <c r="C49" i="29"/>
  <c r="D49" i="29"/>
  <c r="B52" i="29"/>
  <c r="C52" i="29"/>
  <c r="D52" i="29"/>
  <c r="B55" i="29"/>
  <c r="C55" i="29"/>
  <c r="D55" i="29"/>
  <c r="C58" i="29"/>
  <c r="D58" i="29"/>
  <c r="B58" i="29"/>
  <c r="B61" i="29"/>
  <c r="C61" i="29"/>
  <c r="D61" i="29"/>
  <c r="B64" i="29"/>
  <c r="C64" i="29"/>
  <c r="D64" i="29"/>
  <c r="B67" i="29"/>
  <c r="C67" i="29"/>
  <c r="D67" i="29"/>
  <c r="C70" i="29"/>
  <c r="D70" i="29"/>
  <c r="B70" i="29"/>
  <c r="B73" i="29"/>
  <c r="C73" i="29"/>
  <c r="D73" i="29"/>
  <c r="B76" i="29"/>
  <c r="C76" i="29"/>
  <c r="D76" i="29"/>
  <c r="B79" i="29"/>
  <c r="C79" i="29"/>
  <c r="D79" i="29"/>
  <c r="C82" i="29"/>
  <c r="D82" i="29"/>
  <c r="B82" i="29"/>
  <c r="B85" i="29"/>
  <c r="C85" i="29"/>
  <c r="D85" i="29"/>
  <c r="B88" i="29"/>
  <c r="C88" i="29"/>
  <c r="D88" i="29"/>
  <c r="B91" i="29"/>
  <c r="C91" i="29"/>
  <c r="D91" i="29"/>
  <c r="C94" i="29"/>
  <c r="D94" i="29"/>
  <c r="B94" i="29"/>
  <c r="B97" i="29"/>
  <c r="C97" i="29"/>
  <c r="D97" i="29"/>
  <c r="B100" i="29"/>
  <c r="C100" i="29"/>
  <c r="D100" i="29"/>
  <c r="B103" i="29"/>
  <c r="C103" i="29"/>
  <c r="D103" i="29"/>
  <c r="C106" i="29"/>
  <c r="D106" i="29"/>
  <c r="B106" i="29"/>
  <c r="B109" i="29"/>
  <c r="C109" i="29"/>
  <c r="D109" i="29"/>
  <c r="B112" i="29"/>
  <c r="C112" i="29"/>
  <c r="D112" i="29"/>
  <c r="B115" i="29"/>
  <c r="C115" i="29"/>
  <c r="D115" i="29"/>
  <c r="B118" i="29"/>
  <c r="C118" i="29"/>
  <c r="D118" i="29"/>
  <c r="B121" i="29"/>
  <c r="C121" i="29"/>
  <c r="D121" i="29"/>
  <c r="G123" i="29"/>
  <c r="H123" i="29"/>
  <c r="I123" i="29"/>
  <c r="G125" i="29"/>
  <c r="H125" i="29"/>
  <c r="I125" i="29"/>
  <c r="D128" i="29"/>
  <c r="B128" i="29"/>
  <c r="B131" i="29"/>
  <c r="C131" i="29"/>
  <c r="D131" i="29"/>
  <c r="B134" i="29"/>
  <c r="C134" i="29"/>
  <c r="D134" i="29"/>
  <c r="B137" i="29"/>
  <c r="C137" i="29"/>
  <c r="D137" i="29"/>
  <c r="D140" i="29"/>
  <c r="B140" i="29"/>
  <c r="B143" i="29"/>
  <c r="C143" i="29"/>
  <c r="D143" i="29"/>
  <c r="B146" i="29"/>
  <c r="C146" i="29"/>
  <c r="D146" i="29"/>
  <c r="B149" i="29"/>
  <c r="C149" i="29"/>
  <c r="D149" i="29"/>
  <c r="D152" i="29"/>
  <c r="B152" i="29"/>
  <c r="B155" i="29"/>
  <c r="C155" i="29"/>
  <c r="D155" i="29"/>
  <c r="B158" i="29"/>
  <c r="C158" i="29"/>
  <c r="D158" i="29"/>
  <c r="B161" i="29"/>
  <c r="C161" i="29"/>
  <c r="D161" i="29"/>
  <c r="D164" i="29"/>
  <c r="B164" i="29"/>
  <c r="B167" i="29"/>
  <c r="C167" i="29"/>
  <c r="D167" i="29"/>
  <c r="B170" i="29"/>
  <c r="C170" i="29"/>
  <c r="D170" i="29"/>
  <c r="B173" i="29"/>
  <c r="C173" i="29"/>
  <c r="D173" i="29"/>
  <c r="D176" i="29"/>
  <c r="B176" i="29"/>
  <c r="B179" i="29"/>
  <c r="C179" i="29"/>
  <c r="D179" i="29"/>
  <c r="B182" i="29"/>
  <c r="C182" i="29"/>
  <c r="D182" i="29"/>
  <c r="B185" i="29"/>
  <c r="C185" i="29"/>
  <c r="D185" i="29"/>
  <c r="D188" i="29"/>
  <c r="B188" i="29"/>
  <c r="B191" i="29"/>
  <c r="C191" i="29"/>
  <c r="D191" i="29"/>
  <c r="B194" i="29"/>
  <c r="C194" i="29"/>
  <c r="D194" i="29"/>
  <c r="B197" i="29"/>
  <c r="C197" i="29"/>
  <c r="D197" i="29"/>
  <c r="D200" i="29"/>
  <c r="B200" i="29"/>
  <c r="B203" i="29"/>
  <c r="C203" i="29"/>
  <c r="D203" i="29"/>
  <c r="B206" i="29"/>
  <c r="C206" i="29"/>
  <c r="D206" i="29"/>
  <c r="B209" i="29"/>
  <c r="C209" i="29"/>
  <c r="D209" i="29"/>
  <c r="D212" i="29"/>
  <c r="B212" i="29"/>
  <c r="B215" i="29"/>
  <c r="C215" i="29"/>
  <c r="D215" i="29"/>
  <c r="B218" i="29"/>
  <c r="C218" i="29"/>
  <c r="D218" i="29"/>
  <c r="B221" i="29"/>
  <c r="C221" i="29"/>
  <c r="D221" i="29"/>
  <c r="D224" i="29"/>
  <c r="B224" i="29"/>
  <c r="B227" i="29"/>
  <c r="C227" i="29"/>
  <c r="D227" i="29"/>
  <c r="B230" i="29"/>
  <c r="C230" i="29"/>
  <c r="D230" i="29"/>
  <c r="B233" i="29"/>
  <c r="C233" i="29"/>
  <c r="D233" i="29"/>
  <c r="D236" i="29"/>
  <c r="B236" i="29"/>
  <c r="B239" i="29"/>
  <c r="C239" i="29"/>
  <c r="D239" i="29"/>
  <c r="B242" i="29"/>
  <c r="C242" i="29"/>
  <c r="D242" i="29"/>
  <c r="B245" i="29"/>
  <c r="C245" i="29"/>
  <c r="D245" i="29"/>
  <c r="D248" i="29"/>
  <c r="B248" i="29"/>
  <c r="B251" i="29"/>
  <c r="C251" i="29"/>
  <c r="D251" i="29"/>
  <c r="B254" i="29"/>
  <c r="C254" i="29"/>
  <c r="D254" i="29"/>
  <c r="B257" i="29"/>
  <c r="C257" i="29"/>
  <c r="D257" i="29"/>
  <c r="D260" i="29"/>
  <c r="B260" i="29"/>
  <c r="B263" i="29"/>
  <c r="C263" i="29"/>
  <c r="D263" i="29"/>
  <c r="B266" i="29"/>
  <c r="C266" i="29"/>
  <c r="D266" i="29"/>
  <c r="B269" i="29"/>
  <c r="C269" i="29"/>
  <c r="D269" i="29"/>
  <c r="D272" i="29"/>
  <c r="B272" i="29"/>
  <c r="B275" i="29"/>
  <c r="C275" i="29"/>
  <c r="D275" i="29"/>
  <c r="B278" i="29"/>
  <c r="C278" i="29"/>
  <c r="D278" i="29"/>
  <c r="B281" i="29"/>
  <c r="C281" i="29"/>
  <c r="D281" i="29"/>
  <c r="D284" i="29"/>
  <c r="B284" i="29"/>
  <c r="B287" i="29"/>
  <c r="C287" i="29"/>
  <c r="D287" i="29"/>
  <c r="B290" i="29"/>
  <c r="C290" i="29"/>
  <c r="D290" i="29"/>
  <c r="B293" i="29"/>
  <c r="C293" i="29"/>
  <c r="D293" i="29"/>
  <c r="D296" i="29"/>
  <c r="B296" i="29"/>
  <c r="B299" i="29"/>
  <c r="C299" i="29"/>
  <c r="D299" i="29"/>
  <c r="B302" i="29"/>
  <c r="C302" i="29"/>
  <c r="D302" i="29"/>
  <c r="B305" i="29"/>
  <c r="C305" i="29"/>
  <c r="D305" i="29"/>
  <c r="D308" i="29"/>
  <c r="B308" i="29"/>
  <c r="B311" i="29"/>
  <c r="C311" i="29"/>
  <c r="D311" i="29"/>
  <c r="B314" i="29"/>
  <c r="C314" i="29"/>
  <c r="D314" i="29"/>
  <c r="B317" i="29"/>
  <c r="C317" i="29"/>
  <c r="D317" i="29"/>
  <c r="D320" i="29"/>
  <c r="B320" i="29"/>
  <c r="B323" i="29"/>
  <c r="C323" i="29"/>
  <c r="D323" i="29"/>
  <c r="B326" i="29"/>
  <c r="C326" i="29"/>
  <c r="D326" i="29"/>
  <c r="B329" i="29"/>
  <c r="C329" i="29"/>
  <c r="D329" i="29"/>
  <c r="D332" i="29"/>
  <c r="B332" i="29"/>
  <c r="B335" i="29"/>
  <c r="C335" i="29"/>
  <c r="D335" i="29"/>
  <c r="B338" i="29"/>
  <c r="C338" i="29"/>
  <c r="D338" i="29"/>
  <c r="B341" i="29"/>
  <c r="C341" i="29"/>
  <c r="D341" i="29"/>
  <c r="C328" i="29"/>
  <c r="C280" i="29"/>
  <c r="C232" i="29"/>
  <c r="C184" i="29"/>
  <c r="C136" i="29"/>
  <c r="I353" i="29"/>
  <c r="I65" i="29"/>
  <c r="AD3" i="29" l="1"/>
  <c r="AD5" i="29"/>
  <c r="AC6" i="29"/>
  <c r="AC7" i="29"/>
  <c r="AC4" i="29"/>
  <c r="AE6" i="29"/>
  <c r="AD6" i="29"/>
  <c r="AC30" i="27"/>
  <c r="AC30" i="19"/>
  <c r="AE21" i="27"/>
  <c r="AE21" i="19"/>
  <c r="AD15" i="27"/>
  <c r="AD15" i="19"/>
  <c r="AD32" i="27"/>
  <c r="AD32" i="19"/>
  <c r="AC23" i="19"/>
  <c r="AC23" i="27"/>
  <c r="AE14" i="19"/>
  <c r="AE14" i="27"/>
  <c r="AD8" i="27"/>
  <c r="AD8" i="19"/>
  <c r="AE34" i="27"/>
  <c r="AE34" i="19"/>
  <c r="AD28" i="19"/>
  <c r="AD28" i="27"/>
  <c r="AC19" i="27"/>
  <c r="AC19" i="19"/>
  <c r="AE10" i="27"/>
  <c r="AE10" i="19"/>
  <c r="AD30" i="19"/>
  <c r="AD30" i="27"/>
  <c r="AC21" i="27"/>
  <c r="AC21" i="19"/>
  <c r="AE12" i="27"/>
  <c r="AE12" i="19"/>
  <c r="AE29" i="27"/>
  <c r="AE29" i="19"/>
  <c r="AD23" i="27"/>
  <c r="AD23" i="19"/>
  <c r="AC14" i="27"/>
  <c r="AC14" i="19"/>
  <c r="AE5" i="27"/>
  <c r="AE5" i="19"/>
  <c r="AC34" i="27"/>
  <c r="AC34" i="19"/>
  <c r="AE25" i="19"/>
  <c r="AE25" i="27"/>
  <c r="AD19" i="27"/>
  <c r="AD19" i="19"/>
  <c r="AC10" i="27"/>
  <c r="AC10" i="19"/>
  <c r="AE27" i="19"/>
  <c r="AE27" i="27"/>
  <c r="AD21" i="27"/>
  <c r="AD21" i="19"/>
  <c r="AC12" i="19"/>
  <c r="AC12" i="27"/>
  <c r="AE4" i="27"/>
  <c r="AE4" i="19"/>
  <c r="AC29" i="27"/>
  <c r="AC29" i="19"/>
  <c r="AE20" i="27"/>
  <c r="AE20" i="19"/>
  <c r="AD14" i="19"/>
  <c r="AD14" i="27"/>
  <c r="AC5" i="27"/>
  <c r="AC5" i="19"/>
  <c r="AD34" i="27"/>
  <c r="AD34" i="19"/>
  <c r="AC25" i="19"/>
  <c r="AC25" i="27"/>
  <c r="AE16" i="27"/>
  <c r="AE16" i="19"/>
  <c r="AD10" i="27"/>
  <c r="AD10" i="19"/>
  <c r="AE6" i="19"/>
  <c r="AE6" i="27"/>
  <c r="AC27" i="27"/>
  <c r="AC27" i="19"/>
  <c r="AE18" i="27"/>
  <c r="AE18" i="19"/>
  <c r="AD12" i="19"/>
  <c r="AD12" i="27"/>
  <c r="AC4" i="19"/>
  <c r="AC4" i="27"/>
  <c r="AE35" i="19"/>
  <c r="AE35" i="27"/>
  <c r="AD29" i="27"/>
  <c r="AD29" i="19"/>
  <c r="AC20" i="19"/>
  <c r="AC20" i="27"/>
  <c r="AE11" i="19"/>
  <c r="AE11" i="27"/>
  <c r="AD5" i="27"/>
  <c r="AD5" i="19"/>
  <c r="AE31" i="27"/>
  <c r="AE31" i="19"/>
  <c r="AD25" i="19"/>
  <c r="AD25" i="27"/>
  <c r="AC16" i="27"/>
  <c r="AC16" i="19"/>
  <c r="AE7" i="27"/>
  <c r="AE7" i="19"/>
  <c r="AC6" i="27"/>
  <c r="AC6" i="19"/>
  <c r="AD3" i="27"/>
  <c r="AD3" i="19"/>
  <c r="AE33" i="19"/>
  <c r="AE33" i="27"/>
  <c r="AD27" i="27"/>
  <c r="AD27" i="19"/>
  <c r="AC18" i="27"/>
  <c r="AC18" i="19"/>
  <c r="AE9" i="19"/>
  <c r="AE9" i="27"/>
  <c r="AD4" i="19"/>
  <c r="AD4" i="27"/>
  <c r="AC35" i="27"/>
  <c r="AC35" i="19"/>
  <c r="AE26" i="27"/>
  <c r="AE26" i="19"/>
  <c r="AD20" i="19"/>
  <c r="AD20" i="27"/>
  <c r="AC11" i="27"/>
  <c r="AC11" i="19"/>
  <c r="AC31" i="19"/>
  <c r="AC31" i="27"/>
  <c r="AC22" i="27"/>
  <c r="AC22" i="19"/>
  <c r="AD16" i="27"/>
  <c r="AD16" i="19"/>
  <c r="AC7" i="19"/>
  <c r="AC7" i="27"/>
  <c r="AD6" i="19"/>
  <c r="AD6" i="27"/>
  <c r="AC3" i="27"/>
  <c r="AC3" i="19"/>
  <c r="AC33" i="19"/>
  <c r="AC33" i="27"/>
  <c r="AE24" i="27"/>
  <c r="AE24" i="19"/>
  <c r="AD18" i="27"/>
  <c r="AD18" i="19"/>
  <c r="AC9" i="19"/>
  <c r="AC9" i="27"/>
  <c r="AD35" i="27"/>
  <c r="AD35" i="19"/>
  <c r="AC26" i="27"/>
  <c r="AC26" i="19"/>
  <c r="AE17" i="19"/>
  <c r="AE17" i="27"/>
  <c r="AD11" i="27"/>
  <c r="AD11" i="19"/>
  <c r="AD31" i="27"/>
  <c r="AD31" i="19"/>
  <c r="AE22" i="19"/>
  <c r="AE22" i="27"/>
  <c r="AE13" i="27"/>
  <c r="AE13" i="19"/>
  <c r="AD7" i="27"/>
  <c r="AD7" i="19"/>
  <c r="AE3" i="27"/>
  <c r="AE3" i="19"/>
  <c r="AD33" i="19"/>
  <c r="AD33" i="27"/>
  <c r="AC24" i="27"/>
  <c r="AC24" i="19"/>
  <c r="AE15" i="27"/>
  <c r="AE15" i="19"/>
  <c r="AD9" i="19"/>
  <c r="AD9" i="27"/>
  <c r="AE32" i="27"/>
  <c r="AE32" i="19"/>
  <c r="AD26" i="27"/>
  <c r="AD26" i="19"/>
  <c r="AC17" i="19"/>
  <c r="AC17" i="27"/>
  <c r="AE8" i="27"/>
  <c r="AE8" i="19"/>
  <c r="AE28" i="27"/>
  <c r="AE28" i="19"/>
  <c r="AD22" i="19"/>
  <c r="AD22" i="27"/>
  <c r="AC13" i="27"/>
  <c r="AC13" i="19"/>
  <c r="AE30" i="19"/>
  <c r="AE30" i="27"/>
  <c r="AD24" i="27"/>
  <c r="AD24" i="19"/>
  <c r="AC15" i="19"/>
  <c r="AC15" i="27"/>
  <c r="AC32" i="27"/>
  <c r="AC32" i="19"/>
  <c r="AE23" i="27"/>
  <c r="AE23" i="19"/>
  <c r="AD17" i="19"/>
  <c r="AD17" i="27"/>
  <c r="AC8" i="27"/>
  <c r="AC8" i="19"/>
  <c r="AC28" i="19"/>
  <c r="AC28" i="27"/>
  <c r="AE19" i="19"/>
  <c r="AE19" i="27"/>
  <c r="AD13" i="27"/>
  <c r="AD13" i="19"/>
  <c r="Z7" i="27"/>
  <c r="Z7" i="19"/>
  <c r="AA7" i="19"/>
  <c r="AA7" i="27"/>
  <c r="AB7" i="19"/>
  <c r="AB7" i="27"/>
  <c r="A16" i="33"/>
  <c r="H11" i="33"/>
  <c r="J11" i="33" s="1"/>
  <c r="I11" i="33"/>
  <c r="H7" i="31"/>
  <c r="L7" i="31" s="1"/>
  <c r="A38" i="31"/>
  <c r="L8" i="29"/>
  <c r="AC9" i="29" s="1"/>
  <c r="M8" i="29"/>
  <c r="AD8" i="29" s="1"/>
  <c r="N8" i="29"/>
  <c r="AE8" i="29" s="1"/>
  <c r="T109" i="27"/>
  <c r="T109" i="19"/>
  <c r="T49" i="27"/>
  <c r="T49" i="19"/>
  <c r="Y69" i="27"/>
  <c r="Y69" i="19"/>
  <c r="U8" i="27"/>
  <c r="U8" i="19"/>
  <c r="U121" i="27"/>
  <c r="U121" i="19"/>
  <c r="U109" i="27"/>
  <c r="U109" i="19"/>
  <c r="U97" i="27"/>
  <c r="U97" i="19"/>
  <c r="U85" i="27"/>
  <c r="U85" i="19"/>
  <c r="U73" i="27"/>
  <c r="U73" i="19"/>
  <c r="U61" i="27"/>
  <c r="U61" i="19"/>
  <c r="U49" i="27"/>
  <c r="U49" i="19"/>
  <c r="U37" i="27"/>
  <c r="U37" i="19"/>
  <c r="U25" i="27"/>
  <c r="U25" i="19"/>
  <c r="U13" i="27"/>
  <c r="U13" i="19"/>
  <c r="X88" i="27"/>
  <c r="X88" i="19"/>
  <c r="X7" i="19"/>
  <c r="X7" i="27"/>
  <c r="Y55" i="27"/>
  <c r="Y55" i="19"/>
  <c r="W94" i="27"/>
  <c r="W94" i="19"/>
  <c r="W117" i="27"/>
  <c r="W117" i="19"/>
  <c r="W105" i="27"/>
  <c r="W105" i="19"/>
  <c r="W93" i="27"/>
  <c r="W93" i="19"/>
  <c r="W81" i="27"/>
  <c r="W81" i="19"/>
  <c r="W69" i="27"/>
  <c r="W69" i="19"/>
  <c r="W57" i="27"/>
  <c r="W57" i="19"/>
  <c r="W45" i="27"/>
  <c r="W45" i="19"/>
  <c r="W33" i="19"/>
  <c r="W33" i="27"/>
  <c r="W21" i="19"/>
  <c r="W21" i="27"/>
  <c r="W9" i="19"/>
  <c r="W9" i="27"/>
  <c r="Y109" i="27"/>
  <c r="Y109" i="19"/>
  <c r="U111" i="27"/>
  <c r="U111" i="19"/>
  <c r="U99" i="27"/>
  <c r="U99" i="19"/>
  <c r="U87" i="27"/>
  <c r="U87" i="19"/>
  <c r="U75" i="27"/>
  <c r="U75" i="19"/>
  <c r="U63" i="27"/>
  <c r="U63" i="19"/>
  <c r="U51" i="27"/>
  <c r="U51" i="19"/>
  <c r="U39" i="27"/>
  <c r="U39" i="19"/>
  <c r="U27" i="27"/>
  <c r="U27" i="19"/>
  <c r="U15" i="27"/>
  <c r="U15" i="19"/>
  <c r="Y3" i="27"/>
  <c r="Y3" i="19"/>
  <c r="Y103" i="27"/>
  <c r="Y103" i="19"/>
  <c r="Y5" i="27"/>
  <c r="Y5" i="19"/>
  <c r="Y121" i="27"/>
  <c r="Y121" i="19"/>
  <c r="W28" i="19"/>
  <c r="W28" i="27"/>
  <c r="X110" i="27"/>
  <c r="X110" i="19"/>
  <c r="X98" i="27"/>
  <c r="X98" i="19"/>
  <c r="Y86" i="27"/>
  <c r="Y86" i="19"/>
  <c r="Y74" i="27"/>
  <c r="Y74" i="19"/>
  <c r="W62" i="27"/>
  <c r="W62" i="19"/>
  <c r="W50" i="27"/>
  <c r="W50" i="19"/>
  <c r="Y35" i="27"/>
  <c r="Y35" i="19"/>
  <c r="Y23" i="27"/>
  <c r="Y23" i="19"/>
  <c r="W11" i="19"/>
  <c r="W11" i="27"/>
  <c r="X79" i="27"/>
  <c r="X79" i="19"/>
  <c r="X4" i="19"/>
  <c r="X4" i="27"/>
  <c r="T119" i="27"/>
  <c r="T119" i="19"/>
  <c r="U107" i="19"/>
  <c r="U107" i="27"/>
  <c r="V92" i="27"/>
  <c r="V92" i="19"/>
  <c r="V80" i="27"/>
  <c r="V80" i="19"/>
  <c r="T68" i="27"/>
  <c r="T68" i="19"/>
  <c r="T56" i="27"/>
  <c r="T56" i="19"/>
  <c r="U44" i="27"/>
  <c r="U44" i="19"/>
  <c r="U32" i="27"/>
  <c r="U32" i="19"/>
  <c r="V17" i="27"/>
  <c r="V17" i="19"/>
  <c r="T5" i="27"/>
  <c r="T5" i="19"/>
  <c r="X82" i="27"/>
  <c r="X82" i="19"/>
  <c r="Y10" i="19"/>
  <c r="Y10" i="27"/>
  <c r="Y34" i="27"/>
  <c r="Y34" i="19"/>
  <c r="T37" i="27"/>
  <c r="T37" i="19"/>
  <c r="Y81" i="27"/>
  <c r="Y81" i="19"/>
  <c r="Y9" i="27"/>
  <c r="Y9" i="19"/>
  <c r="T63" i="27"/>
  <c r="T63" i="19"/>
  <c r="Y62" i="27"/>
  <c r="Y62" i="19"/>
  <c r="Y11" i="27"/>
  <c r="Y11" i="19"/>
  <c r="T107" i="27"/>
  <c r="T107" i="19"/>
  <c r="T32" i="27"/>
  <c r="T32" i="19"/>
  <c r="X34" i="27"/>
  <c r="X34" i="19"/>
  <c r="V118" i="27"/>
  <c r="V118" i="19"/>
  <c r="U106" i="27"/>
  <c r="U106" i="19"/>
  <c r="U94" i="27"/>
  <c r="U94" i="19"/>
  <c r="U82" i="27"/>
  <c r="U82" i="19"/>
  <c r="U70" i="27"/>
  <c r="U70" i="19"/>
  <c r="U58" i="27"/>
  <c r="U58" i="19"/>
  <c r="U46" i="27"/>
  <c r="U46" i="19"/>
  <c r="U34" i="27"/>
  <c r="U34" i="19"/>
  <c r="U22" i="27"/>
  <c r="U22" i="19"/>
  <c r="U10" i="27"/>
  <c r="U10" i="19"/>
  <c r="Y64" i="27"/>
  <c r="Y64" i="19"/>
  <c r="Y89" i="27"/>
  <c r="Y89" i="19"/>
  <c r="W55" i="27"/>
  <c r="W55" i="19"/>
  <c r="X117" i="27"/>
  <c r="X117" i="19"/>
  <c r="X105" i="27"/>
  <c r="X105" i="19"/>
  <c r="X93" i="27"/>
  <c r="X93" i="19"/>
  <c r="X81" i="27"/>
  <c r="X81" i="19"/>
  <c r="X69" i="27"/>
  <c r="X69" i="19"/>
  <c r="X57" i="27"/>
  <c r="X57" i="19"/>
  <c r="X45" i="27"/>
  <c r="X45" i="19"/>
  <c r="X33" i="27"/>
  <c r="X33" i="19"/>
  <c r="X21" i="27"/>
  <c r="X21" i="19"/>
  <c r="X9" i="27"/>
  <c r="X9" i="19"/>
  <c r="W109" i="27"/>
  <c r="W109" i="19"/>
  <c r="V108" i="27"/>
  <c r="V108" i="19"/>
  <c r="V96" i="27"/>
  <c r="V96" i="19"/>
  <c r="V84" i="27"/>
  <c r="V84" i="19"/>
  <c r="V72" i="27"/>
  <c r="V72" i="19"/>
  <c r="V60" i="27"/>
  <c r="V60" i="19"/>
  <c r="V48" i="27"/>
  <c r="V48" i="19"/>
  <c r="V36" i="27"/>
  <c r="V36" i="19"/>
  <c r="V24" i="27"/>
  <c r="V24" i="19"/>
  <c r="V12" i="27"/>
  <c r="V12" i="19"/>
  <c r="W103" i="27"/>
  <c r="W103" i="19"/>
  <c r="W5" i="19"/>
  <c r="W5" i="27"/>
  <c r="W121" i="27"/>
  <c r="W121" i="19"/>
  <c r="X28" i="19"/>
  <c r="X28" i="27"/>
  <c r="X122" i="27"/>
  <c r="X122" i="19"/>
  <c r="Y110" i="27"/>
  <c r="Y110" i="19"/>
  <c r="Y98" i="27"/>
  <c r="Y98" i="19"/>
  <c r="W86" i="27"/>
  <c r="W86" i="19"/>
  <c r="W74" i="27"/>
  <c r="W74" i="19"/>
  <c r="Y59" i="27"/>
  <c r="Y59" i="19"/>
  <c r="Y47" i="27"/>
  <c r="Y47" i="19"/>
  <c r="W35" i="19"/>
  <c r="W35" i="27"/>
  <c r="W23" i="19"/>
  <c r="W23" i="27"/>
  <c r="X11" i="19"/>
  <c r="X11" i="27"/>
  <c r="X58" i="27"/>
  <c r="X58" i="19"/>
  <c r="U119" i="19"/>
  <c r="U119" i="27"/>
  <c r="V104" i="27"/>
  <c r="V104" i="19"/>
  <c r="T92" i="27"/>
  <c r="T92" i="19"/>
  <c r="T80" i="27"/>
  <c r="T80" i="19"/>
  <c r="U68" i="27"/>
  <c r="U68" i="19"/>
  <c r="U56" i="27"/>
  <c r="U56" i="19"/>
  <c r="V41" i="27"/>
  <c r="V41" i="19"/>
  <c r="T29" i="27"/>
  <c r="T29" i="19"/>
  <c r="T17" i="27"/>
  <c r="T17" i="19"/>
  <c r="U5" i="27"/>
  <c r="U5" i="19"/>
  <c r="Y82" i="27"/>
  <c r="Y82" i="19"/>
  <c r="W10" i="19"/>
  <c r="W10" i="27"/>
  <c r="W34" i="19"/>
  <c r="W34" i="27"/>
  <c r="T25" i="27"/>
  <c r="T25" i="19"/>
  <c r="X91" i="27"/>
  <c r="X91" i="19"/>
  <c r="Y45" i="27"/>
  <c r="Y45" i="19"/>
  <c r="W3" i="27"/>
  <c r="W3" i="19"/>
  <c r="W4" i="19"/>
  <c r="W4" i="27"/>
  <c r="T118" i="27"/>
  <c r="T118" i="19"/>
  <c r="V106" i="27"/>
  <c r="V106" i="19"/>
  <c r="V94" i="27"/>
  <c r="V94" i="19"/>
  <c r="V82" i="27"/>
  <c r="V82" i="19"/>
  <c r="V70" i="27"/>
  <c r="V70" i="19"/>
  <c r="V58" i="27"/>
  <c r="V58" i="19"/>
  <c r="V46" i="27"/>
  <c r="V46" i="19"/>
  <c r="V34" i="27"/>
  <c r="V34" i="19"/>
  <c r="V22" i="27"/>
  <c r="V22" i="19"/>
  <c r="V10" i="27"/>
  <c r="V10" i="19"/>
  <c r="W64" i="27"/>
  <c r="W64" i="19"/>
  <c r="X55" i="27"/>
  <c r="X55" i="19"/>
  <c r="V29" i="27"/>
  <c r="V29" i="19"/>
  <c r="X114" i="27"/>
  <c r="X114" i="19"/>
  <c r="X102" i="27"/>
  <c r="X102" i="19"/>
  <c r="X90" i="27"/>
  <c r="X90" i="19"/>
  <c r="X78" i="27"/>
  <c r="X78" i="19"/>
  <c r="X66" i="27"/>
  <c r="X66" i="19"/>
  <c r="X54" i="27"/>
  <c r="X54" i="19"/>
  <c r="X42" i="27"/>
  <c r="X42" i="19"/>
  <c r="X30" i="27"/>
  <c r="X30" i="19"/>
  <c r="X18" i="27"/>
  <c r="X18" i="19"/>
  <c r="X6" i="27"/>
  <c r="X6" i="19"/>
  <c r="X109" i="27"/>
  <c r="X109" i="19"/>
  <c r="V53" i="27"/>
  <c r="V53" i="19"/>
  <c r="U120" i="27"/>
  <c r="U120" i="19"/>
  <c r="T108" i="27"/>
  <c r="T108" i="19"/>
  <c r="T96" i="27"/>
  <c r="T96" i="19"/>
  <c r="T84" i="27"/>
  <c r="T84" i="19"/>
  <c r="T72" i="27"/>
  <c r="T72" i="19"/>
  <c r="T60" i="27"/>
  <c r="T60" i="19"/>
  <c r="T48" i="27"/>
  <c r="T48" i="19"/>
  <c r="T36" i="27"/>
  <c r="T36" i="19"/>
  <c r="T24" i="27"/>
  <c r="T24" i="19"/>
  <c r="T12" i="27"/>
  <c r="T12" i="19"/>
  <c r="X103" i="27"/>
  <c r="X103" i="19"/>
  <c r="V77" i="27"/>
  <c r="V77" i="19"/>
  <c r="X5" i="27"/>
  <c r="X5" i="19"/>
  <c r="X121" i="27"/>
  <c r="X121" i="19"/>
  <c r="Y122" i="27"/>
  <c r="Y122" i="19"/>
  <c r="W110" i="27"/>
  <c r="W110" i="19"/>
  <c r="W98" i="27"/>
  <c r="W98" i="19"/>
  <c r="Y83" i="27"/>
  <c r="Y83" i="19"/>
  <c r="Y71" i="27"/>
  <c r="Y71" i="19"/>
  <c r="W59" i="27"/>
  <c r="W59" i="19"/>
  <c r="W47" i="27"/>
  <c r="W47" i="19"/>
  <c r="X35" i="27"/>
  <c r="X35" i="19"/>
  <c r="X23" i="19"/>
  <c r="X23" i="27"/>
  <c r="Y8" i="19"/>
  <c r="Y8" i="27"/>
  <c r="Y58" i="27"/>
  <c r="Y58" i="19"/>
  <c r="U116" i="27"/>
  <c r="U116" i="19"/>
  <c r="T104" i="27"/>
  <c r="T104" i="19"/>
  <c r="U92" i="27"/>
  <c r="U92" i="19"/>
  <c r="U80" i="27"/>
  <c r="U80" i="19"/>
  <c r="V65" i="27"/>
  <c r="V65" i="19"/>
  <c r="T53" i="27"/>
  <c r="T53" i="19"/>
  <c r="T41" i="27"/>
  <c r="T41" i="19"/>
  <c r="U29" i="27"/>
  <c r="U29" i="19"/>
  <c r="U17" i="27"/>
  <c r="U17" i="19"/>
  <c r="W82" i="27"/>
  <c r="W82" i="19"/>
  <c r="T85" i="27"/>
  <c r="T85" i="19"/>
  <c r="Y117" i="27"/>
  <c r="Y117" i="19"/>
  <c r="T75" i="27"/>
  <c r="T75" i="19"/>
  <c r="T44" i="27"/>
  <c r="T44" i="19"/>
  <c r="Y65" i="27"/>
  <c r="Y65" i="19"/>
  <c r="U118" i="27"/>
  <c r="U118" i="19"/>
  <c r="T106" i="27"/>
  <c r="T106" i="19"/>
  <c r="T94" i="27"/>
  <c r="T94" i="19"/>
  <c r="T82" i="27"/>
  <c r="T82" i="19"/>
  <c r="T70" i="27"/>
  <c r="T70" i="19"/>
  <c r="T58" i="27"/>
  <c r="T58" i="19"/>
  <c r="T46" i="27"/>
  <c r="T46" i="19"/>
  <c r="T34" i="27"/>
  <c r="T34" i="19"/>
  <c r="T22" i="27"/>
  <c r="T22" i="19"/>
  <c r="T10" i="27"/>
  <c r="T10" i="19"/>
  <c r="X64" i="27"/>
  <c r="X64" i="19"/>
  <c r="X22" i="27"/>
  <c r="X22" i="19"/>
  <c r="Y114" i="27"/>
  <c r="Y114" i="19"/>
  <c r="Y102" i="27"/>
  <c r="Y102" i="19"/>
  <c r="Y90" i="27"/>
  <c r="Y90" i="19"/>
  <c r="Y78" i="27"/>
  <c r="Y78" i="19"/>
  <c r="Y66" i="27"/>
  <c r="Y66" i="19"/>
  <c r="Y54" i="27"/>
  <c r="Y54" i="19"/>
  <c r="Y42" i="27"/>
  <c r="Y42" i="19"/>
  <c r="Y30" i="27"/>
  <c r="Y30" i="19"/>
  <c r="Y18" i="19"/>
  <c r="Y18" i="27"/>
  <c r="Y6" i="19"/>
  <c r="Y6" i="27"/>
  <c r="Y76" i="27"/>
  <c r="Y76" i="19"/>
  <c r="V120" i="27"/>
  <c r="V120" i="19"/>
  <c r="U108" i="27"/>
  <c r="U108" i="19"/>
  <c r="U96" i="27"/>
  <c r="U96" i="19"/>
  <c r="U84" i="27"/>
  <c r="U84" i="19"/>
  <c r="U72" i="27"/>
  <c r="U72" i="19"/>
  <c r="U60" i="27"/>
  <c r="U60" i="19"/>
  <c r="U48" i="27"/>
  <c r="U48" i="19"/>
  <c r="U36" i="27"/>
  <c r="U36" i="19"/>
  <c r="U24" i="27"/>
  <c r="U24" i="19"/>
  <c r="U12" i="27"/>
  <c r="U12" i="19"/>
  <c r="X70" i="27"/>
  <c r="X70" i="19"/>
  <c r="Y73" i="27"/>
  <c r="Y73" i="19"/>
  <c r="T116" i="27"/>
  <c r="T116" i="19"/>
  <c r="W122" i="27"/>
  <c r="W122" i="19"/>
  <c r="Y107" i="27"/>
  <c r="Y107" i="19"/>
  <c r="Y95" i="27"/>
  <c r="Y95" i="19"/>
  <c r="W83" i="27"/>
  <c r="W83" i="19"/>
  <c r="W71" i="27"/>
  <c r="W71" i="19"/>
  <c r="X59" i="27"/>
  <c r="X59" i="19"/>
  <c r="X47" i="27"/>
  <c r="X47" i="19"/>
  <c r="Y32" i="27"/>
  <c r="Y32" i="19"/>
  <c r="Y20" i="27"/>
  <c r="Y20" i="19"/>
  <c r="W8" i="19"/>
  <c r="W8" i="27"/>
  <c r="W58" i="27"/>
  <c r="W58" i="19"/>
  <c r="V116" i="27"/>
  <c r="V116" i="19"/>
  <c r="U104" i="27"/>
  <c r="U104" i="19"/>
  <c r="V89" i="27"/>
  <c r="V89" i="19"/>
  <c r="T77" i="27"/>
  <c r="T77" i="19"/>
  <c r="T65" i="27"/>
  <c r="T65" i="19"/>
  <c r="U53" i="27"/>
  <c r="U53" i="19"/>
  <c r="U41" i="27"/>
  <c r="U41" i="19"/>
  <c r="U26" i="27"/>
  <c r="U26" i="19"/>
  <c r="U14" i="27"/>
  <c r="U14" i="19"/>
  <c r="Y49" i="27"/>
  <c r="Y49" i="19"/>
  <c r="T3" i="27"/>
  <c r="T3" i="19"/>
  <c r="T97" i="27"/>
  <c r="T97" i="19"/>
  <c r="V115" i="27"/>
  <c r="V115" i="19"/>
  <c r="V103" i="27"/>
  <c r="V103" i="19"/>
  <c r="V91" i="27"/>
  <c r="V91" i="19"/>
  <c r="V79" i="27"/>
  <c r="V79" i="19"/>
  <c r="V67" i="27"/>
  <c r="V67" i="19"/>
  <c r="V55" i="27"/>
  <c r="V55" i="19"/>
  <c r="V43" i="27"/>
  <c r="V43" i="19"/>
  <c r="V31" i="27"/>
  <c r="V31" i="19"/>
  <c r="V19" i="27"/>
  <c r="V19" i="19"/>
  <c r="V7" i="27"/>
  <c r="V7" i="19"/>
  <c r="X118" i="27"/>
  <c r="X118" i="19"/>
  <c r="X46" i="27"/>
  <c r="X46" i="19"/>
  <c r="Y22" i="19"/>
  <c r="Y22" i="27"/>
  <c r="W114" i="27"/>
  <c r="W114" i="19"/>
  <c r="W102" i="27"/>
  <c r="W102" i="19"/>
  <c r="W90" i="27"/>
  <c r="W90" i="19"/>
  <c r="W78" i="27"/>
  <c r="W78" i="19"/>
  <c r="W66" i="27"/>
  <c r="W66" i="19"/>
  <c r="W54" i="27"/>
  <c r="W54" i="19"/>
  <c r="W42" i="27"/>
  <c r="W42" i="19"/>
  <c r="W30" i="27"/>
  <c r="W30" i="19"/>
  <c r="W18" i="19"/>
  <c r="W18" i="27"/>
  <c r="W6" i="19"/>
  <c r="W6" i="27"/>
  <c r="W76" i="27"/>
  <c r="W76" i="19"/>
  <c r="V117" i="27"/>
  <c r="V117" i="19"/>
  <c r="V105" i="27"/>
  <c r="V105" i="19"/>
  <c r="V93" i="27"/>
  <c r="V93" i="19"/>
  <c r="V81" i="27"/>
  <c r="V81" i="19"/>
  <c r="V69" i="27"/>
  <c r="V69" i="19"/>
  <c r="V57" i="27"/>
  <c r="V57" i="19"/>
  <c r="V45" i="27"/>
  <c r="V45" i="19"/>
  <c r="V33" i="27"/>
  <c r="V33" i="19"/>
  <c r="V21" i="27"/>
  <c r="V21" i="19"/>
  <c r="V9" i="27"/>
  <c r="V9" i="19"/>
  <c r="Y70" i="27"/>
  <c r="Y70" i="19"/>
  <c r="W73" i="27"/>
  <c r="W73" i="19"/>
  <c r="Y119" i="27"/>
  <c r="Y119" i="19"/>
  <c r="W107" i="27"/>
  <c r="W107" i="19"/>
  <c r="W95" i="27"/>
  <c r="W95" i="19"/>
  <c r="X83" i="27"/>
  <c r="X83" i="19"/>
  <c r="X71" i="27"/>
  <c r="X71" i="19"/>
  <c r="Y56" i="27"/>
  <c r="Y56" i="19"/>
  <c r="Y44" i="27"/>
  <c r="Y44" i="19"/>
  <c r="W32" i="19"/>
  <c r="W32" i="27"/>
  <c r="W20" i="19"/>
  <c r="W20" i="27"/>
  <c r="X8" i="19"/>
  <c r="X8" i="27"/>
  <c r="Y112" i="27"/>
  <c r="Y112" i="19"/>
  <c r="Y40" i="27"/>
  <c r="Y40" i="19"/>
  <c r="V113" i="27"/>
  <c r="V113" i="19"/>
  <c r="T101" i="27"/>
  <c r="T101" i="19"/>
  <c r="T89" i="27"/>
  <c r="T89" i="19"/>
  <c r="U77" i="27"/>
  <c r="U77" i="19"/>
  <c r="U65" i="19"/>
  <c r="U65" i="27"/>
  <c r="U50" i="27"/>
  <c r="U50" i="19"/>
  <c r="U38" i="27"/>
  <c r="U38" i="19"/>
  <c r="V26" i="27"/>
  <c r="V26" i="19"/>
  <c r="V14" i="27"/>
  <c r="V14" i="19"/>
  <c r="W49" i="27"/>
  <c r="W49" i="19"/>
  <c r="T61" i="27"/>
  <c r="T61" i="19"/>
  <c r="W7" i="19"/>
  <c r="W7" i="27"/>
  <c r="Y105" i="27"/>
  <c r="Y105" i="19"/>
  <c r="X19" i="19"/>
  <c r="X19" i="27"/>
  <c r="T39" i="27"/>
  <c r="T39" i="19"/>
  <c r="W38" i="27"/>
  <c r="W38" i="19"/>
  <c r="V56" i="27"/>
  <c r="V56" i="19"/>
  <c r="X10" i="27"/>
  <c r="X10" i="19"/>
  <c r="T115" i="27"/>
  <c r="T115" i="19"/>
  <c r="T103" i="27"/>
  <c r="T103" i="19"/>
  <c r="T91" i="27"/>
  <c r="T91" i="19"/>
  <c r="T79" i="27"/>
  <c r="T79" i="19"/>
  <c r="T67" i="27"/>
  <c r="T67" i="19"/>
  <c r="T55" i="27"/>
  <c r="T55" i="19"/>
  <c r="T43" i="27"/>
  <c r="T43" i="19"/>
  <c r="T31" i="27"/>
  <c r="T31" i="19"/>
  <c r="T19" i="27"/>
  <c r="T19" i="19"/>
  <c r="T7" i="27"/>
  <c r="T7" i="19"/>
  <c r="Y118" i="27"/>
  <c r="Y118" i="19"/>
  <c r="Y46" i="27"/>
  <c r="Y46" i="19"/>
  <c r="W22" i="19"/>
  <c r="W22" i="27"/>
  <c r="Y111" i="27"/>
  <c r="Y111" i="19"/>
  <c r="Y99" i="27"/>
  <c r="Y99" i="19"/>
  <c r="Y87" i="27"/>
  <c r="Y87" i="19"/>
  <c r="Y75" i="27"/>
  <c r="Y75" i="19"/>
  <c r="Y63" i="27"/>
  <c r="Y63" i="19"/>
  <c r="Y51" i="27"/>
  <c r="Y51" i="19"/>
  <c r="Y39" i="27"/>
  <c r="Y39" i="19"/>
  <c r="Y27" i="27"/>
  <c r="Y27" i="19"/>
  <c r="Y15" i="27"/>
  <c r="Y15" i="19"/>
  <c r="X76" i="27"/>
  <c r="X76" i="19"/>
  <c r="T117" i="27"/>
  <c r="T117" i="19"/>
  <c r="T105" i="27"/>
  <c r="T105" i="19"/>
  <c r="T93" i="27"/>
  <c r="T93" i="19"/>
  <c r="T81" i="27"/>
  <c r="T81" i="19"/>
  <c r="T69" i="27"/>
  <c r="T69" i="19"/>
  <c r="T57" i="27"/>
  <c r="T57" i="19"/>
  <c r="T45" i="27"/>
  <c r="T45" i="19"/>
  <c r="T33" i="27"/>
  <c r="T33" i="19"/>
  <c r="T21" i="27"/>
  <c r="T21" i="19"/>
  <c r="T9" i="27"/>
  <c r="T9" i="19"/>
  <c r="W70" i="27"/>
  <c r="W70" i="19"/>
  <c r="X73" i="27"/>
  <c r="X73" i="19"/>
  <c r="X106" i="27"/>
  <c r="X106" i="19"/>
  <c r="W119" i="27"/>
  <c r="W119" i="19"/>
  <c r="X107" i="27"/>
  <c r="X107" i="19"/>
  <c r="X95" i="27"/>
  <c r="X95" i="19"/>
  <c r="Y80" i="27"/>
  <c r="Y80" i="19"/>
  <c r="Y68" i="27"/>
  <c r="Y68" i="19"/>
  <c r="W56" i="27"/>
  <c r="W56" i="19"/>
  <c r="W44" i="27"/>
  <c r="W44" i="19"/>
  <c r="X32" i="27"/>
  <c r="X32" i="19"/>
  <c r="X20" i="19"/>
  <c r="X20" i="27"/>
  <c r="W112" i="27"/>
  <c r="W112" i="19"/>
  <c r="W40" i="27"/>
  <c r="W40" i="19"/>
  <c r="T113" i="27"/>
  <c r="T113" i="19"/>
  <c r="U101" i="27"/>
  <c r="U101" i="19"/>
  <c r="U89" i="27"/>
  <c r="U89" i="19"/>
  <c r="U74" i="27"/>
  <c r="U74" i="19"/>
  <c r="U62" i="27"/>
  <c r="U62" i="19"/>
  <c r="V50" i="27"/>
  <c r="V50" i="19"/>
  <c r="V38" i="27"/>
  <c r="V38" i="19"/>
  <c r="T26" i="27"/>
  <c r="T26" i="19"/>
  <c r="T14" i="27"/>
  <c r="T14" i="19"/>
  <c r="X49" i="27"/>
  <c r="X49" i="19"/>
  <c r="Y115" i="27"/>
  <c r="Y115" i="19"/>
  <c r="T51" i="27"/>
  <c r="T51" i="19"/>
  <c r="X86" i="27"/>
  <c r="X86" i="19"/>
  <c r="V68" i="27"/>
  <c r="V68" i="19"/>
  <c r="U115" i="27"/>
  <c r="U115" i="19"/>
  <c r="U103" i="27"/>
  <c r="U103" i="19"/>
  <c r="U91" i="27"/>
  <c r="U91" i="19"/>
  <c r="U79" i="27"/>
  <c r="U79" i="19"/>
  <c r="U67" i="27"/>
  <c r="U67" i="19"/>
  <c r="U55" i="27"/>
  <c r="U55" i="19"/>
  <c r="U43" i="27"/>
  <c r="U43" i="19"/>
  <c r="U31" i="27"/>
  <c r="U31" i="19"/>
  <c r="U19" i="27"/>
  <c r="U19" i="19"/>
  <c r="U7" i="27"/>
  <c r="U7" i="19"/>
  <c r="W118" i="27"/>
  <c r="W118" i="19"/>
  <c r="W46" i="27"/>
  <c r="W46" i="19"/>
  <c r="Y113" i="27"/>
  <c r="Y113" i="19"/>
  <c r="W111" i="27"/>
  <c r="W111" i="19"/>
  <c r="W99" i="27"/>
  <c r="W99" i="19"/>
  <c r="W87" i="27"/>
  <c r="W87" i="19"/>
  <c r="W75" i="27"/>
  <c r="W75" i="19"/>
  <c r="W63" i="27"/>
  <c r="W63" i="19"/>
  <c r="W51" i="27"/>
  <c r="W51" i="19"/>
  <c r="W39" i="27"/>
  <c r="W39" i="19"/>
  <c r="W27" i="19"/>
  <c r="W27" i="27"/>
  <c r="W15" i="19"/>
  <c r="W15" i="27"/>
  <c r="Y52" i="27"/>
  <c r="Y52" i="19"/>
  <c r="U117" i="27"/>
  <c r="U117" i="19"/>
  <c r="U105" i="27"/>
  <c r="U105" i="19"/>
  <c r="U93" i="27"/>
  <c r="U93" i="19"/>
  <c r="U81" i="27"/>
  <c r="U81" i="19"/>
  <c r="U69" i="27"/>
  <c r="U69" i="19"/>
  <c r="U57" i="27"/>
  <c r="U57" i="19"/>
  <c r="U45" i="27"/>
  <c r="U45" i="19"/>
  <c r="U33" i="27"/>
  <c r="U33" i="19"/>
  <c r="U21" i="27"/>
  <c r="U21" i="19"/>
  <c r="U9" i="27"/>
  <c r="U9" i="19"/>
  <c r="Y43" i="27"/>
  <c r="Y43" i="19"/>
  <c r="Y37" i="27"/>
  <c r="Y37" i="19"/>
  <c r="Y106" i="27"/>
  <c r="Y106" i="19"/>
  <c r="X119" i="27"/>
  <c r="X119" i="19"/>
  <c r="Y104" i="27"/>
  <c r="Y104" i="19"/>
  <c r="Y92" i="27"/>
  <c r="Y92" i="19"/>
  <c r="W80" i="27"/>
  <c r="W80" i="19"/>
  <c r="W68" i="27"/>
  <c r="W68" i="19"/>
  <c r="X56" i="27"/>
  <c r="X56" i="19"/>
  <c r="X44" i="27"/>
  <c r="X44" i="19"/>
  <c r="Y29" i="27"/>
  <c r="Y29" i="19"/>
  <c r="W17" i="19"/>
  <c r="W17" i="27"/>
  <c r="X112" i="27"/>
  <c r="X112" i="19"/>
  <c r="X40" i="27"/>
  <c r="X40" i="19"/>
  <c r="U113" i="27"/>
  <c r="U113" i="19"/>
  <c r="U98" i="27"/>
  <c r="U98" i="19"/>
  <c r="U86" i="27"/>
  <c r="U86" i="19"/>
  <c r="V74" i="27"/>
  <c r="V74" i="19"/>
  <c r="V62" i="27"/>
  <c r="V62" i="19"/>
  <c r="T50" i="27"/>
  <c r="T50" i="19"/>
  <c r="T38" i="27"/>
  <c r="T38" i="19"/>
  <c r="V23" i="27"/>
  <c r="V23" i="19"/>
  <c r="V11" i="27"/>
  <c r="V11" i="19"/>
  <c r="Y16" i="27"/>
  <c r="Y16" i="19"/>
  <c r="W115" i="27"/>
  <c r="W115" i="19"/>
  <c r="Y94" i="27"/>
  <c r="Y94" i="19"/>
  <c r="Y93" i="27"/>
  <c r="Y93" i="19"/>
  <c r="T27" i="27"/>
  <c r="T27" i="19"/>
  <c r="X101" i="27"/>
  <c r="X101" i="19"/>
  <c r="V119" i="27"/>
  <c r="V119" i="19"/>
  <c r="V112" i="27"/>
  <c r="V112" i="19"/>
  <c r="V100" i="27"/>
  <c r="V100" i="19"/>
  <c r="V88" i="27"/>
  <c r="V88" i="19"/>
  <c r="V76" i="27"/>
  <c r="V76" i="19"/>
  <c r="V64" i="27"/>
  <c r="V64" i="19"/>
  <c r="V52" i="27"/>
  <c r="V52" i="19"/>
  <c r="V40" i="27"/>
  <c r="V40" i="19"/>
  <c r="V28" i="27"/>
  <c r="V28" i="19"/>
  <c r="V16" i="27"/>
  <c r="V16" i="19"/>
  <c r="V4" i="27"/>
  <c r="V4" i="19"/>
  <c r="Y100" i="27"/>
  <c r="Y100" i="19"/>
  <c r="Y31" i="27"/>
  <c r="Y31" i="19"/>
  <c r="V5" i="27"/>
  <c r="V5" i="19"/>
  <c r="X111" i="27"/>
  <c r="X111" i="19"/>
  <c r="X99" i="27"/>
  <c r="X99" i="19"/>
  <c r="X87" i="27"/>
  <c r="X87" i="19"/>
  <c r="X75" i="27"/>
  <c r="X75" i="19"/>
  <c r="X63" i="27"/>
  <c r="X63" i="19"/>
  <c r="X51" i="27"/>
  <c r="X51" i="19"/>
  <c r="X39" i="27"/>
  <c r="X39" i="19"/>
  <c r="X27" i="19"/>
  <c r="X27" i="27"/>
  <c r="X15" i="19"/>
  <c r="X15" i="27"/>
  <c r="W52" i="27"/>
  <c r="W52" i="19"/>
  <c r="U114" i="27"/>
  <c r="U114" i="19"/>
  <c r="U102" i="27"/>
  <c r="U102" i="19"/>
  <c r="U90" i="27"/>
  <c r="U90" i="19"/>
  <c r="U78" i="27"/>
  <c r="U78" i="19"/>
  <c r="U66" i="27"/>
  <c r="U66" i="19"/>
  <c r="U54" i="27"/>
  <c r="U54" i="19"/>
  <c r="U42" i="27"/>
  <c r="U42" i="19"/>
  <c r="U30" i="27"/>
  <c r="U30" i="19"/>
  <c r="U18" i="27"/>
  <c r="U18" i="19"/>
  <c r="U6" i="27"/>
  <c r="U6" i="19"/>
  <c r="W43" i="27"/>
  <c r="W43" i="19"/>
  <c r="W37" i="27"/>
  <c r="W37" i="19"/>
  <c r="W106" i="27"/>
  <c r="W106" i="19"/>
  <c r="Y116" i="27"/>
  <c r="Y116" i="19"/>
  <c r="W104" i="27"/>
  <c r="W104" i="19"/>
  <c r="W92" i="27"/>
  <c r="W92" i="19"/>
  <c r="X80" i="27"/>
  <c r="X80" i="19"/>
  <c r="X68" i="27"/>
  <c r="X68" i="19"/>
  <c r="Y53" i="27"/>
  <c r="Y53" i="19"/>
  <c r="W41" i="27"/>
  <c r="W41" i="19"/>
  <c r="W29" i="27"/>
  <c r="W29" i="19"/>
  <c r="X17" i="27"/>
  <c r="X17" i="19"/>
  <c r="Y97" i="27"/>
  <c r="Y97" i="19"/>
  <c r="Y25" i="27"/>
  <c r="Y25" i="19"/>
  <c r="U110" i="27"/>
  <c r="U110" i="19"/>
  <c r="V98" i="27"/>
  <c r="V98" i="19"/>
  <c r="V86" i="27"/>
  <c r="V86" i="19"/>
  <c r="T74" i="27"/>
  <c r="T74" i="19"/>
  <c r="T62" i="27"/>
  <c r="T62" i="19"/>
  <c r="V47" i="27"/>
  <c r="V47" i="19"/>
  <c r="V35" i="27"/>
  <c r="V35" i="19"/>
  <c r="T23" i="27"/>
  <c r="T23" i="19"/>
  <c r="T11" i="27"/>
  <c r="T11" i="19"/>
  <c r="W16" i="19"/>
  <c r="W16" i="27"/>
  <c r="X115" i="27"/>
  <c r="X115" i="19"/>
  <c r="U3" i="27"/>
  <c r="U3" i="19"/>
  <c r="T13" i="27"/>
  <c r="T13" i="19"/>
  <c r="Y57" i="27"/>
  <c r="Y57" i="19"/>
  <c r="T87" i="27"/>
  <c r="T87" i="19"/>
  <c r="T15" i="27"/>
  <c r="T15" i="19"/>
  <c r="X113" i="27"/>
  <c r="X113" i="19"/>
  <c r="W26" i="27"/>
  <c r="W26" i="19"/>
  <c r="W79" i="27"/>
  <c r="W79" i="19"/>
  <c r="U95" i="19"/>
  <c r="U95" i="27"/>
  <c r="U20" i="27"/>
  <c r="U20" i="19"/>
  <c r="T112" i="27"/>
  <c r="T112" i="19"/>
  <c r="T100" i="27"/>
  <c r="T100" i="19"/>
  <c r="T88" i="27"/>
  <c r="T88" i="19"/>
  <c r="T76" i="27"/>
  <c r="T76" i="19"/>
  <c r="T64" i="27"/>
  <c r="T64" i="19"/>
  <c r="T52" i="27"/>
  <c r="T52" i="19"/>
  <c r="T40" i="27"/>
  <c r="T40" i="19"/>
  <c r="T28" i="27"/>
  <c r="T28" i="19"/>
  <c r="T16" i="27"/>
  <c r="T16" i="19"/>
  <c r="T4" i="27"/>
  <c r="T4" i="19"/>
  <c r="W100" i="27"/>
  <c r="W100" i="19"/>
  <c r="W31" i="19"/>
  <c r="W31" i="27"/>
  <c r="Y120" i="27"/>
  <c r="Y120" i="19"/>
  <c r="Y108" i="27"/>
  <c r="Y108" i="19"/>
  <c r="Y96" i="27"/>
  <c r="Y96" i="19"/>
  <c r="Y84" i="27"/>
  <c r="Y84" i="19"/>
  <c r="Y72" i="27"/>
  <c r="Y72" i="19"/>
  <c r="Y60" i="27"/>
  <c r="Y60" i="19"/>
  <c r="Y48" i="27"/>
  <c r="Y48" i="19"/>
  <c r="Y36" i="27"/>
  <c r="Y36" i="19"/>
  <c r="Y24" i="27"/>
  <c r="Y24" i="19"/>
  <c r="Y12" i="27"/>
  <c r="Y12" i="19"/>
  <c r="X52" i="27"/>
  <c r="X52" i="19"/>
  <c r="V114" i="27"/>
  <c r="V114" i="19"/>
  <c r="V102" i="27"/>
  <c r="V102" i="19"/>
  <c r="V90" i="27"/>
  <c r="V90" i="19"/>
  <c r="V78" i="27"/>
  <c r="V78" i="19"/>
  <c r="V66" i="27"/>
  <c r="V66" i="19"/>
  <c r="V54" i="27"/>
  <c r="V54" i="19"/>
  <c r="V42" i="27"/>
  <c r="V42" i="19"/>
  <c r="V30" i="27"/>
  <c r="V30" i="19"/>
  <c r="V18" i="27"/>
  <c r="V18" i="19"/>
  <c r="V6" i="27"/>
  <c r="V6" i="19"/>
  <c r="X43" i="27"/>
  <c r="X43" i="19"/>
  <c r="X37" i="27"/>
  <c r="X37" i="19"/>
  <c r="Y61" i="27"/>
  <c r="Y61" i="19"/>
  <c r="W116" i="27"/>
  <c r="W116" i="19"/>
  <c r="X104" i="27"/>
  <c r="X104" i="19"/>
  <c r="X92" i="27"/>
  <c r="X92" i="19"/>
  <c r="Y77" i="27"/>
  <c r="Y77" i="19"/>
  <c r="W65" i="27"/>
  <c r="W65" i="19"/>
  <c r="W53" i="27"/>
  <c r="W53" i="19"/>
  <c r="X41" i="27"/>
  <c r="X41" i="19"/>
  <c r="X29" i="27"/>
  <c r="X29" i="19"/>
  <c r="X14" i="27"/>
  <c r="X14" i="19"/>
  <c r="W97" i="27"/>
  <c r="W97" i="19"/>
  <c r="W25" i="19"/>
  <c r="W25" i="27"/>
  <c r="V122" i="27"/>
  <c r="V122" i="19"/>
  <c r="V110" i="27"/>
  <c r="V110" i="19"/>
  <c r="T98" i="27"/>
  <c r="T98" i="19"/>
  <c r="T86" i="27"/>
  <c r="T86" i="19"/>
  <c r="V71" i="27"/>
  <c r="V71" i="19"/>
  <c r="V59" i="27"/>
  <c r="V59" i="19"/>
  <c r="T47" i="27"/>
  <c r="T47" i="19"/>
  <c r="T35" i="27"/>
  <c r="T35" i="19"/>
  <c r="U23" i="27"/>
  <c r="U23" i="19"/>
  <c r="U11" i="27"/>
  <c r="U11" i="19"/>
  <c r="X16" i="19"/>
  <c r="X16" i="27"/>
  <c r="Y85" i="27"/>
  <c r="Y85" i="19"/>
  <c r="Y67" i="27"/>
  <c r="Y67" i="19"/>
  <c r="T121" i="27"/>
  <c r="T121" i="19"/>
  <c r="Y33" i="27"/>
  <c r="Y33" i="19"/>
  <c r="T111" i="27"/>
  <c r="T111" i="19"/>
  <c r="X13" i="27"/>
  <c r="X13" i="19"/>
  <c r="Y28" i="27"/>
  <c r="Y28" i="19"/>
  <c r="X74" i="27"/>
  <c r="X74" i="19"/>
  <c r="U112" i="27"/>
  <c r="U112" i="19"/>
  <c r="U100" i="27"/>
  <c r="U100" i="19"/>
  <c r="U88" i="27"/>
  <c r="U88" i="19"/>
  <c r="U76" i="27"/>
  <c r="U76" i="19"/>
  <c r="U64" i="27"/>
  <c r="U64" i="19"/>
  <c r="U52" i="27"/>
  <c r="U52" i="19"/>
  <c r="U40" i="27"/>
  <c r="U40" i="19"/>
  <c r="U28" i="27"/>
  <c r="U28" i="19"/>
  <c r="U16" i="27"/>
  <c r="U16" i="19"/>
  <c r="U4" i="27"/>
  <c r="U4" i="19"/>
  <c r="X100" i="27"/>
  <c r="X100" i="19"/>
  <c r="X31" i="19"/>
  <c r="X31" i="27"/>
  <c r="Y91" i="27"/>
  <c r="Y91" i="19"/>
  <c r="W120" i="27"/>
  <c r="W120" i="19"/>
  <c r="W108" i="27"/>
  <c r="W108" i="19"/>
  <c r="W96" i="27"/>
  <c r="W96" i="19"/>
  <c r="W84" i="27"/>
  <c r="W84" i="19"/>
  <c r="W72" i="27"/>
  <c r="W72" i="19"/>
  <c r="W60" i="27"/>
  <c r="W60" i="19"/>
  <c r="W48" i="27"/>
  <c r="W48" i="19"/>
  <c r="W36" i="19"/>
  <c r="W36" i="27"/>
  <c r="W24" i="19"/>
  <c r="W24" i="27"/>
  <c r="W12" i="19"/>
  <c r="W12" i="27"/>
  <c r="Y19" i="27"/>
  <c r="Y19" i="19"/>
  <c r="T114" i="27"/>
  <c r="T114" i="19"/>
  <c r="T102" i="27"/>
  <c r="T102" i="19"/>
  <c r="T90" i="27"/>
  <c r="T90" i="19"/>
  <c r="T78" i="27"/>
  <c r="T78" i="19"/>
  <c r="T66" i="27"/>
  <c r="T66" i="19"/>
  <c r="T54" i="27"/>
  <c r="T54" i="19"/>
  <c r="T42" i="27"/>
  <c r="T42" i="19"/>
  <c r="T30" i="27"/>
  <c r="T30" i="19"/>
  <c r="T18" i="27"/>
  <c r="T18" i="19"/>
  <c r="T6" i="27"/>
  <c r="T6" i="19"/>
  <c r="Y13" i="27"/>
  <c r="Y13" i="19"/>
  <c r="W61" i="27"/>
  <c r="W61" i="19"/>
  <c r="X116" i="27"/>
  <c r="X116" i="19"/>
  <c r="Y101" i="27"/>
  <c r="Y101" i="19"/>
  <c r="W89" i="27"/>
  <c r="W89" i="19"/>
  <c r="W77" i="27"/>
  <c r="W77" i="19"/>
  <c r="X65" i="27"/>
  <c r="X65" i="19"/>
  <c r="X53" i="27"/>
  <c r="X53" i="19"/>
  <c r="X38" i="27"/>
  <c r="X38" i="19"/>
  <c r="X26" i="27"/>
  <c r="X26" i="19"/>
  <c r="Y14" i="19"/>
  <c r="Y14" i="27"/>
  <c r="X97" i="27"/>
  <c r="X97" i="19"/>
  <c r="X25" i="27"/>
  <c r="X25" i="19"/>
  <c r="T122" i="27"/>
  <c r="T122" i="19"/>
  <c r="T110" i="27"/>
  <c r="T110" i="19"/>
  <c r="V95" i="27"/>
  <c r="V95" i="19"/>
  <c r="V83" i="27"/>
  <c r="V83" i="19"/>
  <c r="T71" i="27"/>
  <c r="T71" i="19"/>
  <c r="T59" i="27"/>
  <c r="T59" i="19"/>
  <c r="U47" i="19"/>
  <c r="U47" i="27"/>
  <c r="U35" i="27"/>
  <c r="U35" i="19"/>
  <c r="V20" i="27"/>
  <c r="V20" i="19"/>
  <c r="V8" i="27"/>
  <c r="V8" i="19"/>
  <c r="W85" i="27"/>
  <c r="W85" i="19"/>
  <c r="W67" i="27"/>
  <c r="W67" i="19"/>
  <c r="T73" i="27"/>
  <c r="T73" i="19"/>
  <c r="W88" i="27"/>
  <c r="W88" i="19"/>
  <c r="Y21" i="27"/>
  <c r="Y21" i="19"/>
  <c r="T99" i="27"/>
  <c r="T99" i="19"/>
  <c r="Y50" i="27"/>
  <c r="Y50" i="19"/>
  <c r="U83" i="19"/>
  <c r="U83" i="27"/>
  <c r="V121" i="27"/>
  <c r="V121" i="19"/>
  <c r="V109" i="27"/>
  <c r="V109" i="19"/>
  <c r="V97" i="27"/>
  <c r="V97" i="19"/>
  <c r="V85" i="27"/>
  <c r="V85" i="19"/>
  <c r="V73" i="27"/>
  <c r="V73" i="19"/>
  <c r="V61" i="27"/>
  <c r="V61" i="19"/>
  <c r="V49" i="27"/>
  <c r="V49" i="19"/>
  <c r="V37" i="27"/>
  <c r="V37" i="19"/>
  <c r="V25" i="27"/>
  <c r="V25" i="19"/>
  <c r="V13" i="27"/>
  <c r="V13" i="19"/>
  <c r="Y88" i="27"/>
  <c r="Y88" i="19"/>
  <c r="Y7" i="27"/>
  <c r="Y7" i="19"/>
  <c r="W91" i="27"/>
  <c r="W91" i="19"/>
  <c r="X94" i="27"/>
  <c r="X94" i="19"/>
  <c r="X120" i="27"/>
  <c r="X120" i="19"/>
  <c r="X108" i="27"/>
  <c r="X108" i="19"/>
  <c r="X96" i="27"/>
  <c r="X96" i="19"/>
  <c r="X84" i="27"/>
  <c r="X84" i="19"/>
  <c r="X72" i="27"/>
  <c r="X72" i="19"/>
  <c r="X60" i="27"/>
  <c r="X60" i="19"/>
  <c r="X48" i="27"/>
  <c r="X48" i="19"/>
  <c r="X36" i="27"/>
  <c r="X36" i="19"/>
  <c r="X24" i="19"/>
  <c r="X24" i="27"/>
  <c r="X12" i="19"/>
  <c r="X12" i="27"/>
  <c r="W19" i="19"/>
  <c r="W19" i="27"/>
  <c r="V111" i="27"/>
  <c r="V111" i="19"/>
  <c r="V99" i="27"/>
  <c r="V99" i="19"/>
  <c r="V87" i="27"/>
  <c r="V87" i="19"/>
  <c r="V75" i="27"/>
  <c r="V75" i="19"/>
  <c r="V63" i="27"/>
  <c r="V63" i="19"/>
  <c r="V51" i="27"/>
  <c r="V51" i="19"/>
  <c r="V39" i="27"/>
  <c r="V39" i="19"/>
  <c r="V27" i="27"/>
  <c r="V27" i="19"/>
  <c r="V15" i="27"/>
  <c r="V15" i="19"/>
  <c r="X3" i="27"/>
  <c r="X3" i="19"/>
  <c r="W13" i="19"/>
  <c r="W13" i="27"/>
  <c r="V101" i="27"/>
  <c r="V101" i="19"/>
  <c r="X61" i="27"/>
  <c r="X61" i="19"/>
  <c r="W113" i="27"/>
  <c r="W113" i="19"/>
  <c r="W101" i="27"/>
  <c r="W101" i="19"/>
  <c r="X89" i="27"/>
  <c r="X89" i="19"/>
  <c r="X77" i="27"/>
  <c r="X77" i="19"/>
  <c r="X62" i="27"/>
  <c r="X62" i="19"/>
  <c r="X50" i="27"/>
  <c r="X50" i="19"/>
  <c r="Y38" i="27"/>
  <c r="Y38" i="19"/>
  <c r="Y26" i="19"/>
  <c r="Y26" i="27"/>
  <c r="W14" i="19"/>
  <c r="W14" i="27"/>
  <c r="Y79" i="27"/>
  <c r="Y79" i="19"/>
  <c r="Y4" i="19"/>
  <c r="Y4" i="27"/>
  <c r="U122" i="27"/>
  <c r="U122" i="19"/>
  <c r="V107" i="27"/>
  <c r="V107" i="19"/>
  <c r="T95" i="27"/>
  <c r="T95" i="19"/>
  <c r="T83" i="27"/>
  <c r="T83" i="19"/>
  <c r="U71" i="19"/>
  <c r="U71" i="27"/>
  <c r="U59" i="27"/>
  <c r="U59" i="19"/>
  <c r="V44" i="27"/>
  <c r="V44" i="19"/>
  <c r="V32" i="27"/>
  <c r="V32" i="19"/>
  <c r="T20" i="27"/>
  <c r="T20" i="19"/>
  <c r="T8" i="27"/>
  <c r="T8" i="19"/>
  <c r="X85" i="27"/>
  <c r="X85" i="19"/>
  <c r="X67" i="27"/>
  <c r="X67" i="19"/>
  <c r="C101" i="24"/>
  <c r="C53" i="24"/>
  <c r="C119" i="24"/>
  <c r="C65" i="24"/>
  <c r="C71" i="24"/>
  <c r="C107" i="24"/>
  <c r="C89" i="24"/>
  <c r="C77" i="24"/>
  <c r="C83" i="24"/>
  <c r="C113" i="24"/>
  <c r="C95" i="24"/>
  <c r="AB8" i="19" l="1"/>
  <c r="AB8" i="27"/>
  <c r="Z8" i="19"/>
  <c r="Z8" i="27"/>
  <c r="AA8" i="19"/>
  <c r="AA8" i="27"/>
  <c r="L11" i="33"/>
  <c r="C12" i="33" s="1"/>
  <c r="K11" i="33"/>
  <c r="A17" i="33"/>
  <c r="A39" i="31"/>
  <c r="L9" i="29"/>
  <c r="AC10" i="29" s="1"/>
  <c r="M9" i="29"/>
  <c r="AD9" i="29" s="1"/>
  <c r="N9" i="29"/>
  <c r="AE9" i="29" s="1"/>
  <c r="B29" i="24"/>
  <c r="C59" i="24"/>
  <c r="B23" i="24"/>
  <c r="D23" i="24" s="1"/>
  <c r="AB9" i="27" l="1"/>
  <c r="AB9" i="19"/>
  <c r="Z9" i="27"/>
  <c r="Z9" i="19"/>
  <c r="AA9" i="27"/>
  <c r="AA9" i="19"/>
  <c r="A18" i="33"/>
  <c r="D12" i="33"/>
  <c r="E12" i="33" s="1"/>
  <c r="A40" i="31"/>
  <c r="H8" i="31"/>
  <c r="L8" i="31" s="1"/>
  <c r="L10" i="29"/>
  <c r="AC11" i="29" s="1"/>
  <c r="M10" i="29"/>
  <c r="AD10" i="29" s="1"/>
  <c r="N10" i="29"/>
  <c r="AE10" i="29" s="1"/>
  <c r="D29" i="24"/>
  <c r="AA10" i="27" l="1"/>
  <c r="AA10" i="19"/>
  <c r="Z10" i="27"/>
  <c r="Z10" i="19"/>
  <c r="AB10" i="19"/>
  <c r="AB10" i="27"/>
  <c r="H12" i="33"/>
  <c r="J12" i="33" s="1"/>
  <c r="I12" i="33"/>
  <c r="A19" i="33"/>
  <c r="A41" i="31"/>
  <c r="N11" i="29"/>
  <c r="AE11" i="29" s="1"/>
  <c r="L11" i="29"/>
  <c r="AC12" i="29" s="1"/>
  <c r="M11" i="29"/>
  <c r="AD11" i="29" s="1"/>
  <c r="B35" i="24"/>
  <c r="D35" i="24" s="1"/>
  <c r="Z11" i="27" l="1"/>
  <c r="Z11" i="19"/>
  <c r="AA11" i="19"/>
  <c r="AA11" i="27"/>
  <c r="AB11" i="19"/>
  <c r="AB11" i="27"/>
  <c r="A20" i="33"/>
  <c r="K12" i="33"/>
  <c r="L12" i="33"/>
  <c r="C13" i="33" s="1"/>
  <c r="H9" i="31"/>
  <c r="L9" i="31" s="1"/>
  <c r="C10" i="31" s="1"/>
  <c r="A42" i="31"/>
  <c r="L12" i="29"/>
  <c r="AC13" i="29" s="1"/>
  <c r="M12" i="29"/>
  <c r="AD12" i="29" s="1"/>
  <c r="N12" i="29"/>
  <c r="AE12" i="29" s="1"/>
  <c r="B41" i="24"/>
  <c r="D41" i="24" s="1"/>
  <c r="B47" i="24"/>
  <c r="D47" i="24" s="1"/>
  <c r="AA12" i="19" l="1"/>
  <c r="AA12" i="27"/>
  <c r="AB12" i="19"/>
  <c r="AB12" i="27"/>
  <c r="Z12" i="19"/>
  <c r="Z12" i="27"/>
  <c r="D13" i="33"/>
  <c r="E13" i="33" s="1"/>
  <c r="A21" i="33"/>
  <c r="D10" i="31"/>
  <c r="E10" i="31" s="1"/>
  <c r="A43" i="31"/>
  <c r="L13" i="29"/>
  <c r="AC14" i="29" s="1"/>
  <c r="M13" i="29"/>
  <c r="AD13" i="29" s="1"/>
  <c r="N13" i="29"/>
  <c r="AE13" i="29" s="1"/>
  <c r="B53" i="24"/>
  <c r="D53" i="24" s="1"/>
  <c r="B59" i="24"/>
  <c r="D59" i="24" s="1"/>
  <c r="AB13" i="27" l="1"/>
  <c r="AB13" i="19"/>
  <c r="AA13" i="27"/>
  <c r="AA13" i="19"/>
  <c r="Z13" i="27"/>
  <c r="Z13" i="19"/>
  <c r="H13" i="33"/>
  <c r="J13" i="33" s="1"/>
  <c r="I13" i="33"/>
  <c r="A22" i="33"/>
  <c r="H10" i="31"/>
  <c r="J10" i="31" s="1"/>
  <c r="I10" i="31"/>
  <c r="A44" i="31"/>
  <c r="L14" i="29"/>
  <c r="AC15" i="29" s="1"/>
  <c r="M14" i="29"/>
  <c r="AD14" i="29" s="1"/>
  <c r="N14" i="29"/>
  <c r="AE14" i="29" s="1"/>
  <c r="B65" i="24"/>
  <c r="D65" i="24" s="1"/>
  <c r="AA14" i="27" l="1"/>
  <c r="AA14" i="19"/>
  <c r="AB14" i="19"/>
  <c r="AB14" i="27"/>
  <c r="Z14" i="27"/>
  <c r="Z14" i="19"/>
  <c r="A23" i="33"/>
  <c r="L13" i="33"/>
  <c r="C14" i="33" s="1"/>
  <c r="K13" i="33"/>
  <c r="A45" i="31"/>
  <c r="L10" i="31"/>
  <c r="C11" i="31" s="1"/>
  <c r="K10" i="31"/>
  <c r="N15" i="29"/>
  <c r="AE15" i="29" s="1"/>
  <c r="L15" i="29"/>
  <c r="AC16" i="29" s="1"/>
  <c r="M15" i="29"/>
  <c r="AD15" i="29" s="1"/>
  <c r="B71" i="24"/>
  <c r="D71" i="24" s="1"/>
  <c r="Z15" i="27" l="1"/>
  <c r="Z15" i="19"/>
  <c r="AA15" i="19"/>
  <c r="AA15" i="27"/>
  <c r="AB15" i="19"/>
  <c r="AB15" i="27"/>
  <c r="D14" i="33"/>
  <c r="E14" i="33" s="1"/>
  <c r="A24" i="33"/>
  <c r="D11" i="31"/>
  <c r="E11" i="31" s="1"/>
  <c r="A46" i="31"/>
  <c r="L16" i="29"/>
  <c r="AC17" i="29" s="1"/>
  <c r="M16" i="29"/>
  <c r="AD16" i="29" s="1"/>
  <c r="N16" i="29"/>
  <c r="AE16" i="29" s="1"/>
  <c r="B77" i="24"/>
  <c r="D77" i="24" s="1"/>
  <c r="Z16" i="19" l="1"/>
  <c r="Z16" i="27"/>
  <c r="AA16" i="19"/>
  <c r="AA16" i="27"/>
  <c r="AB16" i="19"/>
  <c r="AB16" i="27"/>
  <c r="H14" i="33"/>
  <c r="J14" i="33" s="1"/>
  <c r="I14" i="33"/>
  <c r="A25" i="33"/>
  <c r="H11" i="31"/>
  <c r="J11" i="31" s="1"/>
  <c r="I11" i="31"/>
  <c r="A47" i="31"/>
  <c r="L17" i="29"/>
  <c r="AC18" i="29" s="1"/>
  <c r="M17" i="29"/>
  <c r="AD17" i="29" s="1"/>
  <c r="N17" i="29"/>
  <c r="AE17" i="29" s="1"/>
  <c r="B83" i="24"/>
  <c r="D83" i="24" s="1"/>
  <c r="AA17" i="27" l="1"/>
  <c r="AA17" i="19"/>
  <c r="AB17" i="27"/>
  <c r="AB17" i="19"/>
  <c r="Z17" i="27"/>
  <c r="Z17" i="19"/>
  <c r="A26" i="33"/>
  <c r="L14" i="33"/>
  <c r="C15" i="33" s="1"/>
  <c r="K14" i="33"/>
  <c r="L11" i="31"/>
  <c r="C12" i="31" s="1"/>
  <c r="K11" i="31"/>
  <c r="A48" i="31"/>
  <c r="L18" i="29"/>
  <c r="AC19" i="29" s="1"/>
  <c r="M18" i="29"/>
  <c r="AD18" i="29" s="1"/>
  <c r="N18" i="29"/>
  <c r="AE18" i="29" s="1"/>
  <c r="B89" i="24"/>
  <c r="D89" i="24" s="1"/>
  <c r="Z18" i="27" l="1"/>
  <c r="Z18" i="19"/>
  <c r="AB18" i="19"/>
  <c r="AB18" i="27"/>
  <c r="AA18" i="27"/>
  <c r="AA18" i="19"/>
  <c r="D15" i="33"/>
  <c r="E15" i="33" s="1"/>
  <c r="A27" i="33"/>
  <c r="A49" i="31"/>
  <c r="D12" i="31"/>
  <c r="E12" i="31" s="1"/>
  <c r="N19" i="29"/>
  <c r="AE19" i="29" s="1"/>
  <c r="L19" i="29"/>
  <c r="AC20" i="29" s="1"/>
  <c r="M19" i="29"/>
  <c r="AD19" i="29" s="1"/>
  <c r="B95" i="24"/>
  <c r="D95" i="24" s="1"/>
  <c r="AB19" i="19" l="1"/>
  <c r="AB19" i="27"/>
  <c r="AA19" i="19"/>
  <c r="AA19" i="27"/>
  <c r="Z19" i="27"/>
  <c r="Z19" i="19"/>
  <c r="A28" i="33"/>
  <c r="H15" i="33"/>
  <c r="J15" i="33" s="1"/>
  <c r="I15" i="33"/>
  <c r="H12" i="31"/>
  <c r="J12" i="31" s="1"/>
  <c r="I12" i="31"/>
  <c r="A50" i="31"/>
  <c r="L20" i="29"/>
  <c r="AC21" i="29" s="1"/>
  <c r="M20" i="29"/>
  <c r="AD20" i="29" s="1"/>
  <c r="N20" i="29"/>
  <c r="AE20" i="29" s="1"/>
  <c r="B101" i="24"/>
  <c r="D101" i="24" s="1"/>
  <c r="AB20" i="19" l="1"/>
  <c r="AB20" i="27"/>
  <c r="Z20" i="19"/>
  <c r="Z20" i="27"/>
  <c r="AA20" i="19"/>
  <c r="AA20" i="27"/>
  <c r="L15" i="33"/>
  <c r="C16" i="33" s="1"/>
  <c r="K15" i="33"/>
  <c r="A29" i="33"/>
  <c r="L12" i="31"/>
  <c r="C13" i="31" s="1"/>
  <c r="K12" i="31"/>
  <c r="A51" i="31"/>
  <c r="L21" i="29"/>
  <c r="AC22" i="29" s="1"/>
  <c r="M21" i="29"/>
  <c r="AD21" i="29" s="1"/>
  <c r="N21" i="29"/>
  <c r="AE21" i="29" s="1"/>
  <c r="B107" i="24"/>
  <c r="D107" i="24" s="1"/>
  <c r="Z21" i="27" l="1"/>
  <c r="Z21" i="19"/>
  <c r="AB21" i="27"/>
  <c r="AB21" i="19"/>
  <c r="AA21" i="27"/>
  <c r="AA21" i="19"/>
  <c r="A30" i="33"/>
  <c r="D16" i="33"/>
  <c r="E16" i="33" s="1"/>
  <c r="A52" i="31"/>
  <c r="D13" i="31"/>
  <c r="E13" i="31" s="1"/>
  <c r="L22" i="29"/>
  <c r="AC23" i="29" s="1"/>
  <c r="M22" i="29"/>
  <c r="AD22" i="29" s="1"/>
  <c r="N22" i="29"/>
  <c r="AE22" i="29" s="1"/>
  <c r="B113" i="24"/>
  <c r="D113" i="24" s="1"/>
  <c r="AA22" i="27" l="1"/>
  <c r="AA22" i="19"/>
  <c r="AB22" i="19"/>
  <c r="AB22" i="27"/>
  <c r="Z22" i="27"/>
  <c r="Z22" i="19"/>
  <c r="H16" i="33"/>
  <c r="J16" i="33" s="1"/>
  <c r="I16" i="33"/>
  <c r="A31" i="33"/>
  <c r="H13" i="31"/>
  <c r="J13" i="31" s="1"/>
  <c r="I13" i="31"/>
  <c r="A53" i="31"/>
  <c r="N23" i="29"/>
  <c r="AE23" i="29" s="1"/>
  <c r="M23" i="29"/>
  <c r="AD23" i="29" s="1"/>
  <c r="L23" i="29"/>
  <c r="AC24" i="29" s="1"/>
  <c r="B119" i="24"/>
  <c r="D119" i="24" s="1"/>
  <c r="AA23" i="19" l="1"/>
  <c r="AA23" i="27"/>
  <c r="Z23" i="27"/>
  <c r="Z23" i="19"/>
  <c r="AB23" i="19"/>
  <c r="AB23" i="27"/>
  <c r="A32" i="33"/>
  <c r="L16" i="33"/>
  <c r="C17" i="33" s="1"/>
  <c r="K16" i="33"/>
  <c r="A54" i="31"/>
  <c r="L13" i="31"/>
  <c r="C14" i="31" s="1"/>
  <c r="K13" i="31"/>
  <c r="L24" i="29"/>
  <c r="AC25" i="29" s="1"/>
  <c r="M24" i="29"/>
  <c r="AD24" i="29" s="1"/>
  <c r="N24" i="29"/>
  <c r="AE24" i="29" s="1"/>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F338" i="12"/>
  <c r="F339" i="12"/>
  <c r="F340" i="12"/>
  <c r="F341" i="12"/>
  <c r="F342" i="12"/>
  <c r="F343" i="12"/>
  <c r="F344" i="12"/>
  <c r="F345" i="12"/>
  <c r="F346" i="12"/>
  <c r="F347" i="12"/>
  <c r="F348" i="12"/>
  <c r="F349" i="12"/>
  <c r="F350" i="12"/>
  <c r="F351" i="12"/>
  <c r="F352" i="12"/>
  <c r="F353" i="12"/>
  <c r="F354" i="12"/>
  <c r="F355" i="12"/>
  <c r="F356" i="12"/>
  <c r="F357" i="12"/>
  <c r="F358" i="12"/>
  <c r="F359" i="12"/>
  <c r="F360" i="12"/>
  <c r="F361" i="12"/>
  <c r="F362" i="12"/>
  <c r="F363" i="12"/>
  <c r="F364" i="12"/>
  <c r="F365" i="12"/>
  <c r="F366" i="12"/>
  <c r="F367" i="12"/>
  <c r="F368" i="12"/>
  <c r="F369" i="12"/>
  <c r="AB24" i="19" l="1"/>
  <c r="AB24" i="27"/>
  <c r="Z24" i="19"/>
  <c r="Z24" i="27"/>
  <c r="AA24" i="19"/>
  <c r="AA24" i="27"/>
  <c r="D17" i="33"/>
  <c r="E17" i="33" s="1"/>
  <c r="A33" i="33"/>
  <c r="D14" i="31"/>
  <c r="E14" i="31" s="1"/>
  <c r="A55" i="31"/>
  <c r="L25" i="29"/>
  <c r="AC26" i="29" s="1"/>
  <c r="M25" i="29"/>
  <c r="AD25" i="29" s="1"/>
  <c r="N25" i="29"/>
  <c r="AE25" i="29" s="1"/>
  <c r="AJ122" i="27"/>
  <c r="AJ121" i="27"/>
  <c r="AJ120" i="27"/>
  <c r="AJ119" i="27"/>
  <c r="AJ118" i="27"/>
  <c r="AJ117" i="27"/>
  <c r="AJ116" i="27"/>
  <c r="AJ115" i="27"/>
  <c r="AJ114" i="27"/>
  <c r="AJ113" i="27"/>
  <c r="AJ112" i="27"/>
  <c r="AJ111" i="27"/>
  <c r="AJ110" i="27"/>
  <c r="AJ109" i="27"/>
  <c r="AJ108" i="27"/>
  <c r="AJ107" i="27"/>
  <c r="AJ106" i="27"/>
  <c r="AJ105" i="27"/>
  <c r="AJ104" i="27"/>
  <c r="AJ103" i="27"/>
  <c r="AJ102" i="27"/>
  <c r="AJ101" i="27"/>
  <c r="AJ100" i="27"/>
  <c r="AJ99" i="27"/>
  <c r="AJ98" i="27"/>
  <c r="AJ97" i="27"/>
  <c r="AJ96" i="27"/>
  <c r="AJ95" i="27"/>
  <c r="AJ94" i="27"/>
  <c r="AJ93" i="27"/>
  <c r="AJ92" i="27"/>
  <c r="AJ91" i="27"/>
  <c r="AJ90" i="27"/>
  <c r="AJ89" i="27"/>
  <c r="AJ88" i="27"/>
  <c r="AJ87" i="27"/>
  <c r="AJ86" i="27"/>
  <c r="AJ85" i="27"/>
  <c r="AJ84" i="27"/>
  <c r="AJ83" i="27"/>
  <c r="AJ82" i="27"/>
  <c r="AJ81" i="27"/>
  <c r="AJ80" i="27"/>
  <c r="AJ79" i="27"/>
  <c r="AJ78" i="27"/>
  <c r="AJ77" i="27"/>
  <c r="AJ76" i="27"/>
  <c r="AJ75" i="27"/>
  <c r="AJ74" i="27"/>
  <c r="AJ73" i="27"/>
  <c r="AJ72" i="27"/>
  <c r="AJ71" i="27"/>
  <c r="AJ70" i="27"/>
  <c r="AJ69" i="27"/>
  <c r="AJ68" i="27"/>
  <c r="AJ67" i="27"/>
  <c r="AJ66" i="27"/>
  <c r="AJ65" i="27"/>
  <c r="AJ64" i="27"/>
  <c r="AJ63" i="27"/>
  <c r="AJ62" i="27"/>
  <c r="AJ61" i="27"/>
  <c r="AJ60" i="27"/>
  <c r="AJ59" i="27"/>
  <c r="AJ58" i="27"/>
  <c r="AJ57" i="27"/>
  <c r="AJ56" i="27"/>
  <c r="AJ55" i="27"/>
  <c r="AJ54" i="27"/>
  <c r="AJ53" i="27"/>
  <c r="AJ52" i="27"/>
  <c r="AJ51" i="27"/>
  <c r="AJ50" i="27"/>
  <c r="AJ49" i="27"/>
  <c r="AJ48" i="27"/>
  <c r="AJ47" i="27"/>
  <c r="AJ46" i="27"/>
  <c r="AJ45" i="27"/>
  <c r="AJ44" i="27"/>
  <c r="AJ43" i="27"/>
  <c r="AJ42" i="27"/>
  <c r="AJ41" i="27"/>
  <c r="AJ40" i="27"/>
  <c r="AJ39" i="27"/>
  <c r="AJ38" i="27"/>
  <c r="AJ37" i="27"/>
  <c r="AJ36" i="27"/>
  <c r="AJ35" i="27"/>
  <c r="AJ34" i="27"/>
  <c r="AJ33" i="27"/>
  <c r="AJ32" i="27"/>
  <c r="AJ31" i="27"/>
  <c r="AL30" i="27"/>
  <c r="AJ30" i="27"/>
  <c r="AJ29" i="27"/>
  <c r="AJ28" i="27"/>
  <c r="AJ27" i="27"/>
  <c r="AJ26" i="27"/>
  <c r="AJ25" i="27"/>
  <c r="AJ24" i="27"/>
  <c r="AJ23" i="27"/>
  <c r="AJ22" i="27"/>
  <c r="AJ21" i="27"/>
  <c r="AJ20" i="27"/>
  <c r="AJ19" i="27"/>
  <c r="AJ18" i="27"/>
  <c r="AJ17" i="27"/>
  <c r="AJ16" i="27"/>
  <c r="AJ15" i="27"/>
  <c r="AJ14" i="27"/>
  <c r="AJ13" i="27"/>
  <c r="AJ12" i="27"/>
  <c r="AJ11" i="27"/>
  <c r="AJ10" i="27"/>
  <c r="AJ9" i="27"/>
  <c r="AJ8" i="27"/>
  <c r="AJ7" i="27"/>
  <c r="AL32" i="27" s="1"/>
  <c r="AJ6" i="27"/>
  <c r="AJ5" i="27"/>
  <c r="S5" i="27"/>
  <c r="AK4" i="27"/>
  <c r="AJ4" i="27"/>
  <c r="AP3" i="27"/>
  <c r="AJ3" i="27"/>
  <c r="G3" i="27"/>
  <c r="F3" i="27"/>
  <c r="E3" i="27"/>
  <c r="AB25" i="27" l="1"/>
  <c r="AB25" i="19"/>
  <c r="Z25" i="27"/>
  <c r="Z25" i="19"/>
  <c r="AA25" i="27"/>
  <c r="AA25" i="19"/>
  <c r="H17" i="33"/>
  <c r="J17" i="33" s="1"/>
  <c r="I17" i="33"/>
  <c r="A34" i="33"/>
  <c r="I14" i="31"/>
  <c r="H14" i="31"/>
  <c r="J14" i="31" s="1"/>
  <c r="A56" i="31"/>
  <c r="L26" i="29"/>
  <c r="AC27" i="29" s="1"/>
  <c r="M26" i="29"/>
  <c r="AD26" i="29" s="1"/>
  <c r="N26" i="29"/>
  <c r="AE26" i="29" s="1"/>
  <c r="AK5" i="27"/>
  <c r="AN221" i="27"/>
  <c r="AL31" i="27"/>
  <c r="AP4" i="27"/>
  <c r="AN50" i="27"/>
  <c r="AN48" i="27"/>
  <c r="AN46" i="27"/>
  <c r="AN44" i="27"/>
  <c r="AN42" i="27"/>
  <c r="AN40" i="27"/>
  <c r="AN38" i="27"/>
  <c r="AN36" i="27"/>
  <c r="AL35" i="27"/>
  <c r="AL34" i="27"/>
  <c r="AN164" i="27"/>
  <c r="AN34" i="27"/>
  <c r="AN33" i="27"/>
  <c r="AN32" i="27"/>
  <c r="AM200" i="27"/>
  <c r="AM143" i="27"/>
  <c r="AL122" i="27"/>
  <c r="AL118" i="27"/>
  <c r="AL114" i="27"/>
  <c r="AL110" i="27"/>
  <c r="AL106" i="27"/>
  <c r="AN35" i="27"/>
  <c r="AN31" i="27"/>
  <c r="AN30" i="27"/>
  <c r="AN29" i="27"/>
  <c r="AL29" i="27"/>
  <c r="AL33" i="27"/>
  <c r="AL39" i="27"/>
  <c r="AL43" i="27"/>
  <c r="AL47" i="27"/>
  <c r="AL51" i="27"/>
  <c r="AL53" i="27"/>
  <c r="AL55" i="27"/>
  <c r="AL57" i="27"/>
  <c r="AL59" i="27"/>
  <c r="AL61" i="27"/>
  <c r="AL63" i="27"/>
  <c r="AL65" i="27"/>
  <c r="AL67" i="27"/>
  <c r="AL69" i="27"/>
  <c r="AL71" i="27"/>
  <c r="AL73" i="27"/>
  <c r="AL75" i="27"/>
  <c r="AL77" i="27"/>
  <c r="AL79" i="27"/>
  <c r="AL81" i="27"/>
  <c r="AL83" i="27"/>
  <c r="AL85" i="27"/>
  <c r="AL87" i="27"/>
  <c r="AL89" i="27"/>
  <c r="AL91" i="27"/>
  <c r="AL93" i="27"/>
  <c r="AL95" i="27"/>
  <c r="AL97" i="27"/>
  <c r="AL99" i="27"/>
  <c r="AL101" i="27"/>
  <c r="AM127" i="27"/>
  <c r="AN148" i="27"/>
  <c r="AL170" i="27"/>
  <c r="AN362" i="27"/>
  <c r="AM361" i="27"/>
  <c r="AL360" i="27"/>
  <c r="AN358" i="27"/>
  <c r="AM357" i="27"/>
  <c r="AL356" i="27"/>
  <c r="AN354" i="27"/>
  <c r="AM353" i="27"/>
  <c r="AL352" i="27"/>
  <c r="AN350" i="27"/>
  <c r="AM349" i="27"/>
  <c r="AL348" i="27"/>
  <c r="AN346" i="27"/>
  <c r="AM345" i="27"/>
  <c r="AL344" i="27"/>
  <c r="AN342" i="27"/>
  <c r="AM341" i="27"/>
  <c r="AL340" i="27"/>
  <c r="AN338" i="27"/>
  <c r="AM337" i="27"/>
  <c r="AL336" i="27"/>
  <c r="AN334" i="27"/>
  <c r="AM333" i="27"/>
  <c r="AL332" i="27"/>
  <c r="AN330" i="27"/>
  <c r="AM329" i="27"/>
  <c r="AL328" i="27"/>
  <c r="AN326" i="27"/>
  <c r="AM325" i="27"/>
  <c r="AL324" i="27"/>
  <c r="AN322" i="27"/>
  <c r="AM321" i="27"/>
  <c r="AL320" i="27"/>
  <c r="AN318" i="27"/>
  <c r="AM317" i="27"/>
  <c r="AL316" i="27"/>
  <c r="AN314" i="27"/>
  <c r="AM313" i="27"/>
  <c r="AL312" i="27"/>
  <c r="AN310" i="27"/>
  <c r="AM309" i="27"/>
  <c r="AL308" i="27"/>
  <c r="AN306" i="27"/>
  <c r="AM305" i="27"/>
  <c r="AL304" i="27"/>
  <c r="AN302" i="27"/>
  <c r="AM301" i="27"/>
  <c r="AL300" i="27"/>
  <c r="AN298" i="27"/>
  <c r="AM297" i="27"/>
  <c r="AL296" i="27"/>
  <c r="AN294" i="27"/>
  <c r="AM293" i="27"/>
  <c r="AL292" i="27"/>
  <c r="AN290" i="27"/>
  <c r="AM289" i="27"/>
  <c r="AL288" i="27"/>
  <c r="AN286" i="27"/>
  <c r="AM285" i="27"/>
  <c r="AL284" i="27"/>
  <c r="AN282" i="27"/>
  <c r="AM281" i="27"/>
  <c r="AL280" i="27"/>
  <c r="AN278" i="27"/>
  <c r="AM277" i="27"/>
  <c r="AL276" i="27"/>
  <c r="AN274" i="27"/>
  <c r="AM273" i="27"/>
  <c r="AL272" i="27"/>
  <c r="AN270" i="27"/>
  <c r="AM269" i="27"/>
  <c r="AL268" i="27"/>
  <c r="AN266" i="27"/>
  <c r="AM265" i="27"/>
  <c r="AL264" i="27"/>
  <c r="AN262" i="27"/>
  <c r="AM261" i="27"/>
  <c r="AL260" i="27"/>
  <c r="AN258" i="27"/>
  <c r="AM257" i="27"/>
  <c r="AL256" i="27"/>
  <c r="AN254" i="27"/>
  <c r="AM253" i="27"/>
  <c r="AL252" i="27"/>
  <c r="AN250" i="27"/>
  <c r="AM362" i="27"/>
  <c r="AL361" i="27"/>
  <c r="AN359" i="27"/>
  <c r="AM358" i="27"/>
  <c r="AL357" i="27"/>
  <c r="AN355" i="27"/>
  <c r="AM354" i="27"/>
  <c r="AL353" i="27"/>
  <c r="AN351" i="27"/>
  <c r="AM350" i="27"/>
  <c r="AL349" i="27"/>
  <c r="AN347" i="27"/>
  <c r="AM346" i="27"/>
  <c r="AL345" i="27"/>
  <c r="AN343" i="27"/>
  <c r="AM342" i="27"/>
  <c r="AL341" i="27"/>
  <c r="AN339" i="27"/>
  <c r="AM338" i="27"/>
  <c r="AL337" i="27"/>
  <c r="AN335" i="27"/>
  <c r="AM334" i="27"/>
  <c r="AL333" i="27"/>
  <c r="AN331" i="27"/>
  <c r="AM330" i="27"/>
  <c r="AL329" i="27"/>
  <c r="AN327" i="27"/>
  <c r="AM326" i="27"/>
  <c r="AL325" i="27"/>
  <c r="AN323" i="27"/>
  <c r="AM322" i="27"/>
  <c r="AL321" i="27"/>
  <c r="AN319" i="27"/>
  <c r="AM318" i="27"/>
  <c r="AL317" i="27"/>
  <c r="AN315" i="27"/>
  <c r="AM314" i="27"/>
  <c r="AL313" i="27"/>
  <c r="AN311" i="27"/>
  <c r="AM310" i="27"/>
  <c r="AL309" i="27"/>
  <c r="AN307" i="27"/>
  <c r="AM306" i="27"/>
  <c r="AL305" i="27"/>
  <c r="AN303" i="27"/>
  <c r="AM302" i="27"/>
  <c r="AL301" i="27"/>
  <c r="AN299" i="27"/>
  <c r="AM298" i="27"/>
  <c r="AL297" i="27"/>
  <c r="AN295" i="27"/>
  <c r="AM294" i="27"/>
  <c r="AL293" i="27"/>
  <c r="AN291" i="27"/>
  <c r="AM290" i="27"/>
  <c r="AL289" i="27"/>
  <c r="AN287" i="27"/>
  <c r="AM286" i="27"/>
  <c r="AL285" i="27"/>
  <c r="AN283" i="27"/>
  <c r="AM282" i="27"/>
  <c r="AL281" i="27"/>
  <c r="AN279" i="27"/>
  <c r="AL362" i="27"/>
  <c r="AN360" i="27"/>
  <c r="AM359" i="27"/>
  <c r="AL358" i="27"/>
  <c r="AN356" i="27"/>
  <c r="AM355" i="27"/>
  <c r="AL354" i="27"/>
  <c r="AN352" i="27"/>
  <c r="AM351" i="27"/>
  <c r="AL350" i="27"/>
  <c r="AN348" i="27"/>
  <c r="AM347" i="27"/>
  <c r="AL346" i="27"/>
  <c r="AN344" i="27"/>
  <c r="AM343" i="27"/>
  <c r="AL342" i="27"/>
  <c r="AN340" i="27"/>
  <c r="AM339" i="27"/>
  <c r="AL338" i="27"/>
  <c r="AN336" i="27"/>
  <c r="AM335" i="27"/>
  <c r="AL334" i="27"/>
  <c r="AN332" i="27"/>
  <c r="AM331" i="27"/>
  <c r="AL330" i="27"/>
  <c r="AN328" i="27"/>
  <c r="AM327" i="27"/>
  <c r="AL326" i="27"/>
  <c r="AN324" i="27"/>
  <c r="AM323" i="27"/>
  <c r="AL322" i="27"/>
  <c r="AN320" i="27"/>
  <c r="AM319" i="27"/>
  <c r="AL318" i="27"/>
  <c r="AN316" i="27"/>
  <c r="AM315" i="27"/>
  <c r="AL314" i="27"/>
  <c r="AN312" i="27"/>
  <c r="AM311" i="27"/>
  <c r="AL310" i="27"/>
  <c r="AN308" i="27"/>
  <c r="AM307" i="27"/>
  <c r="AL306" i="27"/>
  <c r="AN304" i="27"/>
  <c r="AM303" i="27"/>
  <c r="AL302" i="27"/>
  <c r="AN300" i="27"/>
  <c r="AM299" i="27"/>
  <c r="AL298" i="27"/>
  <c r="AN296" i="27"/>
  <c r="AM295" i="27"/>
  <c r="AL294" i="27"/>
  <c r="AN292" i="27"/>
  <c r="AM291" i="27"/>
  <c r="AL290" i="27"/>
  <c r="AN288" i="27"/>
  <c r="AM287" i="27"/>
  <c r="AL286" i="27"/>
  <c r="AN284" i="27"/>
  <c r="AM283" i="27"/>
  <c r="AL282" i="27"/>
  <c r="AN280" i="27"/>
  <c r="AM279" i="27"/>
  <c r="AL278" i="27"/>
  <c r="AN276" i="27"/>
  <c r="AM275" i="27"/>
  <c r="AL274" i="27"/>
  <c r="AN272" i="27"/>
  <c r="AM271" i="27"/>
  <c r="AL270" i="27"/>
  <c r="AN268" i="27"/>
  <c r="AM267" i="27"/>
  <c r="AL266" i="27"/>
  <c r="AN264" i="27"/>
  <c r="AM263" i="27"/>
  <c r="AL262" i="27"/>
  <c r="AN260" i="27"/>
  <c r="AM259" i="27"/>
  <c r="AL258" i="27"/>
  <c r="AN256" i="27"/>
  <c r="AM255" i="27"/>
  <c r="AL254" i="27"/>
  <c r="AN252" i="27"/>
  <c r="AM251" i="27"/>
  <c r="AN361" i="27"/>
  <c r="AM356" i="27"/>
  <c r="AL351" i="27"/>
  <c r="AN345" i="27"/>
  <c r="AM340" i="27"/>
  <c r="AL335" i="27"/>
  <c r="AN329" i="27"/>
  <c r="AM324" i="27"/>
  <c r="AL319" i="27"/>
  <c r="AN313" i="27"/>
  <c r="AM308" i="27"/>
  <c r="AL303" i="27"/>
  <c r="AN297" i="27"/>
  <c r="AM292" i="27"/>
  <c r="AL287" i="27"/>
  <c r="AN281" i="27"/>
  <c r="AN277" i="27"/>
  <c r="AL275" i="27"/>
  <c r="AM272" i="27"/>
  <c r="AN269" i="27"/>
  <c r="AL267" i="27"/>
  <c r="AM264" i="27"/>
  <c r="AN261" i="27"/>
  <c r="AL259" i="27"/>
  <c r="AM256" i="27"/>
  <c r="AN253" i="27"/>
  <c r="AL251" i="27"/>
  <c r="AM249" i="27"/>
  <c r="AL248" i="27"/>
  <c r="AN246" i="27"/>
  <c r="AM245" i="27"/>
  <c r="AL244" i="27"/>
  <c r="AN242" i="27"/>
  <c r="AM241" i="27"/>
  <c r="AL240" i="27"/>
  <c r="AN238" i="27"/>
  <c r="AM237" i="27"/>
  <c r="AL236" i="27"/>
  <c r="AN234" i="27"/>
  <c r="AM233" i="27"/>
  <c r="AL232" i="27"/>
  <c r="AN230" i="27"/>
  <c r="AM229" i="27"/>
  <c r="AL228" i="27"/>
  <c r="AN226" i="27"/>
  <c r="AM225" i="27"/>
  <c r="AL224" i="27"/>
  <c r="AN222" i="27"/>
  <c r="AM221" i="27"/>
  <c r="AL220" i="27"/>
  <c r="AN218" i="27"/>
  <c r="AM217" i="27"/>
  <c r="AL216" i="27"/>
  <c r="AN214" i="27"/>
  <c r="AM213" i="27"/>
  <c r="AL212" i="27"/>
  <c r="AN210" i="27"/>
  <c r="AM209" i="27"/>
  <c r="AL208" i="27"/>
  <c r="AN206" i="27"/>
  <c r="AM205" i="27"/>
  <c r="AL204" i="27"/>
  <c r="AN202" i="27"/>
  <c r="AM201" i="27"/>
  <c r="AL200" i="27"/>
  <c r="AM360" i="27"/>
  <c r="AL355" i="27"/>
  <c r="AN349" i="27"/>
  <c r="AM344" i="27"/>
  <c r="AL339" i="27"/>
  <c r="AN333" i="27"/>
  <c r="AM328" i="27"/>
  <c r="AL323" i="27"/>
  <c r="AN317" i="27"/>
  <c r="AM312" i="27"/>
  <c r="AL307" i="27"/>
  <c r="AN301" i="27"/>
  <c r="AM296" i="27"/>
  <c r="AL291" i="27"/>
  <c r="AN285" i="27"/>
  <c r="AM280" i="27"/>
  <c r="AL277" i="27"/>
  <c r="AM274" i="27"/>
  <c r="AN271" i="27"/>
  <c r="AL269" i="27"/>
  <c r="AM266" i="27"/>
  <c r="AN263" i="27"/>
  <c r="AL261" i="27"/>
  <c r="AM258" i="27"/>
  <c r="AN255" i="27"/>
  <c r="AL253" i="27"/>
  <c r="AM250" i="27"/>
  <c r="AL249" i="27"/>
  <c r="AN247" i="27"/>
  <c r="AM246" i="27"/>
  <c r="AL245" i="27"/>
  <c r="AN243" i="27"/>
  <c r="AM242" i="27"/>
  <c r="AL241" i="27"/>
  <c r="AN239" i="27"/>
  <c r="AM238" i="27"/>
  <c r="AL237" i="27"/>
  <c r="AN235" i="27"/>
  <c r="AM234" i="27"/>
  <c r="AL233" i="27"/>
  <c r="AN231" i="27"/>
  <c r="AM230" i="27"/>
  <c r="AL229" i="27"/>
  <c r="AN227" i="27"/>
  <c r="AM226" i="27"/>
  <c r="AL225" i="27"/>
  <c r="AN223" i="27"/>
  <c r="AM222" i="27"/>
  <c r="AL221" i="27"/>
  <c r="AN219" i="27"/>
  <c r="AM218" i="27"/>
  <c r="AL217" i="27"/>
  <c r="AN215" i="27"/>
  <c r="AM214" i="27"/>
  <c r="AL213" i="27"/>
  <c r="AN211" i="27"/>
  <c r="AM210" i="27"/>
  <c r="AL209" i="27"/>
  <c r="AN207" i="27"/>
  <c r="AM206" i="27"/>
  <c r="AL205" i="27"/>
  <c r="AN203" i="27"/>
  <c r="AM202" i="27"/>
  <c r="AL201" i="27"/>
  <c r="AN199" i="27"/>
  <c r="AM198" i="27"/>
  <c r="AL197" i="27"/>
  <c r="AN195" i="27"/>
  <c r="AM194" i="27"/>
  <c r="AL193" i="27"/>
  <c r="AN191" i="27"/>
  <c r="AM190" i="27"/>
  <c r="AL189" i="27"/>
  <c r="AN187" i="27"/>
  <c r="AM186" i="27"/>
  <c r="AL185" i="27"/>
  <c r="AN183" i="27"/>
  <c r="AM182" i="27"/>
  <c r="AL181" i="27"/>
  <c r="AN179" i="27"/>
  <c r="AM178" i="27"/>
  <c r="AL177" i="27"/>
  <c r="AN175" i="27"/>
  <c r="AM174" i="27"/>
  <c r="AL173" i="27"/>
  <c r="AL359" i="27"/>
  <c r="AN353" i="27"/>
  <c r="AM348" i="27"/>
  <c r="AL343" i="27"/>
  <c r="AN337" i="27"/>
  <c r="AM332" i="27"/>
  <c r="AL327" i="27"/>
  <c r="AN321" i="27"/>
  <c r="AM316" i="27"/>
  <c r="AL311" i="27"/>
  <c r="AN305" i="27"/>
  <c r="AM300" i="27"/>
  <c r="AL295" i="27"/>
  <c r="AN289" i="27"/>
  <c r="AM284" i="27"/>
  <c r="AL279" i="27"/>
  <c r="AM276" i="27"/>
  <c r="AN273" i="27"/>
  <c r="AL271" i="27"/>
  <c r="AM268" i="27"/>
  <c r="AN265" i="27"/>
  <c r="AL263" i="27"/>
  <c r="AM260" i="27"/>
  <c r="AN257" i="27"/>
  <c r="AL255" i="27"/>
  <c r="AM252" i="27"/>
  <c r="AL250" i="27"/>
  <c r="AN248" i="27"/>
  <c r="AM247" i="27"/>
  <c r="AL246" i="27"/>
  <c r="AN244" i="27"/>
  <c r="AM243" i="27"/>
  <c r="AL242" i="27"/>
  <c r="AN240" i="27"/>
  <c r="AM239" i="27"/>
  <c r="AL238" i="27"/>
  <c r="AN236" i="27"/>
  <c r="AM235" i="27"/>
  <c r="AL234" i="27"/>
  <c r="AN232" i="27"/>
  <c r="AM231" i="27"/>
  <c r="AL230" i="27"/>
  <c r="AN228" i="27"/>
  <c r="AM227" i="27"/>
  <c r="AL226" i="27"/>
  <c r="AN224" i="27"/>
  <c r="AM223" i="27"/>
  <c r="AL222" i="27"/>
  <c r="AN220" i="27"/>
  <c r="AM219" i="27"/>
  <c r="AL218" i="27"/>
  <c r="AN216" i="27"/>
  <c r="AM215" i="27"/>
  <c r="AL214" i="27"/>
  <c r="AN212" i="27"/>
  <c r="AM211" i="27"/>
  <c r="AL210" i="27"/>
  <c r="AN208" i="27"/>
  <c r="AM207" i="27"/>
  <c r="AL206" i="27"/>
  <c r="AN204" i="27"/>
  <c r="AM203" i="27"/>
  <c r="AL202" i="27"/>
  <c r="AN200" i="27"/>
  <c r="AM199" i="27"/>
  <c r="AL198" i="27"/>
  <c r="AN196" i="27"/>
  <c r="AM195" i="27"/>
  <c r="AL194" i="27"/>
  <c r="AN192" i="27"/>
  <c r="AM191" i="27"/>
  <c r="AL190" i="27"/>
  <c r="AN188" i="27"/>
  <c r="AM187" i="27"/>
  <c r="AL186" i="27"/>
  <c r="AN184" i="27"/>
  <c r="AM183" i="27"/>
  <c r="AL182" i="27"/>
  <c r="AN180" i="27"/>
  <c r="AM179" i="27"/>
  <c r="AL178" i="27"/>
  <c r="AN176" i="27"/>
  <c r="AM175" i="27"/>
  <c r="AL174" i="27"/>
  <c r="AN172" i="27"/>
  <c r="AN357" i="27"/>
  <c r="AM336" i="27"/>
  <c r="AL315" i="27"/>
  <c r="AN293" i="27"/>
  <c r="AN275" i="27"/>
  <c r="AL265" i="27"/>
  <c r="AM254" i="27"/>
  <c r="AL247" i="27"/>
  <c r="AN241" i="27"/>
  <c r="AM236" i="27"/>
  <c r="AL231" i="27"/>
  <c r="AN225" i="27"/>
  <c r="AM220" i="27"/>
  <c r="AL215" i="27"/>
  <c r="AN209" i="27"/>
  <c r="AM204" i="27"/>
  <c r="AL199" i="27"/>
  <c r="AM196" i="27"/>
  <c r="AN193" i="27"/>
  <c r="AL191" i="27"/>
  <c r="AM188" i="27"/>
  <c r="AN185" i="27"/>
  <c r="AL183" i="27"/>
  <c r="AM180" i="27"/>
  <c r="AN177" i="27"/>
  <c r="AL175" i="27"/>
  <c r="AM172" i="27"/>
  <c r="AL171" i="27"/>
  <c r="AN169" i="27"/>
  <c r="AM168" i="27"/>
  <c r="AL167" i="27"/>
  <c r="AN165" i="27"/>
  <c r="AM164" i="27"/>
  <c r="AL163" i="27"/>
  <c r="AN161" i="27"/>
  <c r="AM160" i="27"/>
  <c r="AL159" i="27"/>
  <c r="AN157" i="27"/>
  <c r="AM156" i="27"/>
  <c r="AL155" i="27"/>
  <c r="AN153" i="27"/>
  <c r="AM152" i="27"/>
  <c r="AL151" i="27"/>
  <c r="AN149" i="27"/>
  <c r="AM148" i="27"/>
  <c r="AL147" i="27"/>
  <c r="AN145" i="27"/>
  <c r="AM144" i="27"/>
  <c r="AL143" i="27"/>
  <c r="AN141" i="27"/>
  <c r="AM140" i="27"/>
  <c r="AL139" i="27"/>
  <c r="AN137" i="27"/>
  <c r="AM136" i="27"/>
  <c r="AL135" i="27"/>
  <c r="AN133" i="27"/>
  <c r="AM132" i="27"/>
  <c r="AL131" i="27"/>
  <c r="AN129" i="27"/>
  <c r="AM128" i="27"/>
  <c r="AL127" i="27"/>
  <c r="AN125" i="27"/>
  <c r="AM124" i="27"/>
  <c r="AL123" i="27"/>
  <c r="AM121" i="27"/>
  <c r="AM119" i="27"/>
  <c r="AM117" i="27"/>
  <c r="AM115" i="27"/>
  <c r="AM113" i="27"/>
  <c r="AM111" i="27"/>
  <c r="AM109" i="27"/>
  <c r="AM107" i="27"/>
  <c r="AM105" i="27"/>
  <c r="AM352" i="27"/>
  <c r="AL331" i="27"/>
  <c r="AN309" i="27"/>
  <c r="AM288" i="27"/>
  <c r="AL273" i="27"/>
  <c r="AM262" i="27"/>
  <c r="AN251" i="27"/>
  <c r="AN245" i="27"/>
  <c r="AM240" i="27"/>
  <c r="AL235" i="27"/>
  <c r="AN229" i="27"/>
  <c r="AM224" i="27"/>
  <c r="AL219" i="27"/>
  <c r="AN213" i="27"/>
  <c r="AM208" i="27"/>
  <c r="AL203" i="27"/>
  <c r="AN198" i="27"/>
  <c r="AL196" i="27"/>
  <c r="AM193" i="27"/>
  <c r="AN190" i="27"/>
  <c r="AL188" i="27"/>
  <c r="AM185" i="27"/>
  <c r="AN182" i="27"/>
  <c r="AL180" i="27"/>
  <c r="AM177" i="27"/>
  <c r="AN174" i="27"/>
  <c r="AL172" i="27"/>
  <c r="AN170" i="27"/>
  <c r="AM169" i="27"/>
  <c r="AL168" i="27"/>
  <c r="AN166" i="27"/>
  <c r="AM165" i="27"/>
  <c r="AL164" i="27"/>
  <c r="AN162" i="27"/>
  <c r="AM161" i="27"/>
  <c r="AL160" i="27"/>
  <c r="AN158" i="27"/>
  <c r="AM157" i="27"/>
  <c r="AL156" i="27"/>
  <c r="AN154" i="27"/>
  <c r="AM153" i="27"/>
  <c r="AL152" i="27"/>
  <c r="AN150" i="27"/>
  <c r="AM149" i="27"/>
  <c r="AL148" i="27"/>
  <c r="AN146" i="27"/>
  <c r="AM145" i="27"/>
  <c r="AL144" i="27"/>
  <c r="AN142" i="27"/>
  <c r="AM141" i="27"/>
  <c r="AL140" i="27"/>
  <c r="AN138" i="27"/>
  <c r="AM137" i="27"/>
  <c r="AL136" i="27"/>
  <c r="AN134" i="27"/>
  <c r="AM133" i="27"/>
  <c r="AL132" i="27"/>
  <c r="AN130" i="27"/>
  <c r="AM129" i="27"/>
  <c r="AL128" i="27"/>
  <c r="AN126" i="27"/>
  <c r="AM125" i="27"/>
  <c r="AL124" i="27"/>
  <c r="AN122" i="27"/>
  <c r="AL121" i="27"/>
  <c r="AN120" i="27"/>
  <c r="AL119" i="27"/>
  <c r="AN118" i="27"/>
  <c r="AL117" i="27"/>
  <c r="AN116" i="27"/>
  <c r="AL115" i="27"/>
  <c r="AN114" i="27"/>
  <c r="AL113" i="27"/>
  <c r="AN112" i="27"/>
  <c r="AL111" i="27"/>
  <c r="AN110" i="27"/>
  <c r="AL109" i="27"/>
  <c r="AN108" i="27"/>
  <c r="AL107" i="27"/>
  <c r="AN106" i="27"/>
  <c r="AL105" i="27"/>
  <c r="AN104" i="27"/>
  <c r="AL103" i="27"/>
  <c r="AL347" i="27"/>
  <c r="AN325" i="27"/>
  <c r="AM304" i="27"/>
  <c r="AL283" i="27"/>
  <c r="AM270" i="27"/>
  <c r="AN259" i="27"/>
  <c r="AN249" i="27"/>
  <c r="AM244" i="27"/>
  <c r="AL239" i="27"/>
  <c r="AN233" i="27"/>
  <c r="AM228" i="27"/>
  <c r="AL223" i="27"/>
  <c r="AN217" i="27"/>
  <c r="AM212" i="27"/>
  <c r="AL207" i="27"/>
  <c r="AN201" i="27"/>
  <c r="AN197" i="27"/>
  <c r="AL195" i="27"/>
  <c r="AM192" i="27"/>
  <c r="AN189" i="27"/>
  <c r="AL187" i="27"/>
  <c r="AM184" i="27"/>
  <c r="AN181" i="27"/>
  <c r="AL179" i="27"/>
  <c r="AM176" i="27"/>
  <c r="AN173" i="27"/>
  <c r="AN171" i="27"/>
  <c r="AM170" i="27"/>
  <c r="AL169" i="27"/>
  <c r="AN167" i="27"/>
  <c r="AM166" i="27"/>
  <c r="AL165" i="27"/>
  <c r="AN163" i="27"/>
  <c r="AM162" i="27"/>
  <c r="AL161" i="27"/>
  <c r="AN159" i="27"/>
  <c r="AM158" i="27"/>
  <c r="AL157" i="27"/>
  <c r="AN155" i="27"/>
  <c r="AM154" i="27"/>
  <c r="AL153" i="27"/>
  <c r="AN151" i="27"/>
  <c r="AM150" i="27"/>
  <c r="AL149" i="27"/>
  <c r="AN147" i="27"/>
  <c r="AM146" i="27"/>
  <c r="AL145" i="27"/>
  <c r="AN143" i="27"/>
  <c r="AM142" i="27"/>
  <c r="AL141" i="27"/>
  <c r="AN139" i="27"/>
  <c r="AM138" i="27"/>
  <c r="AL137" i="27"/>
  <c r="AN135" i="27"/>
  <c r="AM134" i="27"/>
  <c r="AL133" i="27"/>
  <c r="AN131" i="27"/>
  <c r="AM130" i="27"/>
  <c r="AL129" i="27"/>
  <c r="AN127" i="27"/>
  <c r="AM126" i="27"/>
  <c r="AL125" i="27"/>
  <c r="AN123" i="27"/>
  <c r="AM122" i="27"/>
  <c r="AM120" i="27"/>
  <c r="AM118" i="27"/>
  <c r="AM116" i="27"/>
  <c r="AM114" i="27"/>
  <c r="AM112" i="27"/>
  <c r="AM110" i="27"/>
  <c r="AM108" i="27"/>
  <c r="AM106" i="27"/>
  <c r="AM104" i="27"/>
  <c r="AM102" i="27"/>
  <c r="AN341" i="27"/>
  <c r="AN267" i="27"/>
  <c r="AN237" i="27"/>
  <c r="AM216" i="27"/>
  <c r="AM197" i="27"/>
  <c r="AN186" i="27"/>
  <c r="AL176" i="27"/>
  <c r="AN168" i="27"/>
  <c r="AM163" i="27"/>
  <c r="AL158" i="27"/>
  <c r="AN152" i="27"/>
  <c r="AM147" i="27"/>
  <c r="AL142" i="27"/>
  <c r="AN136" i="27"/>
  <c r="AM131" i="27"/>
  <c r="AL126" i="27"/>
  <c r="AM100" i="27"/>
  <c r="AM98" i="27"/>
  <c r="AM96" i="27"/>
  <c r="AM94" i="27"/>
  <c r="AM92" i="27"/>
  <c r="AM90" i="27"/>
  <c r="AM88" i="27"/>
  <c r="AM86" i="27"/>
  <c r="AM84" i="27"/>
  <c r="AM82" i="27"/>
  <c r="AM80" i="27"/>
  <c r="AM78" i="27"/>
  <c r="AM76" i="27"/>
  <c r="AM74" i="27"/>
  <c r="AM72" i="27"/>
  <c r="AM70" i="27"/>
  <c r="AM68" i="27"/>
  <c r="AM66" i="27"/>
  <c r="AM64" i="27"/>
  <c r="AM62" i="27"/>
  <c r="AM60" i="27"/>
  <c r="AM58" i="27"/>
  <c r="AM56" i="27"/>
  <c r="AM54" i="27"/>
  <c r="AM52" i="27"/>
  <c r="AM50" i="27"/>
  <c r="AM48" i="27"/>
  <c r="AM46" i="27"/>
  <c r="AM44" i="27"/>
  <c r="AM42" i="27"/>
  <c r="AM40" i="27"/>
  <c r="AM38" i="27"/>
  <c r="AM36" i="27"/>
  <c r="AM34" i="27"/>
  <c r="AM32" i="27"/>
  <c r="AM30" i="27"/>
  <c r="AM320" i="27"/>
  <c r="AL257" i="27"/>
  <c r="AM232" i="27"/>
  <c r="AL211" i="27"/>
  <c r="AN194" i="27"/>
  <c r="AL184" i="27"/>
  <c r="AM173" i="27"/>
  <c r="AM167" i="27"/>
  <c r="AL162" i="27"/>
  <c r="AN156" i="27"/>
  <c r="AM151" i="27"/>
  <c r="AL146" i="27"/>
  <c r="AN140" i="27"/>
  <c r="AM135" i="27"/>
  <c r="AL130" i="27"/>
  <c r="AN124" i="27"/>
  <c r="AN121" i="27"/>
  <c r="AN119" i="27"/>
  <c r="AN117" i="27"/>
  <c r="AN115" i="27"/>
  <c r="AN113" i="27"/>
  <c r="AN111" i="27"/>
  <c r="AN109" i="27"/>
  <c r="AN107" i="27"/>
  <c r="AN105" i="27"/>
  <c r="AN103" i="27"/>
  <c r="AN102" i="27"/>
  <c r="AN101" i="27"/>
  <c r="AL100" i="27"/>
  <c r="AN99" i="27"/>
  <c r="AL98" i="27"/>
  <c r="AN97" i="27"/>
  <c r="AL96" i="27"/>
  <c r="AN95" i="27"/>
  <c r="AL94" i="27"/>
  <c r="AN93" i="27"/>
  <c r="AL92" i="27"/>
  <c r="AN91" i="27"/>
  <c r="AL90" i="27"/>
  <c r="AN89" i="27"/>
  <c r="AL88" i="27"/>
  <c r="AN87" i="27"/>
  <c r="AL86" i="27"/>
  <c r="AN85" i="27"/>
  <c r="AL84" i="27"/>
  <c r="AN83" i="27"/>
  <c r="AL82" i="27"/>
  <c r="AN81" i="27"/>
  <c r="AL80" i="27"/>
  <c r="AN79" i="27"/>
  <c r="AL78" i="27"/>
  <c r="AN77" i="27"/>
  <c r="AL76" i="27"/>
  <c r="AN75" i="27"/>
  <c r="AL74" i="27"/>
  <c r="AN73" i="27"/>
  <c r="AL72" i="27"/>
  <c r="AN71" i="27"/>
  <c r="AL70" i="27"/>
  <c r="AN69" i="27"/>
  <c r="AL68" i="27"/>
  <c r="AN67" i="27"/>
  <c r="AL66" i="27"/>
  <c r="AN65" i="27"/>
  <c r="AL64" i="27"/>
  <c r="AN63" i="27"/>
  <c r="AL62" i="27"/>
  <c r="AN61" i="27"/>
  <c r="AL60" i="27"/>
  <c r="AN59" i="27"/>
  <c r="AL58" i="27"/>
  <c r="AN57" i="27"/>
  <c r="AL56" i="27"/>
  <c r="AN55" i="27"/>
  <c r="AL54" i="27"/>
  <c r="AN53" i="27"/>
  <c r="AL52" i="27"/>
  <c r="AN51" i="27"/>
  <c r="AL50" i="27"/>
  <c r="AN49" i="27"/>
  <c r="AL48" i="27"/>
  <c r="AN47" i="27"/>
  <c r="AL46" i="27"/>
  <c r="AN45" i="27"/>
  <c r="AL44" i="27"/>
  <c r="AN43" i="27"/>
  <c r="AL42" i="27"/>
  <c r="AN41" i="27"/>
  <c r="AL40" i="27"/>
  <c r="AN39" i="27"/>
  <c r="AL38" i="27"/>
  <c r="AN37" i="27"/>
  <c r="AL36" i="27"/>
  <c r="AL299" i="27"/>
  <c r="AM248" i="27"/>
  <c r="AL227" i="27"/>
  <c r="AN205" i="27"/>
  <c r="AL192" i="27"/>
  <c r="AM181" i="27"/>
  <c r="AM171" i="27"/>
  <c r="AL166" i="27"/>
  <c r="AN160" i="27"/>
  <c r="AM155" i="27"/>
  <c r="AL150" i="27"/>
  <c r="AN144" i="27"/>
  <c r="AM139" i="27"/>
  <c r="AL134" i="27"/>
  <c r="AN128" i="27"/>
  <c r="AM123" i="27"/>
  <c r="AM103" i="27"/>
  <c r="AL102" i="27"/>
  <c r="AM101" i="27"/>
  <c r="AM99" i="27"/>
  <c r="AM97" i="27"/>
  <c r="AM95" i="27"/>
  <c r="AM93" i="27"/>
  <c r="AM91" i="27"/>
  <c r="AM89" i="27"/>
  <c r="AM87" i="27"/>
  <c r="AM85" i="27"/>
  <c r="AM83" i="27"/>
  <c r="AM81" i="27"/>
  <c r="AM79" i="27"/>
  <c r="AM77" i="27"/>
  <c r="AM75" i="27"/>
  <c r="AM73" i="27"/>
  <c r="AM71" i="27"/>
  <c r="AM69" i="27"/>
  <c r="AM67" i="27"/>
  <c r="AM65" i="27"/>
  <c r="AM63" i="27"/>
  <c r="AM61" i="27"/>
  <c r="AM59" i="27"/>
  <c r="AM57" i="27"/>
  <c r="AM55" i="27"/>
  <c r="AM53" i="27"/>
  <c r="AM51" i="27"/>
  <c r="AM49" i="27"/>
  <c r="AM47" i="27"/>
  <c r="AM45" i="27"/>
  <c r="AM43" i="27"/>
  <c r="AM41" i="27"/>
  <c r="AM39" i="27"/>
  <c r="AM37" i="27"/>
  <c r="AM35" i="27"/>
  <c r="AM33" i="27"/>
  <c r="AM31" i="27"/>
  <c r="AM29" i="27"/>
  <c r="AL37" i="27"/>
  <c r="AL41" i="27"/>
  <c r="AL45" i="27"/>
  <c r="AL49" i="27"/>
  <c r="AL104" i="27"/>
  <c r="AL108" i="27"/>
  <c r="AL112" i="27"/>
  <c r="AL116" i="27"/>
  <c r="AL120" i="27"/>
  <c r="AN132" i="27"/>
  <c r="AL154" i="27"/>
  <c r="AN178" i="27"/>
  <c r="AL243" i="27"/>
  <c r="AN52" i="27"/>
  <c r="AN54" i="27"/>
  <c r="AN56" i="27"/>
  <c r="AN58" i="27"/>
  <c r="AN60" i="27"/>
  <c r="AN62" i="27"/>
  <c r="AN64" i="27"/>
  <c r="AN66" i="27"/>
  <c r="AN68" i="27"/>
  <c r="AN70" i="27"/>
  <c r="AN72" i="27"/>
  <c r="AN74" i="27"/>
  <c r="AN76" i="27"/>
  <c r="AN78" i="27"/>
  <c r="AN80" i="27"/>
  <c r="AN82" i="27"/>
  <c r="AN84" i="27"/>
  <c r="AN86" i="27"/>
  <c r="AN88" i="27"/>
  <c r="AN90" i="27"/>
  <c r="AN92" i="27"/>
  <c r="AN94" i="27"/>
  <c r="AN96" i="27"/>
  <c r="AN98" i="27"/>
  <c r="AN100" i="27"/>
  <c r="AL138" i="27"/>
  <c r="AM159" i="27"/>
  <c r="AM189" i="27"/>
  <c r="AM278" i="27"/>
  <c r="AB26" i="19" l="1"/>
  <c r="AB26" i="27"/>
  <c r="Z26" i="27"/>
  <c r="Z26" i="19"/>
  <c r="AA26" i="27"/>
  <c r="AA26" i="19"/>
  <c r="A35" i="33"/>
  <c r="L17" i="33"/>
  <c r="C18" i="33" s="1"/>
  <c r="K17" i="33"/>
  <c r="A57" i="31"/>
  <c r="L14" i="31"/>
  <c r="C15" i="31" s="1"/>
  <c r="K14" i="31"/>
  <c r="N27" i="29"/>
  <c r="AE27" i="29" s="1"/>
  <c r="M27" i="29"/>
  <c r="AD27" i="29" s="1"/>
  <c r="L27" i="29"/>
  <c r="AC28" i="29" s="1"/>
  <c r="AP5" i="27"/>
  <c r="AK6" i="27"/>
  <c r="AA27" i="19" l="1"/>
  <c r="AA27" i="27"/>
  <c r="Z27" i="27"/>
  <c r="Z27" i="19"/>
  <c r="AB27" i="19"/>
  <c r="AB27" i="27"/>
  <c r="D18" i="33"/>
  <c r="E18" i="33" s="1"/>
  <c r="A36" i="33"/>
  <c r="D15" i="31"/>
  <c r="E15" i="31" s="1"/>
  <c r="A58" i="31"/>
  <c r="L28" i="29"/>
  <c r="AC29" i="29" s="1"/>
  <c r="M28" i="29"/>
  <c r="AD28" i="29" s="1"/>
  <c r="N28" i="29"/>
  <c r="AE28" i="29" s="1"/>
  <c r="AK7" i="27"/>
  <c r="AP6" i="27"/>
  <c r="Z28" i="19" l="1"/>
  <c r="Z28" i="27"/>
  <c r="AA28" i="19"/>
  <c r="AA28" i="27"/>
  <c r="AB28" i="19"/>
  <c r="AB28" i="27"/>
  <c r="H18" i="33"/>
  <c r="J18" i="33" s="1"/>
  <c r="I18" i="33"/>
  <c r="A37" i="33"/>
  <c r="H15" i="31"/>
  <c r="J15" i="31" s="1"/>
  <c r="I15" i="31"/>
  <c r="A59" i="31"/>
  <c r="L29" i="29"/>
  <c r="AC30" i="29" s="1"/>
  <c r="M29" i="29"/>
  <c r="AD29" i="29" s="1"/>
  <c r="N29" i="29"/>
  <c r="AE29" i="29" s="1"/>
  <c r="AK8" i="27"/>
  <c r="AP7" i="27"/>
  <c r="AB29" i="27" l="1"/>
  <c r="AB29" i="19"/>
  <c r="Z29" i="27"/>
  <c r="Z29" i="19"/>
  <c r="AA29" i="27"/>
  <c r="AA29" i="19"/>
  <c r="K18" i="33"/>
  <c r="L18" i="33"/>
  <c r="C19" i="33" s="1"/>
  <c r="A38" i="33"/>
  <c r="L15" i="31"/>
  <c r="C16" i="31" s="1"/>
  <c r="K15" i="31"/>
  <c r="A60" i="31"/>
  <c r="L30" i="29"/>
  <c r="AC31" i="29" s="1"/>
  <c r="M30" i="29"/>
  <c r="AD30" i="29" s="1"/>
  <c r="N30" i="29"/>
  <c r="AE30" i="29" s="1"/>
  <c r="AP8" i="27"/>
  <c r="AK9" i="27"/>
  <c r="AB30" i="19" l="1"/>
  <c r="AB30" i="27"/>
  <c r="Z30" i="27"/>
  <c r="Z30" i="19"/>
  <c r="AA30" i="27"/>
  <c r="AA30" i="19"/>
  <c r="A39" i="33"/>
  <c r="D19" i="33"/>
  <c r="E19" i="33" s="1"/>
  <c r="A61" i="31"/>
  <c r="D16" i="31"/>
  <c r="E16" i="31" s="1"/>
  <c r="N31" i="29"/>
  <c r="AE31" i="29" s="1"/>
  <c r="L31" i="29"/>
  <c r="AC32" i="29" s="1"/>
  <c r="M31" i="29"/>
  <c r="AD31" i="29" s="1"/>
  <c r="AK10" i="27"/>
  <c r="AP9" i="27"/>
  <c r="Z31" i="19" l="1"/>
  <c r="Z31" i="27"/>
  <c r="AB31" i="19"/>
  <c r="AB31" i="27"/>
  <c r="AA31" i="19"/>
  <c r="AA31" i="27"/>
  <c r="H19" i="33"/>
  <c r="J19" i="33" s="1"/>
  <c r="I19" i="33"/>
  <c r="A40" i="33"/>
  <c r="H16" i="31"/>
  <c r="J16" i="31" s="1"/>
  <c r="I16" i="31"/>
  <c r="A62" i="31"/>
  <c r="L32" i="29"/>
  <c r="AC33" i="29" s="1"/>
  <c r="M32" i="29"/>
  <c r="AD32" i="29" s="1"/>
  <c r="N32" i="29"/>
  <c r="AE32" i="29" s="1"/>
  <c r="AP10" i="27"/>
  <c r="AK11" i="27"/>
  <c r="Z32" i="27" l="1"/>
  <c r="Z32" i="19"/>
  <c r="AA32" i="19"/>
  <c r="AA32" i="27"/>
  <c r="AB32" i="19"/>
  <c r="AH32" i="19" s="1"/>
  <c r="AB32" i="27"/>
  <c r="A41" i="33"/>
  <c r="L19" i="33"/>
  <c r="C20" i="33" s="1"/>
  <c r="K19" i="33"/>
  <c r="L16" i="31"/>
  <c r="C17" i="31" s="1"/>
  <c r="K16" i="31"/>
  <c r="A63" i="31"/>
  <c r="L33" i="29"/>
  <c r="AC34" i="29" s="1"/>
  <c r="M33" i="29"/>
  <c r="AD33" i="29" s="1"/>
  <c r="N33" i="29"/>
  <c r="AE33" i="29" s="1"/>
  <c r="AK12" i="27"/>
  <c r="AP11" i="27"/>
  <c r="AB33" i="19" l="1"/>
  <c r="AB33" i="27"/>
  <c r="Z33" i="19"/>
  <c r="Z33" i="27"/>
  <c r="AA33" i="19"/>
  <c r="AA33" i="27"/>
  <c r="D20" i="33"/>
  <c r="E20" i="33" s="1"/>
  <c r="A42" i="33"/>
  <c r="A64" i="31"/>
  <c r="D17" i="31"/>
  <c r="E17" i="31" s="1"/>
  <c r="L34" i="29"/>
  <c r="AC35" i="29" s="1"/>
  <c r="M34" i="29"/>
  <c r="AD34" i="29" s="1"/>
  <c r="N34" i="29"/>
  <c r="AE34" i="29" s="1"/>
  <c r="AP12" i="27"/>
  <c r="Z34" i="27" l="1"/>
  <c r="Z34" i="19"/>
  <c r="AB34" i="27"/>
  <c r="AB34" i="19"/>
  <c r="AA34" i="27"/>
  <c r="AA34" i="19"/>
  <c r="H20" i="33"/>
  <c r="J20" i="33" s="1"/>
  <c r="I20" i="33"/>
  <c r="A43" i="33"/>
  <c r="I17" i="31"/>
  <c r="H17" i="31"/>
  <c r="J17" i="31" s="1"/>
  <c r="A65" i="31"/>
  <c r="N35" i="29"/>
  <c r="AE35" i="29" s="1"/>
  <c r="L35" i="29"/>
  <c r="AC36" i="29" s="1"/>
  <c r="M35" i="29"/>
  <c r="AD35" i="29" s="1"/>
  <c r="M369" i="26"/>
  <c r="M368" i="26"/>
  <c r="M367" i="26"/>
  <c r="M366" i="26"/>
  <c r="M365" i="26"/>
  <c r="M364" i="26"/>
  <c r="M363" i="26"/>
  <c r="M362" i="26"/>
  <c r="M361" i="26"/>
  <c r="M360" i="26"/>
  <c r="M359" i="26"/>
  <c r="M358" i="26"/>
  <c r="M357" i="26"/>
  <c r="M356" i="26"/>
  <c r="M355" i="26"/>
  <c r="M354" i="26"/>
  <c r="M353" i="26"/>
  <c r="M352" i="26"/>
  <c r="M351" i="26"/>
  <c r="M350" i="26"/>
  <c r="M349" i="26"/>
  <c r="M348" i="26"/>
  <c r="M347" i="26"/>
  <c r="M346" i="26"/>
  <c r="M345" i="26"/>
  <c r="M344" i="26"/>
  <c r="M343" i="26"/>
  <c r="M342" i="26"/>
  <c r="M341" i="26"/>
  <c r="M340" i="26"/>
  <c r="M339" i="26"/>
  <c r="M338" i="26"/>
  <c r="M337" i="26"/>
  <c r="M336" i="26"/>
  <c r="M335" i="26"/>
  <c r="M334" i="26"/>
  <c r="M333" i="26"/>
  <c r="M332" i="26"/>
  <c r="M331" i="26"/>
  <c r="M330" i="26"/>
  <c r="M329" i="26"/>
  <c r="M328" i="26"/>
  <c r="M327" i="26"/>
  <c r="M326" i="26"/>
  <c r="M325" i="26"/>
  <c r="M324" i="26"/>
  <c r="M323" i="26"/>
  <c r="M322" i="26"/>
  <c r="M321" i="26"/>
  <c r="M320" i="26"/>
  <c r="M319" i="26"/>
  <c r="M318" i="26"/>
  <c r="M317" i="26"/>
  <c r="M316" i="26"/>
  <c r="M315" i="26"/>
  <c r="M314" i="26"/>
  <c r="M313" i="26"/>
  <c r="M312" i="26"/>
  <c r="M311" i="26"/>
  <c r="M310" i="26"/>
  <c r="M309" i="26"/>
  <c r="M308" i="26"/>
  <c r="M307" i="26"/>
  <c r="M306" i="26"/>
  <c r="M305" i="26"/>
  <c r="M304" i="26"/>
  <c r="M303" i="26"/>
  <c r="M302" i="26"/>
  <c r="M301" i="26"/>
  <c r="M300" i="26"/>
  <c r="M299" i="26"/>
  <c r="M298" i="26"/>
  <c r="M297" i="26"/>
  <c r="M296" i="26"/>
  <c r="M295" i="26"/>
  <c r="M294" i="26"/>
  <c r="M293" i="26"/>
  <c r="M292" i="26"/>
  <c r="M291" i="26"/>
  <c r="M290" i="26"/>
  <c r="M289" i="26"/>
  <c r="M288" i="26"/>
  <c r="M287" i="26"/>
  <c r="M286" i="26"/>
  <c r="M285" i="26"/>
  <c r="M284" i="26"/>
  <c r="M283" i="26"/>
  <c r="M282" i="26"/>
  <c r="M281" i="26"/>
  <c r="M280" i="26"/>
  <c r="M279" i="26"/>
  <c r="M278" i="26"/>
  <c r="M277" i="26"/>
  <c r="M276" i="26"/>
  <c r="M275" i="26"/>
  <c r="M274" i="26"/>
  <c r="M273" i="26"/>
  <c r="M272" i="26"/>
  <c r="M271" i="26"/>
  <c r="M270" i="26"/>
  <c r="M269" i="26"/>
  <c r="M268" i="26"/>
  <c r="M267" i="26"/>
  <c r="M266" i="26"/>
  <c r="M265" i="26"/>
  <c r="M264" i="26"/>
  <c r="M263" i="26"/>
  <c r="M262" i="26"/>
  <c r="M261" i="26"/>
  <c r="M260" i="26"/>
  <c r="M259" i="26"/>
  <c r="M258" i="26"/>
  <c r="M257" i="26"/>
  <c r="M256" i="26"/>
  <c r="M255" i="26"/>
  <c r="M254" i="26"/>
  <c r="M253" i="26"/>
  <c r="M252" i="26"/>
  <c r="M251" i="26"/>
  <c r="M250" i="26"/>
  <c r="M249" i="26"/>
  <c r="M248" i="26"/>
  <c r="M247" i="26"/>
  <c r="M246" i="26"/>
  <c r="M245" i="26"/>
  <c r="M244" i="26"/>
  <c r="M243" i="26"/>
  <c r="M242" i="26"/>
  <c r="M241" i="26"/>
  <c r="M240" i="26"/>
  <c r="M239" i="26"/>
  <c r="M238" i="26"/>
  <c r="M237" i="26"/>
  <c r="M236" i="26"/>
  <c r="M235" i="26"/>
  <c r="M234" i="26"/>
  <c r="M233" i="26"/>
  <c r="M232" i="26"/>
  <c r="M231" i="26"/>
  <c r="M230" i="26"/>
  <c r="M229" i="26"/>
  <c r="M228" i="26"/>
  <c r="M227" i="26"/>
  <c r="M226" i="26"/>
  <c r="M225" i="26"/>
  <c r="M224" i="26"/>
  <c r="M223" i="26"/>
  <c r="M222" i="26"/>
  <c r="M221" i="26"/>
  <c r="M220" i="26"/>
  <c r="M219" i="26"/>
  <c r="M218" i="26"/>
  <c r="M217" i="26"/>
  <c r="M216" i="26"/>
  <c r="M215" i="26"/>
  <c r="M214" i="26"/>
  <c r="M213" i="26"/>
  <c r="M212" i="26"/>
  <c r="M211" i="26"/>
  <c r="M210" i="26"/>
  <c r="M209" i="26"/>
  <c r="M208" i="26"/>
  <c r="M207" i="26"/>
  <c r="M206" i="26"/>
  <c r="M205" i="26"/>
  <c r="M204" i="26"/>
  <c r="M203" i="26"/>
  <c r="M202" i="26"/>
  <c r="M201" i="26"/>
  <c r="M200" i="26"/>
  <c r="M199" i="26"/>
  <c r="M198" i="26"/>
  <c r="M197" i="26"/>
  <c r="M196" i="26"/>
  <c r="M195" i="26"/>
  <c r="M194" i="26"/>
  <c r="M193" i="26"/>
  <c r="M192" i="26"/>
  <c r="M191" i="26"/>
  <c r="M190" i="26"/>
  <c r="M189" i="26"/>
  <c r="M188" i="26"/>
  <c r="M187" i="26"/>
  <c r="M186" i="26"/>
  <c r="M185" i="26"/>
  <c r="M184" i="26"/>
  <c r="M183" i="26"/>
  <c r="M182"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2" i="26"/>
  <c r="M31" i="26"/>
  <c r="M30" i="26"/>
  <c r="M29" i="26"/>
  <c r="M28" i="26"/>
  <c r="M27" i="26"/>
  <c r="M26" i="26"/>
  <c r="M25" i="26"/>
  <c r="M24" i="26"/>
  <c r="M23" i="26"/>
  <c r="M22" i="26"/>
  <c r="M21" i="26"/>
  <c r="M20" i="26"/>
  <c r="M19" i="26"/>
  <c r="M18" i="26"/>
  <c r="M17" i="26"/>
  <c r="M16" i="26"/>
  <c r="M15" i="26"/>
  <c r="M14" i="26"/>
  <c r="M13" i="26"/>
  <c r="M12" i="26"/>
  <c r="M11" i="26"/>
  <c r="A11" i="26"/>
  <c r="A12" i="26" s="1"/>
  <c r="M10" i="26"/>
  <c r="M9" i="26"/>
  <c r="K9" i="26"/>
  <c r="M8" i="26"/>
  <c r="K8" i="26"/>
  <c r="M7" i="26"/>
  <c r="K7" i="26"/>
  <c r="M6" i="26"/>
  <c r="M5" i="26"/>
  <c r="D5" i="26" s="1"/>
  <c r="E5" i="26" s="1"/>
  <c r="N4" i="26"/>
  <c r="X122" i="25"/>
  <c r="X121" i="25"/>
  <c r="X120" i="25"/>
  <c r="X119" i="25"/>
  <c r="X118" i="25"/>
  <c r="X117" i="25"/>
  <c r="X116" i="25"/>
  <c r="X115" i="25"/>
  <c r="X114" i="25"/>
  <c r="X113" i="25"/>
  <c r="X112" i="25"/>
  <c r="X111" i="25"/>
  <c r="X110" i="25"/>
  <c r="X109" i="25"/>
  <c r="X108" i="25"/>
  <c r="X107" i="25"/>
  <c r="X106" i="25"/>
  <c r="X105" i="25"/>
  <c r="X104" i="25"/>
  <c r="X103" i="25"/>
  <c r="X102" i="25"/>
  <c r="X101" i="25"/>
  <c r="X100" i="25"/>
  <c r="X99" i="25"/>
  <c r="X98" i="25"/>
  <c r="X97" i="25"/>
  <c r="X96" i="25"/>
  <c r="X95" i="25"/>
  <c r="X94" i="25"/>
  <c r="X93" i="25"/>
  <c r="X92" i="25"/>
  <c r="X91" i="25"/>
  <c r="X90" i="25"/>
  <c r="X89" i="25"/>
  <c r="X88" i="25"/>
  <c r="X87" i="25"/>
  <c r="X86" i="25"/>
  <c r="X85" i="25"/>
  <c r="X84" i="25"/>
  <c r="X83" i="25"/>
  <c r="X82" i="25"/>
  <c r="X81" i="25"/>
  <c r="X80" i="25"/>
  <c r="X79" i="25"/>
  <c r="X78" i="25"/>
  <c r="X77" i="25"/>
  <c r="X76" i="25"/>
  <c r="X75" i="25"/>
  <c r="X74" i="25"/>
  <c r="X73" i="25"/>
  <c r="X72" i="25"/>
  <c r="X71" i="25"/>
  <c r="X70" i="25"/>
  <c r="X69" i="25"/>
  <c r="X68" i="25"/>
  <c r="X67" i="25"/>
  <c r="X66" i="25"/>
  <c r="X65" i="25"/>
  <c r="X64" i="25"/>
  <c r="X63" i="25"/>
  <c r="X62" i="25"/>
  <c r="X61" i="25"/>
  <c r="X60" i="25"/>
  <c r="X59" i="25"/>
  <c r="X58" i="25"/>
  <c r="X57" i="25"/>
  <c r="X56" i="25"/>
  <c r="X55" i="25"/>
  <c r="X54" i="25"/>
  <c r="X53" i="25"/>
  <c r="X52" i="25"/>
  <c r="X51" i="25"/>
  <c r="X50" i="25"/>
  <c r="X49" i="25"/>
  <c r="X48" i="25"/>
  <c r="X47" i="25"/>
  <c r="X46" i="25"/>
  <c r="X45" i="25"/>
  <c r="X44" i="25"/>
  <c r="X43" i="25"/>
  <c r="X42" i="25"/>
  <c r="X41" i="25"/>
  <c r="X40" i="25"/>
  <c r="X39" i="25"/>
  <c r="X38" i="25"/>
  <c r="X37" i="25"/>
  <c r="X36" i="25"/>
  <c r="X35" i="25"/>
  <c r="X34" i="25"/>
  <c r="X33" i="25"/>
  <c r="X32" i="25"/>
  <c r="X31" i="25"/>
  <c r="X30" i="25"/>
  <c r="X29" i="25"/>
  <c r="X28" i="25"/>
  <c r="X27" i="25"/>
  <c r="X26" i="25"/>
  <c r="X25" i="25"/>
  <c r="X24" i="25"/>
  <c r="X23" i="25"/>
  <c r="X22" i="25"/>
  <c r="X21" i="25"/>
  <c r="X20" i="25"/>
  <c r="X19" i="25"/>
  <c r="X18" i="25"/>
  <c r="X17" i="25"/>
  <c r="X16" i="25"/>
  <c r="X15" i="25"/>
  <c r="X14" i="25"/>
  <c r="X13" i="25"/>
  <c r="X12" i="25"/>
  <c r="X11" i="25"/>
  <c r="X10" i="25"/>
  <c r="X9" i="25"/>
  <c r="X8" i="25"/>
  <c r="D8" i="25"/>
  <c r="B8" i="25"/>
  <c r="X7" i="25"/>
  <c r="D7" i="25"/>
  <c r="B7" i="25"/>
  <c r="X6" i="25"/>
  <c r="D6" i="25"/>
  <c r="B6" i="25"/>
  <c r="X5" i="25"/>
  <c r="S5" i="25"/>
  <c r="D5" i="25"/>
  <c r="C5" i="25"/>
  <c r="B5" i="25"/>
  <c r="Y4" i="25"/>
  <c r="AD4" i="25" s="1"/>
  <c r="X4" i="25"/>
  <c r="D4" i="25"/>
  <c r="C4" i="25"/>
  <c r="B4" i="25"/>
  <c r="AD3" i="25"/>
  <c r="X3" i="25"/>
  <c r="G3" i="25"/>
  <c r="F3" i="25"/>
  <c r="E3" i="25"/>
  <c r="Z35" i="27" l="1"/>
  <c r="Z35" i="19"/>
  <c r="AA35" i="27"/>
  <c r="AA35" i="19"/>
  <c r="AB35" i="19"/>
  <c r="AB35" i="27"/>
  <c r="A44" i="33"/>
  <c r="L20" i="33"/>
  <c r="C21" i="33" s="1"/>
  <c r="K20" i="33"/>
  <c r="A66" i="31"/>
  <c r="L17" i="31"/>
  <c r="C18" i="31" s="1"/>
  <c r="K17" i="31"/>
  <c r="L36" i="29"/>
  <c r="AC37" i="29" s="1"/>
  <c r="M36" i="29"/>
  <c r="AD36" i="29" s="1"/>
  <c r="N36" i="29"/>
  <c r="AE36" i="29" s="1"/>
  <c r="H5" i="26"/>
  <c r="L5" i="26" s="1"/>
  <c r="C6" i="26" s="1"/>
  <c r="A13" i="26"/>
  <c r="Y5" i="25"/>
  <c r="AD5" i="25" s="1"/>
  <c r="AB36" i="27" l="1"/>
  <c r="AB36" i="19"/>
  <c r="Z36" i="27"/>
  <c r="Z36" i="19"/>
  <c r="AA36" i="27"/>
  <c r="AA36" i="19"/>
  <c r="D21" i="33"/>
  <c r="E21" i="33" s="1"/>
  <c r="A45" i="33"/>
  <c r="D18" i="31"/>
  <c r="E18" i="31" s="1"/>
  <c r="A67" i="31"/>
  <c r="L37" i="29"/>
  <c r="AC38" i="29" s="1"/>
  <c r="M37" i="29"/>
  <c r="AD37" i="29" s="1"/>
  <c r="N37" i="29"/>
  <c r="AE37" i="29" s="1"/>
  <c r="D6" i="26"/>
  <c r="E6" i="26" s="1"/>
  <c r="A14" i="26"/>
  <c r="Y6" i="25"/>
  <c r="Y7" i="25" s="1"/>
  <c r="AA37" i="27" l="1"/>
  <c r="AA37" i="19"/>
  <c r="AB37" i="27"/>
  <c r="AB37" i="19"/>
  <c r="Z37" i="27"/>
  <c r="Z37" i="19"/>
  <c r="A46" i="33"/>
  <c r="H21" i="33"/>
  <c r="J21" i="33" s="1"/>
  <c r="I21" i="33"/>
  <c r="I18" i="31"/>
  <c r="H18" i="31"/>
  <c r="J18" i="31" s="1"/>
  <c r="A68" i="31"/>
  <c r="L38" i="29"/>
  <c r="AC39" i="29" s="1"/>
  <c r="M38" i="29"/>
  <c r="AD38" i="29" s="1"/>
  <c r="N38" i="29"/>
  <c r="AE38" i="29" s="1"/>
  <c r="A15" i="26"/>
  <c r="H6" i="26"/>
  <c r="L6" i="26" s="1"/>
  <c r="C7" i="26" s="1"/>
  <c r="AD6" i="25"/>
  <c r="Y8" i="25"/>
  <c r="AD7" i="25"/>
  <c r="AB38" i="27" l="1"/>
  <c r="AB38" i="19"/>
  <c r="Z38" i="27"/>
  <c r="Z38" i="19"/>
  <c r="AA38" i="27"/>
  <c r="AA38" i="19"/>
  <c r="L21" i="33"/>
  <c r="C22" i="33" s="1"/>
  <c r="K21" i="33"/>
  <c r="A47" i="33"/>
  <c r="A69" i="31"/>
  <c r="L18" i="31"/>
  <c r="C19" i="31" s="1"/>
  <c r="K18" i="31"/>
  <c r="N39" i="29"/>
  <c r="AE39" i="29" s="1"/>
  <c r="L39" i="29"/>
  <c r="AC40" i="29" s="1"/>
  <c r="M39" i="29"/>
  <c r="AD39" i="29" s="1"/>
  <c r="D7" i="26"/>
  <c r="E7" i="26" s="1"/>
  <c r="A16" i="26"/>
  <c r="AD8" i="25"/>
  <c r="Y9" i="25"/>
  <c r="Z39" i="27" l="1"/>
  <c r="Z39" i="19"/>
  <c r="AB39" i="27"/>
  <c r="AB39" i="19"/>
  <c r="AA39" i="27"/>
  <c r="AA39" i="19"/>
  <c r="A48" i="33"/>
  <c r="D22" i="33"/>
  <c r="E22" i="33" s="1"/>
  <c r="D19" i="31"/>
  <c r="E19" i="31" s="1"/>
  <c r="A70" i="31"/>
  <c r="L40" i="29"/>
  <c r="AC41" i="29" s="1"/>
  <c r="M40" i="29"/>
  <c r="AD40" i="29" s="1"/>
  <c r="N40" i="29"/>
  <c r="AE40" i="29" s="1"/>
  <c r="A17" i="26"/>
  <c r="H7" i="26"/>
  <c r="L7" i="26" s="1"/>
  <c r="C8" i="26" s="1"/>
  <c r="Y10" i="25"/>
  <c r="AD9" i="25"/>
  <c r="AB40" i="19" l="1"/>
  <c r="AB40" i="27"/>
  <c r="Z40" i="27"/>
  <c r="Z40" i="19"/>
  <c r="AA40" i="19"/>
  <c r="AA40" i="27"/>
  <c r="H22" i="33"/>
  <c r="J22" i="33" s="1"/>
  <c r="I22" i="33"/>
  <c r="A49" i="33"/>
  <c r="I19" i="31"/>
  <c r="H19" i="31"/>
  <c r="J19" i="31" s="1"/>
  <c r="A71" i="31"/>
  <c r="L41" i="29"/>
  <c r="AC42" i="29" s="1"/>
  <c r="M41" i="29"/>
  <c r="AD41" i="29" s="1"/>
  <c r="N41" i="29"/>
  <c r="AE41" i="29" s="1"/>
  <c r="D8" i="26"/>
  <c r="E8" i="26" s="1"/>
  <c r="A18" i="26"/>
  <c r="Y11" i="25"/>
  <c r="AD10" i="25"/>
  <c r="Z41" i="19" l="1"/>
  <c r="Z41" i="27"/>
  <c r="AB41" i="19"/>
  <c r="AB41" i="27"/>
  <c r="AA41" i="19"/>
  <c r="AA41" i="27"/>
  <c r="L22" i="33"/>
  <c r="C23" i="33" s="1"/>
  <c r="K22" i="33"/>
  <c r="A50" i="33"/>
  <c r="A72" i="31"/>
  <c r="L19" i="31"/>
  <c r="C20" i="31" s="1"/>
  <c r="K19" i="31"/>
  <c r="L42" i="29"/>
  <c r="AC43" i="29" s="1"/>
  <c r="M42" i="29"/>
  <c r="AD42" i="29" s="1"/>
  <c r="N42" i="29"/>
  <c r="AE42" i="29" s="1"/>
  <c r="H8" i="26"/>
  <c r="L8" i="26" s="1"/>
  <c r="C9" i="26" s="1"/>
  <c r="A19" i="26"/>
  <c r="Y12" i="25"/>
  <c r="AD11" i="25"/>
  <c r="AB42" i="19" l="1"/>
  <c r="AB42" i="27"/>
  <c r="AA42" i="27"/>
  <c r="AA42" i="19"/>
  <c r="Z42" i="27"/>
  <c r="Z42" i="19"/>
  <c r="A51" i="33"/>
  <c r="D23" i="33"/>
  <c r="E23" i="33" s="1"/>
  <c r="D20" i="31"/>
  <c r="E20" i="31" s="1"/>
  <c r="A73" i="31"/>
  <c r="N43" i="29"/>
  <c r="AE43" i="29" s="1"/>
  <c r="L43" i="29"/>
  <c r="AC44" i="29" s="1"/>
  <c r="M43" i="29"/>
  <c r="AD43" i="29" s="1"/>
  <c r="D9" i="26"/>
  <c r="A20" i="26"/>
  <c r="AD12" i="25"/>
  <c r="AB43" i="19" l="1"/>
  <c r="AB43" i="27"/>
  <c r="AA43" i="27"/>
  <c r="AA43" i="19"/>
  <c r="Z43" i="27"/>
  <c r="Z43" i="19"/>
  <c r="H23" i="33"/>
  <c r="J23" i="33" s="1"/>
  <c r="I23" i="33"/>
  <c r="A52" i="33"/>
  <c r="H20" i="31"/>
  <c r="J20" i="31" s="1"/>
  <c r="I20" i="31"/>
  <c r="A74" i="31"/>
  <c r="L44" i="29"/>
  <c r="AC45" i="29" s="1"/>
  <c r="M44" i="29"/>
  <c r="AD44" i="29" s="1"/>
  <c r="N44" i="29"/>
  <c r="AE44" i="29" s="1"/>
  <c r="A21" i="26"/>
  <c r="D3" i="24"/>
  <c r="D4" i="24"/>
  <c r="D5" i="24"/>
  <c r="D6" i="24"/>
  <c r="D7" i="24"/>
  <c r="D8" i="24"/>
  <c r="D9" i="24"/>
  <c r="D10" i="24"/>
  <c r="D11" i="24"/>
  <c r="D12" i="24"/>
  <c r="D13" i="24"/>
  <c r="D2" i="24"/>
  <c r="S5" i="19"/>
  <c r="AB44" i="19" l="1"/>
  <c r="AB44" i="27"/>
  <c r="Z44" i="27"/>
  <c r="Z44" i="19"/>
  <c r="AA44" i="19"/>
  <c r="AA44" i="27"/>
  <c r="A53" i="33"/>
  <c r="L23" i="33"/>
  <c r="C24" i="33" s="1"/>
  <c r="K23" i="33"/>
  <c r="A75" i="31"/>
  <c r="K20" i="31"/>
  <c r="L20" i="31"/>
  <c r="C21" i="31" s="1"/>
  <c r="L45" i="29"/>
  <c r="AC46" i="29" s="1"/>
  <c r="M45" i="29"/>
  <c r="AD45" i="29" s="1"/>
  <c r="N45" i="29"/>
  <c r="AE45" i="29" s="1"/>
  <c r="A22" i="26"/>
  <c r="N4" i="23"/>
  <c r="O4" i="23"/>
  <c r="N5" i="23"/>
  <c r="O5" i="23"/>
  <c r="N6" i="23"/>
  <c r="O6" i="23"/>
  <c r="N7" i="23"/>
  <c r="O7" i="23"/>
  <c r="N8" i="23"/>
  <c r="O8" i="23"/>
  <c r="N9" i="23"/>
  <c r="O9" i="23"/>
  <c r="N10" i="23"/>
  <c r="O10" i="23"/>
  <c r="N11" i="23"/>
  <c r="O11" i="23"/>
  <c r="N12" i="23"/>
  <c r="O12" i="23"/>
  <c r="N13" i="23"/>
  <c r="O13" i="23"/>
  <c r="N14" i="23"/>
  <c r="O14" i="23"/>
  <c r="N15" i="23"/>
  <c r="O15" i="23"/>
  <c r="N16" i="23"/>
  <c r="O16" i="23"/>
  <c r="N17" i="23"/>
  <c r="O17" i="23"/>
  <c r="N18" i="23"/>
  <c r="O18" i="23"/>
  <c r="N19" i="23"/>
  <c r="O19" i="23"/>
  <c r="N20" i="23"/>
  <c r="O20" i="23"/>
  <c r="N21" i="23"/>
  <c r="O21" i="23"/>
  <c r="N22" i="23"/>
  <c r="O22" i="23"/>
  <c r="N23" i="23"/>
  <c r="O23" i="23"/>
  <c r="N24" i="23"/>
  <c r="O24" i="23"/>
  <c r="N25" i="23"/>
  <c r="O25" i="23"/>
  <c r="N26" i="23"/>
  <c r="O26" i="23"/>
  <c r="N27" i="23"/>
  <c r="O27" i="23"/>
  <c r="N28" i="23"/>
  <c r="O28" i="23"/>
  <c r="N29" i="23"/>
  <c r="O29" i="23"/>
  <c r="N30" i="23"/>
  <c r="O30" i="23"/>
  <c r="N31" i="23"/>
  <c r="O31" i="23"/>
  <c r="N32" i="23"/>
  <c r="O32" i="23"/>
  <c r="N33" i="23"/>
  <c r="O33" i="23"/>
  <c r="N34" i="23"/>
  <c r="O34" i="23"/>
  <c r="N35" i="23"/>
  <c r="O35" i="23"/>
  <c r="N36" i="23"/>
  <c r="O36" i="23"/>
  <c r="N37" i="23"/>
  <c r="O37" i="23"/>
  <c r="N38" i="23"/>
  <c r="O38" i="23"/>
  <c r="N39" i="23"/>
  <c r="O39" i="23"/>
  <c r="N40" i="23"/>
  <c r="O40" i="23"/>
  <c r="N41" i="23"/>
  <c r="O41" i="23"/>
  <c r="N42" i="23"/>
  <c r="O42" i="23"/>
  <c r="N43" i="23"/>
  <c r="O43" i="23"/>
  <c r="N44" i="23"/>
  <c r="O44" i="23"/>
  <c r="N45" i="23"/>
  <c r="O45" i="23"/>
  <c r="N46" i="23"/>
  <c r="O46" i="23"/>
  <c r="N47" i="23"/>
  <c r="O47" i="23"/>
  <c r="N48" i="23"/>
  <c r="O48" i="23"/>
  <c r="N49" i="23"/>
  <c r="O49" i="23"/>
  <c r="N50" i="23"/>
  <c r="O50" i="23"/>
  <c r="N51" i="23"/>
  <c r="O51" i="23"/>
  <c r="N52" i="23"/>
  <c r="O52" i="23"/>
  <c r="N53" i="23"/>
  <c r="O53" i="23"/>
  <c r="N54" i="23"/>
  <c r="O54" i="23"/>
  <c r="N55" i="23"/>
  <c r="O55" i="23"/>
  <c r="N56" i="23"/>
  <c r="O56" i="23"/>
  <c r="N57" i="23"/>
  <c r="O57" i="23"/>
  <c r="N58" i="23"/>
  <c r="O58" i="23"/>
  <c r="N59" i="23"/>
  <c r="O59" i="23"/>
  <c r="N60" i="23"/>
  <c r="O60" i="23"/>
  <c r="N61" i="23"/>
  <c r="O61" i="23"/>
  <c r="N62" i="23"/>
  <c r="O62" i="23"/>
  <c r="N63" i="23"/>
  <c r="O63" i="23"/>
  <c r="N64" i="23"/>
  <c r="O64" i="23"/>
  <c r="N65" i="23"/>
  <c r="O65" i="23"/>
  <c r="N66" i="23"/>
  <c r="O66" i="23"/>
  <c r="N67" i="23"/>
  <c r="O67" i="23"/>
  <c r="N68" i="23"/>
  <c r="O68" i="23"/>
  <c r="N69" i="23"/>
  <c r="O69" i="23"/>
  <c r="N70" i="23"/>
  <c r="O70" i="23"/>
  <c r="N71" i="23"/>
  <c r="O71" i="23"/>
  <c r="N72" i="23"/>
  <c r="O72" i="23"/>
  <c r="N73" i="23"/>
  <c r="O73" i="23"/>
  <c r="N74" i="23"/>
  <c r="O74" i="23"/>
  <c r="N75" i="23"/>
  <c r="O75" i="23"/>
  <c r="N76" i="23"/>
  <c r="O76" i="23"/>
  <c r="N77" i="23"/>
  <c r="O77" i="23"/>
  <c r="N78" i="23"/>
  <c r="O78" i="23"/>
  <c r="N79" i="23"/>
  <c r="O79" i="23"/>
  <c r="N80" i="23"/>
  <c r="O80" i="23"/>
  <c r="N81" i="23"/>
  <c r="O81" i="23"/>
  <c r="N82" i="23"/>
  <c r="O82" i="23"/>
  <c r="N83" i="23"/>
  <c r="O83" i="23"/>
  <c r="N84" i="23"/>
  <c r="O84" i="23"/>
  <c r="N85" i="23"/>
  <c r="O85" i="23"/>
  <c r="N86" i="23"/>
  <c r="O86" i="23"/>
  <c r="N87" i="23"/>
  <c r="O87" i="23"/>
  <c r="N88" i="23"/>
  <c r="O88" i="23"/>
  <c r="N89" i="23"/>
  <c r="O89" i="23"/>
  <c r="N90" i="23"/>
  <c r="O90" i="23"/>
  <c r="N91" i="23"/>
  <c r="O91" i="23"/>
  <c r="N92" i="23"/>
  <c r="O92" i="23"/>
  <c r="N93" i="23"/>
  <c r="O93" i="23"/>
  <c r="N94" i="23"/>
  <c r="O94" i="23"/>
  <c r="N95" i="23"/>
  <c r="O95" i="23"/>
  <c r="N96" i="23"/>
  <c r="O96" i="23"/>
  <c r="N97" i="23"/>
  <c r="O97" i="23"/>
  <c r="N98" i="23"/>
  <c r="O98" i="23"/>
  <c r="N99" i="23"/>
  <c r="O99" i="23"/>
  <c r="N100" i="23"/>
  <c r="O100" i="23"/>
  <c r="N101" i="23"/>
  <c r="O101" i="23"/>
  <c r="N102" i="23"/>
  <c r="O102" i="23"/>
  <c r="N103" i="23"/>
  <c r="O103" i="23"/>
  <c r="N104" i="23"/>
  <c r="O104" i="23"/>
  <c r="N105" i="23"/>
  <c r="O105" i="23"/>
  <c r="N106" i="23"/>
  <c r="O106" i="23"/>
  <c r="N107" i="23"/>
  <c r="O107" i="23"/>
  <c r="N108" i="23"/>
  <c r="O108" i="23"/>
  <c r="N109" i="23"/>
  <c r="O109" i="23"/>
  <c r="N110" i="23"/>
  <c r="O110" i="23"/>
  <c r="N111" i="23"/>
  <c r="O111" i="23"/>
  <c r="N112" i="23"/>
  <c r="O112" i="23"/>
  <c r="N113" i="23"/>
  <c r="O113" i="23"/>
  <c r="N114" i="23"/>
  <c r="O114" i="23"/>
  <c r="N115" i="23"/>
  <c r="O115" i="23"/>
  <c r="N116" i="23"/>
  <c r="O116" i="23"/>
  <c r="N117" i="23"/>
  <c r="O117" i="23"/>
  <c r="N118" i="23"/>
  <c r="O118" i="23"/>
  <c r="N119" i="23"/>
  <c r="O119" i="23"/>
  <c r="N120" i="23"/>
  <c r="O120" i="23"/>
  <c r="N121" i="23"/>
  <c r="O121" i="23"/>
  <c r="N122" i="23"/>
  <c r="O122" i="23"/>
  <c r="N3" i="23"/>
  <c r="O3" i="23" s="1"/>
  <c r="AB45" i="19" l="1"/>
  <c r="AB45" i="27"/>
  <c r="Z45" i="19"/>
  <c r="Z45" i="27"/>
  <c r="AA45" i="19"/>
  <c r="AA45" i="27"/>
  <c r="D24" i="33"/>
  <c r="E24" i="33" s="1"/>
  <c r="A54" i="33"/>
  <c r="D21" i="31"/>
  <c r="E21" i="31" s="1"/>
  <c r="A76" i="31"/>
  <c r="L46" i="29"/>
  <c r="AC47" i="29" s="1"/>
  <c r="M46" i="29"/>
  <c r="AD46" i="29" s="1"/>
  <c r="N46" i="29"/>
  <c r="AE46" i="29" s="1"/>
  <c r="A23" i="26"/>
  <c r="C6" i="23" l="1"/>
  <c r="D6" i="23"/>
  <c r="B10" i="23"/>
  <c r="C10" i="23"/>
  <c r="D10" i="23"/>
  <c r="C13" i="23"/>
  <c r="D13" i="23"/>
  <c r="B13" i="23"/>
  <c r="B18" i="23"/>
  <c r="L18" i="27" s="1"/>
  <c r="B22" i="23"/>
  <c r="L22" i="27" s="1"/>
  <c r="C22" i="23"/>
  <c r="D22" i="23"/>
  <c r="B4" i="23"/>
  <c r="I4" i="23" s="1"/>
  <c r="C4" i="23"/>
  <c r="J4" i="23" s="1"/>
  <c r="D4" i="23"/>
  <c r="C25" i="23"/>
  <c r="K25" i="27" s="1"/>
  <c r="D25" i="23"/>
  <c r="B25" i="23"/>
  <c r="L25" i="27" s="1"/>
  <c r="B11" i="23"/>
  <c r="C11" i="23"/>
  <c r="D11" i="23"/>
  <c r="B16" i="23"/>
  <c r="L16" i="27" s="1"/>
  <c r="C16" i="23"/>
  <c r="D16" i="23"/>
  <c r="D3" i="23"/>
  <c r="B3" i="23"/>
  <c r="I3" i="23" s="1"/>
  <c r="C3" i="23"/>
  <c r="J3" i="23" s="1"/>
  <c r="B19" i="23"/>
  <c r="L19" i="27" s="1"/>
  <c r="B23" i="23"/>
  <c r="L23" i="27" s="1"/>
  <c r="C23" i="23"/>
  <c r="D23" i="23"/>
  <c r="B14" i="23"/>
  <c r="C14" i="23"/>
  <c r="D14" i="23"/>
  <c r="C5" i="23"/>
  <c r="D5" i="23"/>
  <c r="B5" i="23"/>
  <c r="C9" i="23"/>
  <c r="D9" i="23"/>
  <c r="B9" i="23"/>
  <c r="B12" i="23"/>
  <c r="C12" i="23"/>
  <c r="D12" i="23"/>
  <c r="B26" i="23"/>
  <c r="L26" i="27" s="1"/>
  <c r="C26" i="23"/>
  <c r="D26" i="23"/>
  <c r="B20" i="23"/>
  <c r="L20" i="27" s="1"/>
  <c r="C20" i="23"/>
  <c r="D20" i="23"/>
  <c r="C21" i="23"/>
  <c r="K21" i="27" s="1"/>
  <c r="D21" i="23"/>
  <c r="B21" i="23"/>
  <c r="L21" i="27" s="1"/>
  <c r="B24" i="23"/>
  <c r="L24" i="27" s="1"/>
  <c r="C24" i="23"/>
  <c r="D24" i="23"/>
  <c r="AA46" i="27"/>
  <c r="AA46" i="19"/>
  <c r="Z46" i="27"/>
  <c r="Z46" i="19"/>
  <c r="AB46" i="27"/>
  <c r="AB46" i="19"/>
  <c r="H24" i="33"/>
  <c r="J24" i="33" s="1"/>
  <c r="I24" i="33"/>
  <c r="A55" i="33"/>
  <c r="H21" i="31"/>
  <c r="J21" i="31" s="1"/>
  <c r="I21" i="31"/>
  <c r="A77" i="31"/>
  <c r="N47" i="29"/>
  <c r="AE47" i="29" s="1"/>
  <c r="M47" i="29"/>
  <c r="AD47" i="29" s="1"/>
  <c r="L47" i="29"/>
  <c r="AC48" i="29" s="1"/>
  <c r="C8" i="23"/>
  <c r="B27" i="23"/>
  <c r="L27" i="27" s="1"/>
  <c r="D29" i="23"/>
  <c r="C32" i="23"/>
  <c r="B35" i="23"/>
  <c r="L35" i="27" s="1"/>
  <c r="D37" i="23"/>
  <c r="C40" i="23"/>
  <c r="B43" i="23"/>
  <c r="L43" i="27" s="1"/>
  <c r="D45" i="23"/>
  <c r="C48" i="23"/>
  <c r="B51" i="23"/>
  <c r="L51" i="27" s="1"/>
  <c r="D53" i="23"/>
  <c r="C56" i="23"/>
  <c r="B59" i="23"/>
  <c r="L59" i="27" s="1"/>
  <c r="D61" i="23"/>
  <c r="C64" i="23"/>
  <c r="B67" i="23"/>
  <c r="L67" i="27" s="1"/>
  <c r="D69" i="23"/>
  <c r="C72" i="23"/>
  <c r="B75" i="23"/>
  <c r="L75" i="27" s="1"/>
  <c r="D77" i="23"/>
  <c r="C80" i="23"/>
  <c r="B83" i="23"/>
  <c r="L83" i="27" s="1"/>
  <c r="D85" i="23"/>
  <c r="C88" i="23"/>
  <c r="B91" i="23"/>
  <c r="L91" i="27" s="1"/>
  <c r="D93" i="23"/>
  <c r="C96" i="23"/>
  <c r="B99" i="23"/>
  <c r="L99" i="27" s="1"/>
  <c r="D101" i="23"/>
  <c r="C104" i="23"/>
  <c r="B107" i="23"/>
  <c r="L107" i="27" s="1"/>
  <c r="D109" i="23"/>
  <c r="C112" i="23"/>
  <c r="B115" i="23"/>
  <c r="L115" i="27" s="1"/>
  <c r="D117" i="23"/>
  <c r="C120" i="23"/>
  <c r="B6" i="23"/>
  <c r="D8" i="23"/>
  <c r="C19" i="23"/>
  <c r="C27" i="23"/>
  <c r="B30" i="23"/>
  <c r="L30" i="27" s="1"/>
  <c r="D32" i="23"/>
  <c r="C35" i="23"/>
  <c r="B38" i="23"/>
  <c r="L38" i="27" s="1"/>
  <c r="D40" i="23"/>
  <c r="C43" i="23"/>
  <c r="B46" i="23"/>
  <c r="L46" i="27" s="1"/>
  <c r="D48" i="23"/>
  <c r="C51" i="23"/>
  <c r="K51" i="27" s="1"/>
  <c r="B54" i="23"/>
  <c r="L54" i="27" s="1"/>
  <c r="D56" i="23"/>
  <c r="C59" i="23"/>
  <c r="K59" i="27" s="1"/>
  <c r="B62" i="23"/>
  <c r="L62" i="27" s="1"/>
  <c r="D64" i="23"/>
  <c r="C67" i="23"/>
  <c r="B70" i="23"/>
  <c r="L70" i="27" s="1"/>
  <c r="D72" i="23"/>
  <c r="C75" i="23"/>
  <c r="B78" i="23"/>
  <c r="L78" i="27" s="1"/>
  <c r="D80" i="23"/>
  <c r="C83" i="23"/>
  <c r="K83" i="27" s="1"/>
  <c r="B86" i="23"/>
  <c r="L86" i="27" s="1"/>
  <c r="D88" i="23"/>
  <c r="C91" i="23"/>
  <c r="K91" i="27" s="1"/>
  <c r="B94" i="23"/>
  <c r="L94" i="27" s="1"/>
  <c r="D96" i="23"/>
  <c r="C99" i="23"/>
  <c r="K99" i="27" s="1"/>
  <c r="B102" i="23"/>
  <c r="L102" i="27" s="1"/>
  <c r="C17" i="23"/>
  <c r="K17" i="27" s="1"/>
  <c r="B28" i="23"/>
  <c r="L28" i="27" s="1"/>
  <c r="D30" i="23"/>
  <c r="C33" i="23"/>
  <c r="K33" i="27" s="1"/>
  <c r="B36" i="23"/>
  <c r="L36" i="27" s="1"/>
  <c r="D38" i="23"/>
  <c r="C41" i="23"/>
  <c r="B44" i="23"/>
  <c r="L44" i="27" s="1"/>
  <c r="D46" i="23"/>
  <c r="C49" i="23"/>
  <c r="B52" i="23"/>
  <c r="L52" i="27" s="1"/>
  <c r="D54" i="23"/>
  <c r="C57" i="23"/>
  <c r="B60" i="23"/>
  <c r="L60" i="27" s="1"/>
  <c r="D62" i="23"/>
  <c r="C65" i="23"/>
  <c r="B68" i="23"/>
  <c r="L68" i="27" s="1"/>
  <c r="D70" i="23"/>
  <c r="C73" i="23"/>
  <c r="B76" i="23"/>
  <c r="L76" i="27" s="1"/>
  <c r="D78" i="23"/>
  <c r="C81" i="23"/>
  <c r="B84" i="23"/>
  <c r="L84" i="27" s="1"/>
  <c r="D86" i="23"/>
  <c r="C89" i="23"/>
  <c r="B92" i="23"/>
  <c r="L92" i="27" s="1"/>
  <c r="D94" i="23"/>
  <c r="C97" i="23"/>
  <c r="B7" i="23"/>
  <c r="B15" i="23"/>
  <c r="L15" i="27" s="1"/>
  <c r="D17" i="23"/>
  <c r="C28" i="23"/>
  <c r="B31" i="23"/>
  <c r="L31" i="27" s="1"/>
  <c r="D33" i="23"/>
  <c r="C36" i="23"/>
  <c r="B39" i="23"/>
  <c r="L39" i="27" s="1"/>
  <c r="D41" i="23"/>
  <c r="C44" i="23"/>
  <c r="B47" i="23"/>
  <c r="L47" i="27" s="1"/>
  <c r="D49" i="23"/>
  <c r="C52" i="23"/>
  <c r="B55" i="23"/>
  <c r="L55" i="27" s="1"/>
  <c r="D57" i="23"/>
  <c r="C60" i="23"/>
  <c r="B63" i="23"/>
  <c r="L63" i="27" s="1"/>
  <c r="D65" i="23"/>
  <c r="C68" i="23"/>
  <c r="B71" i="23"/>
  <c r="L71" i="27" s="1"/>
  <c r="D73" i="23"/>
  <c r="C76" i="23"/>
  <c r="B79" i="23"/>
  <c r="L79" i="27" s="1"/>
  <c r="D81" i="23"/>
  <c r="C84" i="23"/>
  <c r="B87" i="23"/>
  <c r="L87" i="27" s="1"/>
  <c r="D89" i="23"/>
  <c r="C92" i="23"/>
  <c r="B95" i="23"/>
  <c r="L95" i="27" s="1"/>
  <c r="D97" i="23"/>
  <c r="C100" i="23"/>
  <c r="B103" i="23"/>
  <c r="L103" i="27" s="1"/>
  <c r="D105" i="23"/>
  <c r="C108" i="23"/>
  <c r="B111" i="23"/>
  <c r="L111" i="27" s="1"/>
  <c r="D113" i="23"/>
  <c r="C116" i="23"/>
  <c r="B119" i="23"/>
  <c r="L119" i="27" s="1"/>
  <c r="D121" i="23"/>
  <c r="C7" i="23"/>
  <c r="D7" i="23"/>
  <c r="D15" i="23"/>
  <c r="C18" i="23"/>
  <c r="B29" i="23"/>
  <c r="L29" i="27" s="1"/>
  <c r="D31" i="23"/>
  <c r="C34" i="23"/>
  <c r="B37" i="23"/>
  <c r="L37" i="27" s="1"/>
  <c r="D39" i="23"/>
  <c r="C42" i="23"/>
  <c r="B45" i="23"/>
  <c r="L45" i="27" s="1"/>
  <c r="D47" i="23"/>
  <c r="C50" i="23"/>
  <c r="B53" i="23"/>
  <c r="L53" i="27" s="1"/>
  <c r="D55" i="23"/>
  <c r="C58" i="23"/>
  <c r="B61" i="23"/>
  <c r="L61" i="27" s="1"/>
  <c r="D63" i="23"/>
  <c r="C66" i="23"/>
  <c r="B69" i="23"/>
  <c r="L69" i="27" s="1"/>
  <c r="D71" i="23"/>
  <c r="C74" i="23"/>
  <c r="B77" i="23"/>
  <c r="L77" i="27" s="1"/>
  <c r="D79" i="23"/>
  <c r="C82" i="23"/>
  <c r="B85" i="23"/>
  <c r="L85" i="27" s="1"/>
  <c r="D87" i="23"/>
  <c r="C90" i="23"/>
  <c r="B93" i="23"/>
  <c r="L93" i="27" s="1"/>
  <c r="D95" i="23"/>
  <c r="C98" i="23"/>
  <c r="B101" i="23"/>
  <c r="L101" i="27" s="1"/>
  <c r="D103" i="23"/>
  <c r="C106" i="23"/>
  <c r="B109" i="23"/>
  <c r="L109" i="27" s="1"/>
  <c r="D111" i="23"/>
  <c r="C114" i="23"/>
  <c r="B117" i="23"/>
  <c r="L117" i="27" s="1"/>
  <c r="D119" i="23"/>
  <c r="C122" i="23"/>
  <c r="D28" i="23"/>
  <c r="D35" i="23"/>
  <c r="D42" i="23"/>
  <c r="B50" i="23"/>
  <c r="L50" i="27" s="1"/>
  <c r="B57" i="23"/>
  <c r="L57" i="27" s="1"/>
  <c r="B64" i="23"/>
  <c r="L64" i="27" s="1"/>
  <c r="C71" i="23"/>
  <c r="K71" i="27" s="1"/>
  <c r="C78" i="23"/>
  <c r="C85" i="23"/>
  <c r="D92" i="23"/>
  <c r="D99" i="23"/>
  <c r="D104" i="23"/>
  <c r="D108" i="23"/>
  <c r="B113" i="23"/>
  <c r="L113" i="27" s="1"/>
  <c r="C117" i="23"/>
  <c r="C121" i="23"/>
  <c r="D106" i="23"/>
  <c r="C15" i="23"/>
  <c r="C29" i="23"/>
  <c r="K29" i="27" s="1"/>
  <c r="D36" i="23"/>
  <c r="D43" i="23"/>
  <c r="D50" i="23"/>
  <c r="B58" i="23"/>
  <c r="L58" i="27" s="1"/>
  <c r="B65" i="23"/>
  <c r="L65" i="27" s="1"/>
  <c r="B72" i="23"/>
  <c r="L72" i="27" s="1"/>
  <c r="C79" i="23"/>
  <c r="K79" i="27" s="1"/>
  <c r="C86" i="23"/>
  <c r="C93" i="23"/>
  <c r="B100" i="23"/>
  <c r="L100" i="27" s="1"/>
  <c r="B105" i="23"/>
  <c r="L105" i="27" s="1"/>
  <c r="C109" i="23"/>
  <c r="C113" i="23"/>
  <c r="B118" i="23"/>
  <c r="L118" i="27" s="1"/>
  <c r="B122" i="23"/>
  <c r="L122" i="27" s="1"/>
  <c r="C119" i="23"/>
  <c r="K119" i="27" s="1"/>
  <c r="B8" i="23"/>
  <c r="C30" i="23"/>
  <c r="C37" i="23"/>
  <c r="K37" i="27" s="1"/>
  <c r="D44" i="23"/>
  <c r="D51" i="23"/>
  <c r="D58" i="23"/>
  <c r="B66" i="23"/>
  <c r="L66" i="27" s="1"/>
  <c r="B73" i="23"/>
  <c r="L73" i="27" s="1"/>
  <c r="B80" i="23"/>
  <c r="L80" i="27" s="1"/>
  <c r="C87" i="23"/>
  <c r="K87" i="27" s="1"/>
  <c r="C94" i="23"/>
  <c r="D100" i="23"/>
  <c r="C105" i="23"/>
  <c r="B110" i="23"/>
  <c r="L110" i="27" s="1"/>
  <c r="B114" i="23"/>
  <c r="L114" i="27" s="1"/>
  <c r="C118" i="23"/>
  <c r="D122" i="23"/>
  <c r="B32" i="23"/>
  <c r="L32" i="27" s="1"/>
  <c r="C102" i="23"/>
  <c r="C115" i="23"/>
  <c r="K115" i="27" s="1"/>
  <c r="B17" i="23"/>
  <c r="L17" i="27" s="1"/>
  <c r="C31" i="23"/>
  <c r="K31" i="27" s="1"/>
  <c r="C38" i="23"/>
  <c r="C45" i="23"/>
  <c r="D52" i="23"/>
  <c r="D59" i="23"/>
  <c r="D66" i="23"/>
  <c r="B74" i="23"/>
  <c r="L74" i="27" s="1"/>
  <c r="B81" i="23"/>
  <c r="L81" i="27" s="1"/>
  <c r="B88" i="23"/>
  <c r="L88" i="27" s="1"/>
  <c r="C95" i="23"/>
  <c r="K95" i="27" s="1"/>
  <c r="C101" i="23"/>
  <c r="B106" i="23"/>
  <c r="L106" i="27" s="1"/>
  <c r="C110" i="23"/>
  <c r="D114" i="23"/>
  <c r="D118" i="23"/>
  <c r="C39" i="23"/>
  <c r="C46" i="23"/>
  <c r="C53" i="23"/>
  <c r="D60" i="23"/>
  <c r="D67" i="23"/>
  <c r="D74" i="23"/>
  <c r="B82" i="23"/>
  <c r="L82" i="27" s="1"/>
  <c r="B89" i="23"/>
  <c r="L89" i="27" s="1"/>
  <c r="B96" i="23"/>
  <c r="L96" i="27" s="1"/>
  <c r="D110" i="23"/>
  <c r="D18" i="23"/>
  <c r="B33" i="23"/>
  <c r="L33" i="27" s="1"/>
  <c r="B40" i="23"/>
  <c r="L40" i="27" s="1"/>
  <c r="C47" i="23"/>
  <c r="C54" i="23"/>
  <c r="C61" i="23"/>
  <c r="D68" i="23"/>
  <c r="D75" i="23"/>
  <c r="D82" i="23"/>
  <c r="B90" i="23"/>
  <c r="L90" i="27" s="1"/>
  <c r="B97" i="23"/>
  <c r="L97" i="27" s="1"/>
  <c r="D102" i="23"/>
  <c r="C107" i="23"/>
  <c r="K107" i="27" s="1"/>
  <c r="C111" i="23"/>
  <c r="K111" i="27" s="1"/>
  <c r="D115" i="23"/>
  <c r="B120" i="23"/>
  <c r="L120" i="27" s="1"/>
  <c r="D34" i="23"/>
  <c r="B49" i="23"/>
  <c r="L49" i="27" s="1"/>
  <c r="C63" i="23"/>
  <c r="C77" i="23"/>
  <c r="D91" i="23"/>
  <c r="B104" i="23"/>
  <c r="L104" i="27" s="1"/>
  <c r="D112" i="23"/>
  <c r="D19" i="23"/>
  <c r="B34" i="23"/>
  <c r="L34" i="27" s="1"/>
  <c r="B41" i="23"/>
  <c r="L41" i="27" s="1"/>
  <c r="B48" i="23"/>
  <c r="L48" i="27" s="1"/>
  <c r="C55" i="23"/>
  <c r="C62" i="23"/>
  <c r="C69" i="23"/>
  <c r="D76" i="23"/>
  <c r="D83" i="23"/>
  <c r="D90" i="23"/>
  <c r="B98" i="23"/>
  <c r="L98" i="27" s="1"/>
  <c r="C103" i="23"/>
  <c r="K103" i="27" s="1"/>
  <c r="D107" i="23"/>
  <c r="B112" i="23"/>
  <c r="L112" i="27" s="1"/>
  <c r="B116" i="23"/>
  <c r="L116" i="27" s="1"/>
  <c r="D120" i="23"/>
  <c r="D27" i="23"/>
  <c r="B42" i="23"/>
  <c r="L42" i="27" s="1"/>
  <c r="B56" i="23"/>
  <c r="L56" i="27" s="1"/>
  <c r="C70" i="23"/>
  <c r="D84" i="23"/>
  <c r="D98" i="23"/>
  <c r="B108" i="23"/>
  <c r="L108" i="27" s="1"/>
  <c r="D116" i="23"/>
  <c r="B121" i="23"/>
  <c r="L121" i="27" s="1"/>
  <c r="A24" i="26"/>
  <c r="M368" i="12"/>
  <c r="K6" i="22"/>
  <c r="K7" i="22"/>
  <c r="K9" i="22"/>
  <c r="K5" i="22"/>
  <c r="W113" i="4"/>
  <c r="W114" i="4"/>
  <c r="W115" i="4"/>
  <c r="W116" i="4"/>
  <c r="A11" i="12"/>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9" i="22"/>
  <c r="A8" i="22"/>
  <c r="C5" i="4"/>
  <c r="C6" i="4"/>
  <c r="C8" i="4"/>
  <c r="C9" i="4"/>
  <c r="C10" i="4"/>
  <c r="C12" i="4"/>
  <c r="C13" i="4"/>
  <c r="C14" i="4"/>
  <c r="C16" i="4"/>
  <c r="C17" i="4"/>
  <c r="C18" i="4"/>
  <c r="C20" i="4"/>
  <c r="C21" i="4"/>
  <c r="C22" i="4"/>
  <c r="C24" i="4"/>
  <c r="C25" i="4"/>
  <c r="C26" i="4"/>
  <c r="C28" i="4"/>
  <c r="C29" i="4"/>
  <c r="C30" i="4"/>
  <c r="C33" i="4"/>
  <c r="C34" i="4"/>
  <c r="C36" i="4"/>
  <c r="C37" i="4"/>
  <c r="C38" i="4"/>
  <c r="C40" i="4"/>
  <c r="C41" i="4"/>
  <c r="C42" i="4"/>
  <c r="C44" i="4"/>
  <c r="C45" i="4"/>
  <c r="C46" i="4"/>
  <c r="C48" i="4"/>
  <c r="C49" i="4"/>
  <c r="C50" i="4"/>
  <c r="C52" i="4"/>
  <c r="C53" i="4"/>
  <c r="C54" i="4"/>
  <c r="C56" i="4"/>
  <c r="C57" i="4"/>
  <c r="C58" i="4"/>
  <c r="C60" i="4"/>
  <c r="C61" i="4"/>
  <c r="C62" i="4"/>
  <c r="C64" i="4"/>
  <c r="C65" i="4"/>
  <c r="C66" i="4"/>
  <c r="C69" i="4"/>
  <c r="C70" i="4"/>
  <c r="C72" i="4"/>
  <c r="C73" i="4"/>
  <c r="C74" i="4"/>
  <c r="C76" i="4"/>
  <c r="C77" i="4"/>
  <c r="C78" i="4"/>
  <c r="C80" i="4"/>
  <c r="C81" i="4"/>
  <c r="C82" i="4"/>
  <c r="C84" i="4"/>
  <c r="C85" i="4"/>
  <c r="C86" i="4"/>
  <c r="C88" i="4"/>
  <c r="C89" i="4"/>
  <c r="C90" i="4"/>
  <c r="C92" i="4"/>
  <c r="C93" i="4"/>
  <c r="C94" i="4"/>
  <c r="C96" i="4"/>
  <c r="C97" i="4"/>
  <c r="C98" i="4"/>
  <c r="C100" i="4"/>
  <c r="C101" i="4"/>
  <c r="C102" i="4"/>
  <c r="C104" i="4"/>
  <c r="C105" i="4"/>
  <c r="C106" i="4"/>
  <c r="C108" i="4"/>
  <c r="C109" i="4"/>
  <c r="C110" i="4"/>
  <c r="C112" i="4"/>
  <c r="C113" i="4"/>
  <c r="C114" i="4"/>
  <c r="C116" i="4"/>
  <c r="C117" i="4"/>
  <c r="C118" i="4"/>
  <c r="C120" i="4"/>
  <c r="C121" i="4"/>
  <c r="C122" i="4"/>
  <c r="C124" i="4"/>
  <c r="C125" i="4"/>
  <c r="C126" i="4"/>
  <c r="C128" i="4"/>
  <c r="C129" i="4"/>
  <c r="C130" i="4"/>
  <c r="C132" i="4"/>
  <c r="C133" i="4"/>
  <c r="C134" i="4"/>
  <c r="C136" i="4"/>
  <c r="C137" i="4"/>
  <c r="C138" i="4"/>
  <c r="C140" i="4"/>
  <c r="C141" i="4"/>
  <c r="C142" i="4"/>
  <c r="C144" i="4"/>
  <c r="C145" i="4"/>
  <c r="C146" i="4"/>
  <c r="C148" i="4"/>
  <c r="C149" i="4"/>
  <c r="C150" i="4"/>
  <c r="C152" i="4"/>
  <c r="C153" i="4"/>
  <c r="C154" i="4"/>
  <c r="C156" i="4"/>
  <c r="C157" i="4"/>
  <c r="C158" i="4"/>
  <c r="C160" i="4"/>
  <c r="C161" i="4"/>
  <c r="C162" i="4"/>
  <c r="C164" i="4"/>
  <c r="C165" i="4"/>
  <c r="C166" i="4"/>
  <c r="C168" i="4"/>
  <c r="C169" i="4"/>
  <c r="C170" i="4"/>
  <c r="C172" i="4"/>
  <c r="C173" i="4"/>
  <c r="C174" i="4"/>
  <c r="C176" i="4"/>
  <c r="C177" i="4"/>
  <c r="C178" i="4"/>
  <c r="C180" i="4"/>
  <c r="C181" i="4"/>
  <c r="C182" i="4"/>
  <c r="C184" i="4"/>
  <c r="C185" i="4"/>
  <c r="C186" i="4"/>
  <c r="C188" i="4"/>
  <c r="C189" i="4"/>
  <c r="C190" i="4"/>
  <c r="C192" i="4"/>
  <c r="C193" i="4"/>
  <c r="C194" i="4"/>
  <c r="C196" i="4"/>
  <c r="C197" i="4"/>
  <c r="C198" i="4"/>
  <c r="C200" i="4"/>
  <c r="C201" i="4"/>
  <c r="C202" i="4"/>
  <c r="C204" i="4"/>
  <c r="C205" i="4"/>
  <c r="C206" i="4"/>
  <c r="C208" i="4"/>
  <c r="C209" i="4"/>
  <c r="C210" i="4"/>
  <c r="C212" i="4"/>
  <c r="C213" i="4"/>
  <c r="C214" i="4"/>
  <c r="C216" i="4"/>
  <c r="C217" i="4"/>
  <c r="C218" i="4"/>
  <c r="C220" i="4"/>
  <c r="C221" i="4"/>
  <c r="C222" i="4"/>
  <c r="C224" i="4"/>
  <c r="C225" i="4"/>
  <c r="C226" i="4"/>
  <c r="C228" i="4"/>
  <c r="C229" i="4"/>
  <c r="C230" i="4"/>
  <c r="C232" i="4"/>
  <c r="C233" i="4"/>
  <c r="C234" i="4"/>
  <c r="C236" i="4"/>
  <c r="C237" i="4"/>
  <c r="C238" i="4"/>
  <c r="C240" i="4"/>
  <c r="C241" i="4"/>
  <c r="C242" i="4"/>
  <c r="C244" i="4"/>
  <c r="C245" i="4"/>
  <c r="C246" i="4"/>
  <c r="C248" i="4"/>
  <c r="C249" i="4"/>
  <c r="C250" i="4"/>
  <c r="C252" i="4"/>
  <c r="C253" i="4"/>
  <c r="C254" i="4"/>
  <c r="C256" i="4"/>
  <c r="C257" i="4"/>
  <c r="C258" i="4"/>
  <c r="C260" i="4"/>
  <c r="C261" i="4"/>
  <c r="C262" i="4"/>
  <c r="C264" i="4"/>
  <c r="C265" i="4"/>
  <c r="C266" i="4"/>
  <c r="C268" i="4"/>
  <c r="C269" i="4"/>
  <c r="C270" i="4"/>
  <c r="C272" i="4"/>
  <c r="C273" i="4"/>
  <c r="C274" i="4"/>
  <c r="C276" i="4"/>
  <c r="C277" i="4"/>
  <c r="C278" i="4"/>
  <c r="C280" i="4"/>
  <c r="C281" i="4"/>
  <c r="C282" i="4"/>
  <c r="C284" i="4"/>
  <c r="C285" i="4"/>
  <c r="C286" i="4"/>
  <c r="C288" i="4"/>
  <c r="C289" i="4"/>
  <c r="C290" i="4"/>
  <c r="C292" i="4"/>
  <c r="C293" i="4"/>
  <c r="C294" i="4"/>
  <c r="C296" i="4"/>
  <c r="C297" i="4"/>
  <c r="C298" i="4"/>
  <c r="C300" i="4"/>
  <c r="C301" i="4"/>
  <c r="C302" i="4"/>
  <c r="C304" i="4"/>
  <c r="C305" i="4"/>
  <c r="C306" i="4"/>
  <c r="C308" i="4"/>
  <c r="C309" i="4"/>
  <c r="C310" i="4"/>
  <c r="C312" i="4"/>
  <c r="C313" i="4"/>
  <c r="C314" i="4"/>
  <c r="C316" i="4"/>
  <c r="C317" i="4"/>
  <c r="C318" i="4"/>
  <c r="C4" i="4"/>
  <c r="M5" i="12"/>
  <c r="M6" i="12"/>
  <c r="M7" i="12"/>
  <c r="M9" i="12"/>
  <c r="M10" i="12"/>
  <c r="M11" i="12"/>
  <c r="M13" i="12"/>
  <c r="M14" i="12"/>
  <c r="M15" i="12"/>
  <c r="M17" i="12"/>
  <c r="M18" i="12"/>
  <c r="M19" i="12"/>
  <c r="M21" i="12"/>
  <c r="M22" i="12"/>
  <c r="M23" i="12"/>
  <c r="M25" i="12"/>
  <c r="M26" i="12"/>
  <c r="M27" i="12"/>
  <c r="M29" i="12"/>
  <c r="M30" i="12"/>
  <c r="M31" i="12"/>
  <c r="M34" i="12"/>
  <c r="M35" i="12"/>
  <c r="M37" i="12"/>
  <c r="M38" i="12"/>
  <c r="M39" i="12"/>
  <c r="M41" i="12"/>
  <c r="M42" i="12"/>
  <c r="M43" i="12"/>
  <c r="M45" i="12"/>
  <c r="M46" i="12"/>
  <c r="M47" i="12"/>
  <c r="M49" i="12"/>
  <c r="M50" i="12"/>
  <c r="M51" i="12"/>
  <c r="M53" i="12"/>
  <c r="M54" i="12"/>
  <c r="M55" i="12"/>
  <c r="M57" i="12"/>
  <c r="M58" i="12"/>
  <c r="M59" i="12"/>
  <c r="M61" i="12"/>
  <c r="M62" i="12"/>
  <c r="M63" i="12"/>
  <c r="M65" i="12"/>
  <c r="M66" i="12"/>
  <c r="M67" i="12"/>
  <c r="M70" i="12"/>
  <c r="M71" i="12"/>
  <c r="M73" i="12"/>
  <c r="M74" i="12"/>
  <c r="M75" i="12"/>
  <c r="M77" i="12"/>
  <c r="M78" i="12"/>
  <c r="M79" i="12"/>
  <c r="M81" i="12"/>
  <c r="M82" i="12"/>
  <c r="M83" i="12"/>
  <c r="M85" i="12"/>
  <c r="M86" i="12"/>
  <c r="M87" i="12"/>
  <c r="M89" i="12"/>
  <c r="M90" i="12"/>
  <c r="M91" i="12"/>
  <c r="M93" i="12"/>
  <c r="M94" i="12"/>
  <c r="M95" i="12"/>
  <c r="M97" i="12"/>
  <c r="M98" i="12"/>
  <c r="M99" i="12"/>
  <c r="M101" i="12"/>
  <c r="M102" i="12"/>
  <c r="M103" i="12"/>
  <c r="M105" i="12"/>
  <c r="M106" i="12"/>
  <c r="M107" i="12"/>
  <c r="M109" i="12"/>
  <c r="M110" i="12"/>
  <c r="M111" i="12"/>
  <c r="M113" i="12"/>
  <c r="M114" i="12"/>
  <c r="M115" i="12"/>
  <c r="M117" i="12"/>
  <c r="M118" i="12"/>
  <c r="M119" i="12"/>
  <c r="M121" i="12"/>
  <c r="M122" i="12"/>
  <c r="M123" i="12"/>
  <c r="M125" i="12"/>
  <c r="M126" i="12"/>
  <c r="M127" i="12"/>
  <c r="M129" i="12"/>
  <c r="M130" i="12"/>
  <c r="M131" i="12"/>
  <c r="M133" i="12"/>
  <c r="M134" i="12"/>
  <c r="M135" i="12"/>
  <c r="M137" i="12"/>
  <c r="M138" i="12"/>
  <c r="M139" i="12"/>
  <c r="M141" i="12"/>
  <c r="M142" i="12"/>
  <c r="M143" i="12"/>
  <c r="M145" i="12"/>
  <c r="M146" i="12"/>
  <c r="M147" i="12"/>
  <c r="M149" i="12"/>
  <c r="M150" i="12"/>
  <c r="M151" i="12"/>
  <c r="M153" i="12"/>
  <c r="M154" i="12"/>
  <c r="M155" i="12"/>
  <c r="M157" i="12"/>
  <c r="M158" i="12"/>
  <c r="M159" i="12"/>
  <c r="M161" i="12"/>
  <c r="M162" i="12"/>
  <c r="M163" i="12"/>
  <c r="M165" i="12"/>
  <c r="M166" i="12"/>
  <c r="M167" i="12"/>
  <c r="M169" i="12"/>
  <c r="M170" i="12"/>
  <c r="M171" i="12"/>
  <c r="M173" i="12"/>
  <c r="M174" i="12"/>
  <c r="M175" i="12"/>
  <c r="M177" i="12"/>
  <c r="M178" i="12"/>
  <c r="M179" i="12"/>
  <c r="M181" i="12"/>
  <c r="M182" i="12"/>
  <c r="M183" i="12"/>
  <c r="M185" i="12"/>
  <c r="M186" i="12"/>
  <c r="M187" i="12"/>
  <c r="M189" i="12"/>
  <c r="M190" i="12"/>
  <c r="M191" i="12"/>
  <c r="M193" i="12"/>
  <c r="M194" i="12"/>
  <c r="M195" i="12"/>
  <c r="M197" i="12"/>
  <c r="M198" i="12"/>
  <c r="M199" i="12"/>
  <c r="M201" i="12"/>
  <c r="M202" i="12"/>
  <c r="M203" i="12"/>
  <c r="M205" i="12"/>
  <c r="M206" i="12"/>
  <c r="M207" i="12"/>
  <c r="M209" i="12"/>
  <c r="M210" i="12"/>
  <c r="M211" i="12"/>
  <c r="M213" i="12"/>
  <c r="M214" i="12"/>
  <c r="M215" i="12"/>
  <c r="M217" i="12"/>
  <c r="M218" i="12"/>
  <c r="M219" i="12"/>
  <c r="M221" i="12"/>
  <c r="M222" i="12"/>
  <c r="M223" i="12"/>
  <c r="M225" i="12"/>
  <c r="M226" i="12"/>
  <c r="M227" i="12"/>
  <c r="M229" i="12"/>
  <c r="M230" i="12"/>
  <c r="M231" i="12"/>
  <c r="M233" i="12"/>
  <c r="M234" i="12"/>
  <c r="M235" i="12"/>
  <c r="M237" i="12"/>
  <c r="M238" i="12"/>
  <c r="M239" i="12"/>
  <c r="M241" i="12"/>
  <c r="M242" i="12"/>
  <c r="M243" i="12"/>
  <c r="M245" i="12"/>
  <c r="M246" i="12"/>
  <c r="M247" i="12"/>
  <c r="M249" i="12"/>
  <c r="M250" i="12"/>
  <c r="M251" i="12"/>
  <c r="M253" i="12"/>
  <c r="M254" i="12"/>
  <c r="M255" i="12"/>
  <c r="M257" i="12"/>
  <c r="M258" i="12"/>
  <c r="M259" i="12"/>
  <c r="M261" i="12"/>
  <c r="M262" i="12"/>
  <c r="M263" i="12"/>
  <c r="M265" i="12"/>
  <c r="M266" i="12"/>
  <c r="M267" i="12"/>
  <c r="M269" i="12"/>
  <c r="M270" i="12"/>
  <c r="M271" i="12"/>
  <c r="M273" i="12"/>
  <c r="M274" i="12"/>
  <c r="M275" i="12"/>
  <c r="M277" i="12"/>
  <c r="M278" i="12"/>
  <c r="M279" i="12"/>
  <c r="M281" i="12"/>
  <c r="M282" i="12"/>
  <c r="M283" i="12"/>
  <c r="M285" i="12"/>
  <c r="M286" i="12"/>
  <c r="M287" i="12"/>
  <c r="M289" i="12"/>
  <c r="M290" i="12"/>
  <c r="M291" i="12"/>
  <c r="M293" i="12"/>
  <c r="M294" i="12"/>
  <c r="M295" i="12"/>
  <c r="M297" i="12"/>
  <c r="M298" i="12"/>
  <c r="M299" i="12"/>
  <c r="M301" i="12"/>
  <c r="M302" i="12"/>
  <c r="M303" i="12"/>
  <c r="M305" i="12"/>
  <c r="M306" i="12"/>
  <c r="M307" i="12"/>
  <c r="M309" i="12"/>
  <c r="M310" i="12"/>
  <c r="M311" i="12"/>
  <c r="M313" i="12"/>
  <c r="M314" i="12"/>
  <c r="M315" i="12"/>
  <c r="M317" i="12"/>
  <c r="M318" i="12"/>
  <c r="M319" i="12"/>
  <c r="M321" i="12"/>
  <c r="M322" i="12"/>
  <c r="M323" i="12"/>
  <c r="M325" i="12"/>
  <c r="M326" i="12"/>
  <c r="M327" i="12"/>
  <c r="M329" i="12"/>
  <c r="M330" i="12"/>
  <c r="M331" i="12"/>
  <c r="M333" i="12"/>
  <c r="M334" i="12"/>
  <c r="M335" i="12"/>
  <c r="M337" i="12"/>
  <c r="M338" i="12"/>
  <c r="M339" i="12"/>
  <c r="M341" i="12"/>
  <c r="M342" i="12"/>
  <c r="M343" i="12"/>
  <c r="M345" i="12"/>
  <c r="M346" i="12"/>
  <c r="M347" i="12"/>
  <c r="M349" i="12"/>
  <c r="M350" i="12"/>
  <c r="M351" i="12"/>
  <c r="M353" i="12"/>
  <c r="M354" i="12"/>
  <c r="M355" i="12"/>
  <c r="M357" i="12"/>
  <c r="M358" i="12"/>
  <c r="M359" i="12"/>
  <c r="M361" i="12"/>
  <c r="M362" i="12"/>
  <c r="M363" i="12"/>
  <c r="M365" i="12"/>
  <c r="M366" i="12"/>
  <c r="M367" i="12"/>
  <c r="M369" i="12"/>
  <c r="M370" i="12"/>
  <c r="M371" i="12"/>
  <c r="M372" i="12"/>
  <c r="M373" i="12"/>
  <c r="M374" i="12"/>
  <c r="M375" i="12"/>
  <c r="M376" i="12"/>
  <c r="M377" i="12"/>
  <c r="M378" i="12"/>
  <c r="M379" i="12"/>
  <c r="M380" i="12"/>
  <c r="M381" i="12"/>
  <c r="M382" i="12"/>
  <c r="M383" i="12"/>
  <c r="M384" i="12"/>
  <c r="M385" i="12"/>
  <c r="M386" i="12"/>
  <c r="M387" i="12"/>
  <c r="M388" i="12"/>
  <c r="M389" i="12"/>
  <c r="M390" i="12"/>
  <c r="M391" i="12"/>
  <c r="M392" i="12"/>
  <c r="M393" i="12"/>
  <c r="M394" i="12"/>
  <c r="M395" i="12"/>
  <c r="M396" i="12"/>
  <c r="M397" i="12"/>
  <c r="M398" i="12"/>
  <c r="M399" i="12"/>
  <c r="M400" i="12"/>
  <c r="M401" i="12"/>
  <c r="AA47" i="27" l="1"/>
  <c r="AA47" i="19"/>
  <c r="Z47" i="27"/>
  <c r="Z47" i="19"/>
  <c r="AB47" i="19"/>
  <c r="AB47" i="27"/>
  <c r="A56" i="33"/>
  <c r="K24" i="33"/>
  <c r="L24" i="33"/>
  <c r="C25" i="33" s="1"/>
  <c r="A78" i="31"/>
  <c r="K21" i="31"/>
  <c r="L21" i="31"/>
  <c r="C22" i="31" s="1"/>
  <c r="L48" i="29"/>
  <c r="AC49" i="29" s="1"/>
  <c r="M48" i="29"/>
  <c r="AD48" i="29" s="1"/>
  <c r="N48" i="29"/>
  <c r="AE48" i="29" s="1"/>
  <c r="N110" i="19"/>
  <c r="N110" i="27"/>
  <c r="N110" i="25"/>
  <c r="P91" i="19"/>
  <c r="P91" i="27"/>
  <c r="P91" i="25"/>
  <c r="O73" i="19"/>
  <c r="O73" i="27"/>
  <c r="O73" i="25"/>
  <c r="O57" i="19"/>
  <c r="O57" i="27"/>
  <c r="O57" i="25"/>
  <c r="O33" i="19"/>
  <c r="AG33" i="19" s="1"/>
  <c r="O33" i="27"/>
  <c r="O33" i="25"/>
  <c r="N22" i="19"/>
  <c r="N22" i="27"/>
  <c r="N22" i="25"/>
  <c r="K62" i="27"/>
  <c r="K110" i="27"/>
  <c r="K36" i="27"/>
  <c r="P119" i="19"/>
  <c r="P119" i="27"/>
  <c r="P119" i="25"/>
  <c r="O109" i="19"/>
  <c r="O109" i="27"/>
  <c r="O109" i="25"/>
  <c r="P103" i="19"/>
  <c r="P103" i="27"/>
  <c r="P103" i="25"/>
  <c r="P95" i="19"/>
  <c r="P95" i="27"/>
  <c r="P95" i="25"/>
  <c r="O85" i="19"/>
  <c r="O85" i="27"/>
  <c r="O85" i="25"/>
  <c r="O77" i="19"/>
  <c r="O77" i="27"/>
  <c r="O77" i="25"/>
  <c r="N74" i="19"/>
  <c r="N74" i="27"/>
  <c r="N74" i="25"/>
  <c r="N66" i="19"/>
  <c r="N66" i="27"/>
  <c r="N66" i="25"/>
  <c r="N58" i="19"/>
  <c r="N58" i="27"/>
  <c r="N58" i="25"/>
  <c r="O53" i="19"/>
  <c r="O53" i="27"/>
  <c r="O53" i="25"/>
  <c r="P47" i="19"/>
  <c r="P47" i="27"/>
  <c r="P47" i="25"/>
  <c r="N42" i="19"/>
  <c r="AF42" i="19" s="1"/>
  <c r="N42" i="27"/>
  <c r="N42" i="25"/>
  <c r="O37" i="19"/>
  <c r="AG37" i="19" s="1"/>
  <c r="O37" i="27"/>
  <c r="O37" i="25"/>
  <c r="N34" i="19"/>
  <c r="AF34" i="19" s="1"/>
  <c r="N34" i="27"/>
  <c r="N34" i="25"/>
  <c r="P31" i="19"/>
  <c r="P31" i="27"/>
  <c r="P31" i="25"/>
  <c r="O29" i="19"/>
  <c r="O29" i="27"/>
  <c r="O29" i="25"/>
  <c r="N26" i="19"/>
  <c r="N26" i="27"/>
  <c r="N26" i="25"/>
  <c r="P23" i="19"/>
  <c r="P23" i="27"/>
  <c r="P23" i="25"/>
  <c r="O21" i="19"/>
  <c r="O21" i="27"/>
  <c r="O21" i="25"/>
  <c r="N18" i="19"/>
  <c r="N18" i="27"/>
  <c r="N18" i="25"/>
  <c r="P15" i="19"/>
  <c r="P15" i="27"/>
  <c r="P15" i="25"/>
  <c r="O13" i="19"/>
  <c r="O13" i="27"/>
  <c r="O13" i="25"/>
  <c r="N10" i="19"/>
  <c r="N10" i="27"/>
  <c r="N10" i="25"/>
  <c r="P7" i="19"/>
  <c r="P7" i="27"/>
  <c r="P7" i="25"/>
  <c r="O5" i="19"/>
  <c r="O5" i="27"/>
  <c r="O5" i="25"/>
  <c r="M27" i="27"/>
  <c r="K27" i="23"/>
  <c r="P27" i="23" s="1"/>
  <c r="G29" i="12" s="1"/>
  <c r="M90" i="27"/>
  <c r="K90" i="23"/>
  <c r="P90" i="23" s="1"/>
  <c r="G92" i="12" s="1"/>
  <c r="K63" i="27"/>
  <c r="M102" i="27"/>
  <c r="K102" i="23"/>
  <c r="P102" i="23" s="1"/>
  <c r="G104" i="12" s="1"/>
  <c r="K47" i="27"/>
  <c r="M10" i="27"/>
  <c r="K10" i="23"/>
  <c r="P10" i="23" s="1"/>
  <c r="G12" i="12" s="1"/>
  <c r="K118" i="27"/>
  <c r="M50" i="27"/>
  <c r="K50" i="23"/>
  <c r="P50" i="23" s="1"/>
  <c r="G52" i="12" s="1"/>
  <c r="M106" i="27"/>
  <c r="K106" i="23"/>
  <c r="P106" i="23" s="1"/>
  <c r="G108" i="12" s="1"/>
  <c r="M92" i="27"/>
  <c r="K92" i="23"/>
  <c r="P92" i="23" s="1"/>
  <c r="G94" i="12" s="1"/>
  <c r="M35" i="27"/>
  <c r="K35" i="23"/>
  <c r="P35" i="23" s="1"/>
  <c r="G37" i="12" s="1"/>
  <c r="M111" i="27"/>
  <c r="K111" i="23"/>
  <c r="K90" i="27"/>
  <c r="M47" i="27"/>
  <c r="K47" i="23"/>
  <c r="J47" i="23" s="1"/>
  <c r="K26" i="27"/>
  <c r="L5" i="27"/>
  <c r="I5" i="23"/>
  <c r="M89" i="27"/>
  <c r="K89" i="23"/>
  <c r="P89" i="23" s="1"/>
  <c r="G91" i="12" s="1"/>
  <c r="K68" i="27"/>
  <c r="M25" i="27"/>
  <c r="K25" i="23"/>
  <c r="P25" i="23" s="1"/>
  <c r="G27" i="12" s="1"/>
  <c r="K4" i="27"/>
  <c r="K4" i="25"/>
  <c r="K4" i="19"/>
  <c r="M78" i="27"/>
  <c r="K78" i="23"/>
  <c r="P78" i="23" s="1"/>
  <c r="G80" i="12" s="1"/>
  <c r="K57" i="27"/>
  <c r="M14" i="27"/>
  <c r="K14" i="23"/>
  <c r="P14" i="23" s="1"/>
  <c r="G16" i="12" s="1"/>
  <c r="M96" i="27"/>
  <c r="K96" i="23"/>
  <c r="P96" i="23" s="1"/>
  <c r="G98" i="12" s="1"/>
  <c r="K75" i="27"/>
  <c r="M32" i="27"/>
  <c r="K32" i="23"/>
  <c r="P32" i="23" s="1"/>
  <c r="G34" i="12" s="1"/>
  <c r="K11" i="27"/>
  <c r="J11" i="23"/>
  <c r="M109" i="27"/>
  <c r="K109" i="23"/>
  <c r="J109" i="23" s="1"/>
  <c r="K88" i="27"/>
  <c r="M45" i="27"/>
  <c r="K45" i="23"/>
  <c r="J45" i="23" s="1"/>
  <c r="K24" i="27"/>
  <c r="P115" i="19"/>
  <c r="P115" i="27"/>
  <c r="P115" i="25"/>
  <c r="O97" i="19"/>
  <c r="O97" i="27"/>
  <c r="O97" i="25"/>
  <c r="P75" i="19"/>
  <c r="P75" i="27"/>
  <c r="P75" i="25"/>
  <c r="N62" i="19"/>
  <c r="N62" i="27"/>
  <c r="N62" i="25"/>
  <c r="P43" i="19"/>
  <c r="AH43" i="19" s="1"/>
  <c r="P43" i="27"/>
  <c r="P43" i="25"/>
  <c r="N30" i="19"/>
  <c r="N30" i="27"/>
  <c r="N30" i="25"/>
  <c r="P11" i="19"/>
  <c r="P11" i="27"/>
  <c r="P11" i="25"/>
  <c r="M112" i="27"/>
  <c r="K112" i="23"/>
  <c r="J112" i="23" s="1"/>
  <c r="M75" i="27"/>
  <c r="K75" i="23"/>
  <c r="P75" i="23" s="1"/>
  <c r="G77" i="12" s="1"/>
  <c r="M44" i="27"/>
  <c r="K44" i="23"/>
  <c r="P44" i="23" s="1"/>
  <c r="G46" i="12" s="1"/>
  <c r="M79" i="27"/>
  <c r="K79" i="23"/>
  <c r="P79" i="23" s="1"/>
  <c r="G81" i="12" s="1"/>
  <c r="N122" i="19"/>
  <c r="N122" i="27"/>
  <c r="N122" i="25"/>
  <c r="P111" i="19"/>
  <c r="P111" i="27"/>
  <c r="P111" i="25"/>
  <c r="N106" i="19"/>
  <c r="N106" i="27"/>
  <c r="N106" i="25"/>
  <c r="O93" i="19"/>
  <c r="O93" i="27"/>
  <c r="O93" i="25"/>
  <c r="N90" i="19"/>
  <c r="N90" i="27"/>
  <c r="N90" i="25"/>
  <c r="P79" i="19"/>
  <c r="P79" i="27"/>
  <c r="P79" i="25"/>
  <c r="O69" i="19"/>
  <c r="O69" i="27"/>
  <c r="O69" i="25"/>
  <c r="O61" i="19"/>
  <c r="O61" i="27"/>
  <c r="O61" i="25"/>
  <c r="N50" i="19"/>
  <c r="N50" i="27"/>
  <c r="N50" i="25"/>
  <c r="O45" i="19"/>
  <c r="AG45" i="19" s="1"/>
  <c r="O45" i="27"/>
  <c r="O45" i="25"/>
  <c r="O122" i="19"/>
  <c r="O122" i="27"/>
  <c r="O122" i="25"/>
  <c r="N119" i="19"/>
  <c r="N119" i="27"/>
  <c r="N119" i="25"/>
  <c r="P116" i="19"/>
  <c r="P116" i="27"/>
  <c r="P116" i="25"/>
  <c r="O114" i="19"/>
  <c r="O114" i="27"/>
  <c r="O114" i="25"/>
  <c r="N111" i="19"/>
  <c r="N111" i="27"/>
  <c r="N111" i="25"/>
  <c r="P108" i="19"/>
  <c r="P108" i="27"/>
  <c r="P108" i="25"/>
  <c r="O106" i="19"/>
  <c r="O106" i="27"/>
  <c r="O106" i="25"/>
  <c r="N103" i="19"/>
  <c r="N103" i="27"/>
  <c r="N103" i="25"/>
  <c r="P100" i="19"/>
  <c r="P100" i="27"/>
  <c r="P100" i="25"/>
  <c r="O98" i="19"/>
  <c r="O98" i="27"/>
  <c r="O98" i="25"/>
  <c r="N95" i="19"/>
  <c r="N95" i="27"/>
  <c r="N95" i="25"/>
  <c r="P92" i="19"/>
  <c r="P92" i="27"/>
  <c r="P92" i="25"/>
  <c r="O90" i="19"/>
  <c r="O90" i="27"/>
  <c r="O90" i="25"/>
  <c r="N87" i="19"/>
  <c r="N87" i="27"/>
  <c r="N87" i="25"/>
  <c r="P84" i="19"/>
  <c r="P84" i="27"/>
  <c r="P84" i="25"/>
  <c r="O82" i="19"/>
  <c r="O82" i="27"/>
  <c r="O82" i="25"/>
  <c r="N79" i="19"/>
  <c r="N79" i="27"/>
  <c r="N79" i="25"/>
  <c r="P76" i="19"/>
  <c r="P76" i="27"/>
  <c r="P76" i="25"/>
  <c r="O74" i="19"/>
  <c r="O74" i="27"/>
  <c r="O74" i="25"/>
  <c r="N71" i="19"/>
  <c r="N71" i="27"/>
  <c r="N71" i="25"/>
  <c r="P68" i="19"/>
  <c r="P68" i="27"/>
  <c r="P68" i="25"/>
  <c r="O66" i="19"/>
  <c r="O66" i="27"/>
  <c r="O66" i="25"/>
  <c r="N63" i="19"/>
  <c r="N63" i="27"/>
  <c r="N63" i="25"/>
  <c r="P60" i="19"/>
  <c r="P60" i="27"/>
  <c r="P60" i="25"/>
  <c r="O58" i="19"/>
  <c r="O58" i="27"/>
  <c r="O58" i="25"/>
  <c r="N55" i="19"/>
  <c r="N55" i="27"/>
  <c r="N55" i="25"/>
  <c r="P52" i="19"/>
  <c r="P52" i="27"/>
  <c r="P52" i="25"/>
  <c r="O50" i="19"/>
  <c r="O50" i="27"/>
  <c r="O50" i="25"/>
  <c r="N47" i="19"/>
  <c r="AF47" i="19" s="1"/>
  <c r="N47" i="27"/>
  <c r="N47" i="25"/>
  <c r="P44" i="19"/>
  <c r="AH44" i="19" s="1"/>
  <c r="P44" i="27"/>
  <c r="P44" i="25"/>
  <c r="O42" i="19"/>
  <c r="AG42" i="19" s="1"/>
  <c r="O42" i="27"/>
  <c r="O42" i="25"/>
  <c r="N39" i="19"/>
  <c r="AF39" i="19" s="1"/>
  <c r="N39" i="27"/>
  <c r="N39" i="25"/>
  <c r="P36" i="19"/>
  <c r="AH36" i="19" s="1"/>
  <c r="P36" i="27"/>
  <c r="P36" i="25"/>
  <c r="O34" i="19"/>
  <c r="AG34" i="19" s="1"/>
  <c r="O34" i="27"/>
  <c r="O34" i="25"/>
  <c r="N31" i="19"/>
  <c r="N31" i="27"/>
  <c r="N31" i="25"/>
  <c r="P28" i="19"/>
  <c r="P28" i="27"/>
  <c r="P28" i="25"/>
  <c r="O26" i="19"/>
  <c r="O26" i="27"/>
  <c r="O26" i="25"/>
  <c r="N23" i="19"/>
  <c r="N23" i="27"/>
  <c r="N23" i="25"/>
  <c r="P20" i="19"/>
  <c r="P20" i="27"/>
  <c r="P20" i="25"/>
  <c r="O18" i="19"/>
  <c r="O18" i="27"/>
  <c r="O18" i="25"/>
  <c r="N15" i="19"/>
  <c r="N15" i="27"/>
  <c r="N15" i="25"/>
  <c r="P12" i="19"/>
  <c r="P12" i="27"/>
  <c r="P12" i="25"/>
  <c r="O10" i="19"/>
  <c r="O10" i="27"/>
  <c r="O10" i="25"/>
  <c r="N7" i="19"/>
  <c r="N7" i="27"/>
  <c r="N7" i="25"/>
  <c r="P4" i="19"/>
  <c r="P4" i="27"/>
  <c r="P4" i="25"/>
  <c r="M116" i="27"/>
  <c r="K116" i="23"/>
  <c r="P116" i="23" s="1"/>
  <c r="G118" i="12" s="1"/>
  <c r="K13" i="27"/>
  <c r="J13" i="23"/>
  <c r="M83" i="27"/>
  <c r="K83" i="23"/>
  <c r="P83" i="23" s="1"/>
  <c r="G85" i="12" s="1"/>
  <c r="M26" i="27"/>
  <c r="K26" i="23"/>
  <c r="P26" i="23" s="1"/>
  <c r="G28" i="12" s="1"/>
  <c r="K3" i="23"/>
  <c r="P3" i="23" s="1"/>
  <c r="L8" i="27"/>
  <c r="I8" i="23"/>
  <c r="M43" i="27"/>
  <c r="K43" i="23"/>
  <c r="P43" i="23" s="1"/>
  <c r="G45" i="12" s="1"/>
  <c r="K85" i="27"/>
  <c r="M28" i="27"/>
  <c r="K28" i="23"/>
  <c r="J28" i="23" s="1"/>
  <c r="M87" i="27"/>
  <c r="K87" i="23"/>
  <c r="K66" i="27"/>
  <c r="M23" i="27"/>
  <c r="K23" i="23"/>
  <c r="P23" i="23" s="1"/>
  <c r="G25" i="12" s="1"/>
  <c r="L10" i="27"/>
  <c r="I10" i="23"/>
  <c r="K108" i="27"/>
  <c r="M65" i="27"/>
  <c r="K65" i="23"/>
  <c r="P65" i="23" s="1"/>
  <c r="G67" i="12" s="1"/>
  <c r="K44" i="27"/>
  <c r="K97" i="27"/>
  <c r="M54" i="27"/>
  <c r="K54" i="23"/>
  <c r="J54" i="23" s="1"/>
  <c r="L12" i="27"/>
  <c r="I12" i="23"/>
  <c r="M72" i="27"/>
  <c r="K72" i="23"/>
  <c r="J72" i="23" s="1"/>
  <c r="M8" i="27"/>
  <c r="K8" i="23"/>
  <c r="M85" i="27"/>
  <c r="K85" i="23"/>
  <c r="J85" i="23" s="1"/>
  <c r="K64" i="27"/>
  <c r="M21" i="27"/>
  <c r="K21" i="23"/>
  <c r="P21" i="23" s="1"/>
  <c r="G23" i="12" s="1"/>
  <c r="N3" i="19"/>
  <c r="N3" i="27"/>
  <c r="N3" i="25"/>
  <c r="O105" i="19"/>
  <c r="O105" i="27"/>
  <c r="O105" i="25"/>
  <c r="P83" i="19"/>
  <c r="P83" i="27"/>
  <c r="P83" i="25"/>
  <c r="O65" i="19"/>
  <c r="O65" i="27"/>
  <c r="O65" i="25"/>
  <c r="N46" i="19"/>
  <c r="AF46" i="19" s="1"/>
  <c r="N46" i="27"/>
  <c r="N46" i="25"/>
  <c r="P27" i="19"/>
  <c r="P27" i="27"/>
  <c r="P27" i="25"/>
  <c r="N14" i="19"/>
  <c r="N14" i="27"/>
  <c r="N14" i="25"/>
  <c r="M15" i="27"/>
  <c r="K15" i="23"/>
  <c r="P15" i="23" s="1"/>
  <c r="G17" i="12" s="1"/>
  <c r="O117" i="19"/>
  <c r="O117" i="27"/>
  <c r="O117" i="25"/>
  <c r="N114" i="19"/>
  <c r="N114" i="27"/>
  <c r="N114" i="25"/>
  <c r="O101" i="19"/>
  <c r="O101" i="27"/>
  <c r="O101" i="25"/>
  <c r="N98" i="19"/>
  <c r="N98" i="27"/>
  <c r="N98" i="25"/>
  <c r="P87" i="19"/>
  <c r="P87" i="27"/>
  <c r="P87" i="25"/>
  <c r="N82" i="19"/>
  <c r="N82" i="27"/>
  <c r="N82" i="25"/>
  <c r="P71" i="19"/>
  <c r="P71" i="27"/>
  <c r="P71" i="25"/>
  <c r="P63" i="19"/>
  <c r="P63" i="27"/>
  <c r="P63" i="25"/>
  <c r="P55" i="19"/>
  <c r="P55" i="27"/>
  <c r="P55" i="25"/>
  <c r="P39" i="19"/>
  <c r="AH39" i="19" s="1"/>
  <c r="P39" i="27"/>
  <c r="P39" i="25"/>
  <c r="O3" i="19"/>
  <c r="O3" i="27"/>
  <c r="O3" i="25"/>
  <c r="P121" i="19"/>
  <c r="P121" i="27"/>
  <c r="P121" i="25"/>
  <c r="O119" i="19"/>
  <c r="O119" i="27"/>
  <c r="O119" i="25"/>
  <c r="N116" i="19"/>
  <c r="N116" i="27"/>
  <c r="N116" i="25"/>
  <c r="P113" i="19"/>
  <c r="P113" i="27"/>
  <c r="P113" i="25"/>
  <c r="O111" i="19"/>
  <c r="O111" i="27"/>
  <c r="O111" i="25"/>
  <c r="N108" i="19"/>
  <c r="N108" i="27"/>
  <c r="N108" i="25"/>
  <c r="P105" i="19"/>
  <c r="P105" i="27"/>
  <c r="P105" i="25"/>
  <c r="O103" i="19"/>
  <c r="O103" i="27"/>
  <c r="O103" i="25"/>
  <c r="N100" i="19"/>
  <c r="N100" i="27"/>
  <c r="N100" i="25"/>
  <c r="P97" i="19"/>
  <c r="P97" i="27"/>
  <c r="P97" i="25"/>
  <c r="O95" i="19"/>
  <c r="O95" i="27"/>
  <c r="O95" i="25"/>
  <c r="N92" i="19"/>
  <c r="N92" i="27"/>
  <c r="N92" i="25"/>
  <c r="P89" i="19"/>
  <c r="P89" i="27"/>
  <c r="P89" i="25"/>
  <c r="O87" i="19"/>
  <c r="O87" i="27"/>
  <c r="O87" i="25"/>
  <c r="N84" i="19"/>
  <c r="N84" i="27"/>
  <c r="N84" i="25"/>
  <c r="P81" i="19"/>
  <c r="P81" i="27"/>
  <c r="P81" i="25"/>
  <c r="O79" i="19"/>
  <c r="O79" i="27"/>
  <c r="O79" i="25"/>
  <c r="N76" i="19"/>
  <c r="N76" i="27"/>
  <c r="N76" i="25"/>
  <c r="P73" i="19"/>
  <c r="P73" i="27"/>
  <c r="P73" i="25"/>
  <c r="O71" i="19"/>
  <c r="O71" i="27"/>
  <c r="O71" i="25"/>
  <c r="N68" i="19"/>
  <c r="N68" i="27"/>
  <c r="N68" i="25"/>
  <c r="P65" i="19"/>
  <c r="P65" i="27"/>
  <c r="P65" i="25"/>
  <c r="O63" i="19"/>
  <c r="O63" i="27"/>
  <c r="O63" i="25"/>
  <c r="N60" i="19"/>
  <c r="N60" i="27"/>
  <c r="N60" i="25"/>
  <c r="P57" i="19"/>
  <c r="P57" i="27"/>
  <c r="P57" i="25"/>
  <c r="O55" i="19"/>
  <c r="O55" i="27"/>
  <c r="O55" i="25"/>
  <c r="N52" i="19"/>
  <c r="N52" i="27"/>
  <c r="N52" i="25"/>
  <c r="P49" i="19"/>
  <c r="P49" i="27"/>
  <c r="P49" i="25"/>
  <c r="O47" i="19"/>
  <c r="AG47" i="19" s="1"/>
  <c r="O47" i="27"/>
  <c r="O47" i="25"/>
  <c r="N44" i="19"/>
  <c r="AF44" i="19" s="1"/>
  <c r="N44" i="27"/>
  <c r="N44" i="25"/>
  <c r="P41" i="19"/>
  <c r="AH41" i="19" s="1"/>
  <c r="P41" i="27"/>
  <c r="P41" i="25"/>
  <c r="O39" i="19"/>
  <c r="AG39" i="19" s="1"/>
  <c r="O39" i="27"/>
  <c r="O39" i="25"/>
  <c r="N36" i="19"/>
  <c r="AF36" i="19" s="1"/>
  <c r="N36" i="27"/>
  <c r="N36" i="25"/>
  <c r="P33" i="19"/>
  <c r="AH33" i="19" s="1"/>
  <c r="P33" i="27"/>
  <c r="P33" i="25"/>
  <c r="O31" i="19"/>
  <c r="O31" i="27"/>
  <c r="O31" i="25"/>
  <c r="N28" i="19"/>
  <c r="N28" i="27"/>
  <c r="N28" i="25"/>
  <c r="P25" i="19"/>
  <c r="P25" i="27"/>
  <c r="P25" i="25"/>
  <c r="O23" i="19"/>
  <c r="O23" i="27"/>
  <c r="O23" i="25"/>
  <c r="N20" i="19"/>
  <c r="N20" i="27"/>
  <c r="N20" i="25"/>
  <c r="P17" i="19"/>
  <c r="P17" i="27"/>
  <c r="P17" i="25"/>
  <c r="O15" i="19"/>
  <c r="O15" i="27"/>
  <c r="O15" i="25"/>
  <c r="N12" i="19"/>
  <c r="N12" i="27"/>
  <c r="N12" i="25"/>
  <c r="P9" i="19"/>
  <c r="P9" i="27"/>
  <c r="P9" i="25"/>
  <c r="O7" i="19"/>
  <c r="O7" i="27"/>
  <c r="O7" i="25"/>
  <c r="N4" i="19"/>
  <c r="N4" i="27"/>
  <c r="N4" i="25"/>
  <c r="M120" i="27"/>
  <c r="K120" i="23"/>
  <c r="J120" i="23" s="1"/>
  <c r="M76" i="27"/>
  <c r="K76" i="23"/>
  <c r="P76" i="23" s="1"/>
  <c r="G78" i="12" s="1"/>
  <c r="M19" i="27"/>
  <c r="K19" i="23"/>
  <c r="J19" i="23" s="1"/>
  <c r="M34" i="27"/>
  <c r="K34" i="23"/>
  <c r="P34" i="23" s="1"/>
  <c r="G36" i="12" s="1"/>
  <c r="M74" i="27"/>
  <c r="K74" i="23"/>
  <c r="M118" i="27"/>
  <c r="K118" i="23"/>
  <c r="J118" i="23" s="1"/>
  <c r="M58" i="27"/>
  <c r="K58" i="23"/>
  <c r="J58" i="23" s="1"/>
  <c r="K93" i="27"/>
  <c r="M36" i="27"/>
  <c r="K36" i="23"/>
  <c r="J36" i="23" s="1"/>
  <c r="K121" i="27"/>
  <c r="K78" i="27"/>
  <c r="K106" i="27"/>
  <c r="M63" i="27"/>
  <c r="K63" i="23"/>
  <c r="J63" i="23" s="1"/>
  <c r="K42" i="27"/>
  <c r="K7" i="27"/>
  <c r="J7" i="23"/>
  <c r="M105" i="27"/>
  <c r="K105" i="23"/>
  <c r="P105" i="23" s="1"/>
  <c r="G107" i="12" s="1"/>
  <c r="K84" i="27"/>
  <c r="M41" i="27"/>
  <c r="K41" i="23"/>
  <c r="P41" i="23" s="1"/>
  <c r="G43" i="12" s="1"/>
  <c r="K20" i="27"/>
  <c r="M94" i="27"/>
  <c r="K94" i="23"/>
  <c r="P94" i="23" s="1"/>
  <c r="G96" i="12" s="1"/>
  <c r="K73" i="27"/>
  <c r="M30" i="27"/>
  <c r="K30" i="23"/>
  <c r="P30" i="23" s="1"/>
  <c r="G32" i="12" s="1"/>
  <c r="K9" i="27"/>
  <c r="J9" i="23"/>
  <c r="M48" i="27"/>
  <c r="K48" i="23"/>
  <c r="P48" i="23" s="1"/>
  <c r="G50" i="12" s="1"/>
  <c r="K27" i="27"/>
  <c r="L6" i="27"/>
  <c r="I6" i="23"/>
  <c r="K104" i="27"/>
  <c r="M61" i="27"/>
  <c r="K61" i="23"/>
  <c r="P61" i="23" s="1"/>
  <c r="G63" i="12" s="1"/>
  <c r="K40" i="27"/>
  <c r="P3" i="19"/>
  <c r="P3" i="27"/>
  <c r="P3" i="25"/>
  <c r="N121" i="19"/>
  <c r="N121" i="27"/>
  <c r="N121" i="25"/>
  <c r="P118" i="19"/>
  <c r="P118" i="27"/>
  <c r="P118" i="25"/>
  <c r="O116" i="19"/>
  <c r="O116" i="27"/>
  <c r="O116" i="25"/>
  <c r="N113" i="19"/>
  <c r="N113" i="27"/>
  <c r="N113" i="25"/>
  <c r="P110" i="19"/>
  <c r="P110" i="27"/>
  <c r="P110" i="25"/>
  <c r="O108" i="19"/>
  <c r="O108" i="27"/>
  <c r="O108" i="25"/>
  <c r="N105" i="19"/>
  <c r="N105" i="27"/>
  <c r="N105" i="25"/>
  <c r="P102" i="19"/>
  <c r="P102" i="27"/>
  <c r="P102" i="25"/>
  <c r="O100" i="19"/>
  <c r="O100" i="27"/>
  <c r="O100" i="25"/>
  <c r="N97" i="19"/>
  <c r="N97" i="27"/>
  <c r="N97" i="25"/>
  <c r="P94" i="19"/>
  <c r="P94" i="27"/>
  <c r="P94" i="25"/>
  <c r="O92" i="19"/>
  <c r="O92" i="27"/>
  <c r="O92" i="25"/>
  <c r="N89" i="19"/>
  <c r="N89" i="27"/>
  <c r="N89" i="25"/>
  <c r="P86" i="19"/>
  <c r="P86" i="27"/>
  <c r="P86" i="25"/>
  <c r="O84" i="19"/>
  <c r="O84" i="27"/>
  <c r="O84" i="25"/>
  <c r="N81" i="19"/>
  <c r="N81" i="27"/>
  <c r="N81" i="25"/>
  <c r="P78" i="19"/>
  <c r="P78" i="27"/>
  <c r="P78" i="25"/>
  <c r="O76" i="19"/>
  <c r="O76" i="27"/>
  <c r="O76" i="25"/>
  <c r="N73" i="19"/>
  <c r="N73" i="27"/>
  <c r="N73" i="25"/>
  <c r="P70" i="19"/>
  <c r="P70" i="27"/>
  <c r="P70" i="25"/>
  <c r="O68" i="19"/>
  <c r="O68" i="27"/>
  <c r="O68" i="25"/>
  <c r="N65" i="19"/>
  <c r="N65" i="27"/>
  <c r="N65" i="25"/>
  <c r="P62" i="19"/>
  <c r="P62" i="27"/>
  <c r="P62" i="25"/>
  <c r="O60" i="19"/>
  <c r="O60" i="27"/>
  <c r="O60" i="25"/>
  <c r="N57" i="19"/>
  <c r="N57" i="27"/>
  <c r="N57" i="25"/>
  <c r="P54" i="19"/>
  <c r="P54" i="27"/>
  <c r="P54" i="25"/>
  <c r="O52" i="19"/>
  <c r="O52" i="27"/>
  <c r="O52" i="25"/>
  <c r="N49" i="19"/>
  <c r="N49" i="27"/>
  <c r="N49" i="25"/>
  <c r="P46" i="19"/>
  <c r="AH46" i="19" s="1"/>
  <c r="P46" i="27"/>
  <c r="P46" i="25"/>
  <c r="O44" i="19"/>
  <c r="AG44" i="19" s="1"/>
  <c r="O44" i="27"/>
  <c r="O44" i="25"/>
  <c r="N41" i="19"/>
  <c r="AF41" i="19" s="1"/>
  <c r="N41" i="27"/>
  <c r="N41" i="25"/>
  <c r="P38" i="19"/>
  <c r="AH38" i="19" s="1"/>
  <c r="P38" i="27"/>
  <c r="P38" i="25"/>
  <c r="O36" i="19"/>
  <c r="AG36" i="19" s="1"/>
  <c r="O36" i="27"/>
  <c r="O36" i="25"/>
  <c r="N33" i="19"/>
  <c r="AF33" i="19" s="1"/>
  <c r="N33" i="27"/>
  <c r="N33" i="25"/>
  <c r="P30" i="19"/>
  <c r="P30" i="27"/>
  <c r="P30" i="25"/>
  <c r="O28" i="19"/>
  <c r="O28" i="27"/>
  <c r="O28" i="25"/>
  <c r="N25" i="19"/>
  <c r="N25" i="27"/>
  <c r="N25" i="25"/>
  <c r="P22" i="19"/>
  <c r="P22" i="27"/>
  <c r="P22" i="25"/>
  <c r="O20" i="19"/>
  <c r="O20" i="27"/>
  <c r="O20" i="25"/>
  <c r="N17" i="19"/>
  <c r="N17" i="27"/>
  <c r="N17" i="25"/>
  <c r="P14" i="19"/>
  <c r="P14" i="27"/>
  <c r="P14" i="25"/>
  <c r="O12" i="19"/>
  <c r="O12" i="27"/>
  <c r="O12" i="25"/>
  <c r="N9" i="27"/>
  <c r="N9" i="25"/>
  <c r="N9" i="19"/>
  <c r="P6" i="19"/>
  <c r="P6" i="27"/>
  <c r="P6" i="25"/>
  <c r="O4" i="19"/>
  <c r="O4" i="27"/>
  <c r="O4" i="25"/>
  <c r="M98" i="27"/>
  <c r="K98" i="23"/>
  <c r="J98" i="23" s="1"/>
  <c r="K69" i="27"/>
  <c r="M12" i="27"/>
  <c r="K12" i="23"/>
  <c r="P12" i="23" s="1"/>
  <c r="G14" i="12" s="1"/>
  <c r="M20" i="27"/>
  <c r="K20" i="23"/>
  <c r="J20" i="23" s="1"/>
  <c r="M82" i="27"/>
  <c r="K82" i="23"/>
  <c r="M67" i="27"/>
  <c r="K67" i="23"/>
  <c r="P67" i="23" s="1"/>
  <c r="G69" i="12" s="1"/>
  <c r="M114" i="27"/>
  <c r="K114" i="23"/>
  <c r="P114" i="23" s="1"/>
  <c r="G116" i="12" s="1"/>
  <c r="M66" i="27"/>
  <c r="K66" i="23"/>
  <c r="L9" i="27"/>
  <c r="I9" i="23"/>
  <c r="K105" i="27"/>
  <c r="M51" i="27"/>
  <c r="K51" i="23"/>
  <c r="P51" i="23" s="1"/>
  <c r="G53" i="12" s="1"/>
  <c r="K86" i="27"/>
  <c r="K117" i="27"/>
  <c r="K14" i="27"/>
  <c r="J14" i="23"/>
  <c r="M103" i="27"/>
  <c r="K103" i="23"/>
  <c r="P103" i="23" s="1"/>
  <c r="G105" i="12" s="1"/>
  <c r="K82" i="27"/>
  <c r="M39" i="27"/>
  <c r="K39" i="23"/>
  <c r="P39" i="23" s="1"/>
  <c r="G41" i="12" s="1"/>
  <c r="K18" i="27"/>
  <c r="K4" i="23"/>
  <c r="P4" i="23" s="1"/>
  <c r="M81" i="27"/>
  <c r="K81" i="23"/>
  <c r="P81" i="23" s="1"/>
  <c r="G83" i="12" s="1"/>
  <c r="K60" i="27"/>
  <c r="M17" i="27"/>
  <c r="K17" i="23"/>
  <c r="M70" i="27"/>
  <c r="K70" i="23"/>
  <c r="J70" i="23" s="1"/>
  <c r="K49" i="27"/>
  <c r="M6" i="27"/>
  <c r="K6" i="23"/>
  <c r="M88" i="27"/>
  <c r="K88" i="23"/>
  <c r="J88" i="23" s="1"/>
  <c r="K67" i="27"/>
  <c r="M24" i="27"/>
  <c r="K24" i="23"/>
  <c r="J24" i="23" s="1"/>
  <c r="K3" i="27"/>
  <c r="AF3" i="27" s="1"/>
  <c r="K3" i="25"/>
  <c r="T3" i="25" s="1"/>
  <c r="K3" i="19"/>
  <c r="M101" i="27"/>
  <c r="K101" i="23"/>
  <c r="K80" i="27"/>
  <c r="M37" i="27"/>
  <c r="K37" i="23"/>
  <c r="P37" i="23" s="1"/>
  <c r="G39" i="12" s="1"/>
  <c r="K16" i="27"/>
  <c r="N118" i="19"/>
  <c r="N118" i="27"/>
  <c r="N118" i="25"/>
  <c r="N102" i="19"/>
  <c r="N102" i="27"/>
  <c r="N102" i="25"/>
  <c r="O81" i="19"/>
  <c r="O81" i="27"/>
  <c r="O81" i="25"/>
  <c r="P51" i="19"/>
  <c r="P51" i="27"/>
  <c r="P51" i="25"/>
  <c r="M60" i="27"/>
  <c r="K60" i="23"/>
  <c r="J60" i="23" s="1"/>
  <c r="K22" i="27"/>
  <c r="K120" i="27"/>
  <c r="M77" i="27"/>
  <c r="K77" i="23"/>
  <c r="J77" i="23" s="1"/>
  <c r="K56" i="27"/>
  <c r="M13" i="27"/>
  <c r="K13" i="23"/>
  <c r="O121" i="19"/>
  <c r="O121" i="27"/>
  <c r="O121" i="25"/>
  <c r="P99" i="19"/>
  <c r="P99" i="27"/>
  <c r="P99" i="25"/>
  <c r="N86" i="19"/>
  <c r="N86" i="27"/>
  <c r="N86" i="25"/>
  <c r="N70" i="19"/>
  <c r="N70" i="27"/>
  <c r="N70" i="25"/>
  <c r="O49" i="19"/>
  <c r="O49" i="27"/>
  <c r="O49" i="25"/>
  <c r="N38" i="19"/>
  <c r="AF38" i="19" s="1"/>
  <c r="N38" i="27"/>
  <c r="N38" i="25"/>
  <c r="P19" i="19"/>
  <c r="P19" i="27"/>
  <c r="P19" i="25"/>
  <c r="M84" i="27"/>
  <c r="K84" i="23"/>
  <c r="J84" i="23" s="1"/>
  <c r="M18" i="27"/>
  <c r="K18" i="23"/>
  <c r="J18" i="23" s="1"/>
  <c r="M100" i="27"/>
  <c r="K100" i="23"/>
  <c r="P100" i="23" s="1"/>
  <c r="G102" i="12" s="1"/>
  <c r="K122" i="27"/>
  <c r="K100" i="27"/>
  <c r="K89" i="27"/>
  <c r="M46" i="27"/>
  <c r="K46" i="23"/>
  <c r="P46" i="23" s="1"/>
  <c r="G48" i="12" s="1"/>
  <c r="P120" i="19"/>
  <c r="P120" i="27"/>
  <c r="P120" i="25"/>
  <c r="O118" i="19"/>
  <c r="O118" i="27"/>
  <c r="O118" i="25"/>
  <c r="N115" i="19"/>
  <c r="N115" i="27"/>
  <c r="N115" i="25"/>
  <c r="P112" i="19"/>
  <c r="P112" i="27"/>
  <c r="P112" i="25"/>
  <c r="O110" i="19"/>
  <c r="O110" i="27"/>
  <c r="O110" i="25"/>
  <c r="N107" i="19"/>
  <c r="N107" i="27"/>
  <c r="N107" i="25"/>
  <c r="P104" i="19"/>
  <c r="P104" i="27"/>
  <c r="P104" i="25"/>
  <c r="O102" i="19"/>
  <c r="O102" i="27"/>
  <c r="O102" i="25"/>
  <c r="N99" i="19"/>
  <c r="N99" i="27"/>
  <c r="N99" i="25"/>
  <c r="P96" i="19"/>
  <c r="P96" i="27"/>
  <c r="P96" i="25"/>
  <c r="O94" i="19"/>
  <c r="O94" i="27"/>
  <c r="O94" i="25"/>
  <c r="N91" i="19"/>
  <c r="N91" i="27"/>
  <c r="N91" i="25"/>
  <c r="P88" i="19"/>
  <c r="P88" i="27"/>
  <c r="P88" i="25"/>
  <c r="O86" i="19"/>
  <c r="O86" i="27"/>
  <c r="O86" i="25"/>
  <c r="N83" i="19"/>
  <c r="N83" i="27"/>
  <c r="N83" i="25"/>
  <c r="P80" i="19"/>
  <c r="P80" i="27"/>
  <c r="P80" i="25"/>
  <c r="O78" i="19"/>
  <c r="O78" i="27"/>
  <c r="O78" i="25"/>
  <c r="N75" i="19"/>
  <c r="N75" i="27"/>
  <c r="N75" i="25"/>
  <c r="P72" i="19"/>
  <c r="P72" i="27"/>
  <c r="P72" i="25"/>
  <c r="O70" i="19"/>
  <c r="O70" i="27"/>
  <c r="O70" i="25"/>
  <c r="N67" i="19"/>
  <c r="N67" i="27"/>
  <c r="N67" i="25"/>
  <c r="P64" i="19"/>
  <c r="P64" i="27"/>
  <c r="P64" i="25"/>
  <c r="O62" i="19"/>
  <c r="O62" i="27"/>
  <c r="O62" i="25"/>
  <c r="N59" i="19"/>
  <c r="N59" i="27"/>
  <c r="N59" i="25"/>
  <c r="P56" i="19"/>
  <c r="P56" i="27"/>
  <c r="P56" i="25"/>
  <c r="O54" i="19"/>
  <c r="O54" i="27"/>
  <c r="O54" i="25"/>
  <c r="N51" i="19"/>
  <c r="N51" i="27"/>
  <c r="N51" i="25"/>
  <c r="P48" i="19"/>
  <c r="P48" i="27"/>
  <c r="P48" i="25"/>
  <c r="O46" i="19"/>
  <c r="AG46" i="19" s="1"/>
  <c r="O46" i="27"/>
  <c r="O46" i="25"/>
  <c r="N43" i="19"/>
  <c r="AF43" i="19" s="1"/>
  <c r="N43" i="27"/>
  <c r="N43" i="25"/>
  <c r="P40" i="19"/>
  <c r="AH40" i="19" s="1"/>
  <c r="P40" i="27"/>
  <c r="P40" i="25"/>
  <c r="O38" i="19"/>
  <c r="AG38" i="19" s="1"/>
  <c r="O38" i="27"/>
  <c r="O38" i="25"/>
  <c r="N35" i="19"/>
  <c r="AF35" i="19" s="1"/>
  <c r="N35" i="27"/>
  <c r="N35" i="25"/>
  <c r="P32" i="27"/>
  <c r="P32" i="25"/>
  <c r="O30" i="19"/>
  <c r="O30" i="27"/>
  <c r="O30" i="25"/>
  <c r="N27" i="19"/>
  <c r="N27" i="27"/>
  <c r="N27" i="25"/>
  <c r="P24" i="19"/>
  <c r="P24" i="27"/>
  <c r="P24" i="25"/>
  <c r="O22" i="19"/>
  <c r="O22" i="27"/>
  <c r="O22" i="25"/>
  <c r="N19" i="19"/>
  <c r="N19" i="27"/>
  <c r="N19" i="25"/>
  <c r="P16" i="19"/>
  <c r="P16" i="27"/>
  <c r="P16" i="25"/>
  <c r="O14" i="19"/>
  <c r="O14" i="27"/>
  <c r="O14" i="25"/>
  <c r="N11" i="19"/>
  <c r="N11" i="27"/>
  <c r="N11" i="25"/>
  <c r="P8" i="19"/>
  <c r="P8" i="27"/>
  <c r="P8" i="25"/>
  <c r="O6" i="19"/>
  <c r="O6" i="27"/>
  <c r="O6" i="25"/>
  <c r="K70" i="27"/>
  <c r="M107" i="27"/>
  <c r="K107" i="23"/>
  <c r="P107" i="23" s="1"/>
  <c r="G109" i="12" s="1"/>
  <c r="K55" i="27"/>
  <c r="M115" i="27"/>
  <c r="K115" i="23"/>
  <c r="P115" i="23" s="1"/>
  <c r="G117" i="12" s="1"/>
  <c r="M68" i="27"/>
  <c r="K68" i="23"/>
  <c r="J68" i="23" s="1"/>
  <c r="M11" i="27"/>
  <c r="K11" i="23"/>
  <c r="K53" i="27"/>
  <c r="M52" i="27"/>
  <c r="K52" i="23"/>
  <c r="P52" i="23" s="1"/>
  <c r="G54" i="12" s="1"/>
  <c r="K102" i="27"/>
  <c r="J102" i="23"/>
  <c r="K94" i="27"/>
  <c r="K15" i="27"/>
  <c r="M108" i="27"/>
  <c r="K108" i="23"/>
  <c r="P108" i="23" s="1"/>
  <c r="G110" i="12" s="1"/>
  <c r="M119" i="27"/>
  <c r="K119" i="23"/>
  <c r="P119" i="23" s="1"/>
  <c r="G121" i="12" s="1"/>
  <c r="K98" i="27"/>
  <c r="M55" i="27"/>
  <c r="K55" i="23"/>
  <c r="J55" i="23" s="1"/>
  <c r="K34" i="27"/>
  <c r="L13" i="27"/>
  <c r="I13" i="23"/>
  <c r="M97" i="27"/>
  <c r="K97" i="23"/>
  <c r="J97" i="23" s="1"/>
  <c r="K76" i="27"/>
  <c r="M33" i="27"/>
  <c r="K33" i="23"/>
  <c r="P33" i="23" s="1"/>
  <c r="G35" i="12" s="1"/>
  <c r="K12" i="27"/>
  <c r="J12" i="23"/>
  <c r="M86" i="27"/>
  <c r="K86" i="23"/>
  <c r="K65" i="27"/>
  <c r="M22" i="27"/>
  <c r="K22" i="23"/>
  <c r="J22" i="23" s="1"/>
  <c r="K6" i="27"/>
  <c r="J6" i="23"/>
  <c r="M40" i="27"/>
  <c r="K40" i="23"/>
  <c r="J40" i="23" s="1"/>
  <c r="K19" i="27"/>
  <c r="M117" i="27"/>
  <c r="K117" i="23"/>
  <c r="P117" i="23" s="1"/>
  <c r="G119" i="12" s="1"/>
  <c r="K96" i="27"/>
  <c r="M53" i="27"/>
  <c r="K53" i="23"/>
  <c r="K32" i="27"/>
  <c r="L11" i="27"/>
  <c r="I11" i="23"/>
  <c r="O113" i="19"/>
  <c r="O113" i="27"/>
  <c r="O113" i="25"/>
  <c r="N94" i="19"/>
  <c r="N94" i="27"/>
  <c r="N94" i="25"/>
  <c r="N78" i="19"/>
  <c r="N78" i="27"/>
  <c r="N78" i="25"/>
  <c r="P59" i="19"/>
  <c r="P59" i="27"/>
  <c r="P59" i="25"/>
  <c r="O41" i="19"/>
  <c r="AG41" i="19" s="1"/>
  <c r="O41" i="27"/>
  <c r="O41" i="25"/>
  <c r="O25" i="19"/>
  <c r="O25" i="27"/>
  <c r="O25" i="25"/>
  <c r="O9" i="19"/>
  <c r="O9" i="27"/>
  <c r="O9" i="25"/>
  <c r="M121" i="27"/>
  <c r="K121" i="23"/>
  <c r="J121" i="23" s="1"/>
  <c r="L4" i="27"/>
  <c r="L4" i="25"/>
  <c r="L4" i="19"/>
  <c r="K43" i="27"/>
  <c r="N120" i="19"/>
  <c r="N120" i="27"/>
  <c r="N120" i="25"/>
  <c r="P117" i="19"/>
  <c r="P117" i="27"/>
  <c r="P117" i="25"/>
  <c r="O115" i="19"/>
  <c r="O115" i="27"/>
  <c r="O115" i="25"/>
  <c r="N112" i="19"/>
  <c r="N112" i="27"/>
  <c r="N112" i="25"/>
  <c r="P109" i="19"/>
  <c r="P109" i="27"/>
  <c r="P109" i="25"/>
  <c r="O107" i="19"/>
  <c r="O107" i="27"/>
  <c r="O107" i="25"/>
  <c r="N104" i="19"/>
  <c r="N104" i="27"/>
  <c r="N104" i="25"/>
  <c r="P101" i="19"/>
  <c r="P101" i="27"/>
  <c r="P101" i="25"/>
  <c r="O99" i="19"/>
  <c r="O99" i="27"/>
  <c r="O99" i="25"/>
  <c r="N96" i="19"/>
  <c r="N96" i="27"/>
  <c r="N96" i="25"/>
  <c r="P93" i="19"/>
  <c r="P93" i="27"/>
  <c r="P93" i="25"/>
  <c r="O91" i="19"/>
  <c r="O91" i="27"/>
  <c r="O91" i="25"/>
  <c r="N88" i="19"/>
  <c r="N88" i="27"/>
  <c r="N88" i="25"/>
  <c r="P85" i="19"/>
  <c r="P85" i="27"/>
  <c r="P85" i="25"/>
  <c r="O83" i="19"/>
  <c r="O83" i="27"/>
  <c r="O83" i="25"/>
  <c r="N80" i="19"/>
  <c r="N80" i="27"/>
  <c r="N80" i="25"/>
  <c r="P77" i="19"/>
  <c r="P77" i="27"/>
  <c r="P77" i="25"/>
  <c r="O75" i="19"/>
  <c r="O75" i="27"/>
  <c r="O75" i="25"/>
  <c r="N72" i="19"/>
  <c r="N72" i="27"/>
  <c r="N72" i="25"/>
  <c r="P69" i="19"/>
  <c r="P69" i="27"/>
  <c r="P69" i="25"/>
  <c r="O67" i="19"/>
  <c r="O67" i="27"/>
  <c r="O67" i="25"/>
  <c r="N64" i="19"/>
  <c r="N64" i="27"/>
  <c r="N64" i="25"/>
  <c r="P61" i="19"/>
  <c r="P61" i="27"/>
  <c r="P61" i="25"/>
  <c r="O59" i="19"/>
  <c r="O59" i="27"/>
  <c r="O59" i="25"/>
  <c r="N56" i="19"/>
  <c r="N56" i="27"/>
  <c r="N56" i="25"/>
  <c r="P53" i="19"/>
  <c r="P53" i="27"/>
  <c r="P53" i="25"/>
  <c r="O51" i="19"/>
  <c r="O51" i="27"/>
  <c r="O51" i="25"/>
  <c r="N48" i="19"/>
  <c r="N48" i="27"/>
  <c r="N48" i="25"/>
  <c r="P45" i="19"/>
  <c r="AH45" i="19" s="1"/>
  <c r="P45" i="27"/>
  <c r="P45" i="25"/>
  <c r="O43" i="19"/>
  <c r="AG43" i="19" s="1"/>
  <c r="O43" i="27"/>
  <c r="O43" i="25"/>
  <c r="N40" i="19"/>
  <c r="AF40" i="19" s="1"/>
  <c r="N40" i="27"/>
  <c r="N40" i="25"/>
  <c r="P37" i="19"/>
  <c r="AH37" i="19" s="1"/>
  <c r="P37" i="27"/>
  <c r="P37" i="25"/>
  <c r="O35" i="19"/>
  <c r="AG35" i="19" s="1"/>
  <c r="O35" i="27"/>
  <c r="O35" i="25"/>
  <c r="N32" i="19"/>
  <c r="N32" i="27"/>
  <c r="N32" i="25"/>
  <c r="P29" i="19"/>
  <c r="P29" i="27"/>
  <c r="P29" i="25"/>
  <c r="O27" i="19"/>
  <c r="O27" i="27"/>
  <c r="O27" i="25"/>
  <c r="N24" i="19"/>
  <c r="N24" i="27"/>
  <c r="N24" i="25"/>
  <c r="P21" i="19"/>
  <c r="P21" i="27"/>
  <c r="P21" i="25"/>
  <c r="O19" i="19"/>
  <c r="O19" i="27"/>
  <c r="O19" i="25"/>
  <c r="N16" i="19"/>
  <c r="N16" i="27"/>
  <c r="N16" i="25"/>
  <c r="P13" i="19"/>
  <c r="P13" i="27"/>
  <c r="P13" i="25"/>
  <c r="O11" i="19"/>
  <c r="O11" i="27"/>
  <c r="O11" i="25"/>
  <c r="N8" i="19"/>
  <c r="N8" i="27"/>
  <c r="N8" i="25"/>
  <c r="P5" i="19"/>
  <c r="P5" i="27"/>
  <c r="P5" i="25"/>
  <c r="M91" i="27"/>
  <c r="K91" i="23"/>
  <c r="P91" i="23" s="1"/>
  <c r="G93" i="12" s="1"/>
  <c r="K61" i="27"/>
  <c r="M110" i="27"/>
  <c r="K110" i="23"/>
  <c r="J110" i="23" s="1"/>
  <c r="K46" i="27"/>
  <c r="K101" i="27"/>
  <c r="K45" i="27"/>
  <c r="K30" i="27"/>
  <c r="K113" i="27"/>
  <c r="K5" i="27"/>
  <c r="J5" i="23"/>
  <c r="M104" i="27"/>
  <c r="K104" i="23"/>
  <c r="J104" i="23" s="1"/>
  <c r="M95" i="27"/>
  <c r="K95" i="23"/>
  <c r="K74" i="27"/>
  <c r="M31" i="27"/>
  <c r="K31" i="23"/>
  <c r="K10" i="27"/>
  <c r="J10" i="23"/>
  <c r="K116" i="27"/>
  <c r="M73" i="27"/>
  <c r="K73" i="23"/>
  <c r="J73" i="23" s="1"/>
  <c r="K52" i="27"/>
  <c r="M9" i="27"/>
  <c r="K9" i="23"/>
  <c r="P9" i="23" s="1"/>
  <c r="G11" i="12" s="1"/>
  <c r="M62" i="27"/>
  <c r="K62" i="23"/>
  <c r="J62" i="23" s="1"/>
  <c r="K41" i="27"/>
  <c r="M80" i="27"/>
  <c r="K80" i="23"/>
  <c r="M16" i="27"/>
  <c r="K16" i="23"/>
  <c r="J16" i="23" s="1"/>
  <c r="M93" i="27"/>
  <c r="K93" i="23"/>
  <c r="P93" i="23" s="1"/>
  <c r="G95" i="12" s="1"/>
  <c r="K72" i="27"/>
  <c r="M29" i="27"/>
  <c r="K29" i="23"/>
  <c r="P29" i="23" s="1"/>
  <c r="G31" i="12" s="1"/>
  <c r="K8" i="27"/>
  <c r="J8" i="23"/>
  <c r="P107" i="19"/>
  <c r="P107" i="27"/>
  <c r="P107" i="25"/>
  <c r="O89" i="19"/>
  <c r="O89" i="27"/>
  <c r="O89" i="25"/>
  <c r="P67" i="19"/>
  <c r="P67" i="27"/>
  <c r="P67" i="25"/>
  <c r="N54" i="19"/>
  <c r="N54" i="27"/>
  <c r="N54" i="25"/>
  <c r="P35" i="19"/>
  <c r="AH35" i="19" s="1"/>
  <c r="P35" i="27"/>
  <c r="P35" i="25"/>
  <c r="O17" i="19"/>
  <c r="O17" i="27"/>
  <c r="O17" i="25"/>
  <c r="N6" i="19"/>
  <c r="N6" i="27"/>
  <c r="N6" i="25"/>
  <c r="M59" i="27"/>
  <c r="K59" i="23"/>
  <c r="K58" i="27"/>
  <c r="M57" i="27"/>
  <c r="K57" i="23"/>
  <c r="J57" i="23" s="1"/>
  <c r="M64" i="27"/>
  <c r="K64" i="23"/>
  <c r="P122" i="19"/>
  <c r="P122" i="27"/>
  <c r="P122" i="25"/>
  <c r="O120" i="19"/>
  <c r="O120" i="27"/>
  <c r="O120" i="25"/>
  <c r="N117" i="19"/>
  <c r="N117" i="27"/>
  <c r="N117" i="25"/>
  <c r="P114" i="19"/>
  <c r="P114" i="27"/>
  <c r="P114" i="25"/>
  <c r="O112" i="19"/>
  <c r="O112" i="27"/>
  <c r="O112" i="25"/>
  <c r="N109" i="19"/>
  <c r="N109" i="27"/>
  <c r="N109" i="25"/>
  <c r="P106" i="19"/>
  <c r="P106" i="27"/>
  <c r="P106" i="25"/>
  <c r="O104" i="19"/>
  <c r="O104" i="27"/>
  <c r="O104" i="25"/>
  <c r="N101" i="19"/>
  <c r="N101" i="27"/>
  <c r="N101" i="25"/>
  <c r="P98" i="19"/>
  <c r="P98" i="27"/>
  <c r="P98" i="25"/>
  <c r="O96" i="19"/>
  <c r="O96" i="27"/>
  <c r="O96" i="25"/>
  <c r="N93" i="19"/>
  <c r="N93" i="27"/>
  <c r="N93" i="25"/>
  <c r="P90" i="19"/>
  <c r="P90" i="27"/>
  <c r="P90" i="25"/>
  <c r="O88" i="19"/>
  <c r="O88" i="27"/>
  <c r="O88" i="25"/>
  <c r="N85" i="19"/>
  <c r="N85" i="27"/>
  <c r="N85" i="25"/>
  <c r="P82" i="19"/>
  <c r="P82" i="27"/>
  <c r="P82" i="25"/>
  <c r="O80" i="19"/>
  <c r="O80" i="27"/>
  <c r="O80" i="25"/>
  <c r="N77" i="19"/>
  <c r="N77" i="27"/>
  <c r="N77" i="25"/>
  <c r="P74" i="19"/>
  <c r="P74" i="27"/>
  <c r="P74" i="25"/>
  <c r="O72" i="19"/>
  <c r="O72" i="27"/>
  <c r="O72" i="25"/>
  <c r="N69" i="19"/>
  <c r="N69" i="27"/>
  <c r="N69" i="25"/>
  <c r="P66" i="19"/>
  <c r="P66" i="27"/>
  <c r="P66" i="25"/>
  <c r="O64" i="19"/>
  <c r="O64" i="27"/>
  <c r="O64" i="25"/>
  <c r="N61" i="19"/>
  <c r="N61" i="27"/>
  <c r="N61" i="25"/>
  <c r="P58" i="19"/>
  <c r="P58" i="27"/>
  <c r="P58" i="25"/>
  <c r="O56" i="19"/>
  <c r="O56" i="27"/>
  <c r="O56" i="25"/>
  <c r="N53" i="19"/>
  <c r="N53" i="27"/>
  <c r="N53" i="25"/>
  <c r="P50" i="19"/>
  <c r="P50" i="27"/>
  <c r="P50" i="25"/>
  <c r="O48" i="19"/>
  <c r="O48" i="27"/>
  <c r="O48" i="25"/>
  <c r="N45" i="19"/>
  <c r="AF45" i="19" s="1"/>
  <c r="N45" i="27"/>
  <c r="N45" i="25"/>
  <c r="P42" i="19"/>
  <c r="AH42" i="19" s="1"/>
  <c r="P42" i="27"/>
  <c r="P42" i="25"/>
  <c r="O40" i="19"/>
  <c r="AG40" i="19" s="1"/>
  <c r="O40" i="27"/>
  <c r="O40" i="25"/>
  <c r="N37" i="19"/>
  <c r="AF37" i="19" s="1"/>
  <c r="N37" i="27"/>
  <c r="N37" i="25"/>
  <c r="P34" i="19"/>
  <c r="AH34" i="19" s="1"/>
  <c r="P34" i="27"/>
  <c r="P34" i="25"/>
  <c r="O32" i="19"/>
  <c r="AG32" i="19" s="1"/>
  <c r="O32" i="27"/>
  <c r="O32" i="25"/>
  <c r="N29" i="19"/>
  <c r="N29" i="27"/>
  <c r="N29" i="25"/>
  <c r="P26" i="19"/>
  <c r="P26" i="27"/>
  <c r="P26" i="25"/>
  <c r="O24" i="19"/>
  <c r="O24" i="27"/>
  <c r="O24" i="25"/>
  <c r="N21" i="19"/>
  <c r="N21" i="27"/>
  <c r="N21" i="25"/>
  <c r="P18" i="19"/>
  <c r="P18" i="27"/>
  <c r="P18" i="25"/>
  <c r="O16" i="19"/>
  <c r="O16" i="27"/>
  <c r="O16" i="25"/>
  <c r="N13" i="19"/>
  <c r="N13" i="27"/>
  <c r="N13" i="25"/>
  <c r="P10" i="19"/>
  <c r="P10" i="27"/>
  <c r="P10" i="25"/>
  <c r="O8" i="19"/>
  <c r="O8" i="27"/>
  <c r="O8" i="25"/>
  <c r="N5" i="19"/>
  <c r="N5" i="27"/>
  <c r="N5" i="25"/>
  <c r="K77" i="27"/>
  <c r="K54" i="27"/>
  <c r="K39" i="27"/>
  <c r="K38" i="27"/>
  <c r="M122" i="27"/>
  <c r="K122" i="23"/>
  <c r="J122" i="23" s="1"/>
  <c r="K23" i="27"/>
  <c r="K109" i="27"/>
  <c r="L3" i="27"/>
  <c r="AG3" i="27" s="1"/>
  <c r="L3" i="25"/>
  <c r="L3" i="19"/>
  <c r="M99" i="27"/>
  <c r="K99" i="23"/>
  <c r="M42" i="27"/>
  <c r="K42" i="23"/>
  <c r="J42" i="23" s="1"/>
  <c r="K114" i="27"/>
  <c r="M71" i="27"/>
  <c r="K71" i="23"/>
  <c r="P71" i="23" s="1"/>
  <c r="G73" i="12" s="1"/>
  <c r="K50" i="27"/>
  <c r="M7" i="27"/>
  <c r="K7" i="23"/>
  <c r="P7" i="23" s="1"/>
  <c r="G9" i="12" s="1"/>
  <c r="M113" i="27"/>
  <c r="K113" i="23"/>
  <c r="J113" i="23" s="1"/>
  <c r="K92" i="27"/>
  <c r="M49" i="27"/>
  <c r="K49" i="23"/>
  <c r="J49" i="23" s="1"/>
  <c r="K28" i="27"/>
  <c r="L7" i="27"/>
  <c r="I7" i="23"/>
  <c r="K81" i="27"/>
  <c r="M38" i="27"/>
  <c r="K38" i="23"/>
  <c r="J38" i="23" s="1"/>
  <c r="M56" i="27"/>
  <c r="K56" i="23"/>
  <c r="J56" i="23" s="1"/>
  <c r="K35" i="27"/>
  <c r="L14" i="27"/>
  <c r="I14" i="23"/>
  <c r="K112" i="27"/>
  <c r="M69" i="27"/>
  <c r="K69" i="23"/>
  <c r="J69" i="23" s="1"/>
  <c r="K48" i="27"/>
  <c r="M5" i="27"/>
  <c r="K5" i="23"/>
  <c r="P5" i="23" s="1"/>
  <c r="G7" i="12" s="1"/>
  <c r="A25" i="26"/>
  <c r="M360" i="12"/>
  <c r="M352" i="12"/>
  <c r="M344" i="12"/>
  <c r="M336" i="12"/>
  <c r="M328" i="12"/>
  <c r="M324" i="12"/>
  <c r="C315" i="4"/>
  <c r="M316" i="12"/>
  <c r="C303" i="4"/>
  <c r="M304" i="12"/>
  <c r="C295" i="4"/>
  <c r="M296" i="12"/>
  <c r="C291" i="4"/>
  <c r="M292" i="12"/>
  <c r="C283" i="4"/>
  <c r="M284" i="12"/>
  <c r="C271" i="4"/>
  <c r="M272" i="12"/>
  <c r="C263" i="4"/>
  <c r="M264" i="12"/>
  <c r="C259" i="4"/>
  <c r="M260" i="12"/>
  <c r="C247" i="4"/>
  <c r="M248" i="12"/>
  <c r="C239" i="4"/>
  <c r="M240" i="12"/>
  <c r="C231" i="4"/>
  <c r="M232" i="12"/>
  <c r="C227" i="4"/>
  <c r="M228" i="12"/>
  <c r="C219" i="4"/>
  <c r="M220" i="12"/>
  <c r="C211" i="4"/>
  <c r="M212" i="12"/>
  <c r="C199" i="4"/>
  <c r="M200" i="12"/>
  <c r="C191" i="4"/>
  <c r="M192" i="12"/>
  <c r="C183" i="4"/>
  <c r="M184" i="12"/>
  <c r="C175" i="4"/>
  <c r="M176" i="12"/>
  <c r="C167" i="4"/>
  <c r="M168" i="12"/>
  <c r="C163" i="4"/>
  <c r="M164" i="12"/>
  <c r="C155" i="4"/>
  <c r="M156" i="12"/>
  <c r="C147" i="4"/>
  <c r="M148" i="12"/>
  <c r="C135" i="4"/>
  <c r="M136" i="12"/>
  <c r="C127" i="4"/>
  <c r="M128" i="12"/>
  <c r="C119" i="4"/>
  <c r="M120" i="12"/>
  <c r="C115" i="4"/>
  <c r="M116" i="12"/>
  <c r="C107" i="4"/>
  <c r="M108" i="12"/>
  <c r="C99" i="4"/>
  <c r="M100" i="12"/>
  <c r="C91" i="4"/>
  <c r="M92" i="12"/>
  <c r="C83" i="4"/>
  <c r="M84" i="12"/>
  <c r="C75" i="4"/>
  <c r="M76" i="12"/>
  <c r="C67" i="4"/>
  <c r="M68" i="12"/>
  <c r="C59" i="4"/>
  <c r="M60" i="12"/>
  <c r="C51" i="4"/>
  <c r="M52" i="12"/>
  <c r="C43" i="4"/>
  <c r="M44" i="12"/>
  <c r="C35" i="4"/>
  <c r="M36" i="12"/>
  <c r="C31" i="4"/>
  <c r="M32" i="12"/>
  <c r="M364" i="12"/>
  <c r="M356" i="12"/>
  <c r="M348" i="12"/>
  <c r="M340" i="12"/>
  <c r="M332" i="12"/>
  <c r="M320" i="12"/>
  <c r="C311" i="4"/>
  <c r="M312" i="12"/>
  <c r="C307" i="4"/>
  <c r="M308" i="12"/>
  <c r="C299" i="4"/>
  <c r="M300" i="12"/>
  <c r="C287" i="4"/>
  <c r="M288" i="12"/>
  <c r="C279" i="4"/>
  <c r="M280" i="12"/>
  <c r="C275" i="4"/>
  <c r="M276" i="12"/>
  <c r="C267" i="4"/>
  <c r="M268" i="12"/>
  <c r="C255" i="4"/>
  <c r="M256" i="12"/>
  <c r="C251" i="4"/>
  <c r="M252" i="12"/>
  <c r="C243" i="4"/>
  <c r="M244" i="12"/>
  <c r="C235" i="4"/>
  <c r="M236" i="12"/>
  <c r="C223" i="4"/>
  <c r="M224" i="12"/>
  <c r="C215" i="4"/>
  <c r="M216" i="12"/>
  <c r="C207" i="4"/>
  <c r="M208" i="12"/>
  <c r="C203" i="4"/>
  <c r="M204" i="12"/>
  <c r="C195" i="4"/>
  <c r="M196" i="12"/>
  <c r="C187" i="4"/>
  <c r="M188" i="12"/>
  <c r="C179" i="4"/>
  <c r="M180" i="12"/>
  <c r="C171" i="4"/>
  <c r="M172" i="12"/>
  <c r="C159" i="4"/>
  <c r="M160" i="12"/>
  <c r="C151" i="4"/>
  <c r="M152" i="12"/>
  <c r="C143" i="4"/>
  <c r="M144" i="12"/>
  <c r="C139" i="4"/>
  <c r="M140" i="12"/>
  <c r="C131" i="4"/>
  <c r="M132" i="12"/>
  <c r="C123" i="4"/>
  <c r="M124" i="12"/>
  <c r="C111" i="4"/>
  <c r="M112" i="12"/>
  <c r="C103" i="4"/>
  <c r="M104" i="12"/>
  <c r="C95" i="4"/>
  <c r="M96" i="12"/>
  <c r="C87" i="4"/>
  <c r="M88" i="12"/>
  <c r="C79" i="4"/>
  <c r="M80" i="12"/>
  <c r="C71" i="4"/>
  <c r="M72" i="12"/>
  <c r="C63" i="4"/>
  <c r="M64" i="12"/>
  <c r="C55" i="4"/>
  <c r="M56" i="12"/>
  <c r="C47" i="4"/>
  <c r="M48" i="12"/>
  <c r="C39" i="4"/>
  <c r="M40" i="12"/>
  <c r="C27" i="4"/>
  <c r="M28" i="12"/>
  <c r="C23" i="4"/>
  <c r="M24" i="12"/>
  <c r="C15" i="4"/>
  <c r="M16" i="12"/>
  <c r="C11" i="4"/>
  <c r="M12" i="12"/>
  <c r="C19" i="4"/>
  <c r="M20" i="12"/>
  <c r="K8" i="22"/>
  <c r="C7" i="4"/>
  <c r="M8" i="12"/>
  <c r="L4" i="22"/>
  <c r="AH47" i="19" l="1"/>
  <c r="J92" i="23"/>
  <c r="J35" i="23"/>
  <c r="J96" i="23"/>
  <c r="K96" i="19" s="1"/>
  <c r="J90" i="23"/>
  <c r="K90" i="25" s="1"/>
  <c r="J23" i="23"/>
  <c r="K23" i="25" s="1"/>
  <c r="J34" i="23"/>
  <c r="P120" i="23"/>
  <c r="G122" i="12" s="1"/>
  <c r="J15" i="23"/>
  <c r="I15" i="23" s="1"/>
  <c r="J39" i="23"/>
  <c r="I39" i="23" s="1"/>
  <c r="J61" i="23"/>
  <c r="J65" i="23"/>
  <c r="I65" i="23" s="1"/>
  <c r="J78" i="23"/>
  <c r="I78" i="23" s="1"/>
  <c r="J105" i="23"/>
  <c r="K105" i="19" s="1"/>
  <c r="J44" i="23"/>
  <c r="J76" i="23"/>
  <c r="K76" i="19" s="1"/>
  <c r="P19" i="23"/>
  <c r="G21" i="12" s="1"/>
  <c r="J48" i="23"/>
  <c r="P55" i="23"/>
  <c r="G57" i="12" s="1"/>
  <c r="P68" i="23"/>
  <c r="J100" i="23"/>
  <c r="I100" i="23" s="1"/>
  <c r="P24" i="23"/>
  <c r="G26" i="12" s="1"/>
  <c r="P73" i="23"/>
  <c r="G75" i="12" s="1"/>
  <c r="J41" i="23"/>
  <c r="J46" i="23"/>
  <c r="I46" i="23" s="1"/>
  <c r="J52" i="23"/>
  <c r="I52" i="23" s="1"/>
  <c r="P36" i="23"/>
  <c r="G38" i="12" s="1"/>
  <c r="J114" i="23"/>
  <c r="K114" i="25" s="1"/>
  <c r="P56" i="23"/>
  <c r="G58" i="12" s="1"/>
  <c r="J94" i="23"/>
  <c r="I94" i="23" s="1"/>
  <c r="P98" i="23"/>
  <c r="G100" i="12" s="1"/>
  <c r="P118" i="23"/>
  <c r="G120" i="12" s="1"/>
  <c r="P49" i="23"/>
  <c r="G51" i="12" s="1"/>
  <c r="P16" i="23"/>
  <c r="G18" i="12" s="1"/>
  <c r="P22" i="23"/>
  <c r="G24" i="12" s="1"/>
  <c r="P42" i="23"/>
  <c r="G44" i="12" s="1"/>
  <c r="P97" i="23"/>
  <c r="G99" i="12" s="1"/>
  <c r="P18" i="23"/>
  <c r="G20" i="12" s="1"/>
  <c r="J116" i="23"/>
  <c r="K116" i="25" s="1"/>
  <c r="J30" i="23"/>
  <c r="K30" i="19" s="1"/>
  <c r="P47" i="23"/>
  <c r="G49" i="12" s="1"/>
  <c r="G6" i="12"/>
  <c r="G6" i="31"/>
  <c r="H6" i="31" s="1"/>
  <c r="J117" i="23"/>
  <c r="K117" i="25" s="1"/>
  <c r="P62" i="23"/>
  <c r="G64" i="12" s="1"/>
  <c r="J43" i="23"/>
  <c r="J75" i="23"/>
  <c r="K75" i="25" s="1"/>
  <c r="P69" i="23"/>
  <c r="G71" i="12" s="1"/>
  <c r="P113" i="23"/>
  <c r="G115" i="12" s="1"/>
  <c r="P60" i="23"/>
  <c r="G62" i="12" s="1"/>
  <c r="P20" i="23"/>
  <c r="G22" i="12" s="1"/>
  <c r="P40" i="23"/>
  <c r="G42" i="12" s="1"/>
  <c r="P84" i="23"/>
  <c r="G86" i="12" s="1"/>
  <c r="J108" i="23"/>
  <c r="I108" i="23" s="1"/>
  <c r="P88" i="23"/>
  <c r="G90" i="12" s="1"/>
  <c r="AA48" i="19"/>
  <c r="AG48" i="19" s="1"/>
  <c r="AA48" i="27"/>
  <c r="AB48" i="19"/>
  <c r="AH48" i="19" s="1"/>
  <c r="AB48" i="27"/>
  <c r="Z48" i="27"/>
  <c r="Z48" i="19"/>
  <c r="AF48" i="19" s="1"/>
  <c r="D25" i="33"/>
  <c r="E25" i="33" s="1"/>
  <c r="A57" i="33"/>
  <c r="D22" i="31"/>
  <c r="E22" i="31" s="1"/>
  <c r="A79" i="31"/>
  <c r="L49" i="29"/>
  <c r="AC50" i="29" s="1"/>
  <c r="M49" i="29"/>
  <c r="AD49" i="29" s="1"/>
  <c r="N49" i="29"/>
  <c r="AE49" i="29" s="1"/>
  <c r="I56" i="23"/>
  <c r="K85" i="19"/>
  <c r="K85" i="25"/>
  <c r="K121" i="19"/>
  <c r="K121" i="25"/>
  <c r="I58" i="23"/>
  <c r="K88" i="19"/>
  <c r="K88" i="25"/>
  <c r="I110" i="23"/>
  <c r="K110" i="19"/>
  <c r="K110" i="25"/>
  <c r="I84" i="23"/>
  <c r="K84" i="19"/>
  <c r="K84" i="25"/>
  <c r="I60" i="23"/>
  <c r="I16" i="23"/>
  <c r="K16" i="19"/>
  <c r="K16" i="25"/>
  <c r="K77" i="19"/>
  <c r="K77" i="25"/>
  <c r="I70" i="23"/>
  <c r="K70" i="19"/>
  <c r="K70" i="25"/>
  <c r="K20" i="19"/>
  <c r="K20" i="25"/>
  <c r="I68" i="23"/>
  <c r="K68" i="19"/>
  <c r="K68" i="25"/>
  <c r="K69" i="19"/>
  <c r="K69" i="25"/>
  <c r="K113" i="19"/>
  <c r="K113" i="25"/>
  <c r="I104" i="23"/>
  <c r="K104" i="19"/>
  <c r="K104" i="25"/>
  <c r="K109" i="19"/>
  <c r="K109" i="25"/>
  <c r="J59" i="23"/>
  <c r="I59" i="23" s="1"/>
  <c r="M74" i="19"/>
  <c r="M74" i="25"/>
  <c r="K112" i="19"/>
  <c r="K112" i="25"/>
  <c r="I28" i="23"/>
  <c r="K28" i="19"/>
  <c r="K28" i="25"/>
  <c r="I54" i="23"/>
  <c r="K72" i="19"/>
  <c r="K72" i="25"/>
  <c r="M80" i="19"/>
  <c r="M80" i="25"/>
  <c r="I19" i="23"/>
  <c r="K19" i="19"/>
  <c r="K19" i="25"/>
  <c r="M101" i="19"/>
  <c r="M101" i="25"/>
  <c r="I18" i="23"/>
  <c r="K18" i="19"/>
  <c r="K18" i="25"/>
  <c r="M82" i="19"/>
  <c r="M82" i="25"/>
  <c r="U3" i="25"/>
  <c r="V3" i="25" s="1"/>
  <c r="I36" i="23"/>
  <c r="M122" i="19"/>
  <c r="M122" i="25"/>
  <c r="P80" i="23"/>
  <c r="G82" i="12" s="1"/>
  <c r="M9" i="19"/>
  <c r="M9" i="25"/>
  <c r="J95" i="23"/>
  <c r="M95" i="19"/>
  <c r="M95" i="25"/>
  <c r="P53" i="23"/>
  <c r="G55" i="12" s="1"/>
  <c r="J33" i="23"/>
  <c r="L13" i="19"/>
  <c r="L13" i="25"/>
  <c r="J53" i="23"/>
  <c r="M100" i="19"/>
  <c r="M100" i="25"/>
  <c r="P101" i="23"/>
  <c r="G103" i="12" s="1"/>
  <c r="J67" i="23"/>
  <c r="J51" i="23"/>
  <c r="I51" i="23" s="1"/>
  <c r="P82" i="23"/>
  <c r="G84" i="12" s="1"/>
  <c r="J27" i="23"/>
  <c r="J106" i="23"/>
  <c r="M19" i="19"/>
  <c r="M19" i="25"/>
  <c r="M15" i="19"/>
  <c r="M15" i="25"/>
  <c r="J21" i="23"/>
  <c r="M21" i="19"/>
  <c r="M21" i="25"/>
  <c r="M8" i="19"/>
  <c r="M8" i="25"/>
  <c r="K13" i="19"/>
  <c r="K13" i="25"/>
  <c r="M70" i="19"/>
  <c r="M70" i="25"/>
  <c r="M5" i="19"/>
  <c r="M5" i="25"/>
  <c r="J99" i="23"/>
  <c r="I99" i="23" s="1"/>
  <c r="M99" i="19"/>
  <c r="M99" i="25"/>
  <c r="J91" i="23"/>
  <c r="M91" i="19"/>
  <c r="M91" i="25"/>
  <c r="I98" i="23"/>
  <c r="K98" i="19"/>
  <c r="K98" i="25"/>
  <c r="I22" i="23"/>
  <c r="K22" i="19"/>
  <c r="K22" i="25"/>
  <c r="I40" i="23"/>
  <c r="M30" i="19"/>
  <c r="M30" i="25"/>
  <c r="M28" i="19"/>
  <c r="M28" i="25"/>
  <c r="M14" i="19"/>
  <c r="M14" i="25"/>
  <c r="M89" i="19"/>
  <c r="M89" i="25"/>
  <c r="L14" i="19"/>
  <c r="L14" i="25"/>
  <c r="P38" i="23"/>
  <c r="G40" i="12" s="1"/>
  <c r="I49" i="23"/>
  <c r="M7" i="19"/>
  <c r="M7" i="25"/>
  <c r="P122" i="23"/>
  <c r="G124" i="12" s="1"/>
  <c r="M93" i="19"/>
  <c r="M93" i="25"/>
  <c r="K10" i="19"/>
  <c r="K10" i="25"/>
  <c r="P95" i="23"/>
  <c r="G97" i="12" s="1"/>
  <c r="J119" i="23"/>
  <c r="I119" i="23" s="1"/>
  <c r="M119" i="19"/>
  <c r="M119" i="25"/>
  <c r="J115" i="23"/>
  <c r="I115" i="23" s="1"/>
  <c r="M115" i="19"/>
  <c r="M115" i="25"/>
  <c r="J89" i="23"/>
  <c r="I89" i="23" s="1"/>
  <c r="K14" i="19"/>
  <c r="K14" i="25"/>
  <c r="M114" i="19"/>
  <c r="M114" i="25"/>
  <c r="K7" i="19"/>
  <c r="K7" i="25"/>
  <c r="J93" i="23"/>
  <c r="P74" i="23"/>
  <c r="G76" i="12" s="1"/>
  <c r="P8" i="23"/>
  <c r="G10" i="12" s="1"/>
  <c r="P54" i="23"/>
  <c r="G56" i="12" s="1"/>
  <c r="J66" i="23"/>
  <c r="M3" i="27"/>
  <c r="AH3" i="27" s="1"/>
  <c r="M3" i="25"/>
  <c r="M3" i="19"/>
  <c r="M75" i="19"/>
  <c r="M75" i="25"/>
  <c r="M92" i="19"/>
  <c r="M92" i="25"/>
  <c r="M102" i="19"/>
  <c r="M102" i="25"/>
  <c r="M110" i="19"/>
  <c r="M110" i="25"/>
  <c r="K73" i="19"/>
  <c r="K73" i="25"/>
  <c r="K8" i="19"/>
  <c r="K8" i="25"/>
  <c r="M11" i="19"/>
  <c r="M11" i="25"/>
  <c r="M27" i="19"/>
  <c r="M27" i="25"/>
  <c r="J81" i="23"/>
  <c r="I81" i="23" s="1"/>
  <c r="P64" i="23"/>
  <c r="G66" i="12" s="1"/>
  <c r="J31" i="23"/>
  <c r="I31" i="23" s="1"/>
  <c r="M31" i="19"/>
  <c r="M31" i="25"/>
  <c r="P110" i="23"/>
  <c r="G112" i="12" s="1"/>
  <c r="L11" i="19"/>
  <c r="L11" i="25"/>
  <c r="M86" i="19"/>
  <c r="M86" i="25"/>
  <c r="M98" i="19"/>
  <c r="M98" i="25"/>
  <c r="J64" i="23"/>
  <c r="M72" i="19"/>
  <c r="M72" i="25"/>
  <c r="I72" i="23"/>
  <c r="K97" i="19"/>
  <c r="K97" i="25"/>
  <c r="J87" i="23"/>
  <c r="I87" i="23" s="1"/>
  <c r="M87" i="19"/>
  <c r="M87" i="25"/>
  <c r="M26" i="19"/>
  <c r="M26" i="25"/>
  <c r="M116" i="19"/>
  <c r="M116" i="25"/>
  <c r="M112" i="19"/>
  <c r="M112" i="25"/>
  <c r="I112" i="23"/>
  <c r="I24" i="23"/>
  <c r="K24" i="19"/>
  <c r="K24" i="25"/>
  <c r="P109" i="23"/>
  <c r="G111" i="12" s="1"/>
  <c r="J25" i="23"/>
  <c r="M25" i="19"/>
  <c r="M25" i="25"/>
  <c r="J111" i="23"/>
  <c r="I111" i="23" s="1"/>
  <c r="M111" i="19"/>
  <c r="M111" i="25"/>
  <c r="I62" i="23"/>
  <c r="M69" i="19"/>
  <c r="M69" i="25"/>
  <c r="I69" i="23"/>
  <c r="I92" i="23"/>
  <c r="K92" i="19"/>
  <c r="K92" i="25"/>
  <c r="J50" i="23"/>
  <c r="J29" i="23"/>
  <c r="M29" i="19"/>
  <c r="M29" i="25"/>
  <c r="M16" i="19"/>
  <c r="M16" i="25"/>
  <c r="M73" i="19"/>
  <c r="M73" i="25"/>
  <c r="I73" i="23"/>
  <c r="P31" i="23"/>
  <c r="G33" i="12" s="1"/>
  <c r="P104" i="23"/>
  <c r="G106" i="12" s="1"/>
  <c r="P121" i="23"/>
  <c r="G123" i="12" s="1"/>
  <c r="M117" i="19"/>
  <c r="M117" i="25"/>
  <c r="K6" i="19"/>
  <c r="K6" i="25"/>
  <c r="P86" i="23"/>
  <c r="G88" i="12" s="1"/>
  <c r="I55" i="23"/>
  <c r="J82" i="23"/>
  <c r="L9" i="19"/>
  <c r="L9" i="25"/>
  <c r="M94" i="19"/>
  <c r="M94" i="25"/>
  <c r="P58" i="23"/>
  <c r="G60" i="12" s="1"/>
  <c r="P72" i="23"/>
  <c r="G74" i="12" s="1"/>
  <c r="L10" i="19"/>
  <c r="L10" i="25"/>
  <c r="P87" i="23"/>
  <c r="G89" i="12" s="1"/>
  <c r="P112" i="23"/>
  <c r="G114" i="12" s="1"/>
  <c r="M96" i="19"/>
  <c r="M96" i="25"/>
  <c r="M78" i="19"/>
  <c r="M78" i="25"/>
  <c r="J26" i="23"/>
  <c r="P111" i="23"/>
  <c r="G113" i="12" s="1"/>
  <c r="M10" i="19"/>
  <c r="M10" i="25"/>
  <c r="P11" i="23"/>
  <c r="G13" i="12" s="1"/>
  <c r="M18" i="19"/>
  <c r="M18" i="25"/>
  <c r="P70" i="23"/>
  <c r="G72" i="12" s="1"/>
  <c r="M20" i="19"/>
  <c r="M20" i="25"/>
  <c r="I20" i="23"/>
  <c r="I42" i="23"/>
  <c r="L7" i="19"/>
  <c r="L7" i="25"/>
  <c r="I57" i="23"/>
  <c r="J32" i="23"/>
  <c r="M108" i="19"/>
  <c r="M108" i="25"/>
  <c r="I122" i="23"/>
  <c r="K122" i="19"/>
  <c r="K122" i="25"/>
  <c r="M13" i="19"/>
  <c r="M13" i="25"/>
  <c r="I120" i="23"/>
  <c r="K120" i="19"/>
  <c r="K120" i="25"/>
  <c r="J80" i="23"/>
  <c r="M6" i="19"/>
  <c r="M6" i="25"/>
  <c r="J17" i="23"/>
  <c r="M17" i="19"/>
  <c r="M17" i="25"/>
  <c r="J86" i="23"/>
  <c r="K9" i="19"/>
  <c r="K9" i="25"/>
  <c r="I63" i="23"/>
  <c r="M85" i="19"/>
  <c r="M85" i="25"/>
  <c r="I85" i="23"/>
  <c r="I45" i="23"/>
  <c r="K11" i="19"/>
  <c r="K11" i="25"/>
  <c r="M106" i="19"/>
  <c r="M106" i="25"/>
  <c r="M77" i="19"/>
  <c r="M77" i="25"/>
  <c r="I77" i="23"/>
  <c r="J37" i="23"/>
  <c r="M81" i="19"/>
  <c r="M81" i="25"/>
  <c r="J79" i="23"/>
  <c r="I79" i="23" s="1"/>
  <c r="M79" i="19"/>
  <c r="M79" i="25"/>
  <c r="M109" i="19"/>
  <c r="M109" i="25"/>
  <c r="I109" i="23"/>
  <c r="L5" i="19"/>
  <c r="L5" i="25"/>
  <c r="I118" i="23"/>
  <c r="K118" i="19"/>
  <c r="K118" i="25"/>
  <c r="I38" i="23"/>
  <c r="P59" i="23"/>
  <c r="G61" i="12" s="1"/>
  <c r="M104" i="19"/>
  <c r="M104" i="25"/>
  <c r="M121" i="19"/>
  <c r="M121" i="25"/>
  <c r="I121" i="23"/>
  <c r="I102" i="23"/>
  <c r="K102" i="19"/>
  <c r="K102" i="25"/>
  <c r="P77" i="23"/>
  <c r="G79" i="12" s="1"/>
  <c r="M88" i="19"/>
  <c r="M88" i="25"/>
  <c r="I88" i="23"/>
  <c r="M76" i="19"/>
  <c r="M76" i="25"/>
  <c r="M113" i="19"/>
  <c r="M113" i="25"/>
  <c r="I113" i="23"/>
  <c r="J71" i="23"/>
  <c r="I71" i="23" s="1"/>
  <c r="M71" i="19"/>
  <c r="M71" i="25"/>
  <c r="P99" i="23"/>
  <c r="G101" i="12" s="1"/>
  <c r="P57" i="23"/>
  <c r="G59" i="12" s="1"/>
  <c r="J74" i="23"/>
  <c r="K5" i="19"/>
  <c r="K5" i="25"/>
  <c r="J101" i="23"/>
  <c r="I101" i="23" s="1"/>
  <c r="M22" i="19"/>
  <c r="M22" i="25"/>
  <c r="K12" i="19"/>
  <c r="K12" i="25"/>
  <c r="M97" i="19"/>
  <c r="M97" i="25"/>
  <c r="I97" i="23"/>
  <c r="M68" i="19"/>
  <c r="M68" i="25"/>
  <c r="J107" i="23"/>
  <c r="I107" i="23" s="1"/>
  <c r="M107" i="19"/>
  <c r="M107" i="25"/>
  <c r="M84" i="19"/>
  <c r="M84" i="25"/>
  <c r="P13" i="23"/>
  <c r="G15" i="12" s="1"/>
  <c r="M24" i="19"/>
  <c r="M24" i="25"/>
  <c r="P6" i="23"/>
  <c r="G8" i="12" s="1"/>
  <c r="P17" i="23"/>
  <c r="G19" i="12" s="1"/>
  <c r="M4" i="27"/>
  <c r="M4" i="25"/>
  <c r="M4" i="19"/>
  <c r="J103" i="23"/>
  <c r="I103" i="23" s="1"/>
  <c r="M103" i="19"/>
  <c r="M103" i="25"/>
  <c r="P66" i="23"/>
  <c r="G68" i="12" s="1"/>
  <c r="M12" i="19"/>
  <c r="M12" i="25"/>
  <c r="L6" i="19"/>
  <c r="L6" i="25"/>
  <c r="M105" i="19"/>
  <c r="M105" i="25"/>
  <c r="P63" i="23"/>
  <c r="G65" i="12" s="1"/>
  <c r="M118" i="19"/>
  <c r="M118" i="25"/>
  <c r="M120" i="19"/>
  <c r="M120" i="25"/>
  <c r="P85" i="23"/>
  <c r="G87" i="12" s="1"/>
  <c r="L12" i="19"/>
  <c r="L12" i="25"/>
  <c r="M23" i="19"/>
  <c r="M23" i="25"/>
  <c r="P28" i="23"/>
  <c r="G30" i="12" s="1"/>
  <c r="L8" i="19"/>
  <c r="L8" i="25"/>
  <c r="J83" i="23"/>
  <c r="I83" i="23" s="1"/>
  <c r="M83" i="19"/>
  <c r="M83" i="25"/>
  <c r="P45" i="23"/>
  <c r="G47" i="12" s="1"/>
  <c r="I47" i="23"/>
  <c r="I35" i="23"/>
  <c r="M90" i="19"/>
  <c r="M90" i="25"/>
  <c r="A26" i="26"/>
  <c r="K96" i="25" l="1"/>
  <c r="K90" i="19"/>
  <c r="I96" i="23"/>
  <c r="L96" i="25" s="1"/>
  <c r="I90" i="23"/>
  <c r="L90" i="19" s="1"/>
  <c r="K100" i="19"/>
  <c r="K114" i="19"/>
  <c r="I34" i="23"/>
  <c r="K100" i="25"/>
  <c r="I61" i="23"/>
  <c r="K15" i="25"/>
  <c r="K15" i="19"/>
  <c r="K23" i="19"/>
  <c r="I23" i="23"/>
  <c r="L23" i="19" s="1"/>
  <c r="K78" i="25"/>
  <c r="K78" i="19"/>
  <c r="K75" i="19"/>
  <c r="I44" i="23"/>
  <c r="I105" i="23"/>
  <c r="L105" i="25" s="1"/>
  <c r="K105" i="25"/>
  <c r="I76" i="23"/>
  <c r="L76" i="25" s="1"/>
  <c r="I48" i="23"/>
  <c r="I30" i="23"/>
  <c r="L30" i="19" s="1"/>
  <c r="I114" i="23"/>
  <c r="L114" i="19" s="1"/>
  <c r="K76" i="25"/>
  <c r="K94" i="25"/>
  <c r="K94" i="19"/>
  <c r="K116" i="19"/>
  <c r="I116" i="23"/>
  <c r="L116" i="19" s="1"/>
  <c r="K117" i="19"/>
  <c r="K108" i="19"/>
  <c r="I117" i="23"/>
  <c r="L117" i="19" s="1"/>
  <c r="I43" i="23"/>
  <c r="I41" i="23"/>
  <c r="K108" i="25"/>
  <c r="I75" i="23"/>
  <c r="L75" i="19" s="1"/>
  <c r="K30" i="25"/>
  <c r="AB49" i="19"/>
  <c r="AH49" i="19" s="1"/>
  <c r="AB49" i="27"/>
  <c r="Z49" i="19"/>
  <c r="AF49" i="19" s="1"/>
  <c r="Z49" i="27"/>
  <c r="AA49" i="19"/>
  <c r="AG49" i="19" s="1"/>
  <c r="AA49" i="27"/>
  <c r="H25" i="33"/>
  <c r="J25" i="33" s="1"/>
  <c r="I25" i="33"/>
  <c r="A58" i="33"/>
  <c r="H22" i="31"/>
  <c r="J22" i="31" s="1"/>
  <c r="I22" i="31"/>
  <c r="A80" i="31"/>
  <c r="L50" i="29"/>
  <c r="AC51" i="29" s="1"/>
  <c r="M50" i="29"/>
  <c r="AD50" i="29" s="1"/>
  <c r="N50" i="29"/>
  <c r="AE50" i="29" s="1"/>
  <c r="L115" i="19"/>
  <c r="L115" i="25"/>
  <c r="L99" i="19"/>
  <c r="L99" i="25"/>
  <c r="L107" i="19"/>
  <c r="L107" i="25"/>
  <c r="L103" i="19"/>
  <c r="L103" i="25"/>
  <c r="L101" i="19"/>
  <c r="L101" i="25"/>
  <c r="L120" i="19"/>
  <c r="L120" i="25"/>
  <c r="L89" i="19"/>
  <c r="L89" i="25"/>
  <c r="I106" i="23"/>
  <c r="K106" i="19"/>
  <c r="K106" i="25"/>
  <c r="L108" i="19"/>
  <c r="L108" i="25"/>
  <c r="L69" i="19"/>
  <c r="L69" i="25"/>
  <c r="L87" i="19"/>
  <c r="L87" i="25"/>
  <c r="K93" i="19"/>
  <c r="K93" i="25"/>
  <c r="K83" i="19"/>
  <c r="K83" i="25"/>
  <c r="K71" i="19"/>
  <c r="K71" i="25"/>
  <c r="L88" i="19"/>
  <c r="L88" i="25"/>
  <c r="I17" i="23"/>
  <c r="K17" i="19"/>
  <c r="K17" i="25"/>
  <c r="I29" i="23"/>
  <c r="K29" i="19"/>
  <c r="K29" i="25"/>
  <c r="K111" i="19"/>
  <c r="K111" i="25"/>
  <c r="L112" i="19"/>
  <c r="L112" i="25"/>
  <c r="I64" i="23"/>
  <c r="L100" i="19"/>
  <c r="L100" i="25"/>
  <c r="L31" i="19"/>
  <c r="L31" i="25"/>
  <c r="K89" i="19"/>
  <c r="K89" i="25"/>
  <c r="L119" i="19"/>
  <c r="L119" i="25"/>
  <c r="L22" i="19"/>
  <c r="L22" i="25"/>
  <c r="L15" i="19"/>
  <c r="L15" i="25"/>
  <c r="I74" i="23"/>
  <c r="K74" i="19"/>
  <c r="K74" i="25"/>
  <c r="I82" i="23"/>
  <c r="K82" i="19"/>
  <c r="K82" i="25"/>
  <c r="K95" i="19"/>
  <c r="K95" i="25"/>
  <c r="L94" i="19"/>
  <c r="L94" i="25"/>
  <c r="K91" i="19"/>
  <c r="K91" i="25"/>
  <c r="I27" i="23"/>
  <c r="K27" i="19"/>
  <c r="K27" i="25"/>
  <c r="L70" i="19"/>
  <c r="L70" i="25"/>
  <c r="L97" i="19"/>
  <c r="L97" i="25"/>
  <c r="L113" i="19"/>
  <c r="L113" i="25"/>
  <c r="L85" i="19"/>
  <c r="L85" i="25"/>
  <c r="L18" i="19"/>
  <c r="L18" i="25"/>
  <c r="L19" i="19"/>
  <c r="L19" i="25"/>
  <c r="L28" i="19"/>
  <c r="L28" i="25"/>
  <c r="L79" i="19"/>
  <c r="L79" i="25"/>
  <c r="L73" i="19"/>
  <c r="L73" i="25"/>
  <c r="L24" i="19"/>
  <c r="L24" i="25"/>
  <c r="L121" i="19"/>
  <c r="L121" i="25"/>
  <c r="K79" i="19"/>
  <c r="K79" i="25"/>
  <c r="I26" i="23"/>
  <c r="K26" i="19"/>
  <c r="K26" i="25"/>
  <c r="K87" i="19"/>
  <c r="K87" i="25"/>
  <c r="I66" i="23"/>
  <c r="I53" i="23"/>
  <c r="L68" i="19"/>
  <c r="L68" i="25"/>
  <c r="L84" i="19"/>
  <c r="L84" i="25"/>
  <c r="L81" i="19"/>
  <c r="L81" i="25"/>
  <c r="I33" i="23"/>
  <c r="L118" i="19"/>
  <c r="L118" i="25"/>
  <c r="I21" i="23"/>
  <c r="K21" i="19"/>
  <c r="K21" i="25"/>
  <c r="K101" i="19"/>
  <c r="K101" i="25"/>
  <c r="I37" i="23"/>
  <c r="I80" i="23"/>
  <c r="K80" i="19"/>
  <c r="K80" i="25"/>
  <c r="L122" i="19"/>
  <c r="L122" i="25"/>
  <c r="I50" i="23"/>
  <c r="I25" i="23"/>
  <c r="K25" i="19"/>
  <c r="K25" i="25"/>
  <c r="K31" i="19"/>
  <c r="K31" i="25"/>
  <c r="K119" i="19"/>
  <c r="K119" i="25"/>
  <c r="I93" i="23"/>
  <c r="I32" i="23"/>
  <c r="L98" i="19"/>
  <c r="L98" i="25"/>
  <c r="I95" i="23"/>
  <c r="L104" i="19"/>
  <c r="L104" i="25"/>
  <c r="L92" i="19"/>
  <c r="L92" i="25"/>
  <c r="K103" i="19"/>
  <c r="K103" i="25"/>
  <c r="K107" i="19"/>
  <c r="K107" i="25"/>
  <c r="L109" i="19"/>
  <c r="L109" i="25"/>
  <c r="L77" i="19"/>
  <c r="L77" i="25"/>
  <c r="K115" i="19"/>
  <c r="K115" i="25"/>
  <c r="I91" i="23"/>
  <c r="K99" i="19"/>
  <c r="K99" i="25"/>
  <c r="L16" i="19"/>
  <c r="L16" i="25"/>
  <c r="L102" i="19"/>
  <c r="L102" i="25"/>
  <c r="L83" i="19"/>
  <c r="L83" i="25"/>
  <c r="L71" i="19"/>
  <c r="L71" i="25"/>
  <c r="L78" i="19"/>
  <c r="L78" i="25"/>
  <c r="I86" i="23"/>
  <c r="K86" i="19"/>
  <c r="K86" i="25"/>
  <c r="L20" i="19"/>
  <c r="L20" i="25"/>
  <c r="L111" i="19"/>
  <c r="L111" i="25"/>
  <c r="L72" i="19"/>
  <c r="L72" i="25"/>
  <c r="K81" i="19"/>
  <c r="K81" i="25"/>
  <c r="I67" i="23"/>
  <c r="L110" i="19"/>
  <c r="L110" i="25"/>
  <c r="A27" i="26"/>
  <c r="D5" i="22"/>
  <c r="W5" i="4"/>
  <c r="W6" i="4"/>
  <c r="W7" i="4"/>
  <c r="W8" i="4"/>
  <c r="W9" i="4"/>
  <c r="W10" i="4"/>
  <c r="W11" i="4"/>
  <c r="W12" i="4"/>
  <c r="W13" i="4"/>
  <c r="W14" i="4"/>
  <c r="W15" i="4"/>
  <c r="W16" i="4"/>
  <c r="W17" i="4"/>
  <c r="W18" i="4"/>
  <c r="W19" i="4"/>
  <c r="W20" i="4"/>
  <c r="W21" i="4"/>
  <c r="W22" i="4"/>
  <c r="W23" i="4"/>
  <c r="W24" i="4"/>
  <c r="W25" i="4"/>
  <c r="W26" i="4"/>
  <c r="W27" i="4"/>
  <c r="W28" i="4"/>
  <c r="W29" i="4"/>
  <c r="W30" i="4"/>
  <c r="W31"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4" i="4"/>
  <c r="L90" i="25" l="1"/>
  <c r="L96" i="19"/>
  <c r="L23" i="25"/>
  <c r="L30" i="25"/>
  <c r="L76" i="19"/>
  <c r="L105" i="19"/>
  <c r="L114" i="25"/>
  <c r="L116" i="25"/>
  <c r="L117" i="25"/>
  <c r="L75" i="25"/>
  <c r="AB50" i="19"/>
  <c r="AH50" i="19" s="1"/>
  <c r="AB50" i="27"/>
  <c r="Z50" i="27"/>
  <c r="Z50" i="19"/>
  <c r="AF50" i="19" s="1"/>
  <c r="AA50" i="27"/>
  <c r="AA50" i="19"/>
  <c r="AG50" i="19" s="1"/>
  <c r="A59" i="33"/>
  <c r="L25" i="33"/>
  <c r="C26" i="33" s="1"/>
  <c r="K25" i="33"/>
  <c r="A81" i="31"/>
  <c r="L22" i="31"/>
  <c r="C23" i="31" s="1"/>
  <c r="K22" i="31"/>
  <c r="N51" i="29"/>
  <c r="AE51" i="29" s="1"/>
  <c r="M51" i="29"/>
  <c r="AD51" i="29" s="1"/>
  <c r="L51" i="29"/>
  <c r="AC52" i="29" s="1"/>
  <c r="L86" i="19"/>
  <c r="L86" i="25"/>
  <c r="L27" i="19"/>
  <c r="L27" i="25"/>
  <c r="L74" i="19"/>
  <c r="L74" i="25"/>
  <c r="L29" i="19"/>
  <c r="L29" i="25"/>
  <c r="L80" i="19"/>
  <c r="L80" i="25"/>
  <c r="L95" i="19"/>
  <c r="L95" i="25"/>
  <c r="L93" i="19"/>
  <c r="L93" i="25"/>
  <c r="L25" i="19"/>
  <c r="L25" i="25"/>
  <c r="L21" i="19"/>
  <c r="L21" i="25"/>
  <c r="L26" i="19"/>
  <c r="L26" i="25"/>
  <c r="L91" i="19"/>
  <c r="L91" i="25"/>
  <c r="L82" i="19"/>
  <c r="L82" i="25"/>
  <c r="L17" i="19"/>
  <c r="L17" i="25"/>
  <c r="L106" i="19"/>
  <c r="L106" i="25"/>
  <c r="A28" i="26"/>
  <c r="N4" i="12"/>
  <c r="Z51" i="27" l="1"/>
  <c r="Z51" i="19"/>
  <c r="AF51" i="19" s="1"/>
  <c r="AA51" i="27"/>
  <c r="AA51" i="19"/>
  <c r="AG51" i="19" s="1"/>
  <c r="AB51" i="27"/>
  <c r="AB51" i="19"/>
  <c r="AH51" i="19" s="1"/>
  <c r="D26" i="33"/>
  <c r="E26" i="33" s="1"/>
  <c r="A60" i="33"/>
  <c r="D23" i="31"/>
  <c r="E23" i="31" s="1"/>
  <c r="A82" i="31"/>
  <c r="L52" i="29"/>
  <c r="AC53" i="29" s="1"/>
  <c r="M52" i="29"/>
  <c r="AD52" i="29" s="1"/>
  <c r="N52" i="29"/>
  <c r="AE52" i="29" s="1"/>
  <c r="A29" i="26"/>
  <c r="D5" i="12"/>
  <c r="E5" i="12" s="1"/>
  <c r="AA52" i="27" l="1"/>
  <c r="AA52" i="19"/>
  <c r="AG52" i="19" s="1"/>
  <c r="Z52" i="27"/>
  <c r="Z52" i="19"/>
  <c r="AF52" i="19" s="1"/>
  <c r="AB52" i="27"/>
  <c r="AB52" i="19"/>
  <c r="AH52" i="19" s="1"/>
  <c r="H26" i="33"/>
  <c r="J26" i="33" s="1"/>
  <c r="I26" i="33"/>
  <c r="A61" i="33"/>
  <c r="H23" i="31"/>
  <c r="J23" i="31" s="1"/>
  <c r="I23" i="31"/>
  <c r="A83" i="31"/>
  <c r="L53" i="29"/>
  <c r="AC54" i="29" s="1"/>
  <c r="M53" i="29"/>
  <c r="AD53" i="29" s="1"/>
  <c r="N53" i="29"/>
  <c r="AE53" i="29" s="1"/>
  <c r="A30" i="26"/>
  <c r="H5" i="12"/>
  <c r="L5" i="12" s="1"/>
  <c r="AA53" i="27" l="1"/>
  <c r="AA53" i="19"/>
  <c r="AG53" i="19" s="1"/>
  <c r="AB53" i="19"/>
  <c r="AH53" i="19" s="1"/>
  <c r="AB53" i="27"/>
  <c r="Z53" i="27"/>
  <c r="Z53" i="19"/>
  <c r="AF53" i="19" s="1"/>
  <c r="L26" i="33"/>
  <c r="C27" i="33" s="1"/>
  <c r="K26" i="33"/>
  <c r="A62" i="33"/>
  <c r="L23" i="31"/>
  <c r="C24" i="31" s="1"/>
  <c r="K23" i="31"/>
  <c r="A84" i="31"/>
  <c r="L54" i="29"/>
  <c r="AC55" i="29" s="1"/>
  <c r="M54" i="29"/>
  <c r="AD54" i="29" s="1"/>
  <c r="N54" i="29"/>
  <c r="AE54" i="29" s="1"/>
  <c r="A31" i="26"/>
  <c r="AJ3" i="19"/>
  <c r="AJ4" i="19"/>
  <c r="AJ5" i="19"/>
  <c r="AJ6" i="19"/>
  <c r="AJ7" i="19"/>
  <c r="AJ8" i="19"/>
  <c r="AJ9" i="19"/>
  <c r="AJ10" i="19"/>
  <c r="AJ11" i="19"/>
  <c r="AJ12" i="19"/>
  <c r="AJ13" i="19"/>
  <c r="AJ14" i="19"/>
  <c r="AJ15" i="19"/>
  <c r="AJ16" i="19"/>
  <c r="AJ17" i="19"/>
  <c r="AJ18" i="19"/>
  <c r="AJ19" i="19"/>
  <c r="AJ20" i="19"/>
  <c r="AJ21" i="19"/>
  <c r="AJ22" i="19"/>
  <c r="AJ23" i="19"/>
  <c r="AJ24" i="19"/>
  <c r="AJ25" i="19"/>
  <c r="AJ26" i="19"/>
  <c r="AJ27" i="19"/>
  <c r="AJ28" i="19"/>
  <c r="AJ29" i="19"/>
  <c r="AJ30" i="19"/>
  <c r="AJ31" i="19"/>
  <c r="AJ32" i="19"/>
  <c r="AJ33" i="19"/>
  <c r="AJ34" i="19"/>
  <c r="AJ35" i="19"/>
  <c r="AJ36" i="19"/>
  <c r="AJ37" i="19"/>
  <c r="AJ38" i="19"/>
  <c r="AJ39" i="19"/>
  <c r="AJ40" i="19"/>
  <c r="AJ41" i="19"/>
  <c r="AJ42" i="19"/>
  <c r="AJ43" i="19"/>
  <c r="AJ44" i="19"/>
  <c r="AJ45" i="19"/>
  <c r="AJ46" i="19"/>
  <c r="AJ47" i="19"/>
  <c r="AJ48" i="19"/>
  <c r="AJ49" i="19"/>
  <c r="AJ50" i="19"/>
  <c r="AJ51" i="19"/>
  <c r="AJ52" i="19"/>
  <c r="AJ53" i="19"/>
  <c r="AJ54" i="19"/>
  <c r="AJ55" i="19"/>
  <c r="AJ56" i="19"/>
  <c r="AJ57" i="19"/>
  <c r="AJ58" i="19"/>
  <c r="AJ59" i="19"/>
  <c r="AJ60" i="19"/>
  <c r="AJ61" i="19"/>
  <c r="AJ62" i="19"/>
  <c r="AJ63" i="19"/>
  <c r="AJ64" i="19"/>
  <c r="AJ65" i="19"/>
  <c r="AJ66" i="19"/>
  <c r="AJ67" i="19"/>
  <c r="AJ68" i="19"/>
  <c r="AJ69" i="19"/>
  <c r="AJ70" i="19"/>
  <c r="AJ71" i="19"/>
  <c r="AJ72" i="19"/>
  <c r="AJ73" i="19"/>
  <c r="AJ74" i="19"/>
  <c r="AJ75" i="19"/>
  <c r="AJ76" i="19"/>
  <c r="AJ77" i="19"/>
  <c r="AJ78" i="19"/>
  <c r="AJ79" i="19"/>
  <c r="AJ80" i="19"/>
  <c r="AJ81" i="19"/>
  <c r="AJ82" i="19"/>
  <c r="AJ83" i="19"/>
  <c r="AJ84" i="19"/>
  <c r="AJ85" i="19"/>
  <c r="AJ86" i="19"/>
  <c r="AJ87" i="19"/>
  <c r="AJ88" i="19"/>
  <c r="AJ89" i="19"/>
  <c r="AJ90" i="19"/>
  <c r="AJ91" i="19"/>
  <c r="AJ92" i="19"/>
  <c r="AJ93" i="19"/>
  <c r="AJ94" i="19"/>
  <c r="AJ95" i="19"/>
  <c r="AJ96" i="19"/>
  <c r="AJ97" i="19"/>
  <c r="AJ98" i="19"/>
  <c r="AJ99" i="19"/>
  <c r="AJ100" i="19"/>
  <c r="AJ101" i="19"/>
  <c r="AJ102" i="19"/>
  <c r="AJ103" i="19"/>
  <c r="AJ104" i="19"/>
  <c r="AJ105" i="19"/>
  <c r="AJ106" i="19"/>
  <c r="AJ107" i="19"/>
  <c r="AJ108" i="19"/>
  <c r="AJ109" i="19"/>
  <c r="AJ110" i="19"/>
  <c r="AJ111" i="19"/>
  <c r="AJ112" i="19"/>
  <c r="AJ113" i="19"/>
  <c r="AJ114" i="19"/>
  <c r="AJ115" i="19"/>
  <c r="AJ116" i="19"/>
  <c r="AJ117" i="19"/>
  <c r="AJ118" i="19"/>
  <c r="AJ119" i="19"/>
  <c r="AJ120" i="19"/>
  <c r="AJ121" i="19"/>
  <c r="AJ122" i="19"/>
  <c r="AB54" i="19" l="1"/>
  <c r="AH54" i="19" s="1"/>
  <c r="AB54" i="27"/>
  <c r="Z54" i="27"/>
  <c r="Z54" i="19"/>
  <c r="AF54" i="19" s="1"/>
  <c r="AA54" i="19"/>
  <c r="AG54" i="19" s="1"/>
  <c r="AA54" i="27"/>
  <c r="A63" i="33"/>
  <c r="D27" i="33"/>
  <c r="E27" i="33" s="1"/>
  <c r="A85" i="31"/>
  <c r="D24" i="31"/>
  <c r="E24" i="31" s="1"/>
  <c r="N55" i="29"/>
  <c r="AE55" i="29" s="1"/>
  <c r="L55" i="29"/>
  <c r="AC56" i="29" s="1"/>
  <c r="M55" i="29"/>
  <c r="AD55" i="29" s="1"/>
  <c r="A32" i="26"/>
  <c r="AL351" i="19"/>
  <c r="AL362" i="19"/>
  <c r="AN360" i="19"/>
  <c r="AM359" i="19"/>
  <c r="AL358" i="19"/>
  <c r="AN356" i="19"/>
  <c r="AM355" i="19"/>
  <c r="AL354" i="19"/>
  <c r="AL352" i="19"/>
  <c r="AN361" i="19"/>
  <c r="AM360" i="19"/>
  <c r="AL359" i="19"/>
  <c r="AN357" i="19"/>
  <c r="AM356" i="19"/>
  <c r="AL355" i="19"/>
  <c r="AN353" i="19"/>
  <c r="AN29" i="19"/>
  <c r="AL31" i="19"/>
  <c r="AM32" i="19"/>
  <c r="AN33" i="19"/>
  <c r="AL35" i="19"/>
  <c r="AM36" i="19"/>
  <c r="AN37" i="19"/>
  <c r="AL39" i="19"/>
  <c r="AM40" i="19"/>
  <c r="AN41" i="19"/>
  <c r="AL43" i="19"/>
  <c r="AM44" i="19"/>
  <c r="AN45" i="19"/>
  <c r="AL47" i="19"/>
  <c r="AM48" i="19"/>
  <c r="AN49" i="19"/>
  <c r="AL51" i="19"/>
  <c r="AM52" i="19"/>
  <c r="AN53" i="19"/>
  <c r="AL55" i="19"/>
  <c r="AM56" i="19"/>
  <c r="AN57" i="19"/>
  <c r="AL59" i="19"/>
  <c r="AM60" i="19"/>
  <c r="AN61" i="19"/>
  <c r="AL63" i="19"/>
  <c r="AM64" i="19"/>
  <c r="AN65" i="19"/>
  <c r="AL67" i="19"/>
  <c r="AM68" i="19"/>
  <c r="AN69" i="19"/>
  <c r="AL71" i="19"/>
  <c r="AM72" i="19"/>
  <c r="AN73" i="19"/>
  <c r="AL75" i="19"/>
  <c r="AM76" i="19"/>
  <c r="AN77" i="19"/>
  <c r="AL79" i="19"/>
  <c r="AM80" i="19"/>
  <c r="AN81" i="19"/>
  <c r="AL83" i="19"/>
  <c r="AM84" i="19"/>
  <c r="AN85" i="19"/>
  <c r="AL87" i="19"/>
  <c r="AM88" i="19"/>
  <c r="AN89" i="19"/>
  <c r="AL91" i="19"/>
  <c r="AM92" i="19"/>
  <c r="AN93" i="19"/>
  <c r="AL95" i="19"/>
  <c r="AM96" i="19"/>
  <c r="AN97" i="19"/>
  <c r="AL99" i="19"/>
  <c r="AM100" i="19"/>
  <c r="AN101" i="19"/>
  <c r="AL103" i="19"/>
  <c r="AM104" i="19"/>
  <c r="AN105" i="19"/>
  <c r="AL107" i="19"/>
  <c r="AM108" i="19"/>
  <c r="AN109" i="19"/>
  <c r="AL111" i="19"/>
  <c r="AM112" i="19"/>
  <c r="AN113" i="19"/>
  <c r="AL115" i="19"/>
  <c r="AM116" i="19"/>
  <c r="AN117" i="19"/>
  <c r="AL119" i="19"/>
  <c r="AM120" i="19"/>
  <c r="AN121" i="19"/>
  <c r="AL123" i="19"/>
  <c r="AM124" i="19"/>
  <c r="AN125" i="19"/>
  <c r="AL30" i="19"/>
  <c r="AM31" i="19"/>
  <c r="AN32" i="19"/>
  <c r="AL34" i="19"/>
  <c r="AM35" i="19"/>
  <c r="AN36" i="19"/>
  <c r="AL38" i="19"/>
  <c r="AM39" i="19"/>
  <c r="AN40" i="19"/>
  <c r="AL42" i="19"/>
  <c r="AM43" i="19"/>
  <c r="AN44" i="19"/>
  <c r="AL46" i="19"/>
  <c r="AM47" i="19"/>
  <c r="AN48" i="19"/>
  <c r="AL50" i="19"/>
  <c r="AM51" i="19"/>
  <c r="AN52" i="19"/>
  <c r="AL54" i="19"/>
  <c r="AM55" i="19"/>
  <c r="AN56" i="19"/>
  <c r="AL58" i="19"/>
  <c r="AM59" i="19"/>
  <c r="AN60" i="19"/>
  <c r="AL62" i="19"/>
  <c r="AM63" i="19"/>
  <c r="AN64" i="19"/>
  <c r="AL66" i="19"/>
  <c r="AM67" i="19"/>
  <c r="AN68" i="19"/>
  <c r="AL70" i="19"/>
  <c r="AM71" i="19"/>
  <c r="AN72" i="19"/>
  <c r="AL74" i="19"/>
  <c r="AM75" i="19"/>
  <c r="AN76" i="19"/>
  <c r="AL78" i="19"/>
  <c r="AM79" i="19"/>
  <c r="AN80" i="19"/>
  <c r="AL82" i="19"/>
  <c r="AM83" i="19"/>
  <c r="AN84" i="19"/>
  <c r="AL86" i="19"/>
  <c r="AM87" i="19"/>
  <c r="AN88" i="19"/>
  <c r="AL90" i="19"/>
  <c r="AM91" i="19"/>
  <c r="AN92" i="19"/>
  <c r="AL94" i="19"/>
  <c r="AM95" i="19"/>
  <c r="AN96" i="19"/>
  <c r="AL98" i="19"/>
  <c r="AM99" i="19"/>
  <c r="AN100" i="19"/>
  <c r="AL102" i="19"/>
  <c r="AM103" i="19"/>
  <c r="AN104" i="19"/>
  <c r="AL106" i="19"/>
  <c r="AM107" i="19"/>
  <c r="AN108" i="19"/>
  <c r="AL110" i="19"/>
  <c r="AM111" i="19"/>
  <c r="AN112" i="19"/>
  <c r="AL114" i="19"/>
  <c r="AM115" i="19"/>
  <c r="AN116" i="19"/>
  <c r="AL118" i="19"/>
  <c r="AM119" i="19"/>
  <c r="AN120" i="19"/>
  <c r="AL122" i="19"/>
  <c r="AM123" i="19"/>
  <c r="AN124" i="19"/>
  <c r="AL126" i="19"/>
  <c r="AM127" i="19"/>
  <c r="AN128" i="19"/>
  <c r="AL130" i="19"/>
  <c r="AM131" i="19"/>
  <c r="AN132" i="19"/>
  <c r="AL134" i="19"/>
  <c r="AM135" i="19"/>
  <c r="AN136" i="19"/>
  <c r="AL138" i="19"/>
  <c r="AM139" i="19"/>
  <c r="AL29" i="19"/>
  <c r="AM30" i="19"/>
  <c r="AN31" i="19"/>
  <c r="AL33" i="19"/>
  <c r="AM34" i="19"/>
  <c r="AN35" i="19"/>
  <c r="AL37" i="19"/>
  <c r="AM38" i="19"/>
  <c r="AN39" i="19"/>
  <c r="AL41" i="19"/>
  <c r="AM42" i="19"/>
  <c r="AN43" i="19"/>
  <c r="AL45" i="19"/>
  <c r="AM46" i="19"/>
  <c r="AN47" i="19"/>
  <c r="AL49" i="19"/>
  <c r="AM50" i="19"/>
  <c r="AN51" i="19"/>
  <c r="AL53" i="19"/>
  <c r="AM54" i="19"/>
  <c r="AN55" i="19"/>
  <c r="AL57" i="19"/>
  <c r="AM58" i="19"/>
  <c r="AN59" i="19"/>
  <c r="AL61" i="19"/>
  <c r="AM62" i="19"/>
  <c r="AN63" i="19"/>
  <c r="AL65" i="19"/>
  <c r="AM66" i="19"/>
  <c r="AN67" i="19"/>
  <c r="AL69" i="19"/>
  <c r="AM70" i="19"/>
  <c r="AN71" i="19"/>
  <c r="AL73" i="19"/>
  <c r="AM74" i="19"/>
  <c r="AN75" i="19"/>
  <c r="AL77" i="19"/>
  <c r="AM78" i="19"/>
  <c r="AN79" i="19"/>
  <c r="AL81" i="19"/>
  <c r="AM82" i="19"/>
  <c r="AN83" i="19"/>
  <c r="AL85" i="19"/>
  <c r="AM86" i="19"/>
  <c r="AN87" i="19"/>
  <c r="AL89" i="19"/>
  <c r="AM90" i="19"/>
  <c r="AN91" i="19"/>
  <c r="AL93" i="19"/>
  <c r="AM94" i="19"/>
  <c r="AN95" i="19"/>
  <c r="AL97" i="19"/>
  <c r="AM98" i="19"/>
  <c r="AN99" i="19"/>
  <c r="AL101" i="19"/>
  <c r="AM102" i="19"/>
  <c r="AN103" i="19"/>
  <c r="AL105" i="19"/>
  <c r="AM106" i="19"/>
  <c r="AN107" i="19"/>
  <c r="AL109" i="19"/>
  <c r="AM110" i="19"/>
  <c r="AN111" i="19"/>
  <c r="AL113" i="19"/>
  <c r="AM114" i="19"/>
  <c r="AN115" i="19"/>
  <c r="AL117" i="19"/>
  <c r="AM118" i="19"/>
  <c r="AN119" i="19"/>
  <c r="AL121" i="19"/>
  <c r="AM122" i="19"/>
  <c r="AN123" i="19"/>
  <c r="AL125" i="19"/>
  <c r="AM126" i="19"/>
  <c r="AN127" i="19"/>
  <c r="AL129" i="19"/>
  <c r="AM130" i="19"/>
  <c r="AM29" i="19"/>
  <c r="AN30" i="19"/>
  <c r="AL32" i="19"/>
  <c r="AM33" i="19"/>
  <c r="AN34" i="19"/>
  <c r="AL36" i="19"/>
  <c r="AM37" i="19"/>
  <c r="AN38" i="19"/>
  <c r="AL40" i="19"/>
  <c r="AM41" i="19"/>
  <c r="AN42" i="19"/>
  <c r="AL44" i="19"/>
  <c r="AM45" i="19"/>
  <c r="AN46" i="19"/>
  <c r="AL48" i="19"/>
  <c r="AM49" i="19"/>
  <c r="AN50" i="19"/>
  <c r="AL52" i="19"/>
  <c r="AM53" i="19"/>
  <c r="AN54" i="19"/>
  <c r="AL56" i="19"/>
  <c r="AM57" i="19"/>
  <c r="AN58" i="19"/>
  <c r="AL60" i="19"/>
  <c r="AM61" i="19"/>
  <c r="AN62" i="19"/>
  <c r="AL64" i="19"/>
  <c r="AM65" i="19"/>
  <c r="AN66" i="19"/>
  <c r="AL68" i="19"/>
  <c r="AM69" i="19"/>
  <c r="AN70" i="19"/>
  <c r="AL72" i="19"/>
  <c r="AM73" i="19"/>
  <c r="AN74" i="19"/>
  <c r="AL76" i="19"/>
  <c r="AM77" i="19"/>
  <c r="AN78" i="19"/>
  <c r="AL80" i="19"/>
  <c r="AM81" i="19"/>
  <c r="AN82" i="19"/>
  <c r="AL84" i="19"/>
  <c r="AM85" i="19"/>
  <c r="AN86" i="19"/>
  <c r="AL88" i="19"/>
  <c r="AM89" i="19"/>
  <c r="AN90" i="19"/>
  <c r="AL92" i="19"/>
  <c r="AM93" i="19"/>
  <c r="AN94" i="19"/>
  <c r="AL96" i="19"/>
  <c r="AM97" i="19"/>
  <c r="AN98" i="19"/>
  <c r="AL100" i="19"/>
  <c r="AM101" i="19"/>
  <c r="AN102" i="19"/>
  <c r="AL104" i="19"/>
  <c r="AM105" i="19"/>
  <c r="AN106" i="19"/>
  <c r="AL108" i="19"/>
  <c r="AM109" i="19"/>
  <c r="AN110" i="19"/>
  <c r="AL112" i="19"/>
  <c r="AM113" i="19"/>
  <c r="AN114" i="19"/>
  <c r="AL116" i="19"/>
  <c r="AM117" i="19"/>
  <c r="AN118" i="19"/>
  <c r="AL120" i="19"/>
  <c r="AM121" i="19"/>
  <c r="AN122" i="19"/>
  <c r="AL124" i="19"/>
  <c r="AM125" i="19"/>
  <c r="AN126" i="19"/>
  <c r="AL128" i="19"/>
  <c r="AM129" i="19"/>
  <c r="AN130" i="19"/>
  <c r="AL132" i="19"/>
  <c r="AM133" i="19"/>
  <c r="AN134" i="19"/>
  <c r="AL131" i="19"/>
  <c r="AN133" i="19"/>
  <c r="AL136" i="19"/>
  <c r="AN137" i="19"/>
  <c r="AN139" i="19"/>
  <c r="AL141" i="19"/>
  <c r="AM142" i="19"/>
  <c r="AN143" i="19"/>
  <c r="AL145" i="19"/>
  <c r="AM146" i="19"/>
  <c r="AN147" i="19"/>
  <c r="AL149" i="19"/>
  <c r="AM150" i="19"/>
  <c r="AN151" i="19"/>
  <c r="AL153" i="19"/>
  <c r="AM154" i="19"/>
  <c r="AN155" i="19"/>
  <c r="AL157" i="19"/>
  <c r="AM158" i="19"/>
  <c r="AN159" i="19"/>
  <c r="AL161" i="19"/>
  <c r="AM162" i="19"/>
  <c r="AN163" i="19"/>
  <c r="AL165" i="19"/>
  <c r="AM166" i="19"/>
  <c r="AN167" i="19"/>
  <c r="AL169" i="19"/>
  <c r="AM170" i="19"/>
  <c r="AN171" i="19"/>
  <c r="AL173" i="19"/>
  <c r="AM174" i="19"/>
  <c r="AN175" i="19"/>
  <c r="AL177" i="19"/>
  <c r="AM178" i="19"/>
  <c r="AN179" i="19"/>
  <c r="AL181" i="19"/>
  <c r="AM182" i="19"/>
  <c r="AN183" i="19"/>
  <c r="AL185" i="19"/>
  <c r="AM186" i="19"/>
  <c r="AN187" i="19"/>
  <c r="AL189" i="19"/>
  <c r="AM190" i="19"/>
  <c r="AN191" i="19"/>
  <c r="AL193" i="19"/>
  <c r="AM194" i="19"/>
  <c r="AN195" i="19"/>
  <c r="AL197" i="19"/>
  <c r="AM198" i="19"/>
  <c r="AN199" i="19"/>
  <c r="AL201" i="19"/>
  <c r="AM202" i="19"/>
  <c r="AN203" i="19"/>
  <c r="AL205" i="19"/>
  <c r="AM206" i="19"/>
  <c r="AN207" i="19"/>
  <c r="AL209" i="19"/>
  <c r="AM210" i="19"/>
  <c r="AN211" i="19"/>
  <c r="AL213" i="19"/>
  <c r="AM214" i="19"/>
  <c r="AN215" i="19"/>
  <c r="AL217" i="19"/>
  <c r="AM218" i="19"/>
  <c r="AN219" i="19"/>
  <c r="AL221" i="19"/>
  <c r="AM222" i="19"/>
  <c r="AN223" i="19"/>
  <c r="AL225" i="19"/>
  <c r="AM226" i="19"/>
  <c r="AN227" i="19"/>
  <c r="AL229" i="19"/>
  <c r="AM230" i="19"/>
  <c r="AN231" i="19"/>
  <c r="AL233" i="19"/>
  <c r="AM234" i="19"/>
  <c r="AN235" i="19"/>
  <c r="AL237" i="19"/>
  <c r="AM238" i="19"/>
  <c r="AN239" i="19"/>
  <c r="AL241" i="19"/>
  <c r="AM242" i="19"/>
  <c r="AN243" i="19"/>
  <c r="AL245" i="19"/>
  <c r="AM246" i="19"/>
  <c r="AL127" i="19"/>
  <c r="AN131" i="19"/>
  <c r="AM134" i="19"/>
  <c r="AM136" i="19"/>
  <c r="AM138" i="19"/>
  <c r="AL140" i="19"/>
  <c r="AM141" i="19"/>
  <c r="AN142" i="19"/>
  <c r="AL144" i="19"/>
  <c r="AM145" i="19"/>
  <c r="AN146" i="19"/>
  <c r="AL148" i="19"/>
  <c r="AM149" i="19"/>
  <c r="AN150" i="19"/>
  <c r="AL152" i="19"/>
  <c r="AM153" i="19"/>
  <c r="AN154" i="19"/>
  <c r="AL156" i="19"/>
  <c r="AM157" i="19"/>
  <c r="AN158" i="19"/>
  <c r="AL160" i="19"/>
  <c r="AM161" i="19"/>
  <c r="AN162" i="19"/>
  <c r="AL164" i="19"/>
  <c r="AM165" i="19"/>
  <c r="AN166" i="19"/>
  <c r="AL168" i="19"/>
  <c r="AM169" i="19"/>
  <c r="AN170" i="19"/>
  <c r="AL172" i="19"/>
  <c r="AM173" i="19"/>
  <c r="AN174" i="19"/>
  <c r="AL176" i="19"/>
  <c r="AM177" i="19"/>
  <c r="AN178" i="19"/>
  <c r="AL180" i="19"/>
  <c r="AM181" i="19"/>
  <c r="AN182" i="19"/>
  <c r="AL184" i="19"/>
  <c r="AM185" i="19"/>
  <c r="AN186" i="19"/>
  <c r="AL188" i="19"/>
  <c r="AM189" i="19"/>
  <c r="AN190" i="19"/>
  <c r="AL192" i="19"/>
  <c r="AM193" i="19"/>
  <c r="AN194" i="19"/>
  <c r="AL196" i="19"/>
  <c r="AM197" i="19"/>
  <c r="AN198" i="19"/>
  <c r="AL200" i="19"/>
  <c r="AM201" i="19"/>
  <c r="AN202" i="19"/>
  <c r="AL204" i="19"/>
  <c r="AM205" i="19"/>
  <c r="AN206" i="19"/>
  <c r="AL208" i="19"/>
  <c r="AM209" i="19"/>
  <c r="AN210" i="19"/>
  <c r="AL212" i="19"/>
  <c r="AM213" i="19"/>
  <c r="AN214" i="19"/>
  <c r="AL216" i="19"/>
  <c r="AM217" i="19"/>
  <c r="AN218" i="19"/>
  <c r="AL220" i="19"/>
  <c r="AM221" i="19"/>
  <c r="AN222" i="19"/>
  <c r="AL224" i="19"/>
  <c r="AM225" i="19"/>
  <c r="AN226" i="19"/>
  <c r="AL228" i="19"/>
  <c r="AM229" i="19"/>
  <c r="AM128" i="19"/>
  <c r="AM132" i="19"/>
  <c r="AL135" i="19"/>
  <c r="AL137" i="19"/>
  <c r="AN138" i="19"/>
  <c r="AM140" i="19"/>
  <c r="AN141" i="19"/>
  <c r="AL143" i="19"/>
  <c r="AM144" i="19"/>
  <c r="AN145" i="19"/>
  <c r="AL147" i="19"/>
  <c r="AM148" i="19"/>
  <c r="AN149" i="19"/>
  <c r="AL151" i="19"/>
  <c r="AM152" i="19"/>
  <c r="AN153" i="19"/>
  <c r="AL155" i="19"/>
  <c r="AM156" i="19"/>
  <c r="AN157" i="19"/>
  <c r="AL159" i="19"/>
  <c r="AM160" i="19"/>
  <c r="AN161" i="19"/>
  <c r="AL163" i="19"/>
  <c r="AM164" i="19"/>
  <c r="AN165" i="19"/>
  <c r="AL167" i="19"/>
  <c r="AM168" i="19"/>
  <c r="AN169" i="19"/>
  <c r="AL171" i="19"/>
  <c r="AM172" i="19"/>
  <c r="AN173" i="19"/>
  <c r="AL175" i="19"/>
  <c r="AM176" i="19"/>
  <c r="AN177" i="19"/>
  <c r="AL179" i="19"/>
  <c r="AM180" i="19"/>
  <c r="AN181" i="19"/>
  <c r="AL183" i="19"/>
  <c r="AM184" i="19"/>
  <c r="AN185" i="19"/>
  <c r="AL187" i="19"/>
  <c r="AM188" i="19"/>
  <c r="AN189" i="19"/>
  <c r="AL191" i="19"/>
  <c r="AM192" i="19"/>
  <c r="AN193" i="19"/>
  <c r="AL195" i="19"/>
  <c r="AM196" i="19"/>
  <c r="AN197" i="19"/>
  <c r="AL199" i="19"/>
  <c r="AM200" i="19"/>
  <c r="AN201" i="19"/>
  <c r="AL203" i="19"/>
  <c r="AM204" i="19"/>
  <c r="AN205" i="19"/>
  <c r="AL207" i="19"/>
  <c r="AM208" i="19"/>
  <c r="AN209" i="19"/>
  <c r="AL211" i="19"/>
  <c r="AM212" i="19"/>
  <c r="AN213" i="19"/>
  <c r="AL215" i="19"/>
  <c r="AM216" i="19"/>
  <c r="AN217" i="19"/>
  <c r="AL219" i="19"/>
  <c r="AM220" i="19"/>
  <c r="AN221" i="19"/>
  <c r="AL223" i="19"/>
  <c r="AM224" i="19"/>
  <c r="AN225" i="19"/>
  <c r="AL227" i="19"/>
  <c r="AM228" i="19"/>
  <c r="AN229" i="19"/>
  <c r="AL231" i="19"/>
  <c r="AM232" i="19"/>
  <c r="AN233" i="19"/>
  <c r="AL235" i="19"/>
  <c r="AN129" i="19"/>
  <c r="AL133" i="19"/>
  <c r="AN135" i="19"/>
  <c r="AM137" i="19"/>
  <c r="AL139" i="19"/>
  <c r="AN140" i="19"/>
  <c r="AL142" i="19"/>
  <c r="AM143" i="19"/>
  <c r="AN144" i="19"/>
  <c r="AL146" i="19"/>
  <c r="AM147" i="19"/>
  <c r="AN148" i="19"/>
  <c r="AL150" i="19"/>
  <c r="AM151" i="19"/>
  <c r="AN152" i="19"/>
  <c r="AL154" i="19"/>
  <c r="AM155" i="19"/>
  <c r="AN156" i="19"/>
  <c r="AL158" i="19"/>
  <c r="AM159" i="19"/>
  <c r="AN160" i="19"/>
  <c r="AL162" i="19"/>
  <c r="AM163" i="19"/>
  <c r="AN164" i="19"/>
  <c r="AL166" i="19"/>
  <c r="AM167" i="19"/>
  <c r="AN168" i="19"/>
  <c r="AL170" i="19"/>
  <c r="AM171" i="19"/>
  <c r="AN172" i="19"/>
  <c r="AL174" i="19"/>
  <c r="AM175" i="19"/>
  <c r="AN176" i="19"/>
  <c r="AL178" i="19"/>
  <c r="AM179" i="19"/>
  <c r="AN180" i="19"/>
  <c r="AL182" i="19"/>
  <c r="AM183" i="19"/>
  <c r="AN184" i="19"/>
  <c r="AL186" i="19"/>
  <c r="AM187" i="19"/>
  <c r="AN188" i="19"/>
  <c r="AL190" i="19"/>
  <c r="AM191" i="19"/>
  <c r="AN192" i="19"/>
  <c r="AL194" i="19"/>
  <c r="AM195" i="19"/>
  <c r="AN196" i="19"/>
  <c r="AL198" i="19"/>
  <c r="AM199" i="19"/>
  <c r="AN200" i="19"/>
  <c r="AL202" i="19"/>
  <c r="AM203" i="19"/>
  <c r="AN204" i="19"/>
  <c r="AL206" i="19"/>
  <c r="AM207" i="19"/>
  <c r="AN208" i="19"/>
  <c r="AL210" i="19"/>
  <c r="AM211" i="19"/>
  <c r="AN212" i="19"/>
  <c r="AL214" i="19"/>
  <c r="AM215" i="19"/>
  <c r="AN216" i="19"/>
  <c r="AL218" i="19"/>
  <c r="AM219" i="19"/>
  <c r="AN220" i="19"/>
  <c r="AL222" i="19"/>
  <c r="AM223" i="19"/>
  <c r="AN224" i="19"/>
  <c r="AL226" i="19"/>
  <c r="AM227" i="19"/>
  <c r="AN228" i="19"/>
  <c r="AL230" i="19"/>
  <c r="AM231" i="19"/>
  <c r="AN232" i="19"/>
  <c r="AL234" i="19"/>
  <c r="AM235" i="19"/>
  <c r="AN236" i="19"/>
  <c r="AL238" i="19"/>
  <c r="AM239" i="19"/>
  <c r="AN240" i="19"/>
  <c r="AL242" i="19"/>
  <c r="AM243" i="19"/>
  <c r="AN244" i="19"/>
  <c r="AL246" i="19"/>
  <c r="AN234" i="19"/>
  <c r="AN237" i="19"/>
  <c r="AM240" i="19"/>
  <c r="AL243" i="19"/>
  <c r="AN245" i="19"/>
  <c r="AN247" i="19"/>
  <c r="AL249" i="19"/>
  <c r="AM250" i="19"/>
  <c r="AN251" i="19"/>
  <c r="AL253" i="19"/>
  <c r="AM254" i="19"/>
  <c r="AN255" i="19"/>
  <c r="AL257" i="19"/>
  <c r="AM258" i="19"/>
  <c r="AN259" i="19"/>
  <c r="AL261" i="19"/>
  <c r="AM262" i="19"/>
  <c r="AN263" i="19"/>
  <c r="AL265" i="19"/>
  <c r="AM266" i="19"/>
  <c r="AN267" i="19"/>
  <c r="AL269" i="19"/>
  <c r="AM270" i="19"/>
  <c r="AN271" i="19"/>
  <c r="AL273" i="19"/>
  <c r="AM274" i="19"/>
  <c r="AN275" i="19"/>
  <c r="AL277" i="19"/>
  <c r="AM278" i="19"/>
  <c r="AN279" i="19"/>
  <c r="AL281" i="19"/>
  <c r="AM282" i="19"/>
  <c r="AN283" i="19"/>
  <c r="AL285" i="19"/>
  <c r="AM286" i="19"/>
  <c r="AN287" i="19"/>
  <c r="AL289" i="19"/>
  <c r="AM290" i="19"/>
  <c r="AN291" i="19"/>
  <c r="AL293" i="19"/>
  <c r="AM294" i="19"/>
  <c r="AN295" i="19"/>
  <c r="AL297" i="19"/>
  <c r="AM298" i="19"/>
  <c r="AN299" i="19"/>
  <c r="AL301" i="19"/>
  <c r="AM302" i="19"/>
  <c r="AN303" i="19"/>
  <c r="AL305" i="19"/>
  <c r="AM306" i="19"/>
  <c r="AN307" i="19"/>
  <c r="AL309" i="19"/>
  <c r="AM310" i="19"/>
  <c r="AN311" i="19"/>
  <c r="AL313" i="19"/>
  <c r="AM314" i="19"/>
  <c r="AN315" i="19"/>
  <c r="AL317" i="19"/>
  <c r="AM318" i="19"/>
  <c r="AN319" i="19"/>
  <c r="AL321" i="19"/>
  <c r="AM322" i="19"/>
  <c r="AN323" i="19"/>
  <c r="AL325" i="19"/>
  <c r="AM326" i="19"/>
  <c r="AN327" i="19"/>
  <c r="AL329" i="19"/>
  <c r="AM330" i="19"/>
  <c r="AN331" i="19"/>
  <c r="AL333" i="19"/>
  <c r="AM334" i="19"/>
  <c r="AN335" i="19"/>
  <c r="AL337" i="19"/>
  <c r="AM338" i="19"/>
  <c r="AN339" i="19"/>
  <c r="AL341" i="19"/>
  <c r="AM342" i="19"/>
  <c r="AN343" i="19"/>
  <c r="AL345" i="19"/>
  <c r="AM346" i="19"/>
  <c r="AN347" i="19"/>
  <c r="AL349" i="19"/>
  <c r="AM350" i="19"/>
  <c r="AN351" i="19"/>
  <c r="AL353" i="19"/>
  <c r="AN230" i="19"/>
  <c r="AL236" i="19"/>
  <c r="AN238" i="19"/>
  <c r="AM241" i="19"/>
  <c r="AL244" i="19"/>
  <c r="AN246" i="19"/>
  <c r="AL248" i="19"/>
  <c r="AM249" i="19"/>
  <c r="AN250" i="19"/>
  <c r="AL252" i="19"/>
  <c r="AM253" i="19"/>
  <c r="AN254" i="19"/>
  <c r="AL256" i="19"/>
  <c r="AM257" i="19"/>
  <c r="AN258" i="19"/>
  <c r="AL260" i="19"/>
  <c r="AM261" i="19"/>
  <c r="AN262" i="19"/>
  <c r="AL264" i="19"/>
  <c r="AM265" i="19"/>
  <c r="AN266" i="19"/>
  <c r="AL268" i="19"/>
  <c r="AM269" i="19"/>
  <c r="AN270" i="19"/>
  <c r="AL272" i="19"/>
  <c r="AM273" i="19"/>
  <c r="AN274" i="19"/>
  <c r="AL276" i="19"/>
  <c r="AM277" i="19"/>
  <c r="AN278" i="19"/>
  <c r="AL280" i="19"/>
  <c r="AM281" i="19"/>
  <c r="AN282" i="19"/>
  <c r="AL284" i="19"/>
  <c r="AM285" i="19"/>
  <c r="AN286" i="19"/>
  <c r="AL288" i="19"/>
  <c r="AM289" i="19"/>
  <c r="AN290" i="19"/>
  <c r="AL292" i="19"/>
  <c r="AM293" i="19"/>
  <c r="AN294" i="19"/>
  <c r="AL296" i="19"/>
  <c r="AM297" i="19"/>
  <c r="AN298" i="19"/>
  <c r="AL300" i="19"/>
  <c r="AM301" i="19"/>
  <c r="AN302" i="19"/>
  <c r="AL304" i="19"/>
  <c r="AM305" i="19"/>
  <c r="AN306" i="19"/>
  <c r="AL308" i="19"/>
  <c r="AM309" i="19"/>
  <c r="AN310" i="19"/>
  <c r="AL312" i="19"/>
  <c r="AM313" i="19"/>
  <c r="AN314" i="19"/>
  <c r="AL316" i="19"/>
  <c r="AM317" i="19"/>
  <c r="AN318" i="19"/>
  <c r="AL320" i="19"/>
  <c r="AM321" i="19"/>
  <c r="AN322" i="19"/>
  <c r="AL324" i="19"/>
  <c r="AM325" i="19"/>
  <c r="AN326" i="19"/>
  <c r="AL328" i="19"/>
  <c r="AM329" i="19"/>
  <c r="AN330" i="19"/>
  <c r="AL332" i="19"/>
  <c r="AM333" i="19"/>
  <c r="AN334" i="19"/>
  <c r="AL336" i="19"/>
  <c r="AM337" i="19"/>
  <c r="AN338" i="19"/>
  <c r="AL340" i="19"/>
  <c r="AM341" i="19"/>
  <c r="AN342" i="19"/>
  <c r="AL344" i="19"/>
  <c r="AM345" i="19"/>
  <c r="AN346" i="19"/>
  <c r="AL348" i="19"/>
  <c r="AM349" i="19"/>
  <c r="AL232" i="19"/>
  <c r="AM236" i="19"/>
  <c r="AL239" i="19"/>
  <c r="AN241" i="19"/>
  <c r="AM244" i="19"/>
  <c r="AL247" i="19"/>
  <c r="AM248" i="19"/>
  <c r="AN249" i="19"/>
  <c r="AL251" i="19"/>
  <c r="AM252" i="19"/>
  <c r="AN253" i="19"/>
  <c r="AL255" i="19"/>
  <c r="AM256" i="19"/>
  <c r="AN257" i="19"/>
  <c r="AL259" i="19"/>
  <c r="AM260" i="19"/>
  <c r="AN261" i="19"/>
  <c r="AL263" i="19"/>
  <c r="AM264" i="19"/>
  <c r="AN265" i="19"/>
  <c r="AL267" i="19"/>
  <c r="AM268" i="19"/>
  <c r="AN269" i="19"/>
  <c r="AL271" i="19"/>
  <c r="AM272" i="19"/>
  <c r="AN273" i="19"/>
  <c r="AL275" i="19"/>
  <c r="AM276" i="19"/>
  <c r="AN277" i="19"/>
  <c r="AL279" i="19"/>
  <c r="AM280" i="19"/>
  <c r="AN281" i="19"/>
  <c r="AL283" i="19"/>
  <c r="AM284" i="19"/>
  <c r="AN285" i="19"/>
  <c r="AL287" i="19"/>
  <c r="AM288" i="19"/>
  <c r="AN289" i="19"/>
  <c r="AL291" i="19"/>
  <c r="AM292" i="19"/>
  <c r="AN293" i="19"/>
  <c r="AL295" i="19"/>
  <c r="AM296" i="19"/>
  <c r="AN297" i="19"/>
  <c r="AL299" i="19"/>
  <c r="AM300" i="19"/>
  <c r="AN301" i="19"/>
  <c r="AL303" i="19"/>
  <c r="AM304" i="19"/>
  <c r="AN305" i="19"/>
  <c r="AL307" i="19"/>
  <c r="AM308" i="19"/>
  <c r="AN309" i="19"/>
  <c r="AL311" i="19"/>
  <c r="AM312" i="19"/>
  <c r="AN313" i="19"/>
  <c r="AL315" i="19"/>
  <c r="AM316" i="19"/>
  <c r="AN317" i="19"/>
  <c r="AL319" i="19"/>
  <c r="AM320" i="19"/>
  <c r="AN321" i="19"/>
  <c r="AL323" i="19"/>
  <c r="AM324" i="19"/>
  <c r="AN325" i="19"/>
  <c r="AL327" i="19"/>
  <c r="AM328" i="19"/>
  <c r="AN329" i="19"/>
  <c r="AL331" i="19"/>
  <c r="AM332" i="19"/>
  <c r="AN333" i="19"/>
  <c r="AL335" i="19"/>
  <c r="AM336" i="19"/>
  <c r="AN337" i="19"/>
  <c r="AL339" i="19"/>
  <c r="AM340" i="19"/>
  <c r="AN341" i="19"/>
  <c r="AL343" i="19"/>
  <c r="AM344" i="19"/>
  <c r="AN345" i="19"/>
  <c r="AL347" i="19"/>
  <c r="AM348" i="19"/>
  <c r="AN349" i="19"/>
  <c r="AM233" i="19"/>
  <c r="AM237" i="19"/>
  <c r="AL240" i="19"/>
  <c r="AN242" i="19"/>
  <c r="AM245" i="19"/>
  <c r="AM247" i="19"/>
  <c r="AN248" i="19"/>
  <c r="AL250" i="19"/>
  <c r="AM251" i="19"/>
  <c r="AN252" i="19"/>
  <c r="AL254" i="19"/>
  <c r="AM255" i="19"/>
  <c r="AN256" i="19"/>
  <c r="AL258" i="19"/>
  <c r="AM259" i="19"/>
  <c r="AN260" i="19"/>
  <c r="AL262" i="19"/>
  <c r="AM263" i="19"/>
  <c r="AN264" i="19"/>
  <c r="AL266" i="19"/>
  <c r="AM267" i="19"/>
  <c r="AN268" i="19"/>
  <c r="AL270" i="19"/>
  <c r="AM271" i="19"/>
  <c r="AN272" i="19"/>
  <c r="AL274" i="19"/>
  <c r="AM275" i="19"/>
  <c r="AN276" i="19"/>
  <c r="AL278" i="19"/>
  <c r="AM279" i="19"/>
  <c r="AN280" i="19"/>
  <c r="AL282" i="19"/>
  <c r="AM283" i="19"/>
  <c r="AN284" i="19"/>
  <c r="AL286" i="19"/>
  <c r="AM287" i="19"/>
  <c r="AN288" i="19"/>
  <c r="AL290" i="19"/>
  <c r="AM291" i="19"/>
  <c r="AN292" i="19"/>
  <c r="AL294" i="19"/>
  <c r="AM295" i="19"/>
  <c r="AN296" i="19"/>
  <c r="AL298" i="19"/>
  <c r="AM299" i="19"/>
  <c r="AN300" i="19"/>
  <c r="AL302" i="19"/>
  <c r="AM303" i="19"/>
  <c r="AN304" i="19"/>
  <c r="AL306" i="19"/>
  <c r="AM307" i="19"/>
  <c r="AN308" i="19"/>
  <c r="AL310" i="19"/>
  <c r="AM311" i="19"/>
  <c r="AN312" i="19"/>
  <c r="AL314" i="19"/>
  <c r="AM315" i="19"/>
  <c r="AN316" i="19"/>
  <c r="AL318" i="19"/>
  <c r="AM319" i="19"/>
  <c r="AN320" i="19"/>
  <c r="AL322" i="19"/>
  <c r="AM323" i="19"/>
  <c r="AN324" i="19"/>
  <c r="AL326" i="19"/>
  <c r="AM327" i="19"/>
  <c r="AN328" i="19"/>
  <c r="AL330" i="19"/>
  <c r="AM331" i="19"/>
  <c r="AN332" i="19"/>
  <c r="AL334" i="19"/>
  <c r="AM335" i="19"/>
  <c r="AN336" i="19"/>
  <c r="AL338" i="19"/>
  <c r="AM339" i="19"/>
  <c r="AN340" i="19"/>
  <c r="AL342" i="19"/>
  <c r="AM343" i="19"/>
  <c r="AN344" i="19"/>
  <c r="AL346" i="19"/>
  <c r="AM347" i="19"/>
  <c r="AN348" i="19"/>
  <c r="AL350" i="19"/>
  <c r="AM351" i="19"/>
  <c r="AN352" i="19"/>
  <c r="AN362" i="19"/>
  <c r="AM361" i="19"/>
  <c r="AL360" i="19"/>
  <c r="AN358" i="19"/>
  <c r="AM357" i="19"/>
  <c r="AL356" i="19"/>
  <c r="AN354" i="19"/>
  <c r="AM353" i="19"/>
  <c r="AN350" i="19"/>
  <c r="AM362" i="19"/>
  <c r="AL361" i="19"/>
  <c r="AN359" i="19"/>
  <c r="AM358" i="19"/>
  <c r="AL357" i="19"/>
  <c r="AN355" i="19"/>
  <c r="AM354" i="19"/>
  <c r="AM352" i="19"/>
  <c r="O4" i="4"/>
  <c r="AB55" i="19" l="1"/>
  <c r="AH55" i="19" s="1"/>
  <c r="AB55" i="27"/>
  <c r="Z55" i="19"/>
  <c r="AF55" i="19" s="1"/>
  <c r="Z55" i="27"/>
  <c r="AA55" i="19"/>
  <c r="AG55" i="19" s="1"/>
  <c r="AA55" i="27"/>
  <c r="H27" i="33"/>
  <c r="J27" i="33" s="1"/>
  <c r="I27" i="33"/>
  <c r="A64" i="33"/>
  <c r="I24" i="31"/>
  <c r="H24" i="31"/>
  <c r="J24" i="31" s="1"/>
  <c r="A86" i="31"/>
  <c r="L56" i="29"/>
  <c r="AC57" i="29" s="1"/>
  <c r="M56" i="29"/>
  <c r="AD56" i="29" s="1"/>
  <c r="N56" i="29"/>
  <c r="AE56" i="29" s="1"/>
  <c r="AK4" i="19"/>
  <c r="AP3" i="19"/>
  <c r="Z56" i="27" l="1"/>
  <c r="Z56" i="19"/>
  <c r="AF56" i="19" s="1"/>
  <c r="AB56" i="27"/>
  <c r="AB56" i="19"/>
  <c r="AH56" i="19" s="1"/>
  <c r="AA56" i="27"/>
  <c r="AA56" i="19"/>
  <c r="AG56" i="19" s="1"/>
  <c r="L27" i="33"/>
  <c r="C28" i="33" s="1"/>
  <c r="K27" i="33"/>
  <c r="A65" i="33"/>
  <c r="A87" i="31"/>
  <c r="L24" i="31"/>
  <c r="C25" i="31" s="1"/>
  <c r="K24" i="31"/>
  <c r="L57" i="29"/>
  <c r="AC58" i="29" s="1"/>
  <c r="M57" i="29"/>
  <c r="AD57" i="29" s="1"/>
  <c r="N57" i="29"/>
  <c r="AE57" i="29" s="1"/>
  <c r="A34" i="26"/>
  <c r="AK5" i="19"/>
  <c r="AP4" i="19"/>
  <c r="AB57" i="19" l="1"/>
  <c r="AH57" i="19" s="1"/>
  <c r="AB57" i="27"/>
  <c r="Z57" i="27"/>
  <c r="Z57" i="19"/>
  <c r="AF57" i="19" s="1"/>
  <c r="AA57" i="19"/>
  <c r="AG57" i="19" s="1"/>
  <c r="AA57" i="27"/>
  <c r="A66" i="33"/>
  <c r="D28" i="33"/>
  <c r="E28" i="33" s="1"/>
  <c r="D25" i="31"/>
  <c r="E25" i="31" s="1"/>
  <c r="A88" i="31"/>
  <c r="L58" i="29"/>
  <c r="AC59" i="29" s="1"/>
  <c r="M58" i="29"/>
  <c r="AD58" i="29" s="1"/>
  <c r="N58" i="29"/>
  <c r="AE58" i="29" s="1"/>
  <c r="A35" i="26"/>
  <c r="AK6" i="19"/>
  <c r="AP5" i="19"/>
  <c r="AB58" i="19" l="1"/>
  <c r="AH58" i="19" s="1"/>
  <c r="AB58" i="27"/>
  <c r="Z58" i="27"/>
  <c r="Z58" i="19"/>
  <c r="AF58" i="19" s="1"/>
  <c r="AA58" i="19"/>
  <c r="AG58" i="19" s="1"/>
  <c r="AA58" i="27"/>
  <c r="H28" i="33"/>
  <c r="J28" i="33" s="1"/>
  <c r="I28" i="33"/>
  <c r="A67" i="33"/>
  <c r="I25" i="31"/>
  <c r="H25" i="31"/>
  <c r="J25" i="31" s="1"/>
  <c r="A89" i="31"/>
  <c r="N59" i="29"/>
  <c r="AE59" i="29" s="1"/>
  <c r="L59" i="29"/>
  <c r="AC60" i="29" s="1"/>
  <c r="M59" i="29"/>
  <c r="AD59" i="29" s="1"/>
  <c r="A36" i="26"/>
  <c r="AK7" i="19"/>
  <c r="AP6" i="19"/>
  <c r="Z59" i="19" l="1"/>
  <c r="AF59" i="19" s="1"/>
  <c r="Z59" i="27"/>
  <c r="AA59" i="19"/>
  <c r="AG59" i="19" s="1"/>
  <c r="AA59" i="27"/>
  <c r="AB59" i="19"/>
  <c r="AH59" i="19" s="1"/>
  <c r="AB59" i="27"/>
  <c r="A68" i="33"/>
  <c r="L28" i="33"/>
  <c r="C29" i="33" s="1"/>
  <c r="K28" i="33"/>
  <c r="A90" i="31"/>
  <c r="L25" i="31"/>
  <c r="C26" i="31" s="1"/>
  <c r="K25" i="31"/>
  <c r="L60" i="29"/>
  <c r="AC61" i="29" s="1"/>
  <c r="M60" i="29"/>
  <c r="AD60" i="29" s="1"/>
  <c r="N60" i="29"/>
  <c r="AE60" i="29" s="1"/>
  <c r="A37" i="26"/>
  <c r="AK8" i="19"/>
  <c r="AP7" i="19"/>
  <c r="AB60" i="27" l="1"/>
  <c r="AB60" i="19"/>
  <c r="AH60" i="19" s="1"/>
  <c r="Z60" i="27"/>
  <c r="Z60" i="19"/>
  <c r="AF60" i="19" s="1"/>
  <c r="AA60" i="27"/>
  <c r="AA60" i="19"/>
  <c r="AG60" i="19" s="1"/>
  <c r="D29" i="33"/>
  <c r="E29" i="33" s="1"/>
  <c r="A69" i="33"/>
  <c r="D26" i="31"/>
  <c r="E26" i="31" s="1"/>
  <c r="A91" i="31"/>
  <c r="L61" i="29"/>
  <c r="AC62" i="29" s="1"/>
  <c r="M61" i="29"/>
  <c r="AD61" i="29" s="1"/>
  <c r="N61" i="29"/>
  <c r="AE61" i="29" s="1"/>
  <c r="AK9" i="19"/>
  <c r="AP8" i="19"/>
  <c r="A38" i="26"/>
  <c r="B29" i="4"/>
  <c r="B30" i="4"/>
  <c r="B31"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AB61" i="19" l="1"/>
  <c r="AH61" i="19" s="1"/>
  <c r="AB61" i="27"/>
  <c r="Z61" i="27"/>
  <c r="Z61" i="19"/>
  <c r="AF61" i="19" s="1"/>
  <c r="AA61" i="19"/>
  <c r="AG61" i="19" s="1"/>
  <c r="AA61" i="27"/>
  <c r="H29" i="33"/>
  <c r="J29" i="33" s="1"/>
  <c r="I29" i="33"/>
  <c r="A70" i="33"/>
  <c r="I26" i="31"/>
  <c r="H26" i="31"/>
  <c r="J26" i="31" s="1"/>
  <c r="A92" i="31"/>
  <c r="L62" i="29"/>
  <c r="AC63" i="29" s="1"/>
  <c r="M62" i="29"/>
  <c r="AD62" i="29" s="1"/>
  <c r="N62" i="29"/>
  <c r="AE62" i="29" s="1"/>
  <c r="AK10" i="19"/>
  <c r="AP9" i="19"/>
  <c r="A39" i="26"/>
  <c r="O6" i="4"/>
  <c r="O7" i="4"/>
  <c r="O8" i="4"/>
  <c r="O9" i="4"/>
  <c r="O10" i="4"/>
  <c r="O11" i="4"/>
  <c r="O12" i="4"/>
  <c r="O13" i="4"/>
  <c r="O14" i="4"/>
  <c r="O15" i="4"/>
  <c r="O16" i="4"/>
  <c r="O17" i="4"/>
  <c r="O18" i="4"/>
  <c r="O19" i="4"/>
  <c r="O20" i="4"/>
  <c r="O21" i="4"/>
  <c r="O22" i="4"/>
  <c r="O23" i="4"/>
  <c r="O24" i="4"/>
  <c r="O25" i="4"/>
  <c r="O26" i="4"/>
  <c r="O27" i="4"/>
  <c r="O28" i="4"/>
  <c r="O29" i="4"/>
  <c r="O30" i="4"/>
  <c r="O31"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201"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6" i="4"/>
  <c r="O297" i="4"/>
  <c r="O298" i="4"/>
  <c r="O299" i="4"/>
  <c r="O300" i="4"/>
  <c r="O301" i="4"/>
  <c r="O302" i="4"/>
  <c r="O303" i="4"/>
  <c r="O304" i="4"/>
  <c r="O305" i="4"/>
  <c r="O306" i="4"/>
  <c r="O307" i="4"/>
  <c r="O308" i="4"/>
  <c r="O309" i="4"/>
  <c r="O310" i="4"/>
  <c r="O311" i="4"/>
  <c r="O312" i="4"/>
  <c r="O313" i="4"/>
  <c r="O314" i="4"/>
  <c r="O315" i="4"/>
  <c r="O316" i="4"/>
  <c r="O317" i="4"/>
  <c r="O318" i="4"/>
  <c r="O5" i="4"/>
  <c r="AB62" i="27" l="1"/>
  <c r="AB62" i="19"/>
  <c r="AH62" i="19" s="1"/>
  <c r="Z62" i="27"/>
  <c r="Z62" i="19"/>
  <c r="AF62" i="19" s="1"/>
  <c r="AA62" i="27"/>
  <c r="AA62" i="19"/>
  <c r="AG62" i="19" s="1"/>
  <c r="A71" i="33"/>
  <c r="L29" i="33"/>
  <c r="C30" i="33" s="1"/>
  <c r="K29" i="33"/>
  <c r="A93" i="31"/>
  <c r="L26" i="31"/>
  <c r="C27" i="31" s="1"/>
  <c r="K26" i="31"/>
  <c r="N63" i="29"/>
  <c r="AE63" i="29" s="1"/>
  <c r="L63" i="29"/>
  <c r="AC64" i="29" s="1"/>
  <c r="M63" i="29"/>
  <c r="AD63" i="29" s="1"/>
  <c r="AK11" i="19"/>
  <c r="AP10" i="19"/>
  <c r="A40" i="26"/>
  <c r="B5" i="4"/>
  <c r="B6" i="4"/>
  <c r="B7" i="4"/>
  <c r="B8" i="4"/>
  <c r="B9" i="4"/>
  <c r="B10" i="4"/>
  <c r="B11" i="4"/>
  <c r="B12" i="4"/>
  <c r="B13" i="4"/>
  <c r="B14" i="4"/>
  <c r="B15" i="4"/>
  <c r="B16" i="4"/>
  <c r="B17" i="4"/>
  <c r="B18" i="4"/>
  <c r="B19" i="4"/>
  <c r="B20" i="4"/>
  <c r="B21" i="4"/>
  <c r="B22" i="4"/>
  <c r="B23" i="4"/>
  <c r="B24" i="4"/>
  <c r="B25" i="4"/>
  <c r="B26" i="4"/>
  <c r="B27" i="4"/>
  <c r="B28" i="4"/>
  <c r="B4" i="4"/>
  <c r="AB63" i="19" l="1"/>
  <c r="AH63" i="19" s="1"/>
  <c r="AB63" i="27"/>
  <c r="Z63" i="27"/>
  <c r="Z63" i="19"/>
  <c r="AF63" i="19" s="1"/>
  <c r="AA63" i="19"/>
  <c r="AG63" i="19" s="1"/>
  <c r="AA63" i="27"/>
  <c r="D30" i="33"/>
  <c r="E30" i="33" s="1"/>
  <c r="A72" i="33"/>
  <c r="D27" i="31"/>
  <c r="E27" i="31" s="1"/>
  <c r="A94" i="31"/>
  <c r="L64" i="29"/>
  <c r="AC65" i="29" s="1"/>
  <c r="M64" i="29"/>
  <c r="AD64" i="29" s="1"/>
  <c r="N64" i="29"/>
  <c r="AE64" i="29" s="1"/>
  <c r="AK12" i="19"/>
  <c r="AP12" i="19" s="1"/>
  <c r="AP11" i="19"/>
  <c r="A41" i="26"/>
  <c r="D5" i="4"/>
  <c r="D6" i="4" s="1"/>
  <c r="D7" i="4" s="1"/>
  <c r="D8" i="4" s="1"/>
  <c r="D9" i="4" s="1"/>
  <c r="D10" i="4" s="1"/>
  <c r="D11" i="4" s="1"/>
  <c r="D12" i="4" s="1"/>
  <c r="D13" i="4" s="1"/>
  <c r="D14" i="4" s="1"/>
  <c r="D15" i="4" s="1"/>
  <c r="D16" i="4" s="1"/>
  <c r="D17" i="4" s="1"/>
  <c r="D18" i="4" s="1"/>
  <c r="D19" i="4" s="1"/>
  <c r="D20" i="4" s="1"/>
  <c r="D21" i="4" s="1"/>
  <c r="D22" i="4" s="1"/>
  <c r="D23" i="4" s="1"/>
  <c r="D24" i="4" s="1"/>
  <c r="D25" i="4" s="1"/>
  <c r="D26" i="4" s="1"/>
  <c r="D27" i="4" s="1"/>
  <c r="D28" i="4" s="1"/>
  <c r="D29" i="4" s="1"/>
  <c r="D30" i="4" s="1"/>
  <c r="D31" i="4" s="1"/>
  <c r="D33" i="4" s="1"/>
  <c r="D34" i="4" s="1"/>
  <c r="D35" i="4" s="1"/>
  <c r="D36" i="4" s="1"/>
  <c r="D37" i="4" s="1"/>
  <c r="D38" i="4" s="1"/>
  <c r="D39" i="4" s="1"/>
  <c r="D40" i="4" s="1"/>
  <c r="D41" i="4" s="1"/>
  <c r="D42" i="4" s="1"/>
  <c r="D43" i="4" s="1"/>
  <c r="D44" i="4" s="1"/>
  <c r="D45" i="4" s="1"/>
  <c r="D46" i="4" s="1"/>
  <c r="D47" i="4" s="1"/>
  <c r="D48" i="4" s="1"/>
  <c r="D49" i="4" s="1"/>
  <c r="D50" i="4" s="1"/>
  <c r="D51" i="4" s="1"/>
  <c r="D52" i="4" s="1"/>
  <c r="D53" i="4" s="1"/>
  <c r="D54" i="4" s="1"/>
  <c r="D55" i="4" s="1"/>
  <c r="D56" i="4" s="1"/>
  <c r="D57" i="4" s="1"/>
  <c r="D58" i="4" s="1"/>
  <c r="D59" i="4" s="1"/>
  <c r="D60" i="4" s="1"/>
  <c r="D61" i="4" s="1"/>
  <c r="D62" i="4" s="1"/>
  <c r="D63" i="4" s="1"/>
  <c r="D64" i="4" s="1"/>
  <c r="D65" i="4" s="1"/>
  <c r="D66" i="4" s="1"/>
  <c r="D67" i="4" s="1"/>
  <c r="D69" i="4" s="1"/>
  <c r="D70" i="4" s="1"/>
  <c r="D71" i="4" s="1"/>
  <c r="D72" i="4" s="1"/>
  <c r="D73" i="4" s="1"/>
  <c r="D74" i="4" s="1"/>
  <c r="D75" i="4" s="1"/>
  <c r="D76" i="4" s="1"/>
  <c r="D77" i="4" s="1"/>
  <c r="D78" i="4" s="1"/>
  <c r="D79" i="4" s="1"/>
  <c r="D80" i="4" s="1"/>
  <c r="D81" i="4" s="1"/>
  <c r="D82" i="4" s="1"/>
  <c r="D83" i="4" s="1"/>
  <c r="D84" i="4" s="1"/>
  <c r="D85" i="4" s="1"/>
  <c r="D86" i="4" s="1"/>
  <c r="D87" i="4" s="1"/>
  <c r="D88" i="4" s="1"/>
  <c r="D89" i="4" s="1"/>
  <c r="D90" i="4" s="1"/>
  <c r="D91" i="4" s="1"/>
  <c r="D92" i="4" s="1"/>
  <c r="D93" i="4" s="1"/>
  <c r="D94" i="4" s="1"/>
  <c r="D95" i="4" s="1"/>
  <c r="D96" i="4" s="1"/>
  <c r="D97" i="4" s="1"/>
  <c r="D98" i="4" s="1"/>
  <c r="D99" i="4" s="1"/>
  <c r="D100" i="4" s="1"/>
  <c r="D101" i="4" s="1"/>
  <c r="D102" i="4" s="1"/>
  <c r="D103" i="4" s="1"/>
  <c r="D104" i="4" s="1"/>
  <c r="D105" i="4" s="1"/>
  <c r="D106" i="4" s="1"/>
  <c r="D107" i="4" s="1"/>
  <c r="D108" i="4" s="1"/>
  <c r="D109" i="4" s="1"/>
  <c r="D110" i="4" s="1"/>
  <c r="D111" i="4" s="1"/>
  <c r="D112" i="4" s="1"/>
  <c r="D113" i="4" s="1"/>
  <c r="D114" i="4" s="1"/>
  <c r="D115" i="4" s="1"/>
  <c r="D116" i="4" s="1"/>
  <c r="D117" i="4" s="1"/>
  <c r="D118" i="4" s="1"/>
  <c r="D119" i="4" s="1"/>
  <c r="D120" i="4" s="1"/>
  <c r="D121" i="4" s="1"/>
  <c r="D122" i="4" s="1"/>
  <c r="D123" i="4" s="1"/>
  <c r="D124" i="4" s="1"/>
  <c r="D125" i="4" s="1"/>
  <c r="D126" i="4" s="1"/>
  <c r="D127" i="4" s="1"/>
  <c r="D128" i="4" s="1"/>
  <c r="D129" i="4" s="1"/>
  <c r="D130" i="4" s="1"/>
  <c r="D131" i="4" s="1"/>
  <c r="D132" i="4" s="1"/>
  <c r="D133" i="4" s="1"/>
  <c r="D134" i="4" s="1"/>
  <c r="D135" i="4" s="1"/>
  <c r="D136" i="4" s="1"/>
  <c r="D137" i="4" s="1"/>
  <c r="D138" i="4" s="1"/>
  <c r="D139" i="4" s="1"/>
  <c r="D140" i="4" s="1"/>
  <c r="D141" i="4" s="1"/>
  <c r="D142" i="4" s="1"/>
  <c r="D143" i="4" s="1"/>
  <c r="D144" i="4" s="1"/>
  <c r="D145" i="4" s="1"/>
  <c r="D146" i="4" s="1"/>
  <c r="D147" i="4" s="1"/>
  <c r="D148" i="4" s="1"/>
  <c r="D149" i="4" s="1"/>
  <c r="D150" i="4" s="1"/>
  <c r="D151" i="4" s="1"/>
  <c r="D152" i="4" s="1"/>
  <c r="D153" i="4" s="1"/>
  <c r="D154" i="4" s="1"/>
  <c r="D155" i="4" s="1"/>
  <c r="D156" i="4" s="1"/>
  <c r="D157" i="4" s="1"/>
  <c r="D158" i="4" s="1"/>
  <c r="D159" i="4" s="1"/>
  <c r="D160" i="4" s="1"/>
  <c r="D161" i="4" s="1"/>
  <c r="D162" i="4" s="1"/>
  <c r="D163" i="4" s="1"/>
  <c r="D164" i="4" s="1"/>
  <c r="D165" i="4" s="1"/>
  <c r="D166" i="4" s="1"/>
  <c r="D167" i="4" s="1"/>
  <c r="D168" i="4" s="1"/>
  <c r="D169" i="4" s="1"/>
  <c r="D170" i="4" s="1"/>
  <c r="D171" i="4" s="1"/>
  <c r="D172" i="4" s="1"/>
  <c r="D173" i="4" s="1"/>
  <c r="D174" i="4" s="1"/>
  <c r="D175" i="4" s="1"/>
  <c r="D176" i="4" s="1"/>
  <c r="D177" i="4" s="1"/>
  <c r="D178" i="4" s="1"/>
  <c r="D179" i="4" s="1"/>
  <c r="D180" i="4" s="1"/>
  <c r="D181" i="4" s="1"/>
  <c r="D182" i="4" s="1"/>
  <c r="D183" i="4" s="1"/>
  <c r="D184" i="4" s="1"/>
  <c r="D185" i="4" s="1"/>
  <c r="D186" i="4" s="1"/>
  <c r="D187" i="4" s="1"/>
  <c r="D188" i="4" s="1"/>
  <c r="D189" i="4" s="1"/>
  <c r="D190" i="4" s="1"/>
  <c r="D191" i="4" s="1"/>
  <c r="D192" i="4" s="1"/>
  <c r="D193" i="4" s="1"/>
  <c r="D194" i="4" s="1"/>
  <c r="D195" i="4" s="1"/>
  <c r="D196" i="4" s="1"/>
  <c r="D197" i="4" s="1"/>
  <c r="D198" i="4" s="1"/>
  <c r="D199" i="4" s="1"/>
  <c r="D200" i="4" s="1"/>
  <c r="D201" i="4" s="1"/>
  <c r="D202" i="4" s="1"/>
  <c r="D203" i="4" s="1"/>
  <c r="D204" i="4" s="1"/>
  <c r="D205" i="4" s="1"/>
  <c r="D206" i="4" s="1"/>
  <c r="D207" i="4" s="1"/>
  <c r="D208" i="4" s="1"/>
  <c r="D209" i="4" s="1"/>
  <c r="D210" i="4" s="1"/>
  <c r="D211" i="4" s="1"/>
  <c r="D212" i="4" s="1"/>
  <c r="D213" i="4" s="1"/>
  <c r="D214" i="4" s="1"/>
  <c r="D215" i="4" s="1"/>
  <c r="D216" i="4" s="1"/>
  <c r="D217" i="4" s="1"/>
  <c r="D218" i="4" s="1"/>
  <c r="D219" i="4" s="1"/>
  <c r="D220" i="4" s="1"/>
  <c r="D221" i="4" s="1"/>
  <c r="D222" i="4" s="1"/>
  <c r="D223" i="4" s="1"/>
  <c r="D224" i="4" s="1"/>
  <c r="D225" i="4" s="1"/>
  <c r="D226" i="4" s="1"/>
  <c r="D227" i="4" s="1"/>
  <c r="D228" i="4" s="1"/>
  <c r="D229" i="4" s="1"/>
  <c r="D230" i="4" s="1"/>
  <c r="D231" i="4" s="1"/>
  <c r="D232" i="4" s="1"/>
  <c r="D233" i="4" s="1"/>
  <c r="D234" i="4" s="1"/>
  <c r="D235" i="4" s="1"/>
  <c r="D236" i="4" s="1"/>
  <c r="D237" i="4" s="1"/>
  <c r="D238" i="4" s="1"/>
  <c r="D239" i="4" s="1"/>
  <c r="D240" i="4" s="1"/>
  <c r="D241" i="4" s="1"/>
  <c r="D242" i="4" s="1"/>
  <c r="D243" i="4" s="1"/>
  <c r="D244" i="4" s="1"/>
  <c r="D245" i="4" s="1"/>
  <c r="D246" i="4" s="1"/>
  <c r="D247" i="4" s="1"/>
  <c r="D248" i="4" s="1"/>
  <c r="D249" i="4" s="1"/>
  <c r="D250" i="4" s="1"/>
  <c r="D251" i="4" s="1"/>
  <c r="D252" i="4" s="1"/>
  <c r="D253" i="4" s="1"/>
  <c r="D254" i="4" s="1"/>
  <c r="D255" i="4" s="1"/>
  <c r="D256" i="4" s="1"/>
  <c r="D257" i="4" s="1"/>
  <c r="D258" i="4" s="1"/>
  <c r="D259" i="4" s="1"/>
  <c r="D260" i="4" s="1"/>
  <c r="D261" i="4" s="1"/>
  <c r="D262" i="4" s="1"/>
  <c r="D263" i="4" s="1"/>
  <c r="D264" i="4" s="1"/>
  <c r="D265" i="4" s="1"/>
  <c r="D266" i="4" s="1"/>
  <c r="D267" i="4" s="1"/>
  <c r="D268" i="4" s="1"/>
  <c r="D269" i="4" s="1"/>
  <c r="D270" i="4" s="1"/>
  <c r="D271" i="4" s="1"/>
  <c r="D272" i="4" s="1"/>
  <c r="D273" i="4" s="1"/>
  <c r="D274" i="4" s="1"/>
  <c r="D275" i="4" s="1"/>
  <c r="D276" i="4" s="1"/>
  <c r="D277" i="4" s="1"/>
  <c r="D278" i="4" s="1"/>
  <c r="D279" i="4" s="1"/>
  <c r="D280" i="4" s="1"/>
  <c r="D281" i="4" s="1"/>
  <c r="D282" i="4" s="1"/>
  <c r="D283" i="4" s="1"/>
  <c r="D284" i="4" s="1"/>
  <c r="D285" i="4" s="1"/>
  <c r="D286" i="4" s="1"/>
  <c r="D287" i="4" s="1"/>
  <c r="D288" i="4" s="1"/>
  <c r="D289" i="4" s="1"/>
  <c r="D290" i="4" s="1"/>
  <c r="D291" i="4" s="1"/>
  <c r="D292" i="4" s="1"/>
  <c r="D293" i="4" s="1"/>
  <c r="D294" i="4" s="1"/>
  <c r="D295" i="4" s="1"/>
  <c r="D296" i="4" s="1"/>
  <c r="D297" i="4" s="1"/>
  <c r="D298" i="4" s="1"/>
  <c r="D299" i="4" s="1"/>
  <c r="D300" i="4" s="1"/>
  <c r="D301" i="4" s="1"/>
  <c r="D302" i="4" s="1"/>
  <c r="D303" i="4" s="1"/>
  <c r="D304" i="4" s="1"/>
  <c r="D305" i="4" s="1"/>
  <c r="D306" i="4" s="1"/>
  <c r="D307" i="4" s="1"/>
  <c r="D308" i="4" s="1"/>
  <c r="D309" i="4" s="1"/>
  <c r="D310" i="4" s="1"/>
  <c r="D311" i="4" s="1"/>
  <c r="D312" i="4" s="1"/>
  <c r="D313" i="4" s="1"/>
  <c r="D314" i="4" s="1"/>
  <c r="D315" i="4" s="1"/>
  <c r="D316" i="4" s="1"/>
  <c r="D317" i="4" s="1"/>
  <c r="D318" i="4" s="1"/>
  <c r="C1" i="4"/>
  <c r="AB64" i="27" l="1"/>
  <c r="AB64" i="19"/>
  <c r="AH64" i="19" s="1"/>
  <c r="Z64" i="27"/>
  <c r="Z64" i="19"/>
  <c r="AF64" i="19" s="1"/>
  <c r="AA64" i="27"/>
  <c r="AA64" i="19"/>
  <c r="AG64" i="19" s="1"/>
  <c r="H30" i="33"/>
  <c r="J30" i="33" s="1"/>
  <c r="I30" i="33"/>
  <c r="A73" i="33"/>
  <c r="H27" i="31"/>
  <c r="J27" i="31" s="1"/>
  <c r="I27" i="31"/>
  <c r="A95" i="31"/>
  <c r="L65" i="29"/>
  <c r="AC66" i="29" s="1"/>
  <c r="M65" i="29"/>
  <c r="AD65" i="29" s="1"/>
  <c r="N65" i="29"/>
  <c r="AE65" i="29" s="1"/>
  <c r="A42" i="26"/>
  <c r="F4" i="4"/>
  <c r="G4" i="4" s="1"/>
  <c r="AB65" i="19" l="1"/>
  <c r="AH65" i="19" s="1"/>
  <c r="AB65" i="27"/>
  <c r="Z65" i="27"/>
  <c r="Z65" i="19"/>
  <c r="AF65" i="19" s="1"/>
  <c r="AA65" i="27"/>
  <c r="AA65" i="19"/>
  <c r="AG65" i="19" s="1"/>
  <c r="A74" i="33"/>
  <c r="K30" i="33"/>
  <c r="L30" i="33"/>
  <c r="C31" i="33" s="1"/>
  <c r="L27" i="31"/>
  <c r="C28" i="31" s="1"/>
  <c r="K27" i="31"/>
  <c r="A96" i="31"/>
  <c r="L66" i="29"/>
  <c r="AC67" i="29" s="1"/>
  <c r="M66" i="29"/>
  <c r="AD66" i="29" s="1"/>
  <c r="N66" i="29"/>
  <c r="AE66" i="29" s="1"/>
  <c r="A43" i="26"/>
  <c r="E3" i="19"/>
  <c r="AF3" i="19" s="1"/>
  <c r="H4" i="4"/>
  <c r="I4" i="4"/>
  <c r="J4" i="4"/>
  <c r="F3" i="19"/>
  <c r="AG3" i="19" s="1"/>
  <c r="AA66" i="19" l="1"/>
  <c r="AG66" i="19" s="1"/>
  <c r="AA66" i="27"/>
  <c r="AB66" i="19"/>
  <c r="AH66" i="19" s="1"/>
  <c r="AB66" i="27"/>
  <c r="Z66" i="27"/>
  <c r="Z66" i="19"/>
  <c r="AF66" i="19" s="1"/>
  <c r="D31" i="33"/>
  <c r="E31" i="33" s="1"/>
  <c r="A75" i="33"/>
  <c r="A97" i="31"/>
  <c r="D28" i="31"/>
  <c r="E28" i="31" s="1"/>
  <c r="N67" i="29"/>
  <c r="AE67" i="29" s="1"/>
  <c r="L67" i="29"/>
  <c r="AC68" i="29" s="1"/>
  <c r="M67" i="29"/>
  <c r="AD67" i="29" s="1"/>
  <c r="A44" i="26"/>
  <c r="K4" i="4"/>
  <c r="Q4" i="4" s="1"/>
  <c r="F4" i="27" s="1"/>
  <c r="AG4" i="27" s="1"/>
  <c r="M4" i="4"/>
  <c r="E5" i="4" s="1"/>
  <c r="G3" i="19"/>
  <c r="AH3" i="19" s="1"/>
  <c r="AB67" i="19" l="1"/>
  <c r="AB67" i="27"/>
  <c r="Z67" i="19"/>
  <c r="Z67" i="27"/>
  <c r="AA67" i="19"/>
  <c r="AA67" i="27"/>
  <c r="H31" i="33"/>
  <c r="J31" i="33" s="1"/>
  <c r="I31" i="33"/>
  <c r="A76" i="33"/>
  <c r="H28" i="31"/>
  <c r="J28" i="31" s="1"/>
  <c r="I28" i="31"/>
  <c r="A98" i="31"/>
  <c r="L68" i="29"/>
  <c r="AC69" i="29" s="1"/>
  <c r="M68" i="29"/>
  <c r="AD68" i="29" s="1"/>
  <c r="N68" i="29"/>
  <c r="AE68" i="29" s="1"/>
  <c r="A45" i="26"/>
  <c r="F5" i="4"/>
  <c r="G5" i="4" s="1"/>
  <c r="P4" i="4"/>
  <c r="E4" i="27" s="1"/>
  <c r="AF4" i="27" s="1"/>
  <c r="Z68" i="27" l="1"/>
  <c r="Z68" i="19"/>
  <c r="AA68" i="27"/>
  <c r="AA68" i="19"/>
  <c r="AB68" i="27"/>
  <c r="AB68" i="19"/>
  <c r="A77" i="33"/>
  <c r="L31" i="33"/>
  <c r="C32" i="33" s="1"/>
  <c r="K31" i="33"/>
  <c r="L28" i="31"/>
  <c r="C29" i="31" s="1"/>
  <c r="K28" i="31"/>
  <c r="A99" i="31"/>
  <c r="L69" i="29"/>
  <c r="AC70" i="29" s="1"/>
  <c r="M69" i="29"/>
  <c r="AD69" i="29" s="1"/>
  <c r="N69" i="29"/>
  <c r="AE69" i="29" s="1"/>
  <c r="A46" i="26"/>
  <c r="H5" i="4"/>
  <c r="J5" i="4"/>
  <c r="I5" i="4"/>
  <c r="R4" i="4"/>
  <c r="G4" i="27" s="1"/>
  <c r="AH4" i="27" s="1"/>
  <c r="AA69" i="27" l="1"/>
  <c r="AA69" i="19"/>
  <c r="AB69" i="19"/>
  <c r="AB69" i="27"/>
  <c r="Z69" i="27"/>
  <c r="Z69" i="19"/>
  <c r="D32" i="33"/>
  <c r="E32" i="33" s="1"/>
  <c r="A78" i="33"/>
  <c r="A100" i="31"/>
  <c r="D29" i="31"/>
  <c r="E29" i="31" s="1"/>
  <c r="L70" i="29"/>
  <c r="AC71" i="29" s="1"/>
  <c r="M70" i="29"/>
  <c r="AD70" i="29" s="1"/>
  <c r="N70" i="29"/>
  <c r="AE70" i="29" s="1"/>
  <c r="V4" i="4"/>
  <c r="T4" i="4" s="1"/>
  <c r="A47" i="26"/>
  <c r="K5" i="4"/>
  <c r="Q5" i="4" s="1"/>
  <c r="F5" i="27" s="1"/>
  <c r="AG5" i="27" s="1"/>
  <c r="M5" i="4"/>
  <c r="E6" i="4" s="1"/>
  <c r="F6" i="4" s="1"/>
  <c r="G6" i="4" s="1"/>
  <c r="H6" i="4" s="1"/>
  <c r="AA70" i="19" l="1"/>
  <c r="AA70" i="27"/>
  <c r="Z70" i="27"/>
  <c r="Z70" i="19"/>
  <c r="AB70" i="19"/>
  <c r="AB70" i="27"/>
  <c r="A79" i="33"/>
  <c r="H29" i="31"/>
  <c r="J29" i="31" s="1"/>
  <c r="I29" i="31"/>
  <c r="A101" i="31"/>
  <c r="N71" i="29"/>
  <c r="AE71" i="29" s="1"/>
  <c r="M71" i="29"/>
  <c r="AD71" i="29" s="1"/>
  <c r="L71" i="29"/>
  <c r="AC72" i="29" s="1"/>
  <c r="U4" i="4"/>
  <c r="E4" i="19"/>
  <c r="E4" i="25"/>
  <c r="T4" i="25" s="1"/>
  <c r="G4" i="19"/>
  <c r="G4" i="25"/>
  <c r="A48" i="26"/>
  <c r="F5" i="22"/>
  <c r="C6" i="22" s="1"/>
  <c r="D6" i="22" s="1"/>
  <c r="E6" i="22" s="1"/>
  <c r="J6" i="4"/>
  <c r="P5" i="4"/>
  <c r="E5" i="27" s="1"/>
  <c r="AF5" i="27" s="1"/>
  <c r="I6" i="4"/>
  <c r="Z71" i="19" l="1"/>
  <c r="Z71" i="27"/>
  <c r="AB71" i="19"/>
  <c r="AB71" i="27"/>
  <c r="AA71" i="19"/>
  <c r="AA71" i="27"/>
  <c r="A80" i="33"/>
  <c r="L29" i="31"/>
  <c r="C30" i="31" s="1"/>
  <c r="K29" i="31"/>
  <c r="A102" i="31"/>
  <c r="L72" i="29"/>
  <c r="AC73" i="29" s="1"/>
  <c r="M72" i="29"/>
  <c r="AD72" i="29" s="1"/>
  <c r="N72" i="29"/>
  <c r="AE72" i="29" s="1"/>
  <c r="R5" i="4"/>
  <c r="G5" i="27" s="1"/>
  <c r="AH5" i="27" s="1"/>
  <c r="F4" i="19"/>
  <c r="F4" i="25"/>
  <c r="U4" i="25" s="1"/>
  <c r="V4" i="25" s="1"/>
  <c r="A49" i="26"/>
  <c r="K6" i="4"/>
  <c r="Q6" i="4" s="1"/>
  <c r="F6" i="27" s="1"/>
  <c r="M6" i="4"/>
  <c r="E7" i="4" s="1"/>
  <c r="F7" i="4" s="1"/>
  <c r="G7" i="4" s="1"/>
  <c r="AB72" i="27" l="1"/>
  <c r="AB72" i="19"/>
  <c r="Z72" i="27"/>
  <c r="Z72" i="19"/>
  <c r="AA72" i="27"/>
  <c r="AA72" i="19"/>
  <c r="A81" i="33"/>
  <c r="A103" i="31"/>
  <c r="D30" i="31"/>
  <c r="E30" i="31" s="1"/>
  <c r="L73" i="29"/>
  <c r="AC74" i="29" s="1"/>
  <c r="M73" i="29"/>
  <c r="AD73" i="29" s="1"/>
  <c r="N73" i="29"/>
  <c r="AE73" i="29" s="1"/>
  <c r="P6" i="4"/>
  <c r="E6" i="27" s="1"/>
  <c r="V5" i="4"/>
  <c r="A50" i="26"/>
  <c r="J7" i="4"/>
  <c r="H7" i="4"/>
  <c r="I7" i="4"/>
  <c r="AB73" i="19" l="1"/>
  <c r="AB73" i="27"/>
  <c r="Z73" i="27"/>
  <c r="Z73" i="19"/>
  <c r="AA73" i="27"/>
  <c r="AA73" i="19"/>
  <c r="A82" i="33"/>
  <c r="H30" i="31"/>
  <c r="J30" i="31" s="1"/>
  <c r="I30" i="31"/>
  <c r="A104" i="31"/>
  <c r="L74" i="29"/>
  <c r="AC75" i="29" s="1"/>
  <c r="M74" i="29"/>
  <c r="AD74" i="29" s="1"/>
  <c r="N74" i="29"/>
  <c r="AE74" i="29" s="1"/>
  <c r="G5" i="19"/>
  <c r="G5" i="25"/>
  <c r="T5" i="4"/>
  <c r="R6" i="4"/>
  <c r="G6" i="27" s="1"/>
  <c r="A51" i="26"/>
  <c r="K7" i="4"/>
  <c r="Q7" i="4" s="1"/>
  <c r="F7" i="27" s="1"/>
  <c r="F6" i="22"/>
  <c r="J6" i="22" s="1"/>
  <c r="C7" i="22" s="1"/>
  <c r="D7" i="22" s="1"/>
  <c r="E7" i="22" s="1"/>
  <c r="M7" i="4"/>
  <c r="E8" i="4" s="1"/>
  <c r="F7" i="22" l="1"/>
  <c r="G7" i="22" s="1"/>
  <c r="Z74" i="27"/>
  <c r="Z74" i="19"/>
  <c r="AB74" i="19"/>
  <c r="AB74" i="27"/>
  <c r="AA74" i="27"/>
  <c r="AA74" i="19"/>
  <c r="A83" i="33"/>
  <c r="K30" i="31"/>
  <c r="L30" i="31"/>
  <c r="C31" i="31" s="1"/>
  <c r="A105" i="31"/>
  <c r="N75" i="29"/>
  <c r="AE75" i="29" s="1"/>
  <c r="M75" i="29"/>
  <c r="AD75" i="29" s="1"/>
  <c r="L75" i="29"/>
  <c r="AC76" i="29" s="1"/>
  <c r="U5" i="4"/>
  <c r="E5" i="19"/>
  <c r="E5" i="25"/>
  <c r="T5" i="25" s="1"/>
  <c r="P7" i="4"/>
  <c r="E7" i="27" s="1"/>
  <c r="V6" i="4"/>
  <c r="A52" i="26"/>
  <c r="F8" i="4"/>
  <c r="G8" i="4" s="1"/>
  <c r="H7" i="22" l="1"/>
  <c r="I7" i="22"/>
  <c r="J6" i="27"/>
  <c r="AH6" i="27" s="1"/>
  <c r="AA75" i="19"/>
  <c r="AA75" i="27"/>
  <c r="AB75" i="19"/>
  <c r="AB75" i="27"/>
  <c r="Z75" i="27"/>
  <c r="Z75" i="19"/>
  <c r="A84" i="33"/>
  <c r="D31" i="31"/>
  <c r="E31" i="31" s="1"/>
  <c r="A106" i="31"/>
  <c r="L76" i="29"/>
  <c r="AC77" i="29" s="1"/>
  <c r="M76" i="29"/>
  <c r="AD76" i="29" s="1"/>
  <c r="N76" i="29"/>
  <c r="AE76" i="29" s="1"/>
  <c r="G6" i="19"/>
  <c r="G6" i="25"/>
  <c r="T6" i="4"/>
  <c r="H6" i="19"/>
  <c r="H6" i="27"/>
  <c r="AF6" i="27" s="1"/>
  <c r="H6" i="25"/>
  <c r="R7" i="4"/>
  <c r="G7" i="27" s="1"/>
  <c r="F5" i="19"/>
  <c r="F5" i="25"/>
  <c r="U5" i="25" s="1"/>
  <c r="V5" i="25" s="1"/>
  <c r="A53" i="26"/>
  <c r="J8" i="4"/>
  <c r="H8" i="4"/>
  <c r="I8" i="4"/>
  <c r="J7" i="22" l="1"/>
  <c r="C8" i="22" s="1"/>
  <c r="J6" i="19"/>
  <c r="I6" i="19"/>
  <c r="J6" i="25"/>
  <c r="Z76" i="27"/>
  <c r="Z76" i="19"/>
  <c r="AB76" i="19"/>
  <c r="AB76" i="27"/>
  <c r="AA76" i="27"/>
  <c r="AA76" i="19"/>
  <c r="A85" i="33"/>
  <c r="I31" i="31"/>
  <c r="H31" i="31"/>
  <c r="J31" i="31" s="1"/>
  <c r="A107" i="31"/>
  <c r="L77" i="29"/>
  <c r="AC78" i="29" s="1"/>
  <c r="M77" i="29"/>
  <c r="AD77" i="29" s="1"/>
  <c r="N77" i="29"/>
  <c r="AE77" i="29" s="1"/>
  <c r="U6" i="4"/>
  <c r="E6" i="19"/>
  <c r="E6" i="25"/>
  <c r="T6" i="25" s="1"/>
  <c r="V7" i="4"/>
  <c r="A54" i="26"/>
  <c r="D8" i="22"/>
  <c r="E8" i="22" s="1"/>
  <c r="F8" i="22" s="1"/>
  <c r="M8" i="4"/>
  <c r="E9" i="4" s="1"/>
  <c r="K8" i="4"/>
  <c r="Q8" i="4" s="1"/>
  <c r="F8" i="27" s="1"/>
  <c r="I6" i="25" l="1"/>
  <c r="I6" i="27"/>
  <c r="AG6" i="27" s="1"/>
  <c r="AB77" i="19"/>
  <c r="AB77" i="27"/>
  <c r="Z77" i="19"/>
  <c r="Z77" i="27"/>
  <c r="AA77" i="19"/>
  <c r="AA77" i="27"/>
  <c r="A86" i="33"/>
  <c r="A108" i="31"/>
  <c r="L31" i="31"/>
  <c r="C32" i="31" s="1"/>
  <c r="K31" i="31"/>
  <c r="L78" i="29"/>
  <c r="AC79" i="29" s="1"/>
  <c r="M78" i="29"/>
  <c r="AD78" i="29" s="1"/>
  <c r="N78" i="29"/>
  <c r="AE78" i="29" s="1"/>
  <c r="F6" i="19"/>
  <c r="F6" i="25"/>
  <c r="P8" i="4"/>
  <c r="E8" i="27" s="1"/>
  <c r="G7" i="19"/>
  <c r="G7" i="25"/>
  <c r="T7" i="4"/>
  <c r="A55" i="26"/>
  <c r="H8" i="22"/>
  <c r="F9" i="4"/>
  <c r="G9" i="4" s="1"/>
  <c r="H7" i="25" l="1"/>
  <c r="G8" i="22"/>
  <c r="I8" i="22" s="1"/>
  <c r="Z78" i="27"/>
  <c r="Z78" i="19"/>
  <c r="AA78" i="27"/>
  <c r="AA78" i="19"/>
  <c r="AB78" i="27"/>
  <c r="AB78" i="19"/>
  <c r="A87" i="33"/>
  <c r="D32" i="31"/>
  <c r="E32" i="31" s="1"/>
  <c r="A109" i="31"/>
  <c r="N79" i="29"/>
  <c r="AE79" i="29" s="1"/>
  <c r="L79" i="29"/>
  <c r="AC80" i="29" s="1"/>
  <c r="M79" i="29"/>
  <c r="AD79" i="29" s="1"/>
  <c r="U7" i="4"/>
  <c r="E7" i="19"/>
  <c r="E7" i="25"/>
  <c r="R8" i="4"/>
  <c r="G8" i="27" s="1"/>
  <c r="H7" i="19"/>
  <c r="H7" i="27"/>
  <c r="AF7" i="27" s="1"/>
  <c r="A56" i="26"/>
  <c r="J9" i="4"/>
  <c r="H9" i="4"/>
  <c r="I9" i="4"/>
  <c r="J8" i="22" l="1"/>
  <c r="C9" i="22" s="1"/>
  <c r="D9" i="22" s="1"/>
  <c r="E9" i="22" s="1"/>
  <c r="F9" i="22" s="1"/>
  <c r="J7" i="19"/>
  <c r="J7" i="25"/>
  <c r="J7" i="27"/>
  <c r="AH7" i="27" s="1"/>
  <c r="G9" i="22"/>
  <c r="E9" i="26"/>
  <c r="H9" i="26" s="1"/>
  <c r="L9" i="26" s="1"/>
  <c r="C10" i="26" s="1"/>
  <c r="D10" i="26" s="1"/>
  <c r="E10" i="26" s="1"/>
  <c r="I10" i="26" s="1"/>
  <c r="D9" i="27" s="1"/>
  <c r="AB79" i="19"/>
  <c r="AB79" i="27"/>
  <c r="Z79" i="27"/>
  <c r="Z79" i="19"/>
  <c r="AA79" i="19"/>
  <c r="AA79" i="27"/>
  <c r="A88" i="33"/>
  <c r="I32" i="31"/>
  <c r="H32" i="31"/>
  <c r="J32" i="31" s="1"/>
  <c r="A110" i="31"/>
  <c r="L80" i="29"/>
  <c r="AC81" i="29" s="1"/>
  <c r="M80" i="29"/>
  <c r="AD80" i="29" s="1"/>
  <c r="N80" i="29"/>
  <c r="AE80" i="29" s="1"/>
  <c r="V8" i="4"/>
  <c r="T7" i="25"/>
  <c r="I7" i="19"/>
  <c r="I7" i="27"/>
  <c r="AG7" i="27" s="1"/>
  <c r="I7" i="25"/>
  <c r="F7" i="19"/>
  <c r="F7" i="25"/>
  <c r="A57" i="26"/>
  <c r="K9" i="4"/>
  <c r="Q9" i="4" s="1"/>
  <c r="F9" i="27" s="1"/>
  <c r="M9" i="4"/>
  <c r="E10" i="4" s="1"/>
  <c r="J8" i="27" l="1"/>
  <c r="AH8" i="27" s="1"/>
  <c r="J8" i="19"/>
  <c r="J8" i="25"/>
  <c r="H10" i="26"/>
  <c r="J10" i="26" s="1"/>
  <c r="B9" i="27" s="1"/>
  <c r="AF9" i="27" s="1"/>
  <c r="AA80" i="27"/>
  <c r="AA80" i="19"/>
  <c r="Z80" i="27"/>
  <c r="Z80" i="19"/>
  <c r="AB80" i="19"/>
  <c r="AB80" i="27"/>
  <c r="A89" i="33"/>
  <c r="A111" i="31"/>
  <c r="K32" i="31"/>
  <c r="L32" i="31"/>
  <c r="C33" i="31" s="1"/>
  <c r="L81" i="29"/>
  <c r="AC82" i="29" s="1"/>
  <c r="M81" i="29"/>
  <c r="AD81" i="29" s="1"/>
  <c r="N81" i="29"/>
  <c r="AE81" i="29" s="1"/>
  <c r="P9" i="4"/>
  <c r="E9" i="27" s="1"/>
  <c r="G8" i="19"/>
  <c r="G8" i="25"/>
  <c r="T8" i="4"/>
  <c r="A58" i="26"/>
  <c r="H9" i="22"/>
  <c r="F10" i="4"/>
  <c r="G10" i="4" s="1"/>
  <c r="H8" i="25" l="1"/>
  <c r="H8" i="27"/>
  <c r="AF8" i="27" s="1"/>
  <c r="H8" i="19"/>
  <c r="L10" i="26"/>
  <c r="C11" i="26" s="1"/>
  <c r="D11" i="26" s="1"/>
  <c r="E11" i="26" s="1"/>
  <c r="I9" i="22"/>
  <c r="K10" i="26"/>
  <c r="C9" i="27" s="1"/>
  <c r="AG9" i="27" s="1"/>
  <c r="AB81" i="19"/>
  <c r="AB81" i="27"/>
  <c r="AA81" i="19"/>
  <c r="AA81" i="27"/>
  <c r="Z81" i="19"/>
  <c r="Z81" i="27"/>
  <c r="A90" i="33"/>
  <c r="D33" i="31"/>
  <c r="E33" i="31" s="1"/>
  <c r="A112" i="31"/>
  <c r="L82" i="29"/>
  <c r="AC83" i="29" s="1"/>
  <c r="M82" i="29"/>
  <c r="AD82" i="29" s="1"/>
  <c r="N82" i="29"/>
  <c r="AE82" i="29" s="1"/>
  <c r="R9" i="4"/>
  <c r="G9" i="27" s="1"/>
  <c r="AH9" i="27" s="1"/>
  <c r="U8" i="4"/>
  <c r="E8" i="19"/>
  <c r="E8" i="25"/>
  <c r="T8" i="25" s="1"/>
  <c r="H11" i="26"/>
  <c r="J11" i="26" s="1"/>
  <c r="B10" i="27" s="1"/>
  <c r="I11" i="26"/>
  <c r="D10" i="27" s="1"/>
  <c r="A59" i="26"/>
  <c r="J10" i="4"/>
  <c r="H10" i="4"/>
  <c r="I10" i="4"/>
  <c r="I8" i="25" l="1"/>
  <c r="I8" i="27"/>
  <c r="AG8" i="27" s="1"/>
  <c r="I8" i="19"/>
  <c r="AA82" i="27"/>
  <c r="AA82" i="19"/>
  <c r="AB82" i="27"/>
  <c r="AB82" i="19"/>
  <c r="Z82" i="27"/>
  <c r="Z82" i="19"/>
  <c r="A91" i="33"/>
  <c r="A113" i="31"/>
  <c r="N83" i="29"/>
  <c r="AE83" i="29" s="1"/>
  <c r="L83" i="29"/>
  <c r="AC84" i="29" s="1"/>
  <c r="M83" i="29"/>
  <c r="AD83" i="29" s="1"/>
  <c r="L11" i="26"/>
  <c r="C12" i="26" s="1"/>
  <c r="D12" i="26" s="1"/>
  <c r="E12" i="26" s="1"/>
  <c r="K11" i="26"/>
  <c r="C10" i="27" s="1"/>
  <c r="F8" i="19"/>
  <c r="F8" i="25"/>
  <c r="V9" i="4"/>
  <c r="A60" i="26"/>
  <c r="K10" i="4"/>
  <c r="Q10" i="4" s="1"/>
  <c r="F10" i="27" s="1"/>
  <c r="M10" i="4"/>
  <c r="E11" i="4" s="1"/>
  <c r="F11" i="4" s="1"/>
  <c r="G11" i="4" s="1"/>
  <c r="AG10" i="27" l="1"/>
  <c r="Z83" i="27"/>
  <c r="Z83" i="19"/>
  <c r="AB83" i="19"/>
  <c r="AB83" i="27"/>
  <c r="AA83" i="19"/>
  <c r="AA83" i="27"/>
  <c r="A92" i="33"/>
  <c r="A114" i="31"/>
  <c r="L84" i="29"/>
  <c r="AC85" i="29" s="1"/>
  <c r="M84" i="29"/>
  <c r="AD84" i="29" s="1"/>
  <c r="N84" i="29"/>
  <c r="AE84" i="29" s="1"/>
  <c r="G9" i="19"/>
  <c r="G9" i="25"/>
  <c r="T9" i="4"/>
  <c r="H12" i="26"/>
  <c r="J12" i="26" s="1"/>
  <c r="B11" i="27" s="1"/>
  <c r="I12" i="26"/>
  <c r="D11" i="27" s="1"/>
  <c r="P10" i="4"/>
  <c r="E10" i="27" s="1"/>
  <c r="AF10" i="27" s="1"/>
  <c r="A61" i="26"/>
  <c r="J11" i="4"/>
  <c r="H11" i="4"/>
  <c r="I11" i="4"/>
  <c r="AB84" i="19" l="1"/>
  <c r="AB84" i="27"/>
  <c r="AA84" i="27"/>
  <c r="AA84" i="19"/>
  <c r="Z84" i="27"/>
  <c r="Z84" i="19"/>
  <c r="A93" i="33"/>
  <c r="A115" i="31"/>
  <c r="L85" i="29"/>
  <c r="AC86" i="29" s="1"/>
  <c r="M85" i="29"/>
  <c r="AD85" i="29" s="1"/>
  <c r="N85" i="29"/>
  <c r="AE85" i="29" s="1"/>
  <c r="R10" i="4"/>
  <c r="G10" i="27" s="1"/>
  <c r="AH10" i="27" s="1"/>
  <c r="U9" i="4"/>
  <c r="E9" i="19"/>
  <c r="E9" i="25"/>
  <c r="K12" i="26"/>
  <c r="C11" i="27" s="1"/>
  <c r="L12" i="26"/>
  <c r="C13" i="26" s="1"/>
  <c r="D13" i="26" s="1"/>
  <c r="E13" i="26" s="1"/>
  <c r="A62" i="26"/>
  <c r="K11" i="4"/>
  <c r="Q11" i="4" s="1"/>
  <c r="F11" i="27" s="1"/>
  <c r="M11" i="4"/>
  <c r="E12" i="4" s="1"/>
  <c r="AG11" i="27" l="1"/>
  <c r="AA85" i="19"/>
  <c r="AA85" i="27"/>
  <c r="Z85" i="19"/>
  <c r="Z85" i="27"/>
  <c r="AB85" i="19"/>
  <c r="AB85" i="27"/>
  <c r="A94" i="33"/>
  <c r="A116" i="31"/>
  <c r="L86" i="29"/>
  <c r="AC87" i="29" s="1"/>
  <c r="M86" i="29"/>
  <c r="AD86" i="29" s="1"/>
  <c r="N86" i="29"/>
  <c r="AE86" i="29" s="1"/>
  <c r="P11" i="4"/>
  <c r="E11" i="27" s="1"/>
  <c r="AF11" i="27" s="1"/>
  <c r="V10" i="4"/>
  <c r="H13" i="26"/>
  <c r="J13" i="26" s="1"/>
  <c r="B12" i="27" s="1"/>
  <c r="I13" i="26"/>
  <c r="D12" i="27" s="1"/>
  <c r="F9" i="19"/>
  <c r="F9" i="25"/>
  <c r="A63" i="26"/>
  <c r="F12" i="4"/>
  <c r="G12" i="4" s="1"/>
  <c r="AB86" i="27" l="1"/>
  <c r="AB86" i="19"/>
  <c r="AA86" i="27"/>
  <c r="AA86" i="19"/>
  <c r="Z86" i="27"/>
  <c r="Z86" i="19"/>
  <c r="A95" i="33"/>
  <c r="A117" i="31"/>
  <c r="N87" i="29"/>
  <c r="AE87" i="29" s="1"/>
  <c r="L87" i="29"/>
  <c r="AC88" i="29" s="1"/>
  <c r="M87" i="29"/>
  <c r="AD87" i="29" s="1"/>
  <c r="L13" i="26"/>
  <c r="C14" i="26" s="1"/>
  <c r="D14" i="26" s="1"/>
  <c r="E14" i="26" s="1"/>
  <c r="K13" i="26"/>
  <c r="C12" i="27" s="1"/>
  <c r="G10" i="19"/>
  <c r="G10" i="25"/>
  <c r="T10" i="4"/>
  <c r="R11" i="4"/>
  <c r="G11" i="27" s="1"/>
  <c r="AH11" i="27" s="1"/>
  <c r="A64" i="26"/>
  <c r="J12" i="4"/>
  <c r="H12" i="4"/>
  <c r="I12" i="4"/>
  <c r="Z87" i="27" l="1"/>
  <c r="Z87" i="19"/>
  <c r="AA87" i="19"/>
  <c r="AA87" i="27"/>
  <c r="AB87" i="19"/>
  <c r="AB87" i="27"/>
  <c r="A96" i="33"/>
  <c r="A118" i="31"/>
  <c r="L88" i="29"/>
  <c r="AC89" i="29" s="1"/>
  <c r="M88" i="29"/>
  <c r="AD88" i="29" s="1"/>
  <c r="N88" i="29"/>
  <c r="AE88" i="29" s="1"/>
  <c r="V11" i="4"/>
  <c r="U10" i="4"/>
  <c r="E10" i="19"/>
  <c r="E10" i="25"/>
  <c r="H14" i="26"/>
  <c r="J14" i="26" s="1"/>
  <c r="B13" i="27" s="1"/>
  <c r="I14" i="26"/>
  <c r="D13" i="27" s="1"/>
  <c r="A65" i="26"/>
  <c r="M12" i="4"/>
  <c r="E13" i="4" s="1"/>
  <c r="F13" i="4" s="1"/>
  <c r="G13" i="4" s="1"/>
  <c r="K12" i="4"/>
  <c r="Q12" i="4" s="1"/>
  <c r="F12" i="27" s="1"/>
  <c r="AG12" i="27" s="1"/>
  <c r="AB88" i="19" l="1"/>
  <c r="AB88" i="27"/>
  <c r="Z88" i="27"/>
  <c r="Z88" i="19"/>
  <c r="AA88" i="27"/>
  <c r="AA88" i="19"/>
  <c r="A97" i="33"/>
  <c r="A119" i="31"/>
  <c r="L89" i="29"/>
  <c r="AC90" i="29" s="1"/>
  <c r="M89" i="29"/>
  <c r="AD89" i="29" s="1"/>
  <c r="N89" i="29"/>
  <c r="AE89" i="29" s="1"/>
  <c r="L14" i="26"/>
  <c r="C15" i="26" s="1"/>
  <c r="D15" i="26" s="1"/>
  <c r="E15" i="26" s="1"/>
  <c r="K14" i="26"/>
  <c r="C13" i="27" s="1"/>
  <c r="F10" i="19"/>
  <c r="F10" i="25"/>
  <c r="P12" i="4"/>
  <c r="E12" i="27" s="1"/>
  <c r="AF12" i="27" s="1"/>
  <c r="G11" i="19"/>
  <c r="G11" i="25"/>
  <c r="T11" i="4"/>
  <c r="A66" i="26"/>
  <c r="J13" i="4"/>
  <c r="H13" i="4"/>
  <c r="I13" i="4"/>
  <c r="AB89" i="19" l="1"/>
  <c r="AB89" i="27"/>
  <c r="AA89" i="19"/>
  <c r="AA89" i="27"/>
  <c r="Z89" i="19"/>
  <c r="Z89" i="27"/>
  <c r="A98" i="33"/>
  <c r="A120" i="31"/>
  <c r="L90" i="29"/>
  <c r="AC91" i="29" s="1"/>
  <c r="M90" i="29"/>
  <c r="AD90" i="29" s="1"/>
  <c r="N90" i="29"/>
  <c r="AE90" i="29" s="1"/>
  <c r="R12" i="4"/>
  <c r="G12" i="27" s="1"/>
  <c r="AH12" i="27" s="1"/>
  <c r="U11" i="4"/>
  <c r="E11" i="19"/>
  <c r="E11" i="25"/>
  <c r="H15" i="26"/>
  <c r="J15" i="26" s="1"/>
  <c r="B14" i="27" s="1"/>
  <c r="I15" i="26"/>
  <c r="D14" i="27" s="1"/>
  <c r="A67" i="26"/>
  <c r="M13" i="4"/>
  <c r="E14" i="4" s="1"/>
  <c r="F14" i="4" s="1"/>
  <c r="G14" i="4" s="1"/>
  <c r="K13" i="4"/>
  <c r="Q13" i="4" s="1"/>
  <c r="F13" i="27" s="1"/>
  <c r="AG13" i="27" s="1"/>
  <c r="Z90" i="27" l="1"/>
  <c r="Z90" i="19"/>
  <c r="AB90" i="27"/>
  <c r="AB90" i="19"/>
  <c r="AA90" i="27"/>
  <c r="AA90" i="19"/>
  <c r="A99" i="33"/>
  <c r="A121" i="31"/>
  <c r="N91" i="29"/>
  <c r="AE91" i="29" s="1"/>
  <c r="L91" i="29"/>
  <c r="AC92" i="29" s="1"/>
  <c r="M91" i="29"/>
  <c r="AD91" i="29" s="1"/>
  <c r="L15" i="26"/>
  <c r="C16" i="26" s="1"/>
  <c r="D16" i="26" s="1"/>
  <c r="K15" i="26"/>
  <c r="C14" i="27" s="1"/>
  <c r="F11" i="19"/>
  <c r="F11" i="25"/>
  <c r="P13" i="4"/>
  <c r="E13" i="27" s="1"/>
  <c r="AF13" i="27" s="1"/>
  <c r="V12" i="4"/>
  <c r="A68" i="26"/>
  <c r="J14" i="4"/>
  <c r="H14" i="4"/>
  <c r="I14" i="4"/>
  <c r="Z91" i="27" l="1"/>
  <c r="Z91" i="19"/>
  <c r="AB91" i="19"/>
  <c r="AB91" i="27"/>
  <c r="AA91" i="19"/>
  <c r="AA91" i="27"/>
  <c r="A100" i="33"/>
  <c r="A122" i="31"/>
  <c r="L92" i="29"/>
  <c r="AC93" i="29" s="1"/>
  <c r="M92" i="29"/>
  <c r="AD92" i="29" s="1"/>
  <c r="N92" i="29"/>
  <c r="AE92" i="29" s="1"/>
  <c r="G12" i="19"/>
  <c r="G12" i="25"/>
  <c r="T12" i="4"/>
  <c r="R13" i="4"/>
  <c r="G13" i="27" s="1"/>
  <c r="AH13" i="27" s="1"/>
  <c r="M14" i="4"/>
  <c r="E15" i="4" s="1"/>
  <c r="K14" i="4"/>
  <c r="Q14" i="4" s="1"/>
  <c r="F14" i="27" s="1"/>
  <c r="AG14" i="27" s="1"/>
  <c r="Z92" i="27" l="1"/>
  <c r="Z92" i="19"/>
  <c r="AA92" i="27"/>
  <c r="AA92" i="19"/>
  <c r="AB92" i="19"/>
  <c r="AB92" i="27"/>
  <c r="A101" i="33"/>
  <c r="A123" i="31"/>
  <c r="L93" i="29"/>
  <c r="AC94" i="29" s="1"/>
  <c r="M93" i="29"/>
  <c r="AD93" i="29" s="1"/>
  <c r="N93" i="29"/>
  <c r="AE93" i="29" s="1"/>
  <c r="P14" i="4"/>
  <c r="E14" i="27" s="1"/>
  <c r="AF14" i="27" s="1"/>
  <c r="U12" i="4"/>
  <c r="E12" i="19"/>
  <c r="E12" i="25"/>
  <c r="V13" i="4"/>
  <c r="A70" i="26"/>
  <c r="F15" i="4"/>
  <c r="G15" i="4" s="1"/>
  <c r="AB93" i="19" l="1"/>
  <c r="AB93" i="27"/>
  <c r="Z93" i="19"/>
  <c r="Z93" i="27"/>
  <c r="AA93" i="19"/>
  <c r="AA93" i="27"/>
  <c r="A102" i="33"/>
  <c r="A124" i="31"/>
  <c r="L94" i="29"/>
  <c r="AC95" i="29" s="1"/>
  <c r="M94" i="29"/>
  <c r="AD94" i="29" s="1"/>
  <c r="N94" i="29"/>
  <c r="AE94" i="29" s="1"/>
  <c r="G13" i="19"/>
  <c r="G13" i="25"/>
  <c r="T13" i="4"/>
  <c r="F12" i="19"/>
  <c r="F12" i="25"/>
  <c r="R14" i="4"/>
  <c r="G14" i="27" s="1"/>
  <c r="AH14" i="27" s="1"/>
  <c r="A71" i="26"/>
  <c r="J15" i="4"/>
  <c r="H15" i="4"/>
  <c r="I15" i="4"/>
  <c r="AB94" i="27" l="1"/>
  <c r="AB94" i="19"/>
  <c r="Z94" i="27"/>
  <c r="Z94" i="19"/>
  <c r="AA94" i="27"/>
  <c r="AA94" i="19"/>
  <c r="A103" i="33"/>
  <c r="A125" i="31"/>
  <c r="N95" i="29"/>
  <c r="AE95" i="29" s="1"/>
  <c r="M95" i="29"/>
  <c r="AD95" i="29" s="1"/>
  <c r="L95" i="29"/>
  <c r="AC96" i="29" s="1"/>
  <c r="U13" i="4"/>
  <c r="E13" i="19"/>
  <c r="E13" i="25"/>
  <c r="V14" i="4"/>
  <c r="A72" i="26"/>
  <c r="K15" i="4"/>
  <c r="Q15" i="4" s="1"/>
  <c r="F15" i="27" s="1"/>
  <c r="M15" i="4"/>
  <c r="E16" i="4" s="1"/>
  <c r="F16" i="4" s="1"/>
  <c r="G16" i="4" s="1"/>
  <c r="AB95" i="19" l="1"/>
  <c r="AB95" i="27"/>
  <c r="AA95" i="19"/>
  <c r="AA95" i="27"/>
  <c r="Z95" i="27"/>
  <c r="Z95" i="19"/>
  <c r="A104" i="33"/>
  <c r="A126" i="31"/>
  <c r="L96" i="29"/>
  <c r="AC97" i="29" s="1"/>
  <c r="M96" i="29"/>
  <c r="AD96" i="29" s="1"/>
  <c r="N96" i="29"/>
  <c r="AE96" i="29" s="1"/>
  <c r="P15" i="4"/>
  <c r="E15" i="27" s="1"/>
  <c r="G14" i="19"/>
  <c r="G14" i="25"/>
  <c r="T14" i="4"/>
  <c r="F13" i="19"/>
  <c r="F13" i="25"/>
  <c r="A73" i="26"/>
  <c r="J16" i="4"/>
  <c r="H16" i="4"/>
  <c r="I16" i="4"/>
  <c r="AB96" i="19" l="1"/>
  <c r="AB96" i="27"/>
  <c r="Z96" i="27"/>
  <c r="Z96" i="19"/>
  <c r="AA96" i="27"/>
  <c r="AA96" i="19"/>
  <c r="A105" i="33"/>
  <c r="A127" i="31"/>
  <c r="L97" i="29"/>
  <c r="AC98" i="29" s="1"/>
  <c r="M97" i="29"/>
  <c r="AD97" i="29" s="1"/>
  <c r="N97" i="29"/>
  <c r="AE97" i="29" s="1"/>
  <c r="U14" i="4"/>
  <c r="E14" i="19"/>
  <c r="E14" i="25"/>
  <c r="R15" i="4"/>
  <c r="G15" i="27" s="1"/>
  <c r="A74" i="26"/>
  <c r="M16" i="4"/>
  <c r="E17" i="4" s="1"/>
  <c r="K16" i="4"/>
  <c r="Q16" i="4" s="1"/>
  <c r="F16" i="27" s="1"/>
  <c r="AB97" i="19" l="1"/>
  <c r="AB97" i="27"/>
  <c r="Z97" i="19"/>
  <c r="Z97" i="27"/>
  <c r="AA97" i="19"/>
  <c r="AA97" i="27"/>
  <c r="A106" i="33"/>
  <c r="A128" i="31"/>
  <c r="L98" i="29"/>
  <c r="AC99" i="29" s="1"/>
  <c r="M98" i="29"/>
  <c r="AD98" i="29" s="1"/>
  <c r="N98" i="29"/>
  <c r="AE98" i="29" s="1"/>
  <c r="V15" i="4"/>
  <c r="P16" i="4"/>
  <c r="E16" i="27" s="1"/>
  <c r="F14" i="19"/>
  <c r="F14" i="25"/>
  <c r="A75" i="26"/>
  <c r="F17" i="4"/>
  <c r="G17" i="4" s="1"/>
  <c r="Z98" i="27" l="1"/>
  <c r="Z98" i="19"/>
  <c r="AB98" i="27"/>
  <c r="AB98" i="19"/>
  <c r="AA98" i="27"/>
  <c r="AA98" i="19"/>
  <c r="A107" i="33"/>
  <c r="A129" i="31"/>
  <c r="N99" i="29"/>
  <c r="AE99" i="29" s="1"/>
  <c r="M99" i="29"/>
  <c r="AD99" i="29" s="1"/>
  <c r="L99" i="29"/>
  <c r="AC100" i="29" s="1"/>
  <c r="R16" i="4"/>
  <c r="G16" i="27" s="1"/>
  <c r="G15" i="19"/>
  <c r="G15" i="25"/>
  <c r="T15" i="4"/>
  <c r="A76" i="26"/>
  <c r="J17" i="4"/>
  <c r="H17" i="4"/>
  <c r="I17" i="4"/>
  <c r="Z99" i="27" l="1"/>
  <c r="Z99" i="19"/>
  <c r="AB99" i="19"/>
  <c r="AB99" i="27"/>
  <c r="AA99" i="19"/>
  <c r="AA99" i="27"/>
  <c r="A108" i="33"/>
  <c r="A130" i="31"/>
  <c r="L100" i="29"/>
  <c r="AC101" i="29" s="1"/>
  <c r="M100" i="29"/>
  <c r="AD100" i="29" s="1"/>
  <c r="N100" i="29"/>
  <c r="AE100" i="29" s="1"/>
  <c r="U15" i="4"/>
  <c r="E15" i="19"/>
  <c r="E15" i="25"/>
  <c r="V16" i="4"/>
  <c r="A77" i="26"/>
  <c r="K17" i="4"/>
  <c r="Q17" i="4" s="1"/>
  <c r="F17" i="27" s="1"/>
  <c r="M17" i="4"/>
  <c r="E18" i="4" s="1"/>
  <c r="AB100" i="19" l="1"/>
  <c r="AB100" i="27"/>
  <c r="AA100" i="27"/>
  <c r="AA100" i="19"/>
  <c r="Z100" i="27"/>
  <c r="Z100" i="19"/>
  <c r="A109" i="33"/>
  <c r="A131" i="31"/>
  <c r="L101" i="29"/>
  <c r="AC102" i="29" s="1"/>
  <c r="M101" i="29"/>
  <c r="AD101" i="29" s="1"/>
  <c r="N101" i="29"/>
  <c r="AE101" i="29" s="1"/>
  <c r="P17" i="4"/>
  <c r="E17" i="27" s="1"/>
  <c r="G16" i="19"/>
  <c r="G16" i="25"/>
  <c r="T16" i="4"/>
  <c r="F15" i="19"/>
  <c r="F15" i="25"/>
  <c r="A78" i="26"/>
  <c r="F18" i="4"/>
  <c r="G18" i="4" s="1"/>
  <c r="AB101" i="19" l="1"/>
  <c r="AB101" i="27"/>
  <c r="Z101" i="19"/>
  <c r="Z101" i="27"/>
  <c r="AA101" i="19"/>
  <c r="AA101" i="27"/>
  <c r="A110" i="33"/>
  <c r="A132" i="31"/>
  <c r="L102" i="29"/>
  <c r="AC103" i="29" s="1"/>
  <c r="M102" i="29"/>
  <c r="AD102" i="29" s="1"/>
  <c r="N102" i="29"/>
  <c r="AE102" i="29" s="1"/>
  <c r="U16" i="4"/>
  <c r="E16" i="19"/>
  <c r="E16" i="25"/>
  <c r="R17" i="4"/>
  <c r="G17" i="27" s="1"/>
  <c r="A79" i="26"/>
  <c r="J18" i="4"/>
  <c r="H18" i="4"/>
  <c r="I18" i="4"/>
  <c r="Z102" i="27" l="1"/>
  <c r="Z102" i="19"/>
  <c r="AB102" i="27"/>
  <c r="AB102" i="19"/>
  <c r="AA102" i="27"/>
  <c r="AA102" i="19"/>
  <c r="A111" i="33"/>
  <c r="A133" i="31"/>
  <c r="N103" i="29"/>
  <c r="AE103" i="29" s="1"/>
  <c r="L103" i="29"/>
  <c r="AC104" i="29" s="1"/>
  <c r="M103" i="29"/>
  <c r="AD103" i="29" s="1"/>
  <c r="V17" i="4"/>
  <c r="M18" i="4"/>
  <c r="E19" i="4" s="1"/>
  <c r="F19" i="4" s="1"/>
  <c r="F16" i="19"/>
  <c r="F16" i="25"/>
  <c r="A80" i="26"/>
  <c r="K18" i="4"/>
  <c r="Q18" i="4" s="1"/>
  <c r="F18" i="27" s="1"/>
  <c r="Z103" i="27" l="1"/>
  <c r="Z103" i="19"/>
  <c r="AA103" i="19"/>
  <c r="AA103" i="27"/>
  <c r="AB103" i="19"/>
  <c r="AB103" i="27"/>
  <c r="A112" i="33"/>
  <c r="A134" i="31"/>
  <c r="L104" i="29"/>
  <c r="AC105" i="29" s="1"/>
  <c r="M104" i="29"/>
  <c r="AD104" i="29" s="1"/>
  <c r="N104" i="29"/>
  <c r="AE104" i="29" s="1"/>
  <c r="P18" i="4"/>
  <c r="E18" i="27" s="1"/>
  <c r="G17" i="19"/>
  <c r="G17" i="25"/>
  <c r="A81" i="26"/>
  <c r="G19" i="4"/>
  <c r="AB104" i="19" l="1"/>
  <c r="AB104" i="27"/>
  <c r="AA104" i="27"/>
  <c r="AA104" i="19"/>
  <c r="Z104" i="27"/>
  <c r="Z104" i="19"/>
  <c r="A113" i="33"/>
  <c r="A135" i="31"/>
  <c r="L105" i="29"/>
  <c r="AC106" i="29" s="1"/>
  <c r="M105" i="29"/>
  <c r="AD105" i="29" s="1"/>
  <c r="N105" i="29"/>
  <c r="AE105" i="29" s="1"/>
  <c r="R18" i="4"/>
  <c r="G18" i="27" s="1"/>
  <c r="A82" i="26"/>
  <c r="J19" i="4"/>
  <c r="H19" i="4"/>
  <c r="I19" i="4"/>
  <c r="Z105" i="19" l="1"/>
  <c r="Z105" i="27"/>
  <c r="AA105" i="19"/>
  <c r="AA105" i="27"/>
  <c r="AB105" i="19"/>
  <c r="AB105" i="27"/>
  <c r="A114" i="33"/>
  <c r="A136" i="31"/>
  <c r="L106" i="29"/>
  <c r="AC107" i="29" s="1"/>
  <c r="M106" i="29"/>
  <c r="AD106" i="29" s="1"/>
  <c r="N106" i="29"/>
  <c r="AE106" i="29" s="1"/>
  <c r="V18" i="4"/>
  <c r="X18" i="4" s="1"/>
  <c r="F20" i="12" s="1"/>
  <c r="A83" i="26"/>
  <c r="M19" i="4"/>
  <c r="E20" i="4" s="1"/>
  <c r="F20" i="4" s="1"/>
  <c r="K19" i="4"/>
  <c r="Q19" i="4" s="1"/>
  <c r="F19" i="27" s="1"/>
  <c r="AB106" i="27" l="1"/>
  <c r="AB106" i="19"/>
  <c r="Z106" i="27"/>
  <c r="Z106" i="19"/>
  <c r="AA106" i="27"/>
  <c r="AA106" i="19"/>
  <c r="A115" i="33"/>
  <c r="A137" i="31"/>
  <c r="N107" i="29"/>
  <c r="AE107" i="29" s="1"/>
  <c r="L107" i="29"/>
  <c r="AC108" i="29" s="1"/>
  <c r="M107" i="29"/>
  <c r="AD107" i="29" s="1"/>
  <c r="P19" i="4"/>
  <c r="E19" i="27" s="1"/>
  <c r="T18" i="4"/>
  <c r="U18" i="4" s="1"/>
  <c r="G18" i="19"/>
  <c r="G18" i="25"/>
  <c r="A84" i="26"/>
  <c r="G20" i="4"/>
  <c r="H20" i="4" s="1"/>
  <c r="Z107" i="27" l="1"/>
  <c r="Z107" i="19"/>
  <c r="AA107" i="19"/>
  <c r="AA107" i="27"/>
  <c r="AB107" i="19"/>
  <c r="AB107" i="27"/>
  <c r="A116" i="33"/>
  <c r="A138" i="31"/>
  <c r="L108" i="29"/>
  <c r="AC109" i="29" s="1"/>
  <c r="M108" i="29"/>
  <c r="AD108" i="29" s="1"/>
  <c r="N108" i="29"/>
  <c r="AE108" i="29" s="1"/>
  <c r="F18" i="19"/>
  <c r="F18" i="25"/>
  <c r="E18" i="19"/>
  <c r="E18" i="25"/>
  <c r="R19" i="4"/>
  <c r="G19" i="27" s="1"/>
  <c r="A85" i="26"/>
  <c r="J20" i="4"/>
  <c r="I20" i="4"/>
  <c r="Z108" i="27" l="1"/>
  <c r="Z108" i="19"/>
  <c r="AA108" i="27"/>
  <c r="AA108" i="19"/>
  <c r="AB108" i="19"/>
  <c r="AB108" i="27"/>
  <c r="A117" i="33"/>
  <c r="A139" i="31"/>
  <c r="L109" i="29"/>
  <c r="AC110" i="29" s="1"/>
  <c r="M109" i="29"/>
  <c r="AD109" i="29" s="1"/>
  <c r="N109" i="29"/>
  <c r="AE109" i="29" s="1"/>
  <c r="V19" i="4"/>
  <c r="A86" i="26"/>
  <c r="K20" i="4"/>
  <c r="Q20" i="4" s="1"/>
  <c r="F20" i="27" s="1"/>
  <c r="M20" i="4"/>
  <c r="E21" i="4" s="1"/>
  <c r="F21" i="4" s="1"/>
  <c r="G21" i="4" s="1"/>
  <c r="J21" i="4" s="1"/>
  <c r="AB109" i="19" l="1"/>
  <c r="AB109" i="27"/>
  <c r="AA109" i="19"/>
  <c r="AA109" i="27"/>
  <c r="Z109" i="19"/>
  <c r="Z109" i="27"/>
  <c r="A118" i="33"/>
  <c r="A140" i="31"/>
  <c r="L110" i="29"/>
  <c r="AC111" i="29" s="1"/>
  <c r="M110" i="29"/>
  <c r="AD110" i="29" s="1"/>
  <c r="N110" i="29"/>
  <c r="AE110" i="29" s="1"/>
  <c r="P20" i="4"/>
  <c r="E20" i="27" s="1"/>
  <c r="G19" i="19"/>
  <c r="G19" i="25"/>
  <c r="T19" i="4"/>
  <c r="A87" i="26"/>
  <c r="I21" i="4"/>
  <c r="K21" i="4" s="1"/>
  <c r="Q21" i="4" s="1"/>
  <c r="F21" i="27" s="1"/>
  <c r="H21" i="4"/>
  <c r="X19" i="4"/>
  <c r="F21" i="12" s="1"/>
  <c r="AB110" i="27" l="1"/>
  <c r="AB110" i="19"/>
  <c r="Z110" i="27"/>
  <c r="Z110" i="19"/>
  <c r="AA110" i="27"/>
  <c r="AA110" i="19"/>
  <c r="A119" i="33"/>
  <c r="A141" i="31"/>
  <c r="N111" i="29"/>
  <c r="AE111" i="29" s="1"/>
  <c r="L111" i="29"/>
  <c r="AC112" i="29" s="1"/>
  <c r="M111" i="29"/>
  <c r="AD111" i="29" s="1"/>
  <c r="U19" i="4"/>
  <c r="E19" i="19"/>
  <c r="E19" i="25"/>
  <c r="P21" i="4"/>
  <c r="E21" i="27" s="1"/>
  <c r="R20" i="4"/>
  <c r="G20" i="27" s="1"/>
  <c r="A88" i="26"/>
  <c r="M21" i="4"/>
  <c r="E22" i="4" s="1"/>
  <c r="Z111" i="27" l="1"/>
  <c r="Z111" i="19"/>
  <c r="AA111" i="19"/>
  <c r="AA111" i="27"/>
  <c r="AB111" i="19"/>
  <c r="AB111" i="27"/>
  <c r="A120" i="33"/>
  <c r="A142" i="31"/>
  <c r="L112" i="29"/>
  <c r="AC113" i="29" s="1"/>
  <c r="M112" i="29"/>
  <c r="AD112" i="29" s="1"/>
  <c r="N112" i="29"/>
  <c r="AE112" i="29" s="1"/>
  <c r="R21" i="4"/>
  <c r="G21" i="27" s="1"/>
  <c r="V20" i="4"/>
  <c r="X20" i="4" s="1"/>
  <c r="F22" i="12" s="1"/>
  <c r="F19" i="19"/>
  <c r="F19" i="25"/>
  <c r="A89" i="26"/>
  <c r="F22" i="4"/>
  <c r="G22" i="4" s="1"/>
  <c r="AB112" i="19" l="1"/>
  <c r="AB112" i="27"/>
  <c r="Z112" i="27"/>
  <c r="Z112" i="19"/>
  <c r="AA112" i="27"/>
  <c r="AA112" i="19"/>
  <c r="A121" i="33"/>
  <c r="A143" i="31"/>
  <c r="L113" i="29"/>
  <c r="AC114" i="29" s="1"/>
  <c r="M113" i="29"/>
  <c r="AD113" i="29" s="1"/>
  <c r="N113" i="29"/>
  <c r="AE113" i="29" s="1"/>
  <c r="T20" i="4"/>
  <c r="U20" i="4" s="1"/>
  <c r="G20" i="19"/>
  <c r="G20" i="25"/>
  <c r="V21" i="4"/>
  <c r="A90" i="26"/>
  <c r="J22" i="4"/>
  <c r="H22" i="4"/>
  <c r="I22" i="4"/>
  <c r="AB113" i="19" l="1"/>
  <c r="AB113" i="27"/>
  <c r="AA113" i="19"/>
  <c r="AA113" i="27"/>
  <c r="Z113" i="19"/>
  <c r="Z113" i="27"/>
  <c r="A122" i="33"/>
  <c r="A144" i="31"/>
  <c r="L114" i="29"/>
  <c r="AC115" i="29" s="1"/>
  <c r="M114" i="29"/>
  <c r="AD114" i="29" s="1"/>
  <c r="N114" i="29"/>
  <c r="AE114" i="29" s="1"/>
  <c r="G21" i="19"/>
  <c r="G21" i="25"/>
  <c r="T21" i="4"/>
  <c r="F20" i="19"/>
  <c r="F20" i="25"/>
  <c r="E20" i="19"/>
  <c r="E20" i="25"/>
  <c r="A91" i="26"/>
  <c r="K22" i="4"/>
  <c r="Q22" i="4" s="1"/>
  <c r="F22" i="27" s="1"/>
  <c r="X21" i="4"/>
  <c r="F23" i="12" s="1"/>
  <c r="M22" i="4"/>
  <c r="E23" i="4" s="1"/>
  <c r="AB114" i="27" l="1"/>
  <c r="AB114" i="19"/>
  <c r="Z114" i="27"/>
  <c r="Z114" i="19"/>
  <c r="AA114" i="27"/>
  <c r="AA114" i="19"/>
  <c r="A123" i="33"/>
  <c r="A145" i="31"/>
  <c r="N115" i="29"/>
  <c r="AE115" i="29" s="1"/>
  <c r="L115" i="29"/>
  <c r="AC116" i="29" s="1"/>
  <c r="M115" i="29"/>
  <c r="AD115" i="29" s="1"/>
  <c r="U21" i="4"/>
  <c r="E21" i="19"/>
  <c r="E21" i="25"/>
  <c r="P22" i="4"/>
  <c r="E22" i="27" s="1"/>
  <c r="A92" i="26"/>
  <c r="F23" i="4"/>
  <c r="G23" i="4" s="1"/>
  <c r="Z115" i="27" l="1"/>
  <c r="Z115" i="19"/>
  <c r="AB115" i="19"/>
  <c r="AB115" i="27"/>
  <c r="AA115" i="19"/>
  <c r="AA115" i="27"/>
  <c r="A124" i="33"/>
  <c r="A146" i="31"/>
  <c r="L116" i="29"/>
  <c r="AC117" i="29" s="1"/>
  <c r="M116" i="29"/>
  <c r="AD116" i="29" s="1"/>
  <c r="N116" i="29"/>
  <c r="AE116" i="29" s="1"/>
  <c r="R22" i="4"/>
  <c r="G22" i="27" s="1"/>
  <c r="F21" i="19"/>
  <c r="F21" i="25"/>
  <c r="A93" i="26"/>
  <c r="J23" i="4"/>
  <c r="H23" i="4"/>
  <c r="I23" i="4"/>
  <c r="M23" i="4" l="1"/>
  <c r="E24" i="4" s="1"/>
  <c r="Z116" i="27"/>
  <c r="Z116" i="19"/>
  <c r="AB116" i="19"/>
  <c r="AB116" i="27"/>
  <c r="AA116" i="27"/>
  <c r="AA116" i="19"/>
  <c r="A125" i="33"/>
  <c r="A147" i="31"/>
  <c r="L117" i="29"/>
  <c r="AC118" i="29" s="1"/>
  <c r="M117" i="29"/>
  <c r="AD117" i="29" s="1"/>
  <c r="N117" i="29"/>
  <c r="AE117" i="29" s="1"/>
  <c r="V22" i="4"/>
  <c r="A94" i="26"/>
  <c r="K23" i="4"/>
  <c r="Q23" i="4" s="1"/>
  <c r="F23" i="27" s="1"/>
  <c r="Z117" i="19" l="1"/>
  <c r="Z117" i="27"/>
  <c r="AB117" i="19"/>
  <c r="AB117" i="27"/>
  <c r="AA117" i="19"/>
  <c r="AA117" i="27"/>
  <c r="A126" i="33"/>
  <c r="A148" i="31"/>
  <c r="L118" i="29"/>
  <c r="AC119" i="29" s="1"/>
  <c r="M118" i="29"/>
  <c r="AD118" i="29" s="1"/>
  <c r="N118" i="29"/>
  <c r="AE118" i="29" s="1"/>
  <c r="T22" i="4"/>
  <c r="G22" i="19"/>
  <c r="G22" i="25"/>
  <c r="P23" i="4"/>
  <c r="E23" i="27" s="1"/>
  <c r="A95" i="26"/>
  <c r="X22" i="4"/>
  <c r="F24" i="12" s="1"/>
  <c r="F24" i="4"/>
  <c r="G24" i="4" s="1"/>
  <c r="Z118" i="27" l="1"/>
  <c r="Z118" i="19"/>
  <c r="AA118" i="27"/>
  <c r="AA118" i="19"/>
  <c r="AB118" i="27"/>
  <c r="AB118" i="19"/>
  <c r="A127" i="33"/>
  <c r="A149" i="31"/>
  <c r="N119" i="29"/>
  <c r="AE119" i="29" s="1"/>
  <c r="L119" i="29"/>
  <c r="AC120" i="29" s="1"/>
  <c r="M119" i="29"/>
  <c r="AD119" i="29" s="1"/>
  <c r="R23" i="4"/>
  <c r="G23" i="27" s="1"/>
  <c r="U22" i="4"/>
  <c r="E22" i="19"/>
  <c r="E22" i="25"/>
  <c r="A96" i="26"/>
  <c r="J24" i="4"/>
  <c r="H24" i="4"/>
  <c r="I24" i="4"/>
  <c r="Z119" i="27" l="1"/>
  <c r="Z119" i="19"/>
  <c r="AA119" i="19"/>
  <c r="AA119" i="27"/>
  <c r="AB119" i="19"/>
  <c r="AB119" i="27"/>
  <c r="A128" i="33"/>
  <c r="A150" i="31"/>
  <c r="L120" i="29"/>
  <c r="AC121" i="29" s="1"/>
  <c r="M120" i="29"/>
  <c r="AD120" i="29" s="1"/>
  <c r="N120" i="29"/>
  <c r="AE120" i="29" s="1"/>
  <c r="F22" i="19"/>
  <c r="F22" i="25"/>
  <c r="V23" i="4"/>
  <c r="X23" i="4" s="1"/>
  <c r="F25" i="12" s="1"/>
  <c r="A97" i="26"/>
  <c r="M24" i="4"/>
  <c r="E25" i="4" s="1"/>
  <c r="K24" i="4"/>
  <c r="Q24" i="4" s="1"/>
  <c r="F24" i="27" s="1"/>
  <c r="AB120" i="19" l="1"/>
  <c r="AB120" i="27"/>
  <c r="AA120" i="27"/>
  <c r="AA120" i="19"/>
  <c r="Z120" i="27"/>
  <c r="Z120" i="19"/>
  <c r="A129" i="33"/>
  <c r="A151" i="31"/>
  <c r="L121" i="29"/>
  <c r="AC122" i="29" s="1"/>
  <c r="M121" i="29"/>
  <c r="AD121" i="29" s="1"/>
  <c r="N121" i="29"/>
  <c r="AE121" i="29" s="1"/>
  <c r="P24" i="4"/>
  <c r="E24" i="27" s="1"/>
  <c r="G23" i="19"/>
  <c r="G23" i="25"/>
  <c r="T23" i="4"/>
  <c r="A98" i="26"/>
  <c r="F25" i="4"/>
  <c r="G25" i="4" s="1"/>
  <c r="Z121" i="19" l="1"/>
  <c r="Z121" i="27"/>
  <c r="AA121" i="19"/>
  <c r="AA121" i="27"/>
  <c r="AB121" i="19"/>
  <c r="AB121" i="27"/>
  <c r="A130" i="33"/>
  <c r="A152" i="31"/>
  <c r="L122" i="29"/>
  <c r="AC123" i="29" s="1"/>
  <c r="M122" i="29"/>
  <c r="AD122" i="29" s="1"/>
  <c r="N122" i="29"/>
  <c r="AE122" i="29" s="1"/>
  <c r="U23" i="4"/>
  <c r="E23" i="19"/>
  <c r="E23" i="25"/>
  <c r="R24" i="4"/>
  <c r="G24" i="27" s="1"/>
  <c r="A99" i="26"/>
  <c r="J25" i="4"/>
  <c r="H25" i="4"/>
  <c r="I25" i="4"/>
  <c r="Z122" i="27" l="1"/>
  <c r="Z122" i="19"/>
  <c r="AA122" i="27"/>
  <c r="AA122" i="19"/>
  <c r="AB122" i="27"/>
  <c r="AB122" i="19"/>
  <c r="A131" i="33"/>
  <c r="A153" i="31"/>
  <c r="N123" i="29"/>
  <c r="AE123" i="29" s="1"/>
  <c r="M123" i="29"/>
  <c r="AD123" i="29" s="1"/>
  <c r="L123" i="29"/>
  <c r="AC124" i="29" s="1"/>
  <c r="V24" i="4"/>
  <c r="F23" i="19"/>
  <c r="F23" i="25"/>
  <c r="A100" i="26"/>
  <c r="M25" i="4"/>
  <c r="E26" i="4" s="1"/>
  <c r="K25" i="4"/>
  <c r="Q25" i="4" s="1"/>
  <c r="F25" i="27" s="1"/>
  <c r="A132" i="33" l="1"/>
  <c r="A154" i="31"/>
  <c r="L124" i="29"/>
  <c r="AC125" i="29" s="1"/>
  <c r="M124" i="29"/>
  <c r="AD124" i="29" s="1"/>
  <c r="N124" i="29"/>
  <c r="AE124" i="29" s="1"/>
  <c r="P25" i="4"/>
  <c r="E25" i="27" s="1"/>
  <c r="T24" i="4"/>
  <c r="G24" i="19"/>
  <c r="G24" i="25"/>
  <c r="A101" i="26"/>
  <c r="X24" i="4"/>
  <c r="F26" i="12" s="1"/>
  <c r="F26" i="4"/>
  <c r="G26" i="4" s="1"/>
  <c r="A133" i="33" l="1"/>
  <c r="A155" i="31"/>
  <c r="L125" i="29"/>
  <c r="AC126" i="29" s="1"/>
  <c r="M125" i="29"/>
  <c r="AD125" i="29" s="1"/>
  <c r="N125" i="29"/>
  <c r="AE125" i="29" s="1"/>
  <c r="U24" i="4"/>
  <c r="E24" i="19"/>
  <c r="E24" i="25"/>
  <c r="R25" i="4"/>
  <c r="G25" i="27" s="1"/>
  <c r="A102" i="26"/>
  <c r="J26" i="4"/>
  <c r="H26" i="4"/>
  <c r="I26" i="4"/>
  <c r="A134" i="33" l="1"/>
  <c r="A156" i="31"/>
  <c r="L126" i="29"/>
  <c r="AC127" i="29" s="1"/>
  <c r="M126" i="29"/>
  <c r="AD126" i="29" s="1"/>
  <c r="N126" i="29"/>
  <c r="AE126" i="29" s="1"/>
  <c r="V25" i="4"/>
  <c r="X25" i="4" s="1"/>
  <c r="F27" i="12" s="1"/>
  <c r="F24" i="19"/>
  <c r="F24" i="25"/>
  <c r="A103" i="26"/>
  <c r="M26" i="4"/>
  <c r="E27" i="4" s="1"/>
  <c r="F27" i="4" s="1"/>
  <c r="G27" i="4" s="1"/>
  <c r="K26" i="4"/>
  <c r="Q26" i="4" s="1"/>
  <c r="F26" i="27" s="1"/>
  <c r="A135" i="33" l="1"/>
  <c r="A157" i="31"/>
  <c r="N127" i="29"/>
  <c r="AE127" i="29" s="1"/>
  <c r="L127" i="29"/>
  <c r="AC128" i="29" s="1"/>
  <c r="M127" i="29"/>
  <c r="AD127" i="29" s="1"/>
  <c r="P26" i="4"/>
  <c r="E26" i="27" s="1"/>
  <c r="G25" i="19"/>
  <c r="G25" i="25"/>
  <c r="T25" i="4"/>
  <c r="A104" i="26"/>
  <c r="J27" i="4"/>
  <c r="H27" i="4"/>
  <c r="I27" i="4"/>
  <c r="A136" i="33" l="1"/>
  <c r="A158" i="31"/>
  <c r="L128" i="29"/>
  <c r="AC129" i="29" s="1"/>
  <c r="M128" i="29"/>
  <c r="AD128" i="29" s="1"/>
  <c r="N128" i="29"/>
  <c r="AE128" i="29" s="1"/>
  <c r="U25" i="4"/>
  <c r="E25" i="19"/>
  <c r="E25" i="25"/>
  <c r="R26" i="4"/>
  <c r="G26" i="27" s="1"/>
  <c r="A105" i="26"/>
  <c r="M27" i="4"/>
  <c r="E28" i="4" s="1"/>
  <c r="K27" i="4"/>
  <c r="Q27" i="4" s="1"/>
  <c r="F27" i="27" s="1"/>
  <c r="A137" i="33" l="1"/>
  <c r="A159" i="31"/>
  <c r="L129" i="29"/>
  <c r="AC130" i="29" s="1"/>
  <c r="M129" i="29"/>
  <c r="AD129" i="29" s="1"/>
  <c r="N129" i="29"/>
  <c r="AE129" i="29" s="1"/>
  <c r="V26" i="4"/>
  <c r="X26" i="4" s="1"/>
  <c r="F28" i="12" s="1"/>
  <c r="P27" i="4"/>
  <c r="E27" i="27" s="1"/>
  <c r="F25" i="19"/>
  <c r="F25" i="25"/>
  <c r="A106" i="26"/>
  <c r="F28" i="4"/>
  <c r="G28" i="4" s="1"/>
  <c r="A138" i="33" l="1"/>
  <c r="A160" i="31"/>
  <c r="L130" i="29"/>
  <c r="AC131" i="29" s="1"/>
  <c r="M130" i="29"/>
  <c r="AD130" i="29" s="1"/>
  <c r="N130" i="29"/>
  <c r="AE130" i="29" s="1"/>
  <c r="R27" i="4"/>
  <c r="G27" i="27" s="1"/>
  <c r="T26" i="4"/>
  <c r="U26" i="4" s="1"/>
  <c r="G26" i="19"/>
  <c r="G26" i="25"/>
  <c r="A107" i="26"/>
  <c r="J28" i="4"/>
  <c r="H28" i="4"/>
  <c r="I28" i="4"/>
  <c r="A139" i="33" l="1"/>
  <c r="A161" i="31"/>
  <c r="N131" i="29"/>
  <c r="AE131" i="29" s="1"/>
  <c r="L131" i="29"/>
  <c r="AC132" i="29" s="1"/>
  <c r="M131" i="29"/>
  <c r="AD131" i="29" s="1"/>
  <c r="F26" i="19"/>
  <c r="F26" i="25"/>
  <c r="E26" i="19"/>
  <c r="E26" i="25"/>
  <c r="V27" i="4"/>
  <c r="A108" i="26"/>
  <c r="M28" i="4"/>
  <c r="E29" i="4" s="1"/>
  <c r="K28" i="4"/>
  <c r="Q28" i="4" s="1"/>
  <c r="F28" i="27" s="1"/>
  <c r="A140" i="33" l="1"/>
  <c r="A162" i="31"/>
  <c r="L132" i="29"/>
  <c r="AC133" i="29" s="1"/>
  <c r="M132" i="29"/>
  <c r="AD132" i="29" s="1"/>
  <c r="N132" i="29"/>
  <c r="AE132" i="29" s="1"/>
  <c r="G27" i="19"/>
  <c r="G27" i="25"/>
  <c r="T27" i="4"/>
  <c r="P28" i="4"/>
  <c r="E28" i="27" s="1"/>
  <c r="A109" i="26"/>
  <c r="X27" i="4"/>
  <c r="F29" i="12" s="1"/>
  <c r="F29" i="4"/>
  <c r="G29" i="4" s="1"/>
  <c r="A141" i="33" l="1"/>
  <c r="A163" i="31"/>
  <c r="L133" i="29"/>
  <c r="AC134" i="29" s="1"/>
  <c r="M133" i="29"/>
  <c r="AD133" i="29" s="1"/>
  <c r="N133" i="29"/>
  <c r="AE133" i="29" s="1"/>
  <c r="R28" i="4"/>
  <c r="G28" i="27" s="1"/>
  <c r="U27" i="4"/>
  <c r="E27" i="19"/>
  <c r="E27" i="25"/>
  <c r="A110" i="26"/>
  <c r="J29" i="4"/>
  <c r="H29" i="4"/>
  <c r="I29" i="4"/>
  <c r="A142" i="33" l="1"/>
  <c r="A164" i="31"/>
  <c r="L134" i="29"/>
  <c r="AC135" i="29" s="1"/>
  <c r="M134" i="29"/>
  <c r="AD134" i="29" s="1"/>
  <c r="N134" i="29"/>
  <c r="AE134" i="29" s="1"/>
  <c r="F27" i="19"/>
  <c r="F27" i="25"/>
  <c r="V28" i="4"/>
  <c r="X28" i="4" s="1"/>
  <c r="F30" i="12" s="1"/>
  <c r="A111" i="26"/>
  <c r="M29" i="4"/>
  <c r="E30" i="4" s="1"/>
  <c r="F30" i="4" s="1"/>
  <c r="K29" i="4"/>
  <c r="Q29" i="4" s="1"/>
  <c r="F29" i="27" s="1"/>
  <c r="A143" i="33" l="1"/>
  <c r="A165" i="31"/>
  <c r="N135" i="29"/>
  <c r="AE135" i="29" s="1"/>
  <c r="L135" i="29"/>
  <c r="AC136" i="29" s="1"/>
  <c r="M135" i="29"/>
  <c r="AD135" i="29" s="1"/>
  <c r="P29" i="4"/>
  <c r="E29" i="27" s="1"/>
  <c r="T28" i="4"/>
  <c r="G28" i="19"/>
  <c r="G28" i="25"/>
  <c r="A112" i="26"/>
  <c r="G30" i="4"/>
  <c r="A144" i="33" l="1"/>
  <c r="A166" i="31"/>
  <c r="L136" i="29"/>
  <c r="AC137" i="29" s="1"/>
  <c r="M136" i="29"/>
  <c r="AD136" i="29" s="1"/>
  <c r="N136" i="29"/>
  <c r="AE136" i="29" s="1"/>
  <c r="E28" i="19"/>
  <c r="E28" i="25"/>
  <c r="U28" i="4"/>
  <c r="R29" i="4"/>
  <c r="G29" i="27" s="1"/>
  <c r="A113" i="26"/>
  <c r="J30" i="4"/>
  <c r="H30" i="4"/>
  <c r="I30" i="4"/>
  <c r="A145" i="33" l="1"/>
  <c r="A167" i="31"/>
  <c r="L137" i="29"/>
  <c r="AC138" i="29" s="1"/>
  <c r="M137" i="29"/>
  <c r="AD137" i="29" s="1"/>
  <c r="N137" i="29"/>
  <c r="AE137" i="29" s="1"/>
  <c r="V29" i="4"/>
  <c r="X29" i="4" s="1"/>
  <c r="F31" i="12" s="1"/>
  <c r="F28" i="19"/>
  <c r="F28" i="25"/>
  <c r="A114" i="26"/>
  <c r="K30" i="4"/>
  <c r="Q30" i="4" s="1"/>
  <c r="F30" i="27" s="1"/>
  <c r="M30" i="4"/>
  <c r="E31" i="4" s="1"/>
  <c r="F31" i="4" s="1"/>
  <c r="G31" i="4" s="1"/>
  <c r="A146" i="33" l="1"/>
  <c r="A168" i="31"/>
  <c r="L138" i="29"/>
  <c r="AC139" i="29" s="1"/>
  <c r="M138" i="29"/>
  <c r="AD138" i="29" s="1"/>
  <c r="N138" i="29"/>
  <c r="AE138" i="29" s="1"/>
  <c r="P30" i="4"/>
  <c r="E30" i="27" s="1"/>
  <c r="G29" i="19"/>
  <c r="G29" i="25"/>
  <c r="T29" i="4"/>
  <c r="A115" i="26"/>
  <c r="J31" i="4"/>
  <c r="H31" i="4"/>
  <c r="I31" i="4"/>
  <c r="A147" i="33" l="1"/>
  <c r="A169" i="31"/>
  <c r="N139" i="29"/>
  <c r="AE139" i="29" s="1"/>
  <c r="L139" i="29"/>
  <c r="AC140" i="29" s="1"/>
  <c r="M139" i="29"/>
  <c r="AD139" i="29" s="1"/>
  <c r="U29" i="4"/>
  <c r="E29" i="19"/>
  <c r="E29" i="25"/>
  <c r="R30" i="4"/>
  <c r="G30" i="27" s="1"/>
  <c r="A116" i="26"/>
  <c r="K31" i="4"/>
  <c r="Q31" i="4" s="1"/>
  <c r="F31" i="27" s="1"/>
  <c r="M31" i="4"/>
  <c r="E32" i="4" s="1"/>
  <c r="F32" i="4" s="1"/>
  <c r="G32" i="4" s="1"/>
  <c r="H32" i="4" l="1"/>
  <c r="J32" i="4"/>
  <c r="I32" i="4"/>
  <c r="K32" i="4" s="1"/>
  <c r="Q32" i="4" s="1"/>
  <c r="P32" i="4" s="1"/>
  <c r="R32" i="4" s="1"/>
  <c r="A148" i="33"/>
  <c r="A170" i="31"/>
  <c r="L140" i="29"/>
  <c r="AC141" i="29" s="1"/>
  <c r="M140" i="29"/>
  <c r="AD140" i="29" s="1"/>
  <c r="N140" i="29"/>
  <c r="AE140" i="29" s="1"/>
  <c r="P31" i="4"/>
  <c r="E31" i="27" s="1"/>
  <c r="V30" i="4"/>
  <c r="X30" i="4" s="1"/>
  <c r="F32" i="12" s="1"/>
  <c r="F29" i="19"/>
  <c r="F29" i="25"/>
  <c r="A117" i="26"/>
  <c r="M32" i="4" l="1"/>
  <c r="V32" i="4"/>
  <c r="T32" i="4" s="1"/>
  <c r="U32" i="4" s="1"/>
  <c r="X32" i="4"/>
  <c r="A149" i="33"/>
  <c r="A171" i="31"/>
  <c r="L141" i="29"/>
  <c r="AC142" i="29" s="1"/>
  <c r="M141" i="29"/>
  <c r="AD141" i="29" s="1"/>
  <c r="N141" i="29"/>
  <c r="AE141" i="29" s="1"/>
  <c r="T30" i="4"/>
  <c r="G30" i="19"/>
  <c r="G30" i="25"/>
  <c r="R31" i="4"/>
  <c r="G31" i="27" s="1"/>
  <c r="A118" i="26"/>
  <c r="A150" i="33" l="1"/>
  <c r="A172" i="31"/>
  <c r="L142" i="29"/>
  <c r="AC143" i="29" s="1"/>
  <c r="M142" i="29"/>
  <c r="AD142" i="29" s="1"/>
  <c r="N142" i="29"/>
  <c r="AE142" i="29" s="1"/>
  <c r="V31" i="4"/>
  <c r="U30" i="4"/>
  <c r="E30" i="19"/>
  <c r="E30" i="25"/>
  <c r="A119" i="26"/>
  <c r="E33" i="4"/>
  <c r="F33" i="4" s="1"/>
  <c r="G33" i="4" s="1"/>
  <c r="I33" i="4" s="1"/>
  <c r="E32" i="27" l="1"/>
  <c r="F32" i="27"/>
  <c r="A151" i="33"/>
  <c r="A173" i="31"/>
  <c r="J33" i="4"/>
  <c r="H33" i="4"/>
  <c r="N143" i="29"/>
  <c r="AE143" i="29" s="1"/>
  <c r="M143" i="29"/>
  <c r="AD143" i="29" s="1"/>
  <c r="L143" i="29"/>
  <c r="AC144" i="29" s="1"/>
  <c r="F30" i="19"/>
  <c r="F30" i="25"/>
  <c r="T31" i="4"/>
  <c r="A120" i="26"/>
  <c r="X31" i="4"/>
  <c r="F33" i="12" s="1"/>
  <c r="L32" i="33" l="1"/>
  <c r="C33" i="33" s="1"/>
  <c r="D33" i="33" s="1"/>
  <c r="E33" i="33" s="1"/>
  <c r="A152" i="33"/>
  <c r="A174" i="31"/>
  <c r="L144" i="29"/>
  <c r="AC145" i="29" s="1"/>
  <c r="M144" i="29"/>
  <c r="AD144" i="29" s="1"/>
  <c r="N144" i="29"/>
  <c r="AE144" i="29" s="1"/>
  <c r="U31" i="4"/>
  <c r="G32" i="27"/>
  <c r="A121" i="26"/>
  <c r="M33" i="4"/>
  <c r="E34" i="4" s="1"/>
  <c r="F34" i="4" s="1"/>
  <c r="G34" i="4" s="1"/>
  <c r="I34" i="4" s="1"/>
  <c r="K33" i="4"/>
  <c r="A153" i="33" l="1"/>
  <c r="A175" i="31"/>
  <c r="H34" i="4"/>
  <c r="J34" i="4"/>
  <c r="L145" i="29"/>
  <c r="AC146" i="29" s="1"/>
  <c r="M145" i="29"/>
  <c r="AD145" i="29" s="1"/>
  <c r="N145" i="29"/>
  <c r="AE145" i="29" s="1"/>
  <c r="F31" i="25"/>
  <c r="A122" i="26"/>
  <c r="Q33" i="4"/>
  <c r="P33" i="4" l="1"/>
  <c r="E33" i="27" s="1"/>
  <c r="F33" i="27"/>
  <c r="A154" i="33"/>
  <c r="A176" i="31"/>
  <c r="L146" i="29"/>
  <c r="AC147" i="29" s="1"/>
  <c r="M146" i="29"/>
  <c r="AD146" i="29" s="1"/>
  <c r="N146" i="29"/>
  <c r="AE146" i="29" s="1"/>
  <c r="A123" i="26"/>
  <c r="K34" i="4"/>
  <c r="Q34" i="4" s="1"/>
  <c r="F34" i="12"/>
  <c r="M34" i="4"/>
  <c r="E35" i="4" s="1"/>
  <c r="P34" i="4" l="1"/>
  <c r="E34" i="27" s="1"/>
  <c r="F34" i="27"/>
  <c r="L33" i="33"/>
  <c r="C34" i="33" s="1"/>
  <c r="D34" i="33" s="1"/>
  <c r="E34" i="33" s="1"/>
  <c r="A155" i="33"/>
  <c r="A177" i="31"/>
  <c r="N147" i="29"/>
  <c r="AE147" i="29" s="1"/>
  <c r="M147" i="29"/>
  <c r="AD147" i="29" s="1"/>
  <c r="L147" i="29"/>
  <c r="AC148" i="29" s="1"/>
  <c r="R33" i="4"/>
  <c r="G33" i="27" s="1"/>
  <c r="A124" i="26"/>
  <c r="F35" i="4"/>
  <c r="G35" i="4" s="1"/>
  <c r="I35" i="4" s="1"/>
  <c r="A156" i="33" l="1"/>
  <c r="A178" i="31"/>
  <c r="H35" i="4"/>
  <c r="J35" i="4"/>
  <c r="L148" i="29"/>
  <c r="AC149" i="29" s="1"/>
  <c r="M148" i="29"/>
  <c r="AD148" i="29" s="1"/>
  <c r="N148" i="29"/>
  <c r="AE148" i="29" s="1"/>
  <c r="V33" i="4"/>
  <c r="R34" i="4"/>
  <c r="G34" i="27" s="1"/>
  <c r="A125" i="26"/>
  <c r="A157" i="33" l="1"/>
  <c r="X33" i="4"/>
  <c r="F35" i="12" s="1"/>
  <c r="A179" i="31"/>
  <c r="L149" i="29"/>
  <c r="AC150" i="29" s="1"/>
  <c r="M149" i="29"/>
  <c r="AD149" i="29" s="1"/>
  <c r="N149" i="29"/>
  <c r="AE149" i="29" s="1"/>
  <c r="V34" i="4"/>
  <c r="T33" i="4"/>
  <c r="A126" i="26"/>
  <c r="M35" i="4"/>
  <c r="E36" i="4" s="1"/>
  <c r="K35" i="4"/>
  <c r="Q35" i="4" s="1"/>
  <c r="P35" i="4" l="1"/>
  <c r="E35" i="27" s="1"/>
  <c r="F35" i="27"/>
  <c r="L34" i="33"/>
  <c r="C35" i="33" s="1"/>
  <c r="D35" i="33" s="1"/>
  <c r="E35" i="33" s="1"/>
  <c r="X34" i="4"/>
  <c r="F36" i="12" s="1"/>
  <c r="A158" i="33"/>
  <c r="A180" i="31"/>
  <c r="L150" i="29"/>
  <c r="AC151" i="29" s="1"/>
  <c r="M150" i="29"/>
  <c r="AD150" i="29" s="1"/>
  <c r="N150" i="29"/>
  <c r="AE150" i="29" s="1"/>
  <c r="U33" i="4"/>
  <c r="T34" i="4"/>
  <c r="U34" i="4" s="1"/>
  <c r="A127" i="26"/>
  <c r="F36" i="4"/>
  <c r="G36" i="4" s="1"/>
  <c r="I36" i="4" s="1"/>
  <c r="A159" i="33" l="1"/>
  <c r="A181" i="31"/>
  <c r="H36" i="4"/>
  <c r="J36" i="4"/>
  <c r="N151" i="29"/>
  <c r="AE151" i="29" s="1"/>
  <c r="L151" i="29"/>
  <c r="AC152" i="29" s="1"/>
  <c r="M151" i="29"/>
  <c r="AD151" i="29" s="1"/>
  <c r="R35" i="4"/>
  <c r="G35" i="27" s="1"/>
  <c r="A128" i="26"/>
  <c r="L35" i="33" l="1"/>
  <c r="C36" i="33" s="1"/>
  <c r="D36" i="33" s="1"/>
  <c r="E36" i="33" s="1"/>
  <c r="A160" i="33"/>
  <c r="A182" i="31"/>
  <c r="L152" i="29"/>
  <c r="AC153" i="29" s="1"/>
  <c r="M152" i="29"/>
  <c r="AD152" i="29" s="1"/>
  <c r="N152" i="29"/>
  <c r="AE152" i="29" s="1"/>
  <c r="V35" i="4"/>
  <c r="A129" i="26"/>
  <c r="M36" i="4"/>
  <c r="E37" i="4" s="1"/>
  <c r="F37" i="4" s="1"/>
  <c r="G37" i="4" s="1"/>
  <c r="I37" i="4" s="1"/>
  <c r="K36" i="4"/>
  <c r="Q36" i="4" s="1"/>
  <c r="P36" i="4" l="1"/>
  <c r="E36" i="27" s="1"/>
  <c r="F36" i="27"/>
  <c r="A161" i="33"/>
  <c r="A183" i="31"/>
  <c r="H37" i="4"/>
  <c r="J37" i="4"/>
  <c r="L153" i="29"/>
  <c r="AC154" i="29" s="1"/>
  <c r="M153" i="29"/>
  <c r="AD153" i="29" s="1"/>
  <c r="N153" i="29"/>
  <c r="AE153" i="29" s="1"/>
  <c r="T35" i="4"/>
  <c r="A130" i="26"/>
  <c r="X35" i="4"/>
  <c r="F37" i="12" s="1"/>
  <c r="L36" i="33" l="1"/>
  <c r="C37" i="33" s="1"/>
  <c r="D37" i="33" s="1"/>
  <c r="E37" i="33" s="1"/>
  <c r="A162" i="33"/>
  <c r="A184" i="31"/>
  <c r="K37" i="4"/>
  <c r="Q37" i="4" s="1"/>
  <c r="L154" i="29"/>
  <c r="AC155" i="29" s="1"/>
  <c r="M154" i="29"/>
  <c r="AD154" i="29" s="1"/>
  <c r="N154" i="29"/>
  <c r="AE154" i="29" s="1"/>
  <c r="U35" i="4"/>
  <c r="R36" i="4"/>
  <c r="G36" i="27" s="1"/>
  <c r="A131" i="26"/>
  <c r="M37" i="4"/>
  <c r="E38" i="4" s="1"/>
  <c r="P37" i="4" l="1"/>
  <c r="E37" i="27" s="1"/>
  <c r="F37" i="27"/>
  <c r="A163" i="33"/>
  <c r="A185" i="31"/>
  <c r="N155" i="29"/>
  <c r="AE155" i="29" s="1"/>
  <c r="L155" i="29"/>
  <c r="AC156" i="29" s="1"/>
  <c r="M155" i="29"/>
  <c r="AD155" i="29" s="1"/>
  <c r="V36" i="4"/>
  <c r="R37" i="4"/>
  <c r="G37" i="27" s="1"/>
  <c r="A132" i="26"/>
  <c r="F38" i="4"/>
  <c r="G38" i="4" s="1"/>
  <c r="I38" i="4" s="1"/>
  <c r="A164" i="33" l="1"/>
  <c r="A186" i="31"/>
  <c r="H38" i="4"/>
  <c r="J38" i="4"/>
  <c r="K38" i="4" s="1"/>
  <c r="Q38" i="4" s="1"/>
  <c r="L156" i="29"/>
  <c r="AC157" i="29" s="1"/>
  <c r="M156" i="29"/>
  <c r="AD156" i="29" s="1"/>
  <c r="N156" i="29"/>
  <c r="AE156" i="29" s="1"/>
  <c r="V37" i="4"/>
  <c r="T36" i="4"/>
  <c r="U36" i="4" s="1"/>
  <c r="X36" i="4"/>
  <c r="F38" i="12" s="1"/>
  <c r="A133" i="26"/>
  <c r="P38" i="4" l="1"/>
  <c r="E38" i="27" s="1"/>
  <c r="F38" i="27"/>
  <c r="L37" i="33"/>
  <c r="C38" i="33" s="1"/>
  <c r="D38" i="33" s="1"/>
  <c r="E38" i="33" s="1"/>
  <c r="A165" i="33"/>
  <c r="X37" i="4"/>
  <c r="F39" i="12" s="1"/>
  <c r="A187" i="31"/>
  <c r="L157" i="29"/>
  <c r="AC158" i="29" s="1"/>
  <c r="M157" i="29"/>
  <c r="AD157" i="29" s="1"/>
  <c r="N157" i="29"/>
  <c r="AE157" i="29" s="1"/>
  <c r="T37" i="4"/>
  <c r="U37" i="4" s="1"/>
  <c r="A134" i="26"/>
  <c r="E39" i="4"/>
  <c r="F39" i="4" s="1"/>
  <c r="G39" i="4" s="1"/>
  <c r="I39" i="4" s="1"/>
  <c r="A166" i="33" l="1"/>
  <c r="A188" i="31"/>
  <c r="H39" i="4"/>
  <c r="J39" i="4"/>
  <c r="L158" i="29"/>
  <c r="AC159" i="29" s="1"/>
  <c r="M158" i="29"/>
  <c r="AD158" i="29" s="1"/>
  <c r="N158" i="29"/>
  <c r="AE158" i="29" s="1"/>
  <c r="R38" i="4"/>
  <c r="G38" i="27" s="1"/>
  <c r="A135" i="26"/>
  <c r="L38" i="33" l="1"/>
  <c r="C39" i="33" s="1"/>
  <c r="D39" i="33" s="1"/>
  <c r="E39" i="33" s="1"/>
  <c r="A167" i="33"/>
  <c r="A189" i="31"/>
  <c r="N159" i="29"/>
  <c r="AE159" i="29" s="1"/>
  <c r="L159" i="29"/>
  <c r="AC160" i="29" s="1"/>
  <c r="M159" i="29"/>
  <c r="AD159" i="29" s="1"/>
  <c r="V38" i="4"/>
  <c r="A136" i="26"/>
  <c r="M39" i="4"/>
  <c r="E40" i="4" s="1"/>
  <c r="K39" i="4"/>
  <c r="Q39" i="4" s="1"/>
  <c r="P39" i="4" l="1"/>
  <c r="E39" i="27" s="1"/>
  <c r="F39" i="27"/>
  <c r="A168" i="33"/>
  <c r="A190" i="31"/>
  <c r="L160" i="29"/>
  <c r="AC161" i="29" s="1"/>
  <c r="M160" i="29"/>
  <c r="AD160" i="29" s="1"/>
  <c r="N160" i="29"/>
  <c r="AE160" i="29" s="1"/>
  <c r="T38" i="4"/>
  <c r="A137" i="26"/>
  <c r="X38" i="4"/>
  <c r="F40" i="12" s="1"/>
  <c r="F40" i="4"/>
  <c r="G40" i="4" s="1"/>
  <c r="I40" i="4" s="1"/>
  <c r="L39" i="33" l="1"/>
  <c r="C40" i="33" s="1"/>
  <c r="D40" i="33" s="1"/>
  <c r="E40" i="33" s="1"/>
  <c r="A169" i="33"/>
  <c r="A191" i="31"/>
  <c r="H40" i="4"/>
  <c r="M40" i="4" s="1"/>
  <c r="J40" i="4"/>
  <c r="L161" i="29"/>
  <c r="AC162" i="29" s="1"/>
  <c r="M161" i="29"/>
  <c r="AD161" i="29" s="1"/>
  <c r="N161" i="29"/>
  <c r="AE161" i="29" s="1"/>
  <c r="R39" i="4"/>
  <c r="G39" i="27" s="1"/>
  <c r="U38" i="4"/>
  <c r="A138" i="26"/>
  <c r="A170" i="33" l="1"/>
  <c r="A192" i="31"/>
  <c r="L162" i="29"/>
  <c r="AC163" i="29" s="1"/>
  <c r="M162" i="29"/>
  <c r="AD162" i="29" s="1"/>
  <c r="N162" i="29"/>
  <c r="AE162" i="29" s="1"/>
  <c r="V39" i="4"/>
  <c r="F40" i="33" s="1"/>
  <c r="A139" i="26"/>
  <c r="K40" i="4"/>
  <c r="Q40" i="4" s="1"/>
  <c r="E41" i="4"/>
  <c r="F41" i="4" s="1"/>
  <c r="P40" i="4" l="1"/>
  <c r="E40" i="27" s="1"/>
  <c r="F40" i="27"/>
  <c r="A171" i="33"/>
  <c r="A193" i="31"/>
  <c r="N163" i="29"/>
  <c r="AE163" i="29" s="1"/>
  <c r="L163" i="29"/>
  <c r="AC164" i="29" s="1"/>
  <c r="M163" i="29"/>
  <c r="AD163" i="29" s="1"/>
  <c r="T39" i="4"/>
  <c r="A140" i="26"/>
  <c r="X39" i="4"/>
  <c r="F41" i="12" s="1"/>
  <c r="G41" i="4"/>
  <c r="I41" i="4" s="1"/>
  <c r="L40" i="33" l="1"/>
  <c r="C41" i="33" s="1"/>
  <c r="D41" i="33" s="1"/>
  <c r="E41" i="33" s="1"/>
  <c r="A172" i="33"/>
  <c r="A194" i="31"/>
  <c r="H41" i="4"/>
  <c r="J41" i="4"/>
  <c r="L164" i="29"/>
  <c r="AC165" i="29" s="1"/>
  <c r="M164" i="29"/>
  <c r="AD164" i="29" s="1"/>
  <c r="N164" i="29"/>
  <c r="AE164" i="29" s="1"/>
  <c r="U39" i="4"/>
  <c r="R40" i="4"/>
  <c r="G40" i="27" s="1"/>
  <c r="A141" i="26"/>
  <c r="A173" i="33" l="1"/>
  <c r="A195" i="31"/>
  <c r="L165" i="29"/>
  <c r="AC166" i="29" s="1"/>
  <c r="M165" i="29"/>
  <c r="AD165" i="29" s="1"/>
  <c r="N165" i="29"/>
  <c r="AE165" i="29" s="1"/>
  <c r="V40" i="4"/>
  <c r="F41" i="33" s="1"/>
  <c r="A142" i="26"/>
  <c r="M41" i="4"/>
  <c r="E42" i="4" s="1"/>
  <c r="F42" i="4" s="1"/>
  <c r="G42" i="4" s="1"/>
  <c r="I42" i="4" s="1"/>
  <c r="K41" i="4"/>
  <c r="A174" i="33" l="1"/>
  <c r="X40" i="4"/>
  <c r="F42" i="12" s="1"/>
  <c r="A196" i="31"/>
  <c r="H42" i="4"/>
  <c r="J42" i="4"/>
  <c r="L166" i="29"/>
  <c r="AC167" i="29" s="1"/>
  <c r="M166" i="29"/>
  <c r="AD166" i="29" s="1"/>
  <c r="N166" i="29"/>
  <c r="AE166" i="29" s="1"/>
  <c r="T40" i="4"/>
  <c r="U40" i="4" s="1"/>
  <c r="A143" i="26"/>
  <c r="Q41" i="4"/>
  <c r="P41" i="4" l="1"/>
  <c r="E41" i="27" s="1"/>
  <c r="F41" i="27"/>
  <c r="L41" i="33"/>
  <c r="C42" i="33" s="1"/>
  <c r="D42" i="33" s="1"/>
  <c r="E42" i="33" s="1"/>
  <c r="A175" i="33"/>
  <c r="A197" i="31"/>
  <c r="N167" i="29"/>
  <c r="AE167" i="29" s="1"/>
  <c r="M167" i="29"/>
  <c r="AD167" i="29" s="1"/>
  <c r="L167" i="29"/>
  <c r="AC168" i="29" s="1"/>
  <c r="A144" i="26"/>
  <c r="K42" i="4"/>
  <c r="Q42" i="4" s="1"/>
  <c r="M42" i="4"/>
  <c r="E43" i="4" s="1"/>
  <c r="F43" i="4" s="1"/>
  <c r="P42" i="4" l="1"/>
  <c r="E42" i="27" s="1"/>
  <c r="F42" i="27"/>
  <c r="A176" i="33"/>
  <c r="A198" i="31"/>
  <c r="L168" i="29"/>
  <c r="AC169" i="29" s="1"/>
  <c r="M168" i="29"/>
  <c r="AD168" i="29" s="1"/>
  <c r="N168" i="29"/>
  <c r="AE168" i="29" s="1"/>
  <c r="R41" i="4"/>
  <c r="G41" i="27" s="1"/>
  <c r="A145" i="26"/>
  <c r="G43" i="4"/>
  <c r="I43" i="4" s="1"/>
  <c r="A177" i="33" l="1"/>
  <c r="A199" i="31"/>
  <c r="H43" i="4"/>
  <c r="J43" i="4"/>
  <c r="K43" i="4" s="1"/>
  <c r="Q43" i="4" s="1"/>
  <c r="F43" i="27" s="1"/>
  <c r="L169" i="29"/>
  <c r="AC170" i="29" s="1"/>
  <c r="M169" i="29"/>
  <c r="AD169" i="29" s="1"/>
  <c r="N169" i="29"/>
  <c r="AE169" i="29" s="1"/>
  <c r="V41" i="4"/>
  <c r="F42" i="33" s="1"/>
  <c r="R42" i="4"/>
  <c r="G42" i="27" s="1"/>
  <c r="A146" i="26"/>
  <c r="P43" i="4" l="1"/>
  <c r="E43" i="27" s="1"/>
  <c r="A178" i="33"/>
  <c r="X41" i="4"/>
  <c r="F43" i="12" s="1"/>
  <c r="A200" i="31"/>
  <c r="L170" i="29"/>
  <c r="AC171" i="29" s="1"/>
  <c r="M170" i="29"/>
  <c r="AD170" i="29" s="1"/>
  <c r="N170" i="29"/>
  <c r="AE170" i="29" s="1"/>
  <c r="V42" i="4"/>
  <c r="F43" i="33" s="1"/>
  <c r="T41" i="4"/>
  <c r="A147" i="26"/>
  <c r="M43" i="4"/>
  <c r="E44" i="4" s="1"/>
  <c r="F44" i="4" s="1"/>
  <c r="G44" i="4" s="1"/>
  <c r="I44" i="4" s="1"/>
  <c r="L42" i="33" l="1"/>
  <c r="C43" i="33" s="1"/>
  <c r="D43" i="33" s="1"/>
  <c r="E43" i="33" s="1"/>
  <c r="A179" i="33"/>
  <c r="A201" i="31"/>
  <c r="H44" i="4"/>
  <c r="J44" i="4"/>
  <c r="N171" i="29"/>
  <c r="AE171" i="29" s="1"/>
  <c r="M171" i="29"/>
  <c r="AD171" i="29" s="1"/>
  <c r="L171" i="29"/>
  <c r="AC172" i="29" s="1"/>
  <c r="T42" i="4"/>
  <c r="U42" i="4" s="1"/>
  <c r="U41" i="4"/>
  <c r="X42" i="4"/>
  <c r="F44" i="12" s="1"/>
  <c r="R43" i="4"/>
  <c r="G43" i="27" s="1"/>
  <c r="A148" i="26"/>
  <c r="A180" i="33" l="1"/>
  <c r="A202" i="31"/>
  <c r="L172" i="29"/>
  <c r="AC173" i="29" s="1"/>
  <c r="M172" i="29"/>
  <c r="AD172" i="29" s="1"/>
  <c r="N172" i="29"/>
  <c r="AE172" i="29" s="1"/>
  <c r="V43" i="4"/>
  <c r="F44" i="33" s="1"/>
  <c r="A149" i="26"/>
  <c r="M44" i="4"/>
  <c r="E45" i="4" s="1"/>
  <c r="K44" i="4"/>
  <c r="Q44" i="4" s="1"/>
  <c r="P44" i="4" l="1"/>
  <c r="E44" i="27" s="1"/>
  <c r="F44" i="27"/>
  <c r="L43" i="33"/>
  <c r="C44" i="33" s="1"/>
  <c r="D44" i="33" s="1"/>
  <c r="E44" i="33" s="1"/>
  <c r="A181" i="33"/>
  <c r="A203" i="31"/>
  <c r="L173" i="29"/>
  <c r="AC174" i="29" s="1"/>
  <c r="M173" i="29"/>
  <c r="AD173" i="29" s="1"/>
  <c r="N173" i="29"/>
  <c r="AE173" i="29" s="1"/>
  <c r="T43" i="4"/>
  <c r="A150" i="26"/>
  <c r="X43" i="4"/>
  <c r="F45" i="12" s="1"/>
  <c r="F45" i="4"/>
  <c r="G45" i="4" s="1"/>
  <c r="I45" i="4" s="1"/>
  <c r="A182" i="33" l="1"/>
  <c r="A204" i="31"/>
  <c r="H45" i="4"/>
  <c r="J45" i="4"/>
  <c r="L174" i="29"/>
  <c r="AC175" i="29" s="1"/>
  <c r="M174" i="29"/>
  <c r="AD174" i="29" s="1"/>
  <c r="N174" i="29"/>
  <c r="AE174" i="29" s="1"/>
  <c r="U43" i="4"/>
  <c r="R44" i="4"/>
  <c r="G44" i="27" s="1"/>
  <c r="A151" i="26"/>
  <c r="L44" i="33" l="1"/>
  <c r="C45" i="33" s="1"/>
  <c r="D45" i="33"/>
  <c r="E45" i="33" s="1"/>
  <c r="A183" i="33"/>
  <c r="A205" i="31"/>
  <c r="N175" i="29"/>
  <c r="AE175" i="29" s="1"/>
  <c r="L175" i="29"/>
  <c r="AC176" i="29" s="1"/>
  <c r="M175" i="29"/>
  <c r="AD175" i="29" s="1"/>
  <c r="V44" i="4"/>
  <c r="F45" i="33" s="1"/>
  <c r="K45" i="4"/>
  <c r="Q45" i="4" s="1"/>
  <c r="A152" i="26"/>
  <c r="M45" i="4"/>
  <c r="E46" i="4" s="1"/>
  <c r="F46" i="4" s="1"/>
  <c r="P45" i="4" l="1"/>
  <c r="E45" i="27" s="1"/>
  <c r="F45" i="27"/>
  <c r="A184" i="33"/>
  <c r="A206" i="31"/>
  <c r="L176" i="29"/>
  <c r="AC177" i="29" s="1"/>
  <c r="M176" i="29"/>
  <c r="AD176" i="29" s="1"/>
  <c r="N176" i="29"/>
  <c r="AE176" i="29" s="1"/>
  <c r="T44" i="4"/>
  <c r="A153" i="26"/>
  <c r="X44" i="4"/>
  <c r="F46" i="12" s="1"/>
  <c r="G46" i="4"/>
  <c r="I46" i="4" s="1"/>
  <c r="L45" i="33" l="1"/>
  <c r="C46" i="33" s="1"/>
  <c r="D46" i="33" s="1"/>
  <c r="E46" i="33" s="1"/>
  <c r="A185" i="33"/>
  <c r="A207" i="31"/>
  <c r="H46" i="4"/>
  <c r="J46" i="4"/>
  <c r="L177" i="29"/>
  <c r="AC178" i="29" s="1"/>
  <c r="M177" i="29"/>
  <c r="AD177" i="29" s="1"/>
  <c r="N177" i="29"/>
  <c r="AE177" i="29" s="1"/>
  <c r="R45" i="4"/>
  <c r="G45" i="27" s="1"/>
  <c r="U44" i="4"/>
  <c r="A154" i="26"/>
  <c r="A186" i="33" l="1"/>
  <c r="A208" i="31"/>
  <c r="L178" i="29"/>
  <c r="AC179" i="29" s="1"/>
  <c r="M178" i="29"/>
  <c r="AD178" i="29" s="1"/>
  <c r="N178" i="29"/>
  <c r="AE178" i="29" s="1"/>
  <c r="V45" i="4"/>
  <c r="F46" i="33" s="1"/>
  <c r="A155" i="26"/>
  <c r="M46" i="4"/>
  <c r="E47" i="4" s="1"/>
  <c r="F47" i="4" s="1"/>
  <c r="G47" i="4" s="1"/>
  <c r="I47" i="4" s="1"/>
  <c r="K46" i="4"/>
  <c r="Q46" i="4" s="1"/>
  <c r="P46" i="4" l="1"/>
  <c r="E46" i="27" s="1"/>
  <c r="F46" i="27"/>
  <c r="A187" i="33"/>
  <c r="X45" i="4"/>
  <c r="F47" i="12" s="1"/>
  <c r="A209" i="31"/>
  <c r="H47" i="4"/>
  <c r="J47" i="4"/>
  <c r="N179" i="29"/>
  <c r="AE179" i="29" s="1"/>
  <c r="L179" i="29"/>
  <c r="AC180" i="29" s="1"/>
  <c r="M179" i="29"/>
  <c r="AD179" i="29" s="1"/>
  <c r="T45" i="4"/>
  <c r="A156" i="26"/>
  <c r="L46" i="33" l="1"/>
  <c r="C47" i="33" s="1"/>
  <c r="A188" i="33"/>
  <c r="A210" i="31"/>
  <c r="L180" i="29"/>
  <c r="AC181" i="29" s="1"/>
  <c r="M180" i="29"/>
  <c r="AD180" i="29" s="1"/>
  <c r="N180" i="29"/>
  <c r="AE180" i="29" s="1"/>
  <c r="U45" i="4"/>
  <c r="K47" i="4"/>
  <c r="Q47" i="4" s="1"/>
  <c r="R46" i="4"/>
  <c r="G46" i="27" s="1"/>
  <c r="A157" i="26"/>
  <c r="M47" i="4"/>
  <c r="E48" i="4" s="1"/>
  <c r="F48" i="4" s="1"/>
  <c r="P47" i="4" l="1"/>
  <c r="E47" i="27" s="1"/>
  <c r="F47" i="27"/>
  <c r="D47" i="33"/>
  <c r="E47" i="33" s="1"/>
  <c r="A189" i="33"/>
  <c r="A211" i="31"/>
  <c r="L181" i="29"/>
  <c r="AC182" i="29" s="1"/>
  <c r="M181" i="29"/>
  <c r="AD181" i="29" s="1"/>
  <c r="N181" i="29"/>
  <c r="AE181" i="29" s="1"/>
  <c r="V46" i="4"/>
  <c r="F47" i="33" s="1"/>
  <c r="A158" i="26"/>
  <c r="G48" i="4"/>
  <c r="I48" i="4" s="1"/>
  <c r="A190" i="33" l="1"/>
  <c r="X46" i="4"/>
  <c r="F48" i="12" s="1"/>
  <c r="A212" i="31"/>
  <c r="H48" i="4"/>
  <c r="J48" i="4"/>
  <c r="L182" i="29"/>
  <c r="AC183" i="29" s="1"/>
  <c r="M182" i="29"/>
  <c r="AD182" i="29" s="1"/>
  <c r="N182" i="29"/>
  <c r="AE182" i="29" s="1"/>
  <c r="R47" i="4"/>
  <c r="G47" i="27" s="1"/>
  <c r="T46" i="4"/>
  <c r="U46" i="4" s="1"/>
  <c r="A159" i="26"/>
  <c r="L47" i="33" l="1"/>
  <c r="C48" i="33" s="1"/>
  <c r="D48" i="33" s="1"/>
  <c r="E48" i="33" s="1"/>
  <c r="A191" i="33"/>
  <c r="A213" i="31"/>
  <c r="M48" i="4"/>
  <c r="E49" i="4" s="1"/>
  <c r="F49" i="4" s="1"/>
  <c r="G49" i="4" s="1"/>
  <c r="I49" i="4" s="1"/>
  <c r="N183" i="29"/>
  <c r="AE183" i="29" s="1"/>
  <c r="L183" i="29"/>
  <c r="AC184" i="29" s="1"/>
  <c r="M183" i="29"/>
  <c r="AD183" i="29" s="1"/>
  <c r="V47" i="4"/>
  <c r="F48" i="33" s="1"/>
  <c r="A160" i="26"/>
  <c r="K48" i="4"/>
  <c r="A192" i="33" l="1"/>
  <c r="A214" i="31"/>
  <c r="H49" i="4"/>
  <c r="J49" i="4"/>
  <c r="L184" i="29"/>
  <c r="AC185" i="29" s="1"/>
  <c r="M184" i="29"/>
  <c r="AD184" i="29" s="1"/>
  <c r="N184" i="29"/>
  <c r="AE184" i="29" s="1"/>
  <c r="T47" i="4"/>
  <c r="A161" i="26"/>
  <c r="Q48" i="4"/>
  <c r="X47" i="4"/>
  <c r="F49" i="12" s="1"/>
  <c r="P48" i="4" l="1"/>
  <c r="E48" i="27" s="1"/>
  <c r="F48" i="27"/>
  <c r="L48" i="33"/>
  <c r="C49" i="33" s="1"/>
  <c r="A193" i="33"/>
  <c r="A215" i="31"/>
  <c r="L185" i="29"/>
  <c r="AC186" i="29" s="1"/>
  <c r="M185" i="29"/>
  <c r="AD185" i="29" s="1"/>
  <c r="N185" i="29"/>
  <c r="AE185" i="29" s="1"/>
  <c r="U47" i="4"/>
  <c r="A162" i="26"/>
  <c r="M49" i="4"/>
  <c r="E50" i="4" s="1"/>
  <c r="F50" i="4" s="1"/>
  <c r="G50" i="4" s="1"/>
  <c r="I50" i="4" s="1"/>
  <c r="K49" i="4"/>
  <c r="D49" i="33" l="1"/>
  <c r="E49" i="33" s="1"/>
  <c r="A194" i="33"/>
  <c r="A216" i="31"/>
  <c r="H50" i="4"/>
  <c r="J50" i="4"/>
  <c r="L186" i="29"/>
  <c r="AC187" i="29" s="1"/>
  <c r="M186" i="29"/>
  <c r="AD186" i="29" s="1"/>
  <c r="N186" i="29"/>
  <c r="AE186" i="29" s="1"/>
  <c r="R48" i="4"/>
  <c r="G48" i="27" s="1"/>
  <c r="A163" i="26"/>
  <c r="Q49" i="4"/>
  <c r="P49" i="4" l="1"/>
  <c r="E49" i="27" s="1"/>
  <c r="F49" i="27"/>
  <c r="A195" i="33"/>
  <c r="A217" i="31"/>
  <c r="N187" i="29"/>
  <c r="AE187" i="29" s="1"/>
  <c r="L187" i="29"/>
  <c r="AC188" i="29" s="1"/>
  <c r="M187" i="29"/>
  <c r="AD187" i="29" s="1"/>
  <c r="V48" i="4"/>
  <c r="F49" i="33" s="1"/>
  <c r="A164" i="26"/>
  <c r="M50" i="4"/>
  <c r="E51" i="4" s="1"/>
  <c r="K50" i="4"/>
  <c r="Q50" i="4" s="1"/>
  <c r="P50" i="4" l="1"/>
  <c r="E50" i="27" s="1"/>
  <c r="F50" i="27"/>
  <c r="A196" i="33"/>
  <c r="X48" i="4"/>
  <c r="F50" i="12" s="1"/>
  <c r="A218" i="31"/>
  <c r="L188" i="29"/>
  <c r="AC189" i="29" s="1"/>
  <c r="M188" i="29"/>
  <c r="AD188" i="29" s="1"/>
  <c r="N188" i="29"/>
  <c r="AE188" i="29" s="1"/>
  <c r="T48" i="4"/>
  <c r="U48" i="4" s="1"/>
  <c r="R49" i="4"/>
  <c r="G49" i="27" s="1"/>
  <c r="A165" i="26"/>
  <c r="F51" i="4"/>
  <c r="G51" i="4" s="1"/>
  <c r="I51" i="4" s="1"/>
  <c r="L49" i="33" l="1"/>
  <c r="C50" i="33" s="1"/>
  <c r="A197" i="33"/>
  <c r="A219" i="31"/>
  <c r="H51" i="4"/>
  <c r="J51" i="4"/>
  <c r="L189" i="29"/>
  <c r="AC190" i="29" s="1"/>
  <c r="M189" i="29"/>
  <c r="AD189" i="29" s="1"/>
  <c r="N189" i="29"/>
  <c r="AE189" i="29" s="1"/>
  <c r="V49" i="4"/>
  <c r="F50" i="33" s="1"/>
  <c r="R50" i="4"/>
  <c r="G50" i="27" s="1"/>
  <c r="A166" i="26"/>
  <c r="D50" i="33" l="1"/>
  <c r="E50" i="33" s="1"/>
  <c r="A198" i="33"/>
  <c r="X49" i="4"/>
  <c r="F51" i="12" s="1"/>
  <c r="A220" i="31"/>
  <c r="L190" i="29"/>
  <c r="AC191" i="29" s="1"/>
  <c r="M190" i="29"/>
  <c r="AD190" i="29" s="1"/>
  <c r="N190" i="29"/>
  <c r="AE190" i="29" s="1"/>
  <c r="V50" i="4"/>
  <c r="F51" i="33" s="1"/>
  <c r="T49" i="4"/>
  <c r="A167" i="26"/>
  <c r="M51" i="4"/>
  <c r="E52" i="4" s="1"/>
  <c r="K51" i="4"/>
  <c r="Q51" i="4" s="1"/>
  <c r="P51" i="4" l="1"/>
  <c r="E51" i="27" s="1"/>
  <c r="F51" i="27"/>
  <c r="A199" i="33"/>
  <c r="A221" i="31"/>
  <c r="N191" i="29"/>
  <c r="AE191" i="29" s="1"/>
  <c r="M191" i="29"/>
  <c r="AD191" i="29" s="1"/>
  <c r="L191" i="29"/>
  <c r="AC192" i="29" s="1"/>
  <c r="T50" i="4"/>
  <c r="U49" i="4"/>
  <c r="A168" i="26"/>
  <c r="X50" i="4"/>
  <c r="F52" i="12" s="1"/>
  <c r="F52" i="4"/>
  <c r="G52" i="4" s="1"/>
  <c r="I52" i="4" s="1"/>
  <c r="L50" i="33" l="1"/>
  <c r="C51" i="33" s="1"/>
  <c r="D51" i="33" s="1"/>
  <c r="E51" i="33" s="1"/>
  <c r="A200" i="33"/>
  <c r="A222" i="31"/>
  <c r="H52" i="4"/>
  <c r="J52" i="4"/>
  <c r="L192" i="29"/>
  <c r="AC193" i="29" s="1"/>
  <c r="M192" i="29"/>
  <c r="AD192" i="29" s="1"/>
  <c r="N192" i="29"/>
  <c r="AE192" i="29" s="1"/>
  <c r="U50" i="4"/>
  <c r="R51" i="4"/>
  <c r="G51" i="27" s="1"/>
  <c r="A169" i="26"/>
  <c r="A201" i="33" l="1"/>
  <c r="A223" i="31"/>
  <c r="L193" i="29"/>
  <c r="AC194" i="29" s="1"/>
  <c r="M193" i="29"/>
  <c r="AD193" i="29" s="1"/>
  <c r="N193" i="29"/>
  <c r="AE193" i="29" s="1"/>
  <c r="V51" i="4"/>
  <c r="F52" i="33" s="1"/>
  <c r="A170" i="26"/>
  <c r="M52" i="4"/>
  <c r="E53" i="4" s="1"/>
  <c r="F53" i="4" s="1"/>
  <c r="G53" i="4" s="1"/>
  <c r="I53" i="4" s="1"/>
  <c r="K52" i="4"/>
  <c r="Q52" i="4" s="1"/>
  <c r="P52" i="4" l="1"/>
  <c r="E52" i="27" s="1"/>
  <c r="F52" i="27"/>
  <c r="L51" i="33"/>
  <c r="C52" i="33" s="1"/>
  <c r="D52" i="33" s="1"/>
  <c r="E52" i="33" s="1"/>
  <c r="A202" i="33"/>
  <c r="X51" i="4"/>
  <c r="F53" i="12" s="1"/>
  <c r="A224" i="31"/>
  <c r="H53" i="4"/>
  <c r="J53" i="4"/>
  <c r="L194" i="29"/>
  <c r="AC195" i="29" s="1"/>
  <c r="M194" i="29"/>
  <c r="AD194" i="29" s="1"/>
  <c r="N194" i="29"/>
  <c r="AE194" i="29" s="1"/>
  <c r="T51" i="4"/>
  <c r="A171" i="26"/>
  <c r="A203" i="33" l="1"/>
  <c r="A225" i="31"/>
  <c r="N195" i="29"/>
  <c r="AE195" i="29" s="1"/>
  <c r="M195" i="29"/>
  <c r="AD195" i="29" s="1"/>
  <c r="L195" i="29"/>
  <c r="AC196" i="29" s="1"/>
  <c r="U51" i="4"/>
  <c r="R52" i="4"/>
  <c r="G52" i="27" s="1"/>
  <c r="A172" i="26"/>
  <c r="M53" i="4"/>
  <c r="E54" i="4" s="1"/>
  <c r="K53" i="4"/>
  <c r="Q53" i="4" s="1"/>
  <c r="P53" i="4" l="1"/>
  <c r="E53" i="27" s="1"/>
  <c r="F53" i="27"/>
  <c r="L52" i="33"/>
  <c r="C53" i="33" s="1"/>
  <c r="D53" i="33" s="1"/>
  <c r="E53" i="33" s="1"/>
  <c r="A204" i="33"/>
  <c r="A226" i="31"/>
  <c r="L196" i="29"/>
  <c r="AC197" i="29" s="1"/>
  <c r="M196" i="29"/>
  <c r="AD196" i="29" s="1"/>
  <c r="N196" i="29"/>
  <c r="AE196" i="29" s="1"/>
  <c r="V52" i="4"/>
  <c r="F53" i="33" s="1"/>
  <c r="A173" i="26"/>
  <c r="F54" i="4"/>
  <c r="G54" i="4" s="1"/>
  <c r="I54" i="4" s="1"/>
  <c r="A205" i="33" l="1"/>
  <c r="A227" i="31"/>
  <c r="H54" i="4"/>
  <c r="J54" i="4"/>
  <c r="L197" i="29"/>
  <c r="AC198" i="29" s="1"/>
  <c r="M197" i="29"/>
  <c r="AD197" i="29" s="1"/>
  <c r="N197" i="29"/>
  <c r="AE197" i="29" s="1"/>
  <c r="R53" i="4"/>
  <c r="G53" i="27" s="1"/>
  <c r="T52" i="4"/>
  <c r="A174" i="26"/>
  <c r="X52" i="4"/>
  <c r="F54" i="12" s="1"/>
  <c r="L53" i="33" l="1"/>
  <c r="C54" i="33" s="1"/>
  <c r="D54" i="33" s="1"/>
  <c r="E54" i="33" s="1"/>
  <c r="A206" i="33"/>
  <c r="A228" i="31"/>
  <c r="L198" i="29"/>
  <c r="AC199" i="29" s="1"/>
  <c r="M198" i="29"/>
  <c r="AD198" i="29" s="1"/>
  <c r="N198" i="29"/>
  <c r="AE198" i="29" s="1"/>
  <c r="U52" i="4"/>
  <c r="V53" i="4"/>
  <c r="A175" i="26"/>
  <c r="M54" i="4"/>
  <c r="E55" i="4" s="1"/>
  <c r="K54" i="4"/>
  <c r="Q54" i="4" s="1"/>
  <c r="P54" i="4" l="1"/>
  <c r="E54" i="27" s="1"/>
  <c r="F54" i="27"/>
  <c r="X53" i="4"/>
  <c r="F55" i="12" s="1"/>
  <c r="F54" i="33"/>
  <c r="A207" i="33"/>
  <c r="A229" i="31"/>
  <c r="N199" i="29"/>
  <c r="AE199" i="29" s="1"/>
  <c r="L199" i="29"/>
  <c r="AC200" i="29" s="1"/>
  <c r="M199" i="29"/>
  <c r="AD199" i="29" s="1"/>
  <c r="T53" i="4"/>
  <c r="A176" i="26"/>
  <c r="F55" i="4"/>
  <c r="G55" i="4" s="1"/>
  <c r="I55" i="4" s="1"/>
  <c r="A208" i="33" l="1"/>
  <c r="A230" i="31"/>
  <c r="H55" i="4"/>
  <c r="J55" i="4"/>
  <c r="L200" i="29"/>
  <c r="AC201" i="29" s="1"/>
  <c r="M200" i="29"/>
  <c r="AD200" i="29" s="1"/>
  <c r="N200" i="29"/>
  <c r="AE200" i="29" s="1"/>
  <c r="R54" i="4"/>
  <c r="G54" i="27" s="1"/>
  <c r="U53" i="4"/>
  <c r="A177" i="26"/>
  <c r="L54" i="33" l="1"/>
  <c r="C55" i="33" s="1"/>
  <c r="A209" i="33"/>
  <c r="A231" i="31"/>
  <c r="L201" i="29"/>
  <c r="AC202" i="29" s="1"/>
  <c r="M201" i="29"/>
  <c r="AD201" i="29" s="1"/>
  <c r="N201" i="29"/>
  <c r="AE201" i="29" s="1"/>
  <c r="M55" i="4"/>
  <c r="E56" i="4" s="1"/>
  <c r="V54" i="4"/>
  <c r="F55" i="33" s="1"/>
  <c r="A178" i="26"/>
  <c r="K55" i="4"/>
  <c r="Q55" i="4" s="1"/>
  <c r="P55" i="4" l="1"/>
  <c r="E55" i="27" s="1"/>
  <c r="F55" i="27"/>
  <c r="D55" i="33"/>
  <c r="E55" i="33" s="1"/>
  <c r="A210" i="33"/>
  <c r="A232" i="31"/>
  <c r="L202" i="29"/>
  <c r="AC203" i="29" s="1"/>
  <c r="M202" i="29"/>
  <c r="AD202" i="29" s="1"/>
  <c r="N202" i="29"/>
  <c r="AE202" i="29" s="1"/>
  <c r="T54" i="4"/>
  <c r="A179" i="26"/>
  <c r="X54" i="4"/>
  <c r="F56" i="12" s="1"/>
  <c r="F56" i="4"/>
  <c r="G56" i="4" s="1"/>
  <c r="I56" i="4" s="1"/>
  <c r="A211" i="33" l="1"/>
  <c r="A233" i="31"/>
  <c r="H56" i="4"/>
  <c r="M56" i="4" s="1"/>
  <c r="J56" i="4"/>
  <c r="N203" i="29"/>
  <c r="AE203" i="29" s="1"/>
  <c r="L203" i="29"/>
  <c r="AC204" i="29" s="1"/>
  <c r="M203" i="29"/>
  <c r="AD203" i="29" s="1"/>
  <c r="U54" i="4"/>
  <c r="R55" i="4"/>
  <c r="G55" i="27" s="1"/>
  <c r="A180" i="26"/>
  <c r="L55" i="33" l="1"/>
  <c r="C56" i="33" s="1"/>
  <c r="D56" i="33" s="1"/>
  <c r="E56" i="33" s="1"/>
  <c r="A212" i="33"/>
  <c r="A234" i="31"/>
  <c r="L204" i="29"/>
  <c r="AC205" i="29" s="1"/>
  <c r="M204" i="29"/>
  <c r="AD204" i="29" s="1"/>
  <c r="N204" i="29"/>
  <c r="AE204" i="29" s="1"/>
  <c r="V55" i="4"/>
  <c r="A181" i="26"/>
  <c r="K56" i="4"/>
  <c r="Q56" i="4" s="1"/>
  <c r="E57" i="4"/>
  <c r="F57" i="4" s="1"/>
  <c r="P56" i="4" l="1"/>
  <c r="E56" i="27" s="1"/>
  <c r="F56" i="27"/>
  <c r="X55" i="4"/>
  <c r="F57" i="12" s="1"/>
  <c r="F56" i="33"/>
  <c r="A213" i="33"/>
  <c r="A235" i="31"/>
  <c r="L205" i="29"/>
  <c r="AC206" i="29" s="1"/>
  <c r="M205" i="29"/>
  <c r="AD205" i="29" s="1"/>
  <c r="N205" i="29"/>
  <c r="AE205" i="29" s="1"/>
  <c r="T55" i="4"/>
  <c r="A182" i="26"/>
  <c r="G57" i="4"/>
  <c r="I57" i="4" s="1"/>
  <c r="A214" i="33" l="1"/>
  <c r="A236" i="31"/>
  <c r="H57" i="4"/>
  <c r="J57" i="4"/>
  <c r="L206" i="29"/>
  <c r="AC207" i="29" s="1"/>
  <c r="M206" i="29"/>
  <c r="AD206" i="29" s="1"/>
  <c r="N206" i="29"/>
  <c r="AE206" i="29" s="1"/>
  <c r="U55" i="4"/>
  <c r="R56" i="4"/>
  <c r="G56" i="27" s="1"/>
  <c r="A183" i="26"/>
  <c r="L56" i="33" l="1"/>
  <c r="C57" i="33" s="1"/>
  <c r="A215" i="33"/>
  <c r="A237" i="31"/>
  <c r="N207" i="29"/>
  <c r="AE207" i="29" s="1"/>
  <c r="L207" i="29"/>
  <c r="AC208" i="29" s="1"/>
  <c r="M207" i="29"/>
  <c r="AD207" i="29" s="1"/>
  <c r="V56" i="4"/>
  <c r="A184" i="26"/>
  <c r="M57" i="4"/>
  <c r="E58" i="4" s="1"/>
  <c r="F58" i="4" s="1"/>
  <c r="K57" i="4"/>
  <c r="Q57" i="4" s="1"/>
  <c r="P57" i="4" l="1"/>
  <c r="E57" i="27" s="1"/>
  <c r="F57" i="27"/>
  <c r="X56" i="4"/>
  <c r="F58" i="12" s="1"/>
  <c r="F57" i="33"/>
  <c r="D57" i="33"/>
  <c r="E57" i="33" s="1"/>
  <c r="A216" i="33"/>
  <c r="A238" i="31"/>
  <c r="L208" i="29"/>
  <c r="AC209" i="29" s="1"/>
  <c r="M208" i="29"/>
  <c r="AD208" i="29" s="1"/>
  <c r="N208" i="29"/>
  <c r="AE208" i="29" s="1"/>
  <c r="T56" i="4"/>
  <c r="U56" i="4" s="1"/>
  <c r="A185" i="26"/>
  <c r="G58" i="4"/>
  <c r="A217" i="33" l="1"/>
  <c r="A239" i="31"/>
  <c r="J58" i="4"/>
  <c r="I58" i="4"/>
  <c r="H58" i="4"/>
  <c r="L209" i="29"/>
  <c r="AC210" i="29" s="1"/>
  <c r="M209" i="29"/>
  <c r="AD209" i="29" s="1"/>
  <c r="N209" i="29"/>
  <c r="AE209" i="29" s="1"/>
  <c r="R57" i="4"/>
  <c r="G57" i="27" s="1"/>
  <c r="A186" i="26"/>
  <c r="L57" i="33" l="1"/>
  <c r="C58" i="33" s="1"/>
  <c r="D58" i="33" s="1"/>
  <c r="E58" i="33" s="1"/>
  <c r="M58" i="4"/>
  <c r="E59" i="4" s="1"/>
  <c r="F59" i="4" s="1"/>
  <c r="G59" i="4" s="1"/>
  <c r="I59" i="4" s="1"/>
  <c r="A218" i="33"/>
  <c r="K58" i="4"/>
  <c r="Q58" i="4" s="1"/>
  <c r="A240" i="31"/>
  <c r="L210" i="29"/>
  <c r="AC211" i="29" s="1"/>
  <c r="M210" i="29"/>
  <c r="AD210" i="29" s="1"/>
  <c r="N210" i="29"/>
  <c r="AE210" i="29" s="1"/>
  <c r="V57" i="4"/>
  <c r="F58" i="33" s="1"/>
  <c r="A187" i="26"/>
  <c r="P58" i="4" l="1"/>
  <c r="E58" i="27" s="1"/>
  <c r="F58" i="27"/>
  <c r="A219" i="33"/>
  <c r="X57" i="4"/>
  <c r="F59" i="12" s="1"/>
  <c r="A241" i="31"/>
  <c r="H59" i="4"/>
  <c r="J59" i="4"/>
  <c r="N211" i="29"/>
  <c r="AE211" i="29" s="1"/>
  <c r="L211" i="29"/>
  <c r="AC212" i="29" s="1"/>
  <c r="M211" i="29"/>
  <c r="AD211" i="29" s="1"/>
  <c r="T57" i="4"/>
  <c r="A188" i="26"/>
  <c r="L58" i="33" l="1"/>
  <c r="C59" i="33" s="1"/>
  <c r="A220" i="33"/>
  <c r="A242" i="31"/>
  <c r="L212" i="29"/>
  <c r="AC213" i="29" s="1"/>
  <c r="M212" i="29"/>
  <c r="AD212" i="29" s="1"/>
  <c r="N212" i="29"/>
  <c r="AE212" i="29" s="1"/>
  <c r="U57" i="4"/>
  <c r="R58" i="4"/>
  <c r="G58" i="27" s="1"/>
  <c r="A189" i="26"/>
  <c r="M59" i="4"/>
  <c r="E60" i="4" s="1"/>
  <c r="F60" i="4" s="1"/>
  <c r="G60" i="4" s="1"/>
  <c r="I60" i="4" s="1"/>
  <c r="K59" i="4"/>
  <c r="D59" i="33" l="1"/>
  <c r="E59" i="33" s="1"/>
  <c r="A221" i="33"/>
  <c r="A243" i="31"/>
  <c r="H60" i="4"/>
  <c r="J60" i="4"/>
  <c r="L213" i="29"/>
  <c r="AC214" i="29" s="1"/>
  <c r="M213" i="29"/>
  <c r="AD213" i="29" s="1"/>
  <c r="N213" i="29"/>
  <c r="AE213" i="29" s="1"/>
  <c r="V58" i="4"/>
  <c r="A190" i="26"/>
  <c r="Q59" i="4"/>
  <c r="P59" i="4" l="1"/>
  <c r="E59" i="27" s="1"/>
  <c r="F59" i="27"/>
  <c r="X58" i="4"/>
  <c r="F60" i="12" s="1"/>
  <c r="F59" i="33"/>
  <c r="A222" i="33"/>
  <c r="A244" i="31"/>
  <c r="L214" i="29"/>
  <c r="AC215" i="29" s="1"/>
  <c r="M214" i="29"/>
  <c r="AD214" i="29" s="1"/>
  <c r="N214" i="29"/>
  <c r="AE214" i="29" s="1"/>
  <c r="T58" i="4"/>
  <c r="A191" i="26"/>
  <c r="M60" i="4"/>
  <c r="E61" i="4" s="1"/>
  <c r="F61" i="4" s="1"/>
  <c r="G61" i="4" s="1"/>
  <c r="I61" i="4" s="1"/>
  <c r="K60" i="4"/>
  <c r="Q60" i="4" s="1"/>
  <c r="P60" i="4" l="1"/>
  <c r="E60" i="27" s="1"/>
  <c r="F60" i="27"/>
  <c r="A223" i="33"/>
  <c r="A245" i="31"/>
  <c r="H61" i="4"/>
  <c r="M61" i="4" s="1"/>
  <c r="J61" i="4"/>
  <c r="N215" i="29"/>
  <c r="AE215" i="29" s="1"/>
  <c r="M215" i="29"/>
  <c r="AD215" i="29" s="1"/>
  <c r="L215" i="29"/>
  <c r="AC216" i="29" s="1"/>
  <c r="U58" i="4"/>
  <c r="R59" i="4"/>
  <c r="G59" i="27" s="1"/>
  <c r="A192" i="26"/>
  <c r="L59" i="33" l="1"/>
  <c r="C60" i="33" s="1"/>
  <c r="D60" i="33" s="1"/>
  <c r="E60" i="33" s="1"/>
  <c r="A224" i="33"/>
  <c r="A246" i="31"/>
  <c r="L216" i="29"/>
  <c r="AC217" i="29" s="1"/>
  <c r="M216" i="29"/>
  <c r="AD216" i="29" s="1"/>
  <c r="N216" i="29"/>
  <c r="AE216" i="29" s="1"/>
  <c r="V59" i="4"/>
  <c r="F60" i="33" s="1"/>
  <c r="R60" i="4"/>
  <c r="G60" i="27" s="1"/>
  <c r="A193" i="26"/>
  <c r="K61" i="4"/>
  <c r="Q61" i="4" s="1"/>
  <c r="E62" i="4"/>
  <c r="F62" i="4" s="1"/>
  <c r="P61" i="4" l="1"/>
  <c r="E61" i="27" s="1"/>
  <c r="F61" i="27"/>
  <c r="A225" i="33"/>
  <c r="X59" i="4"/>
  <c r="F61" i="12" s="1"/>
  <c r="A247" i="31"/>
  <c r="L217" i="29"/>
  <c r="AC218" i="29" s="1"/>
  <c r="M217" i="29"/>
  <c r="AD217" i="29" s="1"/>
  <c r="N217" i="29"/>
  <c r="AE217" i="29" s="1"/>
  <c r="V60" i="4"/>
  <c r="T59" i="4"/>
  <c r="A194" i="26"/>
  <c r="G62" i="4"/>
  <c r="I62" i="4" s="1"/>
  <c r="L60" i="33" l="1"/>
  <c r="C61" i="33" s="1"/>
  <c r="X60" i="4"/>
  <c r="F62" i="12" s="1"/>
  <c r="F61" i="33"/>
  <c r="A226" i="33"/>
  <c r="A248" i="31"/>
  <c r="H62" i="4"/>
  <c r="J62" i="4"/>
  <c r="L218" i="29"/>
  <c r="AC219" i="29" s="1"/>
  <c r="M218" i="29"/>
  <c r="AD218" i="29" s="1"/>
  <c r="N218" i="29"/>
  <c r="AE218" i="29" s="1"/>
  <c r="U59" i="4"/>
  <c r="R61" i="4"/>
  <c r="G61" i="27" s="1"/>
  <c r="T60" i="4"/>
  <c r="A195" i="26"/>
  <c r="D61" i="33" l="1"/>
  <c r="E61" i="33" s="1"/>
  <c r="A227" i="33"/>
  <c r="A249" i="31"/>
  <c r="N219" i="29"/>
  <c r="AE219" i="29" s="1"/>
  <c r="M219" i="29"/>
  <c r="AD219" i="29" s="1"/>
  <c r="L219" i="29"/>
  <c r="AC220" i="29" s="1"/>
  <c r="U60" i="4"/>
  <c r="V61" i="4"/>
  <c r="F62" i="33" s="1"/>
  <c r="A196" i="26"/>
  <c r="M62" i="4"/>
  <c r="E63" i="4" s="1"/>
  <c r="K62" i="4"/>
  <c r="L61" i="33" l="1"/>
  <c r="C62" i="33" s="1"/>
  <c r="D62" i="33" s="1"/>
  <c r="E62" i="33" s="1"/>
  <c r="A228" i="33"/>
  <c r="X61" i="4"/>
  <c r="F63" i="12" s="1"/>
  <c r="A250" i="31"/>
  <c r="L220" i="29"/>
  <c r="AC221" i="29" s="1"/>
  <c r="M220" i="29"/>
  <c r="AD220" i="29" s="1"/>
  <c r="N220" i="29"/>
  <c r="AE220" i="29" s="1"/>
  <c r="T61" i="4"/>
  <c r="A197" i="26"/>
  <c r="Q62" i="4"/>
  <c r="F63" i="4"/>
  <c r="G63" i="4" s="1"/>
  <c r="I63" i="4" s="1"/>
  <c r="P62" i="4" l="1"/>
  <c r="E62" i="27" s="1"/>
  <c r="F62" i="27"/>
  <c r="A229" i="33"/>
  <c r="A251" i="31"/>
  <c r="H63" i="4"/>
  <c r="J63" i="4"/>
  <c r="L221" i="29"/>
  <c r="AC222" i="29" s="1"/>
  <c r="M221" i="29"/>
  <c r="AD221" i="29" s="1"/>
  <c r="N221" i="29"/>
  <c r="AE221" i="29" s="1"/>
  <c r="U61" i="4"/>
  <c r="A198" i="26"/>
  <c r="L62" i="33" l="1"/>
  <c r="C63" i="33" s="1"/>
  <c r="D63" i="33" s="1"/>
  <c r="E63" i="33" s="1"/>
  <c r="A230" i="33"/>
  <c r="A252" i="31"/>
  <c r="L222" i="29"/>
  <c r="AC223" i="29" s="1"/>
  <c r="M222" i="29"/>
  <c r="AD222" i="29" s="1"/>
  <c r="N222" i="29"/>
  <c r="AE222" i="29" s="1"/>
  <c r="R62" i="4"/>
  <c r="G62" i="27" s="1"/>
  <c r="A199" i="26"/>
  <c r="M63" i="4"/>
  <c r="E64" i="4" s="1"/>
  <c r="F64" i="4" s="1"/>
  <c r="G64" i="4" s="1"/>
  <c r="K63" i="4"/>
  <c r="Q63" i="4" s="1"/>
  <c r="P63" i="4" l="1"/>
  <c r="E63" i="27" s="1"/>
  <c r="F63" i="27"/>
  <c r="A231" i="33"/>
  <c r="A253" i="31"/>
  <c r="J64" i="4"/>
  <c r="I64" i="4"/>
  <c r="H64" i="4"/>
  <c r="N223" i="29"/>
  <c r="AE223" i="29" s="1"/>
  <c r="L223" i="29"/>
  <c r="AC224" i="29" s="1"/>
  <c r="M223" i="29"/>
  <c r="AD223" i="29" s="1"/>
  <c r="V62" i="4"/>
  <c r="F63" i="33" s="1"/>
  <c r="A200" i="26"/>
  <c r="K64" i="4" l="1"/>
  <c r="Q64" i="4" s="1"/>
  <c r="A232" i="33"/>
  <c r="X62" i="4"/>
  <c r="F64" i="12" s="1"/>
  <c r="A254" i="31"/>
  <c r="L224" i="29"/>
  <c r="AC225" i="29" s="1"/>
  <c r="M224" i="29"/>
  <c r="AD224" i="29" s="1"/>
  <c r="N224" i="29"/>
  <c r="AE224" i="29" s="1"/>
  <c r="T62" i="4"/>
  <c r="U62" i="4" s="1"/>
  <c r="R63" i="4"/>
  <c r="G63" i="27" s="1"/>
  <c r="A201" i="26"/>
  <c r="M64" i="4"/>
  <c r="E65" i="4" s="1"/>
  <c r="F65" i="4" s="1"/>
  <c r="G65" i="4" s="1"/>
  <c r="I65" i="4" s="1"/>
  <c r="P64" i="4" l="1"/>
  <c r="E64" i="27" s="1"/>
  <c r="F64" i="27"/>
  <c r="L63" i="33"/>
  <c r="C64" i="33" s="1"/>
  <c r="A233" i="33"/>
  <c r="A255" i="31"/>
  <c r="H65" i="4"/>
  <c r="J65" i="4"/>
  <c r="L225" i="29"/>
  <c r="AC226" i="29" s="1"/>
  <c r="M225" i="29"/>
  <c r="AD225" i="29" s="1"/>
  <c r="N225" i="29"/>
  <c r="AE225" i="29" s="1"/>
  <c r="V63" i="4"/>
  <c r="F64" i="33" s="1"/>
  <c r="A202" i="26"/>
  <c r="R64" i="4" l="1"/>
  <c r="G64" i="27" s="1"/>
  <c r="D64" i="33"/>
  <c r="E64" i="33" s="1"/>
  <c r="A234" i="33"/>
  <c r="X63" i="4"/>
  <c r="F65" i="12" s="1"/>
  <c r="A256" i="31"/>
  <c r="K65" i="4"/>
  <c r="Q65" i="4" s="1"/>
  <c r="L226" i="29"/>
  <c r="AC227" i="29" s="1"/>
  <c r="M226" i="29"/>
  <c r="AD226" i="29" s="1"/>
  <c r="N226" i="29"/>
  <c r="AE226" i="29" s="1"/>
  <c r="V64" i="4"/>
  <c r="F65" i="33" s="1"/>
  <c r="T63" i="4"/>
  <c r="A203" i="26"/>
  <c r="M65" i="4"/>
  <c r="E66" i="4" s="1"/>
  <c r="F66" i="4" s="1"/>
  <c r="G66" i="4" s="1"/>
  <c r="I66" i="4" s="1"/>
  <c r="P65" i="4" l="1"/>
  <c r="E65" i="27" s="1"/>
  <c r="F65" i="27"/>
  <c r="A235" i="33"/>
  <c r="A257" i="31"/>
  <c r="H66" i="4"/>
  <c r="J66" i="4"/>
  <c r="K66" i="4" s="1"/>
  <c r="Q66" i="4" s="1"/>
  <c r="F66" i="27" s="1"/>
  <c r="N227" i="29"/>
  <c r="AE227" i="29" s="1"/>
  <c r="L227" i="29"/>
  <c r="AC228" i="29" s="1"/>
  <c r="M227" i="29"/>
  <c r="AD227" i="29" s="1"/>
  <c r="U63" i="4"/>
  <c r="T64" i="4"/>
  <c r="U64" i="4" s="1"/>
  <c r="X64" i="4"/>
  <c r="F66" i="12" s="1"/>
  <c r="R65" i="4"/>
  <c r="G65" i="27" s="1"/>
  <c r="A204" i="26"/>
  <c r="P66" i="4" l="1"/>
  <c r="E66" i="27" s="1"/>
  <c r="L64" i="33"/>
  <c r="C65" i="33" s="1"/>
  <c r="D65" i="33" s="1"/>
  <c r="E65" i="33" s="1"/>
  <c r="A236" i="33"/>
  <c r="A258" i="31"/>
  <c r="L228" i="29"/>
  <c r="AC229" i="29" s="1"/>
  <c r="M228" i="29"/>
  <c r="AD228" i="29" s="1"/>
  <c r="N228" i="29"/>
  <c r="AE228" i="29" s="1"/>
  <c r="V65" i="4"/>
  <c r="F66" i="33" s="1"/>
  <c r="A205" i="26"/>
  <c r="M66" i="4"/>
  <c r="E67" i="4" s="1"/>
  <c r="A237" i="33" l="1"/>
  <c r="A259" i="31"/>
  <c r="L229" i="29"/>
  <c r="AC230" i="29" s="1"/>
  <c r="M229" i="29"/>
  <c r="AD229" i="29" s="1"/>
  <c r="N229" i="29"/>
  <c r="AE229" i="29" s="1"/>
  <c r="T65" i="4"/>
  <c r="R66" i="4"/>
  <c r="G66" i="27" s="1"/>
  <c r="A206" i="26"/>
  <c r="F67" i="4"/>
  <c r="G67" i="4" s="1"/>
  <c r="I67" i="4" s="1"/>
  <c r="L65" i="33" l="1"/>
  <c r="C66" i="33" s="1"/>
  <c r="D66" i="33" s="1"/>
  <c r="E66" i="33" s="1"/>
  <c r="A238" i="33"/>
  <c r="A260" i="31"/>
  <c r="H67" i="4"/>
  <c r="J67" i="4"/>
  <c r="L230" i="29"/>
  <c r="AC231" i="29" s="1"/>
  <c r="M230" i="29"/>
  <c r="AD230" i="29" s="1"/>
  <c r="N230" i="29"/>
  <c r="AE230" i="29" s="1"/>
  <c r="U65" i="4"/>
  <c r="V66" i="4"/>
  <c r="F67" i="33" s="1"/>
  <c r="A207" i="26"/>
  <c r="X65" i="4"/>
  <c r="F67" i="12" s="1"/>
  <c r="A239" i="33" l="1"/>
  <c r="A261" i="31"/>
  <c r="N231" i="29"/>
  <c r="AE231" i="29" s="1"/>
  <c r="L231" i="29"/>
  <c r="AC232" i="29" s="1"/>
  <c r="M231" i="29"/>
  <c r="AD231" i="29" s="1"/>
  <c r="T66" i="4"/>
  <c r="A208" i="26"/>
  <c r="M67" i="4"/>
  <c r="E68" i="4" s="1"/>
  <c r="F68" i="4" s="1"/>
  <c r="G68" i="4" s="1"/>
  <c r="K67" i="4"/>
  <c r="Q67" i="4" s="1"/>
  <c r="J68" i="4" l="1"/>
  <c r="I68" i="4"/>
  <c r="K68" i="4" s="1"/>
  <c r="Q68" i="4" s="1"/>
  <c r="H68" i="4"/>
  <c r="M68" i="4"/>
  <c r="P67" i="4"/>
  <c r="E67" i="27" s="1"/>
  <c r="F67" i="27"/>
  <c r="L66" i="33"/>
  <c r="C67" i="33" s="1"/>
  <c r="D67" i="33" s="1"/>
  <c r="E67" i="33" s="1"/>
  <c r="A240" i="33"/>
  <c r="A262" i="31"/>
  <c r="L232" i="29"/>
  <c r="AC233" i="29" s="1"/>
  <c r="M232" i="29"/>
  <c r="AD232" i="29" s="1"/>
  <c r="N232" i="29"/>
  <c r="AE232" i="29" s="1"/>
  <c r="U66" i="4"/>
  <c r="A209" i="26"/>
  <c r="X66" i="4"/>
  <c r="F68" i="12" s="1"/>
  <c r="P68" i="4" l="1"/>
  <c r="R68" i="4" s="1"/>
  <c r="V68" i="4" s="1"/>
  <c r="T68" i="4" s="1"/>
  <c r="U68" i="4" s="1"/>
  <c r="A241" i="33"/>
  <c r="A263" i="31"/>
  <c r="L233" i="29"/>
  <c r="AC234" i="29" s="1"/>
  <c r="M233" i="29"/>
  <c r="AD233" i="29" s="1"/>
  <c r="N233" i="29"/>
  <c r="AE233" i="29" s="1"/>
  <c r="R67" i="4"/>
  <c r="G67" i="27" s="1"/>
  <c r="A210" i="26"/>
  <c r="F68" i="27"/>
  <c r="X68" i="4" l="1"/>
  <c r="L67" i="33"/>
  <c r="C68" i="33" s="1"/>
  <c r="A242" i="33"/>
  <c r="A264" i="31"/>
  <c r="L234" i="29"/>
  <c r="AC235" i="29" s="1"/>
  <c r="M234" i="29"/>
  <c r="AD234" i="29" s="1"/>
  <c r="N234" i="29"/>
  <c r="AE234" i="29" s="1"/>
  <c r="V67" i="4"/>
  <c r="E68" i="27"/>
  <c r="A211" i="26"/>
  <c r="D68" i="33" l="1"/>
  <c r="E68" i="33" s="1"/>
  <c r="A243" i="33"/>
  <c r="A265" i="31"/>
  <c r="N235" i="29"/>
  <c r="AE235" i="29" s="1"/>
  <c r="L235" i="29"/>
  <c r="AC236" i="29" s="1"/>
  <c r="M235" i="29"/>
  <c r="AD235" i="29" s="1"/>
  <c r="G68" i="27"/>
  <c r="G67" i="19"/>
  <c r="AH67" i="19" s="1"/>
  <c r="G67" i="25"/>
  <c r="T67" i="4"/>
  <c r="A212" i="26"/>
  <c r="X67" i="4"/>
  <c r="F69" i="12" s="1"/>
  <c r="A244" i="33" l="1"/>
  <c r="A266" i="31"/>
  <c r="L236" i="29"/>
  <c r="AC237" i="29" s="1"/>
  <c r="M236" i="29"/>
  <c r="AD236" i="29" s="1"/>
  <c r="N236" i="29"/>
  <c r="AE236" i="29" s="1"/>
  <c r="U67" i="4"/>
  <c r="E67" i="19"/>
  <c r="AF67" i="19" s="1"/>
  <c r="F70" i="12"/>
  <c r="A213" i="26"/>
  <c r="L68" i="33" l="1"/>
  <c r="C69" i="33" s="1"/>
  <c r="D69" i="33" s="1"/>
  <c r="E69" i="33" s="1"/>
  <c r="G69" i="33" s="1"/>
  <c r="A245" i="33"/>
  <c r="A267" i="31"/>
  <c r="L237" i="29"/>
  <c r="AC238" i="29" s="1"/>
  <c r="M237" i="29"/>
  <c r="AD237" i="29" s="1"/>
  <c r="N237" i="29"/>
  <c r="AE237" i="29" s="1"/>
  <c r="G68" i="19"/>
  <c r="G68" i="25"/>
  <c r="F67" i="19"/>
  <c r="AG67" i="19" s="1"/>
  <c r="F67" i="25"/>
  <c r="A214" i="26"/>
  <c r="E69" i="4" l="1"/>
  <c r="F69" i="4" s="1"/>
  <c r="G69" i="4" s="1"/>
  <c r="F68" i="25"/>
  <c r="E68" i="25"/>
  <c r="I69" i="33"/>
  <c r="H69" i="33"/>
  <c r="J69" i="33" s="1"/>
  <c r="A246" i="33"/>
  <c r="A268" i="31"/>
  <c r="L238" i="29"/>
  <c r="AC239" i="29" s="1"/>
  <c r="M238" i="29"/>
  <c r="AD238" i="29" s="1"/>
  <c r="N238" i="29"/>
  <c r="AE238" i="29" s="1"/>
  <c r="E68" i="19"/>
  <c r="A215" i="26"/>
  <c r="F68" i="19" l="1"/>
  <c r="K69" i="33"/>
  <c r="L69" i="33"/>
  <c r="C70" i="33" s="1"/>
  <c r="D70" i="33" s="1"/>
  <c r="E70" i="33" s="1"/>
  <c r="H69" i="4"/>
  <c r="J69" i="4"/>
  <c r="I69" i="4"/>
  <c r="A247" i="33"/>
  <c r="A269" i="31"/>
  <c r="N239" i="29"/>
  <c r="AE239" i="29" s="1"/>
  <c r="M239" i="29"/>
  <c r="AD239" i="29" s="1"/>
  <c r="L239" i="29"/>
  <c r="AC240" i="29" s="1"/>
  <c r="A216" i="26"/>
  <c r="K69" i="4" l="1"/>
  <c r="Q69" i="4" s="1"/>
  <c r="H70" i="33"/>
  <c r="I70" i="33"/>
  <c r="M69" i="4"/>
  <c r="E70" i="4" s="1"/>
  <c r="F70" i="4" s="1"/>
  <c r="G70" i="4" s="1"/>
  <c r="A248" i="33"/>
  <c r="A270" i="31"/>
  <c r="L240" i="29"/>
  <c r="AC241" i="29" s="1"/>
  <c r="M240" i="29"/>
  <c r="AD240" i="29" s="1"/>
  <c r="N240" i="29"/>
  <c r="AE240" i="29" s="1"/>
  <c r="A217" i="26"/>
  <c r="P69" i="4" l="1"/>
  <c r="E69" i="27" s="1"/>
  <c r="F69" i="27"/>
  <c r="J70" i="33"/>
  <c r="K70" i="33" s="1"/>
  <c r="L70" i="33"/>
  <c r="C71" i="33" s="1"/>
  <c r="D71" i="33" s="1"/>
  <c r="E71" i="33" s="1"/>
  <c r="I70" i="4"/>
  <c r="J70" i="4"/>
  <c r="H70" i="4"/>
  <c r="R69" i="4"/>
  <c r="G69" i="27" s="1"/>
  <c r="A249" i="33"/>
  <c r="A271" i="31"/>
  <c r="L241" i="29"/>
  <c r="AC242" i="29" s="1"/>
  <c r="M241" i="29"/>
  <c r="AD241" i="29" s="1"/>
  <c r="N241" i="29"/>
  <c r="AE241" i="29" s="1"/>
  <c r="A218" i="26"/>
  <c r="H71" i="33" l="1"/>
  <c r="J71" i="33" s="1"/>
  <c r="I71" i="33"/>
  <c r="M70" i="4"/>
  <c r="E71" i="4" s="1"/>
  <c r="F71" i="4" s="1"/>
  <c r="G71" i="4" s="1"/>
  <c r="I71" i="4" s="1"/>
  <c r="K70" i="4"/>
  <c r="Q70" i="4" s="1"/>
  <c r="V69" i="4"/>
  <c r="A250" i="33"/>
  <c r="A272" i="31"/>
  <c r="L242" i="29"/>
  <c r="AC243" i="29" s="1"/>
  <c r="M242" i="29"/>
  <c r="AD242" i="29" s="1"/>
  <c r="N242" i="29"/>
  <c r="AE242" i="29" s="1"/>
  <c r="A219" i="26"/>
  <c r="P70" i="4" l="1"/>
  <c r="E70" i="27" s="1"/>
  <c r="F70" i="27"/>
  <c r="J71" i="4"/>
  <c r="H71" i="4"/>
  <c r="M71" i="4" s="1"/>
  <c r="E72" i="4" s="1"/>
  <c r="F72" i="4" s="1"/>
  <c r="G72" i="4" s="1"/>
  <c r="J72" i="4" s="1"/>
  <c r="K71" i="4"/>
  <c r="Q71" i="4" s="1"/>
  <c r="K71" i="33"/>
  <c r="L71" i="33"/>
  <c r="C72" i="33" s="1"/>
  <c r="D72" i="33" s="1"/>
  <c r="E72" i="33" s="1"/>
  <c r="R70" i="4"/>
  <c r="G70" i="27" s="1"/>
  <c r="X69" i="4"/>
  <c r="F71" i="12" s="1"/>
  <c r="G69" i="19"/>
  <c r="T69" i="4"/>
  <c r="U69" i="4" s="1"/>
  <c r="G69" i="25"/>
  <c r="A251" i="33"/>
  <c r="A273" i="31"/>
  <c r="N243" i="29"/>
  <c r="AE243" i="29" s="1"/>
  <c r="M243" i="29"/>
  <c r="AD243" i="29" s="1"/>
  <c r="L243" i="29"/>
  <c r="AC244" i="29" s="1"/>
  <c r="A220" i="26"/>
  <c r="P71" i="4" l="1"/>
  <c r="E71" i="27" s="1"/>
  <c r="F71" i="27"/>
  <c r="H72" i="33"/>
  <c r="J72" i="33" s="1"/>
  <c r="I72" i="33"/>
  <c r="I72" i="4"/>
  <c r="K72" i="4" s="1"/>
  <c r="Q72" i="4" s="1"/>
  <c r="F72" i="27" s="1"/>
  <c r="H72" i="4"/>
  <c r="R71" i="4"/>
  <c r="G71" i="27" s="1"/>
  <c r="F69" i="25"/>
  <c r="F69" i="19"/>
  <c r="V70" i="4"/>
  <c r="X70" i="4" s="1"/>
  <c r="F72" i="12" s="1"/>
  <c r="E69" i="25"/>
  <c r="E69" i="19"/>
  <c r="A252" i="33"/>
  <c r="A274" i="31"/>
  <c r="L244" i="29"/>
  <c r="AC245" i="29" s="1"/>
  <c r="M244" i="29"/>
  <c r="AD244" i="29" s="1"/>
  <c r="N244" i="29"/>
  <c r="AE244" i="29" s="1"/>
  <c r="A221" i="26"/>
  <c r="K72" i="33" l="1"/>
  <c r="L72" i="33"/>
  <c r="C73" i="33" s="1"/>
  <c r="D73" i="33" s="1"/>
  <c r="E73" i="33" s="1"/>
  <c r="M72" i="4"/>
  <c r="E73" i="4" s="1"/>
  <c r="P72" i="4"/>
  <c r="E72" i="27" s="1"/>
  <c r="T70" i="4"/>
  <c r="U70" i="4" s="1"/>
  <c r="G70" i="25"/>
  <c r="G70" i="19"/>
  <c r="V71" i="4"/>
  <c r="A253" i="33"/>
  <c r="A275" i="31"/>
  <c r="L245" i="29"/>
  <c r="AC246" i="29" s="1"/>
  <c r="M245" i="29"/>
  <c r="AD245" i="29" s="1"/>
  <c r="N245" i="29"/>
  <c r="AE245" i="29" s="1"/>
  <c r="A222" i="26"/>
  <c r="I73" i="33" l="1"/>
  <c r="H73" i="33"/>
  <c r="J73" i="33" s="1"/>
  <c r="F73" i="4"/>
  <c r="G73" i="4" s="1"/>
  <c r="R72" i="4"/>
  <c r="G72" i="27" s="1"/>
  <c r="G71" i="19"/>
  <c r="G71" i="25"/>
  <c r="X71" i="4"/>
  <c r="F73" i="12" s="1"/>
  <c r="T71" i="4"/>
  <c r="U71" i="4" s="1"/>
  <c r="E70" i="25"/>
  <c r="E70" i="19"/>
  <c r="F70" i="19"/>
  <c r="F70" i="25"/>
  <c r="A254" i="33"/>
  <c r="A276" i="31"/>
  <c r="L246" i="29"/>
  <c r="AC247" i="29" s="1"/>
  <c r="M246" i="29"/>
  <c r="AD246" i="29" s="1"/>
  <c r="N246" i="29"/>
  <c r="AE246" i="29" s="1"/>
  <c r="A223" i="26"/>
  <c r="L73" i="33" l="1"/>
  <c r="C74" i="33" s="1"/>
  <c r="D74" i="33" s="1"/>
  <c r="E74" i="33" s="1"/>
  <c r="K73" i="33"/>
  <c r="J73" i="4"/>
  <c r="I73" i="4"/>
  <c r="H73" i="4"/>
  <c r="V72" i="4"/>
  <c r="F71" i="25"/>
  <c r="F71" i="19"/>
  <c r="E71" i="19"/>
  <c r="E71" i="25"/>
  <c r="A255" i="33"/>
  <c r="A277" i="31"/>
  <c r="N247" i="29"/>
  <c r="AE247" i="29" s="1"/>
  <c r="L247" i="29"/>
  <c r="AC248" i="29" s="1"/>
  <c r="M247" i="29"/>
  <c r="AD247" i="29" s="1"/>
  <c r="A224" i="26"/>
  <c r="K73" i="4" l="1"/>
  <c r="Q73" i="4" s="1"/>
  <c r="H74" i="33"/>
  <c r="J74" i="33" s="1"/>
  <c r="I74" i="33"/>
  <c r="M73" i="4"/>
  <c r="E74" i="4" s="1"/>
  <c r="F74" i="4" s="1"/>
  <c r="G74" i="4" s="1"/>
  <c r="G72" i="25"/>
  <c r="G72" i="19"/>
  <c r="T72" i="4"/>
  <c r="X72" i="4"/>
  <c r="F74" i="12" s="1"/>
  <c r="A256" i="33"/>
  <c r="A278" i="31"/>
  <c r="L248" i="29"/>
  <c r="AC249" i="29" s="1"/>
  <c r="M248" i="29"/>
  <c r="AD248" i="29" s="1"/>
  <c r="N248" i="29"/>
  <c r="AE248" i="29" s="1"/>
  <c r="A225" i="26"/>
  <c r="P73" i="4" l="1"/>
  <c r="F73" i="27"/>
  <c r="K74" i="33"/>
  <c r="L74" i="33"/>
  <c r="C75" i="33" s="1"/>
  <c r="D75" i="33" s="1"/>
  <c r="E75" i="33" s="1"/>
  <c r="J74" i="4"/>
  <c r="I74" i="4"/>
  <c r="H74" i="4"/>
  <c r="E72" i="19"/>
  <c r="U72" i="4"/>
  <c r="E72" i="25"/>
  <c r="A257" i="33"/>
  <c r="A279" i="31"/>
  <c r="L249" i="29"/>
  <c r="AC250" i="29" s="1"/>
  <c r="M249" i="29"/>
  <c r="AD249" i="29" s="1"/>
  <c r="N249" i="29"/>
  <c r="AE249" i="29" s="1"/>
  <c r="A226" i="26"/>
  <c r="R73" i="4" l="1"/>
  <c r="E73" i="27"/>
  <c r="K74" i="4"/>
  <c r="Q74" i="4" s="1"/>
  <c r="I75" i="33"/>
  <c r="H75" i="33"/>
  <c r="J75" i="33" s="1"/>
  <c r="M74" i="4"/>
  <c r="E75" i="4" s="1"/>
  <c r="F75" i="4" s="1"/>
  <c r="G75" i="4" s="1"/>
  <c r="H75" i="4" s="1"/>
  <c r="F72" i="19"/>
  <c r="F72" i="25"/>
  <c r="A258" i="33"/>
  <c r="A280" i="31"/>
  <c r="L250" i="29"/>
  <c r="AC251" i="29" s="1"/>
  <c r="M250" i="29"/>
  <c r="AD250" i="29" s="1"/>
  <c r="N250" i="29"/>
  <c r="AE250" i="29" s="1"/>
  <c r="A227" i="26"/>
  <c r="P74" i="4" l="1"/>
  <c r="F74" i="27"/>
  <c r="G73" i="27"/>
  <c r="V73" i="4"/>
  <c r="L75" i="33"/>
  <c r="C76" i="33" s="1"/>
  <c r="D76" i="33" s="1"/>
  <c r="E76" i="33" s="1"/>
  <c r="H76" i="33" s="1"/>
  <c r="J76" i="33" s="1"/>
  <c r="J75" i="4"/>
  <c r="K75" i="33"/>
  <c r="I75" i="4"/>
  <c r="A259" i="33"/>
  <c r="A281" i="31"/>
  <c r="N251" i="29"/>
  <c r="AE251" i="29" s="1"/>
  <c r="L251" i="29"/>
  <c r="AC252" i="29" s="1"/>
  <c r="M251" i="29"/>
  <c r="AD251" i="29" s="1"/>
  <c r="A228" i="26"/>
  <c r="X73" i="4" l="1"/>
  <c r="F75" i="12" s="1"/>
  <c r="G73" i="19"/>
  <c r="G73" i="25"/>
  <c r="T73" i="4"/>
  <c r="U73" i="4" s="1"/>
  <c r="R74" i="4"/>
  <c r="E74" i="27"/>
  <c r="I76" i="33"/>
  <c r="K76" i="33" s="1"/>
  <c r="K75" i="4"/>
  <c r="Q75" i="4" s="1"/>
  <c r="M75" i="4"/>
  <c r="E76" i="4" s="1"/>
  <c r="F76" i="4" s="1"/>
  <c r="G76" i="4" s="1"/>
  <c r="A260" i="33"/>
  <c r="A282" i="31"/>
  <c r="L252" i="29"/>
  <c r="AC253" i="29" s="1"/>
  <c r="M252" i="29"/>
  <c r="AD252" i="29" s="1"/>
  <c r="N252" i="29"/>
  <c r="AE252" i="29" s="1"/>
  <c r="A229" i="26"/>
  <c r="F73" i="25" l="1"/>
  <c r="F73" i="19"/>
  <c r="G74" i="27"/>
  <c r="V74" i="4"/>
  <c r="X74" i="4" s="1"/>
  <c r="F76" i="12" s="1"/>
  <c r="E73" i="19"/>
  <c r="E73" i="25"/>
  <c r="P75" i="4"/>
  <c r="E75" i="27" s="1"/>
  <c r="F75" i="27"/>
  <c r="L76" i="33"/>
  <c r="C77" i="33" s="1"/>
  <c r="D77" i="33" s="1"/>
  <c r="E77" i="33" s="1"/>
  <c r="I77" i="33" s="1"/>
  <c r="A261" i="33"/>
  <c r="A283" i="31"/>
  <c r="L253" i="29"/>
  <c r="AC254" i="29" s="1"/>
  <c r="M253" i="29"/>
  <c r="AD253" i="29" s="1"/>
  <c r="N253" i="29"/>
  <c r="AE253" i="29" s="1"/>
  <c r="A230" i="26"/>
  <c r="J76" i="4"/>
  <c r="H76" i="4"/>
  <c r="I76" i="4"/>
  <c r="G74" i="19" l="1"/>
  <c r="T74" i="4"/>
  <c r="G74" i="25"/>
  <c r="R75" i="4"/>
  <c r="G75" i="27" s="1"/>
  <c r="H77" i="33"/>
  <c r="J77" i="33" s="1"/>
  <c r="K77" i="33" s="1"/>
  <c r="A262" i="33"/>
  <c r="A284" i="31"/>
  <c r="L254" i="29"/>
  <c r="AC255" i="29" s="1"/>
  <c r="M254" i="29"/>
  <c r="AD254" i="29" s="1"/>
  <c r="N254" i="29"/>
  <c r="AE254" i="29" s="1"/>
  <c r="M76" i="4"/>
  <c r="E77" i="4" s="1"/>
  <c r="A231" i="26"/>
  <c r="K76" i="4"/>
  <c r="Q76" i="4" s="1"/>
  <c r="F76" i="27" s="1"/>
  <c r="V75" i="4" l="1"/>
  <c r="E74" i="25"/>
  <c r="U74" i="4"/>
  <c r="E74" i="19"/>
  <c r="L77" i="33"/>
  <c r="C78" i="33" s="1"/>
  <c r="D78" i="33" s="1"/>
  <c r="E78" i="33" s="1"/>
  <c r="A263" i="33"/>
  <c r="A285" i="31"/>
  <c r="N255" i="29"/>
  <c r="AE255" i="29" s="1"/>
  <c r="L255" i="29"/>
  <c r="AC256" i="29" s="1"/>
  <c r="M255" i="29"/>
  <c r="AD255" i="29" s="1"/>
  <c r="P76" i="4"/>
  <c r="E76" i="27" s="1"/>
  <c r="G75" i="19"/>
  <c r="G75" i="25"/>
  <c r="T75" i="4"/>
  <c r="A232" i="26"/>
  <c r="X75" i="4"/>
  <c r="F77" i="12" s="1"/>
  <c r="F77" i="4"/>
  <c r="G77" i="4" s="1"/>
  <c r="F74" i="25" l="1"/>
  <c r="F74" i="19"/>
  <c r="H78" i="33"/>
  <c r="I78" i="33"/>
  <c r="A264" i="33"/>
  <c r="A286" i="31"/>
  <c r="L256" i="29"/>
  <c r="AC257" i="29" s="1"/>
  <c r="M256" i="29"/>
  <c r="AD256" i="29" s="1"/>
  <c r="N256" i="29"/>
  <c r="AE256" i="29" s="1"/>
  <c r="U75" i="4"/>
  <c r="E75" i="19"/>
  <c r="E75" i="25"/>
  <c r="R76" i="4"/>
  <c r="G76" i="27" s="1"/>
  <c r="A233" i="26"/>
  <c r="J77" i="4"/>
  <c r="H77" i="4"/>
  <c r="I77" i="4"/>
  <c r="L78" i="33" l="1"/>
  <c r="C79" i="33" s="1"/>
  <c r="D79" i="33" s="1"/>
  <c r="E79" i="33" s="1"/>
  <c r="J78" i="33"/>
  <c r="K78" i="33" s="1"/>
  <c r="A265" i="33"/>
  <c r="A287" i="31"/>
  <c r="L257" i="29"/>
  <c r="AC258" i="29" s="1"/>
  <c r="M257" i="29"/>
  <c r="AD257" i="29" s="1"/>
  <c r="N257" i="29"/>
  <c r="AE257" i="29" s="1"/>
  <c r="V76" i="4"/>
  <c r="X76" i="4" s="1"/>
  <c r="F78" i="12" s="1"/>
  <c r="F75" i="19"/>
  <c r="F75" i="25"/>
  <c r="A234" i="26"/>
  <c r="M77" i="4"/>
  <c r="E78" i="4" s="1"/>
  <c r="K77" i="4"/>
  <c r="I79" i="33" l="1"/>
  <c r="H79" i="33"/>
  <c r="J79" i="33" s="1"/>
  <c r="A266" i="33"/>
  <c r="A288" i="31"/>
  <c r="L258" i="29"/>
  <c r="AC259" i="29" s="1"/>
  <c r="M258" i="29"/>
  <c r="AD258" i="29" s="1"/>
  <c r="N258" i="29"/>
  <c r="AE258" i="29" s="1"/>
  <c r="T76" i="4"/>
  <c r="U76" i="4" s="1"/>
  <c r="G76" i="19"/>
  <c r="G76" i="25"/>
  <c r="A235" i="26"/>
  <c r="Q77" i="4"/>
  <c r="F77" i="27" s="1"/>
  <c r="F78" i="4"/>
  <c r="G78" i="4" s="1"/>
  <c r="K79" i="33" l="1"/>
  <c r="L79" i="33"/>
  <c r="C80" i="33" s="1"/>
  <c r="D80" i="33" s="1"/>
  <c r="E80" i="33" s="1"/>
  <c r="A267" i="33"/>
  <c r="A289" i="31"/>
  <c r="N259" i="29"/>
  <c r="AE259" i="29" s="1"/>
  <c r="L259" i="29"/>
  <c r="AC260" i="29" s="1"/>
  <c r="M259" i="29"/>
  <c r="AD259" i="29" s="1"/>
  <c r="F76" i="19"/>
  <c r="F76" i="25"/>
  <c r="P77" i="4"/>
  <c r="E77" i="27" s="1"/>
  <c r="E76" i="19"/>
  <c r="E76" i="25"/>
  <c r="A236" i="26"/>
  <c r="J78" i="4"/>
  <c r="H78" i="4"/>
  <c r="I78" i="4"/>
  <c r="I80" i="33" l="1"/>
  <c r="H80" i="33"/>
  <c r="J80" i="33" s="1"/>
  <c r="A268" i="33"/>
  <c r="A290" i="31"/>
  <c r="L260" i="29"/>
  <c r="AC261" i="29" s="1"/>
  <c r="M260" i="29"/>
  <c r="AD260" i="29" s="1"/>
  <c r="N260" i="29"/>
  <c r="AE260" i="29" s="1"/>
  <c r="R77" i="4"/>
  <c r="G77" i="27" s="1"/>
  <c r="A237" i="26"/>
  <c r="K78" i="4"/>
  <c r="Q78" i="4" s="1"/>
  <c r="F78" i="27" s="1"/>
  <c r="M78" i="4"/>
  <c r="E79" i="4" s="1"/>
  <c r="L80" i="33" l="1"/>
  <c r="C81" i="33" s="1"/>
  <c r="D81" i="33" s="1"/>
  <c r="E81" i="33" s="1"/>
  <c r="K80" i="33"/>
  <c r="A269" i="33"/>
  <c r="A291" i="31"/>
  <c r="L261" i="29"/>
  <c r="AC262" i="29" s="1"/>
  <c r="M261" i="29"/>
  <c r="AD261" i="29" s="1"/>
  <c r="N261" i="29"/>
  <c r="AE261" i="29" s="1"/>
  <c r="P78" i="4"/>
  <c r="E78" i="27" s="1"/>
  <c r="V77" i="4"/>
  <c r="X77" i="4" s="1"/>
  <c r="F79" i="12" s="1"/>
  <c r="A238" i="26"/>
  <c r="F79" i="4"/>
  <c r="G79" i="4" s="1"/>
  <c r="H81" i="33" l="1"/>
  <c r="I81" i="33"/>
  <c r="A270" i="33"/>
  <c r="A292" i="31"/>
  <c r="L262" i="29"/>
  <c r="AC263" i="29" s="1"/>
  <c r="M262" i="29"/>
  <c r="AD262" i="29" s="1"/>
  <c r="N262" i="29"/>
  <c r="AE262" i="29" s="1"/>
  <c r="G77" i="19"/>
  <c r="G77" i="25"/>
  <c r="T77" i="4"/>
  <c r="R78" i="4"/>
  <c r="G78" i="27" s="1"/>
  <c r="A239" i="26"/>
  <c r="J79" i="4"/>
  <c r="H79" i="4"/>
  <c r="I79" i="4"/>
  <c r="J81" i="33" l="1"/>
  <c r="K81" i="33" s="1"/>
  <c r="L81" i="33"/>
  <c r="C82" i="33" s="1"/>
  <c r="D82" i="33" s="1"/>
  <c r="E82" i="33" s="1"/>
  <c r="A271" i="33"/>
  <c r="A293" i="31"/>
  <c r="N263" i="29"/>
  <c r="AE263" i="29" s="1"/>
  <c r="L263" i="29"/>
  <c r="AC264" i="29" s="1"/>
  <c r="M263" i="29"/>
  <c r="AD263" i="29" s="1"/>
  <c r="U77" i="4"/>
  <c r="E77" i="19"/>
  <c r="E77" i="25"/>
  <c r="V78" i="4"/>
  <c r="M79" i="4"/>
  <c r="E80" i="4" s="1"/>
  <c r="F80" i="4" s="1"/>
  <c r="G80" i="4" s="1"/>
  <c r="A240" i="26"/>
  <c r="K79" i="4"/>
  <c r="Q79" i="4" s="1"/>
  <c r="F79" i="27" s="1"/>
  <c r="H82" i="33" l="1"/>
  <c r="J82" i="33" s="1"/>
  <c r="I82" i="33"/>
  <c r="K82" i="33" s="1"/>
  <c r="A272" i="33"/>
  <c r="A294" i="31"/>
  <c r="L264" i="29"/>
  <c r="AC265" i="29" s="1"/>
  <c r="M264" i="29"/>
  <c r="AD264" i="29" s="1"/>
  <c r="N264" i="29"/>
  <c r="AE264" i="29" s="1"/>
  <c r="T78" i="4"/>
  <c r="G78" i="19"/>
  <c r="G78" i="25"/>
  <c r="P79" i="4"/>
  <c r="E79" i="27" s="1"/>
  <c r="F77" i="19"/>
  <c r="F77" i="25"/>
  <c r="A241" i="26"/>
  <c r="X78" i="4"/>
  <c r="F80" i="12" s="1"/>
  <c r="J80" i="4"/>
  <c r="H80" i="4"/>
  <c r="I80" i="4"/>
  <c r="L82" i="33" l="1"/>
  <c r="C83" i="33" s="1"/>
  <c r="D83" i="33" s="1"/>
  <c r="E83" i="33" s="1"/>
  <c r="H83" i="33"/>
  <c r="I83" i="33"/>
  <c r="A273" i="33"/>
  <c r="A295" i="31"/>
  <c r="L265" i="29"/>
  <c r="AC266" i="29" s="1"/>
  <c r="M265" i="29"/>
  <c r="AD265" i="29" s="1"/>
  <c r="N265" i="29"/>
  <c r="AE265" i="29" s="1"/>
  <c r="R79" i="4"/>
  <c r="G79" i="27" s="1"/>
  <c r="U78" i="4"/>
  <c r="E78" i="19"/>
  <c r="E78" i="25"/>
  <c r="A242" i="26"/>
  <c r="M80" i="4"/>
  <c r="E81" i="4" s="1"/>
  <c r="F81" i="4" s="1"/>
  <c r="G81" i="4" s="1"/>
  <c r="K80" i="4"/>
  <c r="Q80" i="4" s="1"/>
  <c r="F80" i="27" s="1"/>
  <c r="J83" i="33" l="1"/>
  <c r="K83" i="33" s="1"/>
  <c r="L83" i="33"/>
  <c r="C84" i="33" s="1"/>
  <c r="D84" i="33" s="1"/>
  <c r="E84" i="33" s="1"/>
  <c r="H84" i="33" s="1"/>
  <c r="J84" i="33" s="1"/>
  <c r="A274" i="33"/>
  <c r="A296" i="31"/>
  <c r="L266" i="29"/>
  <c r="AC267" i="29" s="1"/>
  <c r="M266" i="29"/>
  <c r="AD266" i="29" s="1"/>
  <c r="N266" i="29"/>
  <c r="AE266" i="29" s="1"/>
  <c r="P80" i="4"/>
  <c r="E80" i="27" s="1"/>
  <c r="F78" i="19"/>
  <c r="F78" i="25"/>
  <c r="V79" i="4"/>
  <c r="A243" i="26"/>
  <c r="J81" i="4"/>
  <c r="H81" i="4"/>
  <c r="I81" i="4"/>
  <c r="I84" i="33" l="1"/>
  <c r="K84" i="33"/>
  <c r="L84" i="33"/>
  <c r="C85" i="33" s="1"/>
  <c r="D85" i="33" s="1"/>
  <c r="E85" i="33" s="1"/>
  <c r="A275" i="33"/>
  <c r="A297" i="31"/>
  <c r="N267" i="29"/>
  <c r="AE267" i="29" s="1"/>
  <c r="M267" i="29"/>
  <c r="AD267" i="29" s="1"/>
  <c r="L267" i="29"/>
  <c r="AC268" i="29" s="1"/>
  <c r="G79" i="19"/>
  <c r="G79" i="25"/>
  <c r="T79" i="4"/>
  <c r="R80" i="4"/>
  <c r="G80" i="27" s="1"/>
  <c r="A244" i="26"/>
  <c r="K81" i="4"/>
  <c r="Q81" i="4" s="1"/>
  <c r="F81" i="27" s="1"/>
  <c r="M81" i="4"/>
  <c r="E82" i="4" s="1"/>
  <c r="X79" i="4"/>
  <c r="F81" i="12" s="1"/>
  <c r="H85" i="33" l="1"/>
  <c r="J85" i="33" s="1"/>
  <c r="I85" i="33"/>
  <c r="A276" i="33"/>
  <c r="A298" i="31"/>
  <c r="L268" i="29"/>
  <c r="AC269" i="29" s="1"/>
  <c r="M268" i="29"/>
  <c r="AD268" i="29" s="1"/>
  <c r="N268" i="29"/>
  <c r="AE268" i="29" s="1"/>
  <c r="U79" i="4"/>
  <c r="E79" i="19"/>
  <c r="E79" i="25"/>
  <c r="V80" i="4"/>
  <c r="P81" i="4"/>
  <c r="E81" i="27" s="1"/>
  <c r="A245" i="26"/>
  <c r="F82" i="4"/>
  <c r="G82" i="4" s="1"/>
  <c r="K85" i="33" l="1"/>
  <c r="L85" i="33"/>
  <c r="C86" i="33" s="1"/>
  <c r="D86" i="33" s="1"/>
  <c r="E86" i="33" s="1"/>
  <c r="A277" i="33"/>
  <c r="A299" i="31"/>
  <c r="L269" i="29"/>
  <c r="AC270" i="29" s="1"/>
  <c r="M269" i="29"/>
  <c r="AD269" i="29" s="1"/>
  <c r="N269" i="29"/>
  <c r="AE269" i="29" s="1"/>
  <c r="R81" i="4"/>
  <c r="G81" i="27" s="1"/>
  <c r="T80" i="4"/>
  <c r="G80" i="19"/>
  <c r="G80" i="25"/>
  <c r="F79" i="19"/>
  <c r="F79" i="25"/>
  <c r="A246" i="26"/>
  <c r="X80" i="4"/>
  <c r="F82" i="12" s="1"/>
  <c r="J82" i="4"/>
  <c r="H82" i="4"/>
  <c r="I82" i="4"/>
  <c r="H86" i="33" l="1"/>
  <c r="J86" i="33" s="1"/>
  <c r="I86" i="33"/>
  <c r="M82" i="4"/>
  <c r="E83" i="4" s="1"/>
  <c r="F83" i="4" s="1"/>
  <c r="G83" i="4" s="1"/>
  <c r="A278" i="33"/>
  <c r="A300" i="31"/>
  <c r="L270" i="29"/>
  <c r="AC271" i="29" s="1"/>
  <c r="M270" i="29"/>
  <c r="AD270" i="29" s="1"/>
  <c r="N270" i="29"/>
  <c r="AE270" i="29" s="1"/>
  <c r="U80" i="4"/>
  <c r="E80" i="19"/>
  <c r="E80" i="25"/>
  <c r="V81" i="4"/>
  <c r="A247" i="26"/>
  <c r="K82" i="4"/>
  <c r="Q82" i="4" s="1"/>
  <c r="F82" i="27" s="1"/>
  <c r="L86" i="33" l="1"/>
  <c r="C87" i="33" s="1"/>
  <c r="D87" i="33" s="1"/>
  <c r="E87" i="33" s="1"/>
  <c r="H87" i="33" s="1"/>
  <c r="J87" i="33" s="1"/>
  <c r="K86" i="33"/>
  <c r="A279" i="33"/>
  <c r="A301" i="31"/>
  <c r="N271" i="29"/>
  <c r="AE271" i="29" s="1"/>
  <c r="L271" i="29"/>
  <c r="AC272" i="29" s="1"/>
  <c r="M271" i="29"/>
  <c r="AD271" i="29" s="1"/>
  <c r="P82" i="4"/>
  <c r="E82" i="27" s="1"/>
  <c r="T81" i="4"/>
  <c r="G81" i="19"/>
  <c r="G81" i="25"/>
  <c r="F80" i="19"/>
  <c r="F80" i="25"/>
  <c r="A248" i="26"/>
  <c r="X81" i="4"/>
  <c r="F83" i="12" s="1"/>
  <c r="J83" i="4"/>
  <c r="H83" i="4"/>
  <c r="I83" i="4"/>
  <c r="I87" i="33" l="1"/>
  <c r="K87" i="33" s="1"/>
  <c r="L87" i="33"/>
  <c r="C88" i="33" s="1"/>
  <c r="D88" i="33" s="1"/>
  <c r="E88" i="33" s="1"/>
  <c r="M83" i="4"/>
  <c r="E84" i="4" s="1"/>
  <c r="F84" i="4" s="1"/>
  <c r="G84" i="4" s="1"/>
  <c r="A280" i="33"/>
  <c r="A302" i="31"/>
  <c r="L272" i="29"/>
  <c r="AC273" i="29" s="1"/>
  <c r="M272" i="29"/>
  <c r="AD272" i="29" s="1"/>
  <c r="N272" i="29"/>
  <c r="AE272" i="29" s="1"/>
  <c r="U81" i="4"/>
  <c r="E81" i="19"/>
  <c r="E81" i="25"/>
  <c r="R82" i="4"/>
  <c r="G82" i="27" s="1"/>
  <c r="A249" i="26"/>
  <c r="K83" i="4"/>
  <c r="Q83" i="4" s="1"/>
  <c r="F83" i="27" s="1"/>
  <c r="I88" i="33" l="1"/>
  <c r="H88" i="33"/>
  <c r="J88" i="33" s="1"/>
  <c r="A281" i="33"/>
  <c r="A303" i="31"/>
  <c r="L273" i="29"/>
  <c r="AC274" i="29" s="1"/>
  <c r="M273" i="29"/>
  <c r="AD273" i="29" s="1"/>
  <c r="N273" i="29"/>
  <c r="AE273" i="29" s="1"/>
  <c r="V82" i="4"/>
  <c r="P83" i="4"/>
  <c r="E83" i="27" s="1"/>
  <c r="F81" i="19"/>
  <c r="F81" i="25"/>
  <c r="A250" i="26"/>
  <c r="J84" i="4"/>
  <c r="H84" i="4"/>
  <c r="I84" i="4"/>
  <c r="K88" i="33" l="1"/>
  <c r="L88" i="33"/>
  <c r="C89" i="33" s="1"/>
  <c r="D89" i="33" s="1"/>
  <c r="E89" i="33" s="1"/>
  <c r="A282" i="33"/>
  <c r="A304" i="31"/>
  <c r="L274" i="29"/>
  <c r="AC275" i="29" s="1"/>
  <c r="M274" i="29"/>
  <c r="AD274" i="29" s="1"/>
  <c r="N274" i="29"/>
  <c r="AE274" i="29" s="1"/>
  <c r="R83" i="4"/>
  <c r="G83" i="27" s="1"/>
  <c r="T82" i="4"/>
  <c r="G82" i="19"/>
  <c r="G82" i="25"/>
  <c r="A251" i="26"/>
  <c r="M84" i="4"/>
  <c r="E85" i="4" s="1"/>
  <c r="X82" i="4"/>
  <c r="F84" i="12" s="1"/>
  <c r="K84" i="4"/>
  <c r="Q84" i="4" s="1"/>
  <c r="F84" i="27" s="1"/>
  <c r="I89" i="33" l="1"/>
  <c r="H89" i="33"/>
  <c r="J89" i="33" s="1"/>
  <c r="A283" i="33"/>
  <c r="A305" i="31"/>
  <c r="N275" i="29"/>
  <c r="AE275" i="29" s="1"/>
  <c r="L275" i="29"/>
  <c r="AC276" i="29" s="1"/>
  <c r="M275" i="29"/>
  <c r="AD275" i="29" s="1"/>
  <c r="U82" i="4"/>
  <c r="E82" i="19"/>
  <c r="E82" i="25"/>
  <c r="P84" i="4"/>
  <c r="E84" i="27" s="1"/>
  <c r="V83" i="4"/>
  <c r="A252" i="26"/>
  <c r="F85" i="4"/>
  <c r="G85" i="4" s="1"/>
  <c r="L89" i="33" l="1"/>
  <c r="C90" i="33" s="1"/>
  <c r="D90" i="33" s="1"/>
  <c r="E90" i="33" s="1"/>
  <c r="K89" i="33"/>
  <c r="I90" i="33"/>
  <c r="H90" i="33"/>
  <c r="J90" i="33" s="1"/>
  <c r="A284" i="33"/>
  <c r="A306" i="31"/>
  <c r="L276" i="29"/>
  <c r="AC277" i="29" s="1"/>
  <c r="M276" i="29"/>
  <c r="AD276" i="29" s="1"/>
  <c r="N276" i="29"/>
  <c r="AE276" i="29" s="1"/>
  <c r="G83" i="19"/>
  <c r="G83" i="25"/>
  <c r="T83" i="4"/>
  <c r="R84" i="4"/>
  <c r="G84" i="27" s="1"/>
  <c r="F82" i="19"/>
  <c r="F82" i="25"/>
  <c r="A253" i="26"/>
  <c r="X83" i="4"/>
  <c r="F85" i="12" s="1"/>
  <c r="J85" i="4"/>
  <c r="H85" i="4"/>
  <c r="I85" i="4"/>
  <c r="L90" i="33" l="1"/>
  <c r="C91" i="33" s="1"/>
  <c r="D91" i="33" s="1"/>
  <c r="E91" i="33" s="1"/>
  <c r="K90" i="33"/>
  <c r="A285" i="33"/>
  <c r="A307" i="31"/>
  <c r="L277" i="29"/>
  <c r="AC278" i="29" s="1"/>
  <c r="M277" i="29"/>
  <c r="AD277" i="29" s="1"/>
  <c r="N277" i="29"/>
  <c r="AE277" i="29" s="1"/>
  <c r="U83" i="4"/>
  <c r="E83" i="19"/>
  <c r="E83" i="25"/>
  <c r="V84" i="4"/>
  <c r="X84" i="4" s="1"/>
  <c r="F86" i="12" s="1"/>
  <c r="A254" i="26"/>
  <c r="K85" i="4"/>
  <c r="Q85" i="4" s="1"/>
  <c r="F85" i="27" s="1"/>
  <c r="M85" i="4"/>
  <c r="E86" i="4" s="1"/>
  <c r="I91" i="33" l="1"/>
  <c r="H91" i="33"/>
  <c r="J91" i="33" s="1"/>
  <c r="A286" i="33"/>
  <c r="A308" i="31"/>
  <c r="L278" i="29"/>
  <c r="AC279" i="29" s="1"/>
  <c r="M278" i="29"/>
  <c r="AD278" i="29" s="1"/>
  <c r="N278" i="29"/>
  <c r="AE278" i="29" s="1"/>
  <c r="T84" i="4"/>
  <c r="U84" i="4" s="1"/>
  <c r="G84" i="19"/>
  <c r="G84" i="25"/>
  <c r="P85" i="4"/>
  <c r="E85" i="27" s="1"/>
  <c r="F83" i="19"/>
  <c r="F83" i="25"/>
  <c r="A255" i="26"/>
  <c r="F86" i="4"/>
  <c r="G86" i="4" s="1"/>
  <c r="L91" i="33" l="1"/>
  <c r="C92" i="33" s="1"/>
  <c r="D92" i="33" s="1"/>
  <c r="E92" i="33" s="1"/>
  <c r="K91" i="33"/>
  <c r="A287" i="33"/>
  <c r="A309" i="31"/>
  <c r="N279" i="29"/>
  <c r="AE279" i="29" s="1"/>
  <c r="L279" i="29"/>
  <c r="AC280" i="29" s="1"/>
  <c r="M279" i="29"/>
  <c r="AD279" i="29" s="1"/>
  <c r="R85" i="4"/>
  <c r="G85" i="27" s="1"/>
  <c r="F84" i="19"/>
  <c r="F84" i="25"/>
  <c r="E84" i="19"/>
  <c r="E84" i="25"/>
  <c r="A256" i="26"/>
  <c r="J86" i="4"/>
  <c r="H86" i="4"/>
  <c r="I86" i="4"/>
  <c r="H92" i="33" l="1"/>
  <c r="J92" i="33" s="1"/>
  <c r="I92" i="33"/>
  <c r="A288" i="33"/>
  <c r="A310" i="31"/>
  <c r="L280" i="29"/>
  <c r="AC281" i="29" s="1"/>
  <c r="M280" i="29"/>
  <c r="AD280" i="29" s="1"/>
  <c r="N280" i="29"/>
  <c r="AE280" i="29" s="1"/>
  <c r="V85" i="4"/>
  <c r="X85" i="4" s="1"/>
  <c r="F87" i="12" s="1"/>
  <c r="A257" i="26"/>
  <c r="M86" i="4"/>
  <c r="E87" i="4" s="1"/>
  <c r="K86" i="4"/>
  <c r="Q86" i="4" s="1"/>
  <c r="F86" i="27" s="1"/>
  <c r="K92" i="33" l="1"/>
  <c r="L92" i="33"/>
  <c r="C93" i="33" s="1"/>
  <c r="D93" i="33" s="1"/>
  <c r="E93" i="33" s="1"/>
  <c r="A289" i="33"/>
  <c r="A311" i="31"/>
  <c r="L281" i="29"/>
  <c r="AC282" i="29" s="1"/>
  <c r="M281" i="29"/>
  <c r="AD281" i="29" s="1"/>
  <c r="N281" i="29"/>
  <c r="AE281" i="29" s="1"/>
  <c r="P86" i="4"/>
  <c r="E86" i="27" s="1"/>
  <c r="G85" i="19"/>
  <c r="G85" i="25"/>
  <c r="T85" i="4"/>
  <c r="A258" i="26"/>
  <c r="F87" i="4"/>
  <c r="G87" i="4" s="1"/>
  <c r="I93" i="33" l="1"/>
  <c r="H93" i="33"/>
  <c r="J93" i="33" s="1"/>
  <c r="A290" i="33"/>
  <c r="A312" i="31"/>
  <c r="L282" i="29"/>
  <c r="AC283" i="29" s="1"/>
  <c r="M282" i="29"/>
  <c r="AD282" i="29" s="1"/>
  <c r="N282" i="29"/>
  <c r="AE282" i="29" s="1"/>
  <c r="U85" i="4"/>
  <c r="E85" i="19"/>
  <c r="E85" i="25"/>
  <c r="R86" i="4"/>
  <c r="G86" i="27" s="1"/>
  <c r="A259" i="26"/>
  <c r="J87" i="4"/>
  <c r="H87" i="4"/>
  <c r="I87" i="4"/>
  <c r="L93" i="33" l="1"/>
  <c r="C94" i="33" s="1"/>
  <c r="D94" i="33" s="1"/>
  <c r="E94" i="33" s="1"/>
  <c r="K93" i="33"/>
  <c r="A291" i="33"/>
  <c r="A313" i="31"/>
  <c r="M87" i="4"/>
  <c r="E88" i="4" s="1"/>
  <c r="N283" i="29"/>
  <c r="AE283" i="29" s="1"/>
  <c r="L283" i="29"/>
  <c r="AC284" i="29" s="1"/>
  <c r="M283" i="29"/>
  <c r="AD283" i="29" s="1"/>
  <c r="V86" i="4"/>
  <c r="X86" i="4" s="1"/>
  <c r="F88" i="12" s="1"/>
  <c r="F85" i="19"/>
  <c r="F85" i="25"/>
  <c r="A260" i="26"/>
  <c r="K87" i="4"/>
  <c r="Q87" i="4" s="1"/>
  <c r="F87" i="27" s="1"/>
  <c r="H94" i="33" l="1"/>
  <c r="J94" i="33" s="1"/>
  <c r="I94" i="33"/>
  <c r="A292" i="33"/>
  <c r="A314" i="31"/>
  <c r="L284" i="29"/>
  <c r="AC285" i="29" s="1"/>
  <c r="M284" i="29"/>
  <c r="AD284" i="29" s="1"/>
  <c r="N284" i="29"/>
  <c r="AE284" i="29" s="1"/>
  <c r="P87" i="4"/>
  <c r="E87" i="27" s="1"/>
  <c r="T86" i="4"/>
  <c r="U86" i="4" s="1"/>
  <c r="G86" i="19"/>
  <c r="G86" i="25"/>
  <c r="A261" i="26"/>
  <c r="F88" i="4"/>
  <c r="G88" i="4" s="1"/>
  <c r="K94" i="33" l="1"/>
  <c r="L94" i="33"/>
  <c r="C95" i="33" s="1"/>
  <c r="D95" i="33" s="1"/>
  <c r="E95" i="33" s="1"/>
  <c r="A293" i="33"/>
  <c r="A315" i="31"/>
  <c r="L285" i="29"/>
  <c r="AC286" i="29" s="1"/>
  <c r="M285" i="29"/>
  <c r="AD285" i="29" s="1"/>
  <c r="N285" i="29"/>
  <c r="AE285" i="29" s="1"/>
  <c r="F86" i="19"/>
  <c r="F86" i="25"/>
  <c r="E86" i="19"/>
  <c r="E86" i="25"/>
  <c r="R87" i="4"/>
  <c r="G87" i="27" s="1"/>
  <c r="A262" i="26"/>
  <c r="J88" i="4"/>
  <c r="H88" i="4"/>
  <c r="I88" i="4"/>
  <c r="H95" i="33" l="1"/>
  <c r="J95" i="33" s="1"/>
  <c r="I95" i="33"/>
  <c r="A294" i="33"/>
  <c r="A316" i="31"/>
  <c r="L286" i="29"/>
  <c r="AC287" i="29" s="1"/>
  <c r="M286" i="29"/>
  <c r="AD286" i="29" s="1"/>
  <c r="N286" i="29"/>
  <c r="AE286" i="29" s="1"/>
  <c r="V87" i="4"/>
  <c r="A263" i="26"/>
  <c r="K88" i="4"/>
  <c r="Q88" i="4" s="1"/>
  <c r="F88" i="27" s="1"/>
  <c r="M88" i="4"/>
  <c r="E89" i="4" s="1"/>
  <c r="K95" i="33" l="1"/>
  <c r="L95" i="33"/>
  <c r="C96" i="33" s="1"/>
  <c r="D96" i="33" s="1"/>
  <c r="E96" i="33" s="1"/>
  <c r="A295" i="33"/>
  <c r="A317" i="31"/>
  <c r="N287" i="29"/>
  <c r="AE287" i="29" s="1"/>
  <c r="M287" i="29"/>
  <c r="AD287" i="29" s="1"/>
  <c r="L287" i="29"/>
  <c r="AC288" i="29" s="1"/>
  <c r="P88" i="4"/>
  <c r="E88" i="27" s="1"/>
  <c r="T87" i="4"/>
  <c r="G87" i="19"/>
  <c r="G87" i="25"/>
  <c r="A264" i="26"/>
  <c r="X87" i="4"/>
  <c r="F89" i="12" s="1"/>
  <c r="F89" i="4"/>
  <c r="G89" i="4" s="1"/>
  <c r="H96" i="33" l="1"/>
  <c r="J96" i="33" s="1"/>
  <c r="I96" i="33"/>
  <c r="A296" i="33"/>
  <c r="A318" i="31"/>
  <c r="L288" i="29"/>
  <c r="AC289" i="29" s="1"/>
  <c r="M288" i="29"/>
  <c r="AD288" i="29" s="1"/>
  <c r="N288" i="29"/>
  <c r="AE288" i="29" s="1"/>
  <c r="U87" i="4"/>
  <c r="E87" i="19"/>
  <c r="E87" i="25"/>
  <c r="R88" i="4"/>
  <c r="G88" i="27" s="1"/>
  <c r="A265" i="26"/>
  <c r="J89" i="4"/>
  <c r="H89" i="4"/>
  <c r="I89" i="4"/>
  <c r="L96" i="33" l="1"/>
  <c r="C97" i="33" s="1"/>
  <c r="D97" i="33" s="1"/>
  <c r="E97" i="33" s="1"/>
  <c r="H97" i="33" s="1"/>
  <c r="J97" i="33" s="1"/>
  <c r="K96" i="33"/>
  <c r="A297" i="33"/>
  <c r="A319" i="31"/>
  <c r="L289" i="29"/>
  <c r="AC290" i="29" s="1"/>
  <c r="M289" i="29"/>
  <c r="AD289" i="29" s="1"/>
  <c r="N289" i="29"/>
  <c r="AE289" i="29" s="1"/>
  <c r="V88" i="4"/>
  <c r="X88" i="4" s="1"/>
  <c r="F90" i="12" s="1"/>
  <c r="F87" i="19"/>
  <c r="F87" i="25"/>
  <c r="A266" i="26"/>
  <c r="K89" i="4"/>
  <c r="Q89" i="4" s="1"/>
  <c r="F89" i="27" s="1"/>
  <c r="M89" i="4"/>
  <c r="E90" i="4" s="1"/>
  <c r="I97" i="33" l="1"/>
  <c r="K97" i="33" s="1"/>
  <c r="A298" i="33"/>
  <c r="A320" i="31"/>
  <c r="L290" i="29"/>
  <c r="AC291" i="29" s="1"/>
  <c r="M290" i="29"/>
  <c r="AD290" i="29" s="1"/>
  <c r="N290" i="29"/>
  <c r="AE290" i="29" s="1"/>
  <c r="P89" i="4"/>
  <c r="E89" i="27" s="1"/>
  <c r="T88" i="4"/>
  <c r="U88" i="4" s="1"/>
  <c r="G88" i="19"/>
  <c r="G88" i="25"/>
  <c r="A267" i="26"/>
  <c r="F90" i="4"/>
  <c r="G90" i="4" s="1"/>
  <c r="L97" i="33" l="1"/>
  <c r="C98" i="33" s="1"/>
  <c r="D98" i="33" s="1"/>
  <c r="E98" i="33" s="1"/>
  <c r="I98" i="33" s="1"/>
  <c r="A299" i="33"/>
  <c r="A321" i="31"/>
  <c r="N291" i="29"/>
  <c r="AE291" i="29" s="1"/>
  <c r="M291" i="29"/>
  <c r="AD291" i="29" s="1"/>
  <c r="L291" i="29"/>
  <c r="AC292" i="29" s="1"/>
  <c r="E88" i="19"/>
  <c r="E88" i="25"/>
  <c r="F88" i="19"/>
  <c r="F88" i="25"/>
  <c r="R89" i="4"/>
  <c r="G89" i="27" s="1"/>
  <c r="A268" i="26"/>
  <c r="J90" i="4"/>
  <c r="H90" i="4"/>
  <c r="I90" i="4"/>
  <c r="H98" i="33" l="1"/>
  <c r="J98" i="33" s="1"/>
  <c r="K98" i="33"/>
  <c r="A300" i="33"/>
  <c r="A322" i="31"/>
  <c r="L292" i="29"/>
  <c r="AC293" i="29" s="1"/>
  <c r="M292" i="29"/>
  <c r="AD292" i="29" s="1"/>
  <c r="N292" i="29"/>
  <c r="AE292" i="29" s="1"/>
  <c r="V89" i="4"/>
  <c r="X89" i="4" s="1"/>
  <c r="F91" i="12" s="1"/>
  <c r="A269" i="26"/>
  <c r="K90" i="4"/>
  <c r="Q90" i="4" s="1"/>
  <c r="F90" i="27" s="1"/>
  <c r="M90" i="4"/>
  <c r="E91" i="4" s="1"/>
  <c r="L98" i="33" l="1"/>
  <c r="C99" i="33" s="1"/>
  <c r="D99" i="33" s="1"/>
  <c r="E99" i="33" s="1"/>
  <c r="H99" i="33" s="1"/>
  <c r="J99" i="33" s="1"/>
  <c r="I99" i="33"/>
  <c r="K99" i="33" s="1"/>
  <c r="A301" i="33"/>
  <c r="A323" i="31"/>
  <c r="L293" i="29"/>
  <c r="AC294" i="29" s="1"/>
  <c r="M293" i="29"/>
  <c r="AD293" i="29" s="1"/>
  <c r="N293" i="29"/>
  <c r="AE293" i="29" s="1"/>
  <c r="P90" i="4"/>
  <c r="E90" i="27" s="1"/>
  <c r="T89" i="4"/>
  <c r="U89" i="4" s="1"/>
  <c r="G89" i="19"/>
  <c r="G89" i="25"/>
  <c r="A270" i="26"/>
  <c r="F91" i="4"/>
  <c r="G91" i="4" s="1"/>
  <c r="L99" i="33" l="1"/>
  <c r="C100" i="33" s="1"/>
  <c r="D100" i="33" s="1"/>
  <c r="E100" i="33" s="1"/>
  <c r="I100" i="33" s="1"/>
  <c r="A302" i="33"/>
  <c r="A324" i="31"/>
  <c r="L294" i="29"/>
  <c r="AC295" i="29" s="1"/>
  <c r="M294" i="29"/>
  <c r="AD294" i="29" s="1"/>
  <c r="N294" i="29"/>
  <c r="AE294" i="29" s="1"/>
  <c r="E89" i="19"/>
  <c r="E89" i="25"/>
  <c r="F89" i="19"/>
  <c r="F89" i="25"/>
  <c r="R90" i="4"/>
  <c r="G90" i="27" s="1"/>
  <c r="A271" i="26"/>
  <c r="J91" i="4"/>
  <c r="H91" i="4"/>
  <c r="I91" i="4"/>
  <c r="H100" i="33" l="1"/>
  <c r="J100" i="33" s="1"/>
  <c r="K100" i="33"/>
  <c r="L100" i="33"/>
  <c r="C101" i="33" s="1"/>
  <c r="D101" i="33" s="1"/>
  <c r="E101" i="33" s="1"/>
  <c r="H101" i="33" s="1"/>
  <c r="J101" i="33" s="1"/>
  <c r="A303" i="33"/>
  <c r="A325" i="31"/>
  <c r="K91" i="4"/>
  <c r="Q91" i="4" s="1"/>
  <c r="N295" i="29"/>
  <c r="AE295" i="29" s="1"/>
  <c r="L295" i="29"/>
  <c r="AC296" i="29" s="1"/>
  <c r="M295" i="29"/>
  <c r="AD295" i="29" s="1"/>
  <c r="V90" i="4"/>
  <c r="X90" i="4" s="1"/>
  <c r="F92" i="12" s="1"/>
  <c r="A272" i="26"/>
  <c r="M91" i="4"/>
  <c r="E92" i="4" s="1"/>
  <c r="F92" i="4" s="1"/>
  <c r="G92" i="4" s="1"/>
  <c r="P91" i="4" l="1"/>
  <c r="E91" i="27" s="1"/>
  <c r="F91" i="27"/>
  <c r="I101" i="33"/>
  <c r="K101" i="33" s="1"/>
  <c r="A304" i="33"/>
  <c r="A326" i="31"/>
  <c r="L296" i="29"/>
  <c r="AC297" i="29" s="1"/>
  <c r="M296" i="29"/>
  <c r="AD296" i="29" s="1"/>
  <c r="N296" i="29"/>
  <c r="AE296" i="29" s="1"/>
  <c r="T90" i="4"/>
  <c r="U90" i="4" s="1"/>
  <c r="G90" i="19"/>
  <c r="G90" i="25"/>
  <c r="R91" i="4"/>
  <c r="G91" i="27" s="1"/>
  <c r="A273" i="26"/>
  <c r="J92" i="4"/>
  <c r="H92" i="4"/>
  <c r="I92" i="4"/>
  <c r="L101" i="33" l="1"/>
  <c r="C102" i="33" s="1"/>
  <c r="D102" i="33" s="1"/>
  <c r="E102" i="33" s="1"/>
  <c r="I102" i="33"/>
  <c r="H102" i="33"/>
  <c r="J102" i="33" s="1"/>
  <c r="A305" i="33"/>
  <c r="A327" i="31"/>
  <c r="L297" i="29"/>
  <c r="AC298" i="29" s="1"/>
  <c r="M297" i="29"/>
  <c r="AD297" i="29" s="1"/>
  <c r="N297" i="29"/>
  <c r="AE297" i="29" s="1"/>
  <c r="V91" i="4"/>
  <c r="F90" i="19"/>
  <c r="F90" i="25"/>
  <c r="E90" i="19"/>
  <c r="E90" i="25"/>
  <c r="A274" i="26"/>
  <c r="M92" i="4"/>
  <c r="E93" i="4" s="1"/>
  <c r="F93" i="4" s="1"/>
  <c r="G93" i="4" s="1"/>
  <c r="K92" i="4"/>
  <c r="Q92" i="4" s="1"/>
  <c r="F92" i="27" s="1"/>
  <c r="L102" i="33" l="1"/>
  <c r="C103" i="33" s="1"/>
  <c r="D103" i="33" s="1"/>
  <c r="K102" i="33"/>
  <c r="A306" i="33"/>
  <c r="A328" i="31"/>
  <c r="L298" i="29"/>
  <c r="AC299" i="29" s="1"/>
  <c r="M298" i="29"/>
  <c r="AD298" i="29" s="1"/>
  <c r="N298" i="29"/>
  <c r="AE298" i="29" s="1"/>
  <c r="P92" i="4"/>
  <c r="E92" i="27" s="1"/>
  <c r="G91" i="19"/>
  <c r="G91" i="25"/>
  <c r="T91" i="4"/>
  <c r="A275" i="26"/>
  <c r="J93" i="4"/>
  <c r="H93" i="4"/>
  <c r="I93" i="4"/>
  <c r="E103" i="33" l="1"/>
  <c r="I103" i="33" s="1"/>
  <c r="A307" i="33"/>
  <c r="A329" i="31"/>
  <c r="N299" i="29"/>
  <c r="AE299" i="29" s="1"/>
  <c r="L299" i="29"/>
  <c r="AC300" i="29" s="1"/>
  <c r="M299" i="29"/>
  <c r="AD299" i="29" s="1"/>
  <c r="U91" i="4"/>
  <c r="E91" i="19"/>
  <c r="E91" i="25"/>
  <c r="R92" i="4"/>
  <c r="G92" i="27" s="1"/>
  <c r="A276" i="26"/>
  <c r="M93" i="4"/>
  <c r="E94" i="4" s="1"/>
  <c r="X91" i="4"/>
  <c r="F93" i="12" s="1"/>
  <c r="K93" i="4"/>
  <c r="Q93" i="4" s="1"/>
  <c r="F93" i="27" s="1"/>
  <c r="H103" i="33" l="1"/>
  <c r="J103" i="33" s="1"/>
  <c r="K103" i="33" s="1"/>
  <c r="A308" i="33"/>
  <c r="A330" i="31"/>
  <c r="L300" i="29"/>
  <c r="AC301" i="29" s="1"/>
  <c r="M300" i="29"/>
  <c r="AD300" i="29" s="1"/>
  <c r="N300" i="29"/>
  <c r="AE300" i="29" s="1"/>
  <c r="P93" i="4"/>
  <c r="E93" i="27" s="1"/>
  <c r="V92" i="4"/>
  <c r="F91" i="19"/>
  <c r="F91" i="25"/>
  <c r="A277" i="26"/>
  <c r="F94" i="4"/>
  <c r="G94" i="4" s="1"/>
  <c r="L103" i="33" l="1"/>
  <c r="C104" i="33" s="1"/>
  <c r="D104" i="33" s="1"/>
  <c r="E104" i="33" s="1"/>
  <c r="I104" i="33" s="1"/>
  <c r="A309" i="33"/>
  <c r="A331" i="31"/>
  <c r="L301" i="29"/>
  <c r="AC302" i="29" s="1"/>
  <c r="M301" i="29"/>
  <c r="AD301" i="29" s="1"/>
  <c r="N301" i="29"/>
  <c r="AE301" i="29" s="1"/>
  <c r="T92" i="4"/>
  <c r="U92" i="4" s="1"/>
  <c r="G92" i="19"/>
  <c r="G92" i="25"/>
  <c r="X92" i="4"/>
  <c r="F94" i="12" s="1"/>
  <c r="R93" i="4"/>
  <c r="G93" i="27" s="1"/>
  <c r="A278" i="26"/>
  <c r="J94" i="4"/>
  <c r="H94" i="4"/>
  <c r="I94" i="4"/>
  <c r="H104" i="33" l="1"/>
  <c r="J104" i="33" s="1"/>
  <c r="K104" i="33" s="1"/>
  <c r="L104" i="33"/>
  <c r="C105" i="33" s="1"/>
  <c r="D105" i="33" s="1"/>
  <c r="E105" i="33" s="1"/>
  <c r="H105" i="33" s="1"/>
  <c r="J105" i="33" s="1"/>
  <c r="M94" i="4"/>
  <c r="E95" i="4" s="1"/>
  <c r="A310" i="33"/>
  <c r="A332" i="31"/>
  <c r="L302" i="29"/>
  <c r="AC303" i="29" s="1"/>
  <c r="M302" i="29"/>
  <c r="AD302" i="29" s="1"/>
  <c r="N302" i="29"/>
  <c r="AE302" i="29" s="1"/>
  <c r="V93" i="4"/>
  <c r="F92" i="19"/>
  <c r="F92" i="25"/>
  <c r="E92" i="19"/>
  <c r="E92" i="25"/>
  <c r="A279" i="26"/>
  <c r="K94" i="4"/>
  <c r="Q94" i="4" s="1"/>
  <c r="F94" i="27" s="1"/>
  <c r="I105" i="33" l="1"/>
  <c r="L105" i="33" s="1"/>
  <c r="C106" i="33" s="1"/>
  <c r="D106" i="33" s="1"/>
  <c r="E106" i="33" s="1"/>
  <c r="I106" i="33" s="1"/>
  <c r="A311" i="33"/>
  <c r="A333" i="31"/>
  <c r="N303" i="29"/>
  <c r="AE303" i="29" s="1"/>
  <c r="L303" i="29"/>
  <c r="AC304" i="29" s="1"/>
  <c r="M303" i="29"/>
  <c r="AD303" i="29" s="1"/>
  <c r="P94" i="4"/>
  <c r="E94" i="27" s="1"/>
  <c r="G93" i="19"/>
  <c r="G93" i="25"/>
  <c r="T93" i="4"/>
  <c r="A280" i="26"/>
  <c r="X93" i="4"/>
  <c r="F95" i="12" s="1"/>
  <c r="F95" i="4"/>
  <c r="G95" i="4" s="1"/>
  <c r="H106" i="33" l="1"/>
  <c r="J106" i="33" s="1"/>
  <c r="K105" i="33"/>
  <c r="L106" i="33"/>
  <c r="C107" i="33" s="1"/>
  <c r="D107" i="33" s="1"/>
  <c r="E107" i="33" s="1"/>
  <c r="K106" i="33"/>
  <c r="A312" i="33"/>
  <c r="A334" i="31"/>
  <c r="L304" i="29"/>
  <c r="AC305" i="29" s="1"/>
  <c r="M304" i="29"/>
  <c r="AD304" i="29" s="1"/>
  <c r="N304" i="29"/>
  <c r="AE304" i="29" s="1"/>
  <c r="U93" i="4"/>
  <c r="E93" i="19"/>
  <c r="E93" i="25"/>
  <c r="R94" i="4"/>
  <c r="G94" i="27" s="1"/>
  <c r="A281" i="26"/>
  <c r="J95" i="4"/>
  <c r="H95" i="4"/>
  <c r="I95" i="4"/>
  <c r="H107" i="33" l="1"/>
  <c r="J107" i="33" s="1"/>
  <c r="I107" i="33"/>
  <c r="M95" i="4"/>
  <c r="E96" i="4" s="1"/>
  <c r="A313" i="33"/>
  <c r="A335" i="31"/>
  <c r="L305" i="29"/>
  <c r="AC306" i="29" s="1"/>
  <c r="M305" i="29"/>
  <c r="AD305" i="29" s="1"/>
  <c r="N305" i="29"/>
  <c r="AE305" i="29" s="1"/>
  <c r="V94" i="4"/>
  <c r="X94" i="4" s="1"/>
  <c r="F96" i="12" s="1"/>
  <c r="F93" i="19"/>
  <c r="F93" i="25"/>
  <c r="A282" i="26"/>
  <c r="K95" i="4"/>
  <c r="Q95" i="4" s="1"/>
  <c r="F95" i="27" s="1"/>
  <c r="L107" i="33" l="1"/>
  <c r="C108" i="33" s="1"/>
  <c r="D108" i="33" s="1"/>
  <c r="E108" i="33" s="1"/>
  <c r="H108" i="33" s="1"/>
  <c r="J108" i="33" s="1"/>
  <c r="K107" i="33"/>
  <c r="I108" i="33"/>
  <c r="A314" i="33"/>
  <c r="A336" i="31"/>
  <c r="L306" i="29"/>
  <c r="AC307" i="29" s="1"/>
  <c r="M306" i="29"/>
  <c r="AD306" i="29" s="1"/>
  <c r="N306" i="29"/>
  <c r="AE306" i="29" s="1"/>
  <c r="P95" i="4"/>
  <c r="E95" i="27" s="1"/>
  <c r="T94" i="4"/>
  <c r="U94" i="4" s="1"/>
  <c r="G94" i="19"/>
  <c r="G94" i="25"/>
  <c r="A283" i="26"/>
  <c r="F96" i="4"/>
  <c r="G96" i="4" s="1"/>
  <c r="K108" i="33" l="1"/>
  <c r="L108" i="33"/>
  <c r="C109" i="33" s="1"/>
  <c r="A315" i="33"/>
  <c r="A337" i="31"/>
  <c r="N307" i="29"/>
  <c r="AE307" i="29" s="1"/>
  <c r="L307" i="29"/>
  <c r="AC308" i="29" s="1"/>
  <c r="M307" i="29"/>
  <c r="AD307" i="29" s="1"/>
  <c r="E94" i="19"/>
  <c r="E94" i="25"/>
  <c r="F94" i="19"/>
  <c r="F94" i="25"/>
  <c r="R95" i="4"/>
  <c r="G95" i="27" s="1"/>
  <c r="A284" i="26"/>
  <c r="J96" i="4"/>
  <c r="H96" i="4"/>
  <c r="I96" i="4"/>
  <c r="D109" i="33" l="1"/>
  <c r="E109" i="33" s="1"/>
  <c r="A316" i="33"/>
  <c r="A338" i="31"/>
  <c r="L308" i="29"/>
  <c r="AC309" i="29" s="1"/>
  <c r="M308" i="29"/>
  <c r="AD308" i="29" s="1"/>
  <c r="N308" i="29"/>
  <c r="AE308" i="29" s="1"/>
  <c r="V95" i="4"/>
  <c r="A285" i="26"/>
  <c r="M96" i="4"/>
  <c r="E97" i="4" s="1"/>
  <c r="F97" i="4" s="1"/>
  <c r="G97" i="4" s="1"/>
  <c r="K96" i="4"/>
  <c r="Q96" i="4" s="1"/>
  <c r="F96" i="27" s="1"/>
  <c r="I109" i="33" l="1"/>
  <c r="H109" i="33"/>
  <c r="J109" i="33" s="1"/>
  <c r="A317" i="33"/>
  <c r="A339" i="31"/>
  <c r="L309" i="29"/>
  <c r="AC310" i="29" s="1"/>
  <c r="M309" i="29"/>
  <c r="AD309" i="29" s="1"/>
  <c r="N309" i="29"/>
  <c r="AE309" i="29" s="1"/>
  <c r="P96" i="4"/>
  <c r="E96" i="27" s="1"/>
  <c r="T95" i="4"/>
  <c r="G95" i="19"/>
  <c r="G95" i="25"/>
  <c r="A286" i="26"/>
  <c r="X95" i="4"/>
  <c r="F97" i="12" s="1"/>
  <c r="J97" i="4"/>
  <c r="H97" i="4"/>
  <c r="I97" i="4"/>
  <c r="L109" i="33" l="1"/>
  <c r="C110" i="33" s="1"/>
  <c r="D110" i="33" s="1"/>
  <c r="E110" i="33" s="1"/>
  <c r="K109" i="33"/>
  <c r="A318" i="33"/>
  <c r="A340" i="31"/>
  <c r="L310" i="29"/>
  <c r="AC311" i="29" s="1"/>
  <c r="M310" i="29"/>
  <c r="AD310" i="29" s="1"/>
  <c r="N310" i="29"/>
  <c r="AE310" i="29" s="1"/>
  <c r="U95" i="4"/>
  <c r="E95" i="19"/>
  <c r="E95" i="25"/>
  <c r="R96" i="4"/>
  <c r="G96" i="27" s="1"/>
  <c r="A287" i="26"/>
  <c r="K97" i="4"/>
  <c r="Q97" i="4" s="1"/>
  <c r="F97" i="27" s="1"/>
  <c r="M97" i="4"/>
  <c r="E98" i="4" s="1"/>
  <c r="I110" i="33" l="1"/>
  <c r="H110" i="33"/>
  <c r="J110" i="33" s="1"/>
  <c r="A319" i="33"/>
  <c r="A341" i="31"/>
  <c r="N311" i="29"/>
  <c r="AE311" i="29" s="1"/>
  <c r="L311" i="29"/>
  <c r="AC312" i="29" s="1"/>
  <c r="M311" i="29"/>
  <c r="AD311" i="29" s="1"/>
  <c r="P97" i="4"/>
  <c r="E97" i="27" s="1"/>
  <c r="V96" i="4"/>
  <c r="F95" i="19"/>
  <c r="F95" i="25"/>
  <c r="A288" i="26"/>
  <c r="F98" i="4"/>
  <c r="G98" i="4" s="1"/>
  <c r="L110" i="33" l="1"/>
  <c r="C111" i="33" s="1"/>
  <c r="D111" i="33" s="1"/>
  <c r="E111" i="33" s="1"/>
  <c r="I111" i="33" s="1"/>
  <c r="K110" i="33"/>
  <c r="A320" i="33"/>
  <c r="A342" i="31"/>
  <c r="L312" i="29"/>
  <c r="AC313" i="29" s="1"/>
  <c r="M312" i="29"/>
  <c r="AD312" i="29" s="1"/>
  <c r="N312" i="29"/>
  <c r="AE312" i="29" s="1"/>
  <c r="T96" i="4"/>
  <c r="U96" i="4" s="1"/>
  <c r="G96" i="19"/>
  <c r="G96" i="25"/>
  <c r="X96" i="4"/>
  <c r="F98" i="12" s="1"/>
  <c r="R97" i="4"/>
  <c r="G97" i="27" s="1"/>
  <c r="A289" i="26"/>
  <c r="J98" i="4"/>
  <c r="H98" i="4"/>
  <c r="I98" i="4"/>
  <c r="H111" i="33" l="1"/>
  <c r="J111" i="33" s="1"/>
  <c r="K111" i="33" s="1"/>
  <c r="A321" i="33"/>
  <c r="A343" i="31"/>
  <c r="L313" i="29"/>
  <c r="AC314" i="29" s="1"/>
  <c r="M313" i="29"/>
  <c r="AD313" i="29" s="1"/>
  <c r="N313" i="29"/>
  <c r="AE313" i="29" s="1"/>
  <c r="V97" i="4"/>
  <c r="F96" i="19"/>
  <c r="F96" i="25"/>
  <c r="E96" i="19"/>
  <c r="E96" i="25"/>
  <c r="A290" i="26"/>
  <c r="M98" i="4"/>
  <c r="E99" i="4" s="1"/>
  <c r="K98" i="4"/>
  <c r="Q98" i="4" s="1"/>
  <c r="F98" i="27" s="1"/>
  <c r="L111" i="33" l="1"/>
  <c r="C112" i="33" s="1"/>
  <c r="D112" i="33" s="1"/>
  <c r="E112" i="33" s="1"/>
  <c r="H112" i="33" s="1"/>
  <c r="J112" i="33" s="1"/>
  <c r="A322" i="33"/>
  <c r="A344" i="31"/>
  <c r="L314" i="29"/>
  <c r="AC315" i="29" s="1"/>
  <c r="M314" i="29"/>
  <c r="AD314" i="29" s="1"/>
  <c r="N314" i="29"/>
  <c r="AE314" i="29" s="1"/>
  <c r="T97" i="4"/>
  <c r="G97" i="19"/>
  <c r="G97" i="25"/>
  <c r="P98" i="4"/>
  <c r="E98" i="27" s="1"/>
  <c r="A291" i="26"/>
  <c r="X97" i="4"/>
  <c r="F99" i="12" s="1"/>
  <c r="F99" i="4"/>
  <c r="G99" i="4" s="1"/>
  <c r="I112" i="33" l="1"/>
  <c r="L112" i="33" s="1"/>
  <c r="C113" i="33" s="1"/>
  <c r="D113" i="33" s="1"/>
  <c r="E113" i="33" s="1"/>
  <c r="I113" i="33" s="1"/>
  <c r="A323" i="33"/>
  <c r="A345" i="31"/>
  <c r="N315" i="29"/>
  <c r="AE315" i="29" s="1"/>
  <c r="M315" i="29"/>
  <c r="AD315" i="29" s="1"/>
  <c r="L315" i="29"/>
  <c r="AC316" i="29" s="1"/>
  <c r="R98" i="4"/>
  <c r="G98" i="27" s="1"/>
  <c r="U97" i="4"/>
  <c r="E97" i="19"/>
  <c r="E97" i="25"/>
  <c r="A292" i="26"/>
  <c r="J99" i="4"/>
  <c r="H99" i="4"/>
  <c r="I99" i="4"/>
  <c r="K112" i="33" l="1"/>
  <c r="H113" i="33"/>
  <c r="J113" i="33" s="1"/>
  <c r="K113" i="33" s="1"/>
  <c r="A324" i="33"/>
  <c r="A346" i="31"/>
  <c r="M99" i="4"/>
  <c r="E100" i="4" s="1"/>
  <c r="F100" i="4" s="1"/>
  <c r="G100" i="4" s="1"/>
  <c r="L316" i="29"/>
  <c r="AC317" i="29" s="1"/>
  <c r="M316" i="29"/>
  <c r="AD316" i="29" s="1"/>
  <c r="N316" i="29"/>
  <c r="AE316" i="29" s="1"/>
  <c r="F97" i="19"/>
  <c r="F97" i="25"/>
  <c r="V98" i="4"/>
  <c r="X98" i="4" s="1"/>
  <c r="F100" i="12" s="1"/>
  <c r="A293" i="26"/>
  <c r="K99" i="4"/>
  <c r="Q99" i="4" s="1"/>
  <c r="F99" i="27" s="1"/>
  <c r="L113" i="33" l="1"/>
  <c r="C114" i="33" s="1"/>
  <c r="D114" i="33" s="1"/>
  <c r="E114" i="33" s="1"/>
  <c r="H114" i="33"/>
  <c r="J114" i="33" s="1"/>
  <c r="I114" i="33"/>
  <c r="A325" i="33"/>
  <c r="A347" i="31"/>
  <c r="L317" i="29"/>
  <c r="AC318" i="29" s="1"/>
  <c r="M317" i="29"/>
  <c r="AD317" i="29" s="1"/>
  <c r="N317" i="29"/>
  <c r="AE317" i="29" s="1"/>
  <c r="P99" i="4"/>
  <c r="E99" i="27" s="1"/>
  <c r="T98" i="4"/>
  <c r="U98" i="4" s="1"/>
  <c r="G98" i="19"/>
  <c r="G98" i="25"/>
  <c r="A294" i="26"/>
  <c r="J100" i="4"/>
  <c r="H100" i="4"/>
  <c r="I100" i="4"/>
  <c r="L114" i="33" l="1"/>
  <c r="C115" i="33" s="1"/>
  <c r="K114" i="33"/>
  <c r="A326" i="33"/>
  <c r="A348" i="31"/>
  <c r="L318" i="29"/>
  <c r="AC319" i="29" s="1"/>
  <c r="M318" i="29"/>
  <c r="AD318" i="29" s="1"/>
  <c r="N318" i="29"/>
  <c r="AE318" i="29" s="1"/>
  <c r="F98" i="19"/>
  <c r="F98" i="25"/>
  <c r="E98" i="19"/>
  <c r="E98" i="25"/>
  <c r="R99" i="4"/>
  <c r="G99" i="27" s="1"/>
  <c r="A295" i="26"/>
  <c r="M100" i="4"/>
  <c r="E101" i="4" s="1"/>
  <c r="F101" i="4" s="1"/>
  <c r="G101" i="4" s="1"/>
  <c r="K100" i="4"/>
  <c r="Q100" i="4" s="1"/>
  <c r="F100" i="27" s="1"/>
  <c r="A327" i="33" l="1"/>
  <c r="D115" i="33"/>
  <c r="E115" i="33" s="1"/>
  <c r="A349" i="31"/>
  <c r="N319" i="29"/>
  <c r="AE319" i="29" s="1"/>
  <c r="L319" i="29"/>
  <c r="AC320" i="29" s="1"/>
  <c r="M319" i="29"/>
  <c r="AD319" i="29" s="1"/>
  <c r="V99" i="4"/>
  <c r="X99" i="4" s="1"/>
  <c r="F101" i="12" s="1"/>
  <c r="P100" i="4"/>
  <c r="E100" i="27" s="1"/>
  <c r="A296" i="26"/>
  <c r="J101" i="4"/>
  <c r="H101" i="4"/>
  <c r="I101" i="4"/>
  <c r="H115" i="33" l="1"/>
  <c r="J115" i="33" s="1"/>
  <c r="I115" i="33"/>
  <c r="A328" i="33"/>
  <c r="A350" i="31"/>
  <c r="L320" i="29"/>
  <c r="AC321" i="29" s="1"/>
  <c r="M320" i="29"/>
  <c r="AD320" i="29" s="1"/>
  <c r="N320" i="29"/>
  <c r="AE320" i="29" s="1"/>
  <c r="R100" i="4"/>
  <c r="G100" i="27" s="1"/>
  <c r="G99" i="19"/>
  <c r="G99" i="25"/>
  <c r="T99" i="4"/>
  <c r="A297" i="26"/>
  <c r="M101" i="4"/>
  <c r="E102" i="4" s="1"/>
  <c r="K101" i="4"/>
  <c r="Q101" i="4" s="1"/>
  <c r="F101" i="27" s="1"/>
  <c r="L115" i="33" l="1"/>
  <c r="C116" i="33" s="1"/>
  <c r="K115" i="33"/>
  <c r="A329" i="33"/>
  <c r="A351" i="31"/>
  <c r="L321" i="29"/>
  <c r="AC322" i="29" s="1"/>
  <c r="M321" i="29"/>
  <c r="AD321" i="29" s="1"/>
  <c r="N321" i="29"/>
  <c r="AE321" i="29" s="1"/>
  <c r="P101" i="4"/>
  <c r="E101" i="27" s="1"/>
  <c r="U99" i="4"/>
  <c r="E99" i="19"/>
  <c r="E99" i="25"/>
  <c r="V100" i="4"/>
  <c r="A298" i="26"/>
  <c r="F102" i="4"/>
  <c r="G102" i="4" s="1"/>
  <c r="A330" i="33" l="1"/>
  <c r="D116" i="33"/>
  <c r="E116" i="33" s="1"/>
  <c r="A352" i="31"/>
  <c r="L322" i="29"/>
  <c r="AC323" i="29" s="1"/>
  <c r="M322" i="29"/>
  <c r="AD322" i="29" s="1"/>
  <c r="N322" i="29"/>
  <c r="AE322" i="29" s="1"/>
  <c r="T100" i="4"/>
  <c r="G100" i="19"/>
  <c r="G100" i="25"/>
  <c r="F99" i="19"/>
  <c r="F99" i="25"/>
  <c r="R101" i="4"/>
  <c r="G101" i="27" s="1"/>
  <c r="A299" i="26"/>
  <c r="X100" i="4"/>
  <c r="F102" i="12" s="1"/>
  <c r="J102" i="4"/>
  <c r="H102" i="4"/>
  <c r="I102" i="4"/>
  <c r="M102" i="4" l="1"/>
  <c r="E103" i="4" s="1"/>
  <c r="F103" i="4" s="1"/>
  <c r="G103" i="4" s="1"/>
  <c r="H116" i="33"/>
  <c r="J116" i="33" s="1"/>
  <c r="I116" i="33"/>
  <c r="A331" i="33"/>
  <c r="A353" i="31"/>
  <c r="N323" i="29"/>
  <c r="AE323" i="29" s="1"/>
  <c r="L323" i="29"/>
  <c r="AC324" i="29" s="1"/>
  <c r="M323" i="29"/>
  <c r="AD323" i="29" s="1"/>
  <c r="V101" i="4"/>
  <c r="X101" i="4" s="1"/>
  <c r="F103" i="12" s="1"/>
  <c r="U100" i="4"/>
  <c r="E100" i="19"/>
  <c r="E100" i="25"/>
  <c r="A300" i="26"/>
  <c r="K102" i="4"/>
  <c r="A332" i="33" l="1"/>
  <c r="L116" i="33"/>
  <c r="C117" i="33" s="1"/>
  <c r="K116" i="33"/>
  <c r="A354" i="31"/>
  <c r="L324" i="29"/>
  <c r="AC325" i="29" s="1"/>
  <c r="M324" i="29"/>
  <c r="AD324" i="29" s="1"/>
  <c r="N324" i="29"/>
  <c r="AE324" i="29" s="1"/>
  <c r="F100" i="19"/>
  <c r="F100" i="25"/>
  <c r="G101" i="19"/>
  <c r="G101" i="25"/>
  <c r="T101" i="4"/>
  <c r="A301" i="26"/>
  <c r="Q102" i="4"/>
  <c r="F102" i="27" s="1"/>
  <c r="J103" i="4"/>
  <c r="H103" i="4"/>
  <c r="I103" i="4"/>
  <c r="D117" i="33" l="1"/>
  <c r="E117" i="33" s="1"/>
  <c r="A333" i="33"/>
  <c r="A355" i="31"/>
  <c r="L325" i="29"/>
  <c r="AC326" i="29" s="1"/>
  <c r="M325" i="29"/>
  <c r="AD325" i="29" s="1"/>
  <c r="N325" i="29"/>
  <c r="AE325" i="29" s="1"/>
  <c r="U101" i="4"/>
  <c r="E101" i="19"/>
  <c r="E101" i="25"/>
  <c r="P102" i="4"/>
  <c r="E102" i="27" s="1"/>
  <c r="A302" i="26"/>
  <c r="M103" i="4"/>
  <c r="E104" i="4" s="1"/>
  <c r="K103" i="4"/>
  <c r="Q103" i="4" s="1"/>
  <c r="F103" i="27" s="1"/>
  <c r="H117" i="33" l="1"/>
  <c r="J117" i="33" s="1"/>
  <c r="I117" i="33"/>
  <c r="A334" i="33"/>
  <c r="A356" i="31"/>
  <c r="L326" i="29"/>
  <c r="AC327" i="29" s="1"/>
  <c r="M326" i="29"/>
  <c r="AD326" i="29" s="1"/>
  <c r="N326" i="29"/>
  <c r="AE326" i="29" s="1"/>
  <c r="R102" i="4"/>
  <c r="G102" i="27" s="1"/>
  <c r="P103" i="4"/>
  <c r="E103" i="27" s="1"/>
  <c r="F101" i="19"/>
  <c r="F101" i="25"/>
  <c r="A303" i="26"/>
  <c r="F104" i="4"/>
  <c r="G104" i="4" s="1"/>
  <c r="K117" i="33" l="1"/>
  <c r="L117" i="33"/>
  <c r="C118" i="33" s="1"/>
  <c r="A335" i="33"/>
  <c r="A357" i="31"/>
  <c r="N327" i="29"/>
  <c r="AE327" i="29" s="1"/>
  <c r="L327" i="29"/>
  <c r="AC328" i="29" s="1"/>
  <c r="M327" i="29"/>
  <c r="AD327" i="29" s="1"/>
  <c r="R103" i="4"/>
  <c r="G103" i="27" s="1"/>
  <c r="V102" i="4"/>
  <c r="X102" i="4" s="1"/>
  <c r="F104" i="12" s="1"/>
  <c r="A304" i="26"/>
  <c r="I104" i="4"/>
  <c r="J104" i="4"/>
  <c r="H104" i="4"/>
  <c r="A336" i="33" l="1"/>
  <c r="D118" i="33"/>
  <c r="E118" i="33" s="1"/>
  <c r="A358" i="31"/>
  <c r="L328" i="29"/>
  <c r="AC329" i="29" s="1"/>
  <c r="M328" i="29"/>
  <c r="AD328" i="29" s="1"/>
  <c r="N328" i="29"/>
  <c r="AE328" i="29" s="1"/>
  <c r="T102" i="4"/>
  <c r="G102" i="19"/>
  <c r="G102" i="25"/>
  <c r="V103" i="4"/>
  <c r="X103" i="4" s="1"/>
  <c r="F105" i="12" s="1"/>
  <c r="A305" i="26"/>
  <c r="M104" i="4"/>
  <c r="E105" i="4" s="1"/>
  <c r="F105" i="4" s="1"/>
  <c r="G105" i="4" s="1"/>
  <c r="H105" i="4" s="1"/>
  <c r="K104" i="4"/>
  <c r="H118" i="33" l="1"/>
  <c r="J118" i="33" s="1"/>
  <c r="I118" i="33"/>
  <c r="A337" i="33"/>
  <c r="A359" i="31"/>
  <c r="L329" i="29"/>
  <c r="AC330" i="29" s="1"/>
  <c r="M329" i="29"/>
  <c r="AD329" i="29" s="1"/>
  <c r="N329" i="29"/>
  <c r="AE329" i="29" s="1"/>
  <c r="T103" i="4"/>
  <c r="U103" i="4" s="1"/>
  <c r="G103" i="19"/>
  <c r="G103" i="25"/>
  <c r="U102" i="4"/>
  <c r="E102" i="19"/>
  <c r="E102" i="25"/>
  <c r="A306" i="26"/>
  <c r="I105" i="4"/>
  <c r="J105" i="4"/>
  <c r="Q104" i="4"/>
  <c r="F104" i="27" s="1"/>
  <c r="K105" i="4" l="1"/>
  <c r="Q105" i="4" s="1"/>
  <c r="L118" i="33"/>
  <c r="C119" i="33" s="1"/>
  <c r="K118" i="33"/>
  <c r="A338" i="33"/>
  <c r="A360" i="31"/>
  <c r="L330" i="29"/>
  <c r="AC331" i="29" s="1"/>
  <c r="M330" i="29"/>
  <c r="AD330" i="29" s="1"/>
  <c r="N330" i="29"/>
  <c r="AE330" i="29" s="1"/>
  <c r="F102" i="19"/>
  <c r="F102" i="25"/>
  <c r="F103" i="19"/>
  <c r="F103" i="25"/>
  <c r="P104" i="4"/>
  <c r="E104" i="27" s="1"/>
  <c r="E103" i="19"/>
  <c r="E103" i="25"/>
  <c r="A307" i="26"/>
  <c r="M105" i="4"/>
  <c r="E106" i="4" s="1"/>
  <c r="F106" i="4" s="1"/>
  <c r="G106" i="4" s="1"/>
  <c r="I106" i="4" s="1"/>
  <c r="P105" i="4" l="1"/>
  <c r="E105" i="27" s="1"/>
  <c r="F105" i="27"/>
  <c r="A339" i="33"/>
  <c r="D119" i="33"/>
  <c r="E119" i="33" s="1"/>
  <c r="A361" i="31"/>
  <c r="N331" i="29"/>
  <c r="AE331" i="29" s="1"/>
  <c r="L331" i="29"/>
  <c r="AC332" i="29" s="1"/>
  <c r="M331" i="29"/>
  <c r="AD331" i="29" s="1"/>
  <c r="R105" i="4"/>
  <c r="G105" i="27" s="1"/>
  <c r="R104" i="4"/>
  <c r="G104" i="27" s="1"/>
  <c r="A308" i="26"/>
  <c r="H106" i="4"/>
  <c r="M106" i="4" s="1"/>
  <c r="E107" i="4" s="1"/>
  <c r="J106" i="4"/>
  <c r="K106" i="4" s="1"/>
  <c r="Q106" i="4" s="1"/>
  <c r="F106" i="27" s="1"/>
  <c r="H119" i="33" l="1"/>
  <c r="J119" i="33" s="1"/>
  <c r="I119" i="33"/>
  <c r="A340" i="33"/>
  <c r="A362" i="31"/>
  <c r="L332" i="29"/>
  <c r="AC333" i="29" s="1"/>
  <c r="M332" i="29"/>
  <c r="AD332" i="29" s="1"/>
  <c r="N332" i="29"/>
  <c r="AE332" i="29" s="1"/>
  <c r="P106" i="4"/>
  <c r="E106" i="27" s="1"/>
  <c r="V104" i="4"/>
  <c r="V105" i="4"/>
  <c r="X105" i="4" s="1"/>
  <c r="F107" i="12" s="1"/>
  <c r="A309" i="26"/>
  <c r="F107" i="4"/>
  <c r="G107" i="4" s="1"/>
  <c r="A341" i="33" l="1"/>
  <c r="L119" i="33"/>
  <c r="C120" i="33" s="1"/>
  <c r="K119" i="33"/>
  <c r="A363" i="31"/>
  <c r="L333" i="29"/>
  <c r="AC334" i="29" s="1"/>
  <c r="M333" i="29"/>
  <c r="AD333" i="29" s="1"/>
  <c r="N333" i="29"/>
  <c r="AE333" i="29" s="1"/>
  <c r="T104" i="4"/>
  <c r="G104" i="19"/>
  <c r="G104" i="25"/>
  <c r="G105" i="19"/>
  <c r="G105" i="25"/>
  <c r="T105" i="4"/>
  <c r="X104" i="4"/>
  <c r="F106" i="12" s="1"/>
  <c r="R106" i="4"/>
  <c r="G106" i="27" s="1"/>
  <c r="A310" i="26"/>
  <c r="J107" i="4"/>
  <c r="H107" i="4"/>
  <c r="I107" i="4"/>
  <c r="D120" i="33" l="1"/>
  <c r="E120" i="33" s="1"/>
  <c r="A342" i="33"/>
  <c r="A364" i="31"/>
  <c r="L334" i="29"/>
  <c r="AC335" i="29" s="1"/>
  <c r="M334" i="29"/>
  <c r="AD334" i="29" s="1"/>
  <c r="N334" i="29"/>
  <c r="AE334" i="29" s="1"/>
  <c r="V106" i="4"/>
  <c r="U105" i="4"/>
  <c r="E105" i="19"/>
  <c r="E105" i="25"/>
  <c r="U104" i="4"/>
  <c r="E104" i="19"/>
  <c r="E104" i="25"/>
  <c r="A311" i="26"/>
  <c r="K107" i="4"/>
  <c r="Q107" i="4" s="1"/>
  <c r="F107" i="27" s="1"/>
  <c r="M107" i="4"/>
  <c r="E108" i="4" s="1"/>
  <c r="F108" i="4" s="1"/>
  <c r="G108" i="4" s="1"/>
  <c r="H120" i="33" l="1"/>
  <c r="J120" i="33" s="1"/>
  <c r="I120" i="33"/>
  <c r="A343" i="33"/>
  <c r="A365" i="31"/>
  <c r="N335" i="29"/>
  <c r="AE335" i="29" s="1"/>
  <c r="M335" i="29"/>
  <c r="AD335" i="29" s="1"/>
  <c r="L335" i="29"/>
  <c r="AC336" i="29" s="1"/>
  <c r="F104" i="19"/>
  <c r="F104" i="25"/>
  <c r="F105" i="19"/>
  <c r="F105" i="25"/>
  <c r="P107" i="4"/>
  <c r="E107" i="27" s="1"/>
  <c r="T106" i="4"/>
  <c r="G106" i="19"/>
  <c r="G106" i="25"/>
  <c r="A312" i="26"/>
  <c r="X106" i="4"/>
  <c r="F108" i="12" s="1"/>
  <c r="J108" i="4"/>
  <c r="H108" i="4"/>
  <c r="I108" i="4"/>
  <c r="A344" i="33" l="1"/>
  <c r="L120" i="33"/>
  <c r="C121" i="33" s="1"/>
  <c r="K120" i="33"/>
  <c r="A366" i="31"/>
  <c r="L336" i="29"/>
  <c r="AC337" i="29" s="1"/>
  <c r="M336" i="29"/>
  <c r="AD336" i="29" s="1"/>
  <c r="N336" i="29"/>
  <c r="AE336" i="29" s="1"/>
  <c r="U106" i="4"/>
  <c r="E106" i="19"/>
  <c r="E106" i="25"/>
  <c r="R107" i="4"/>
  <c r="G107" i="27" s="1"/>
  <c r="A313" i="26"/>
  <c r="M108" i="4"/>
  <c r="E109" i="4" s="1"/>
  <c r="F109" i="4" s="1"/>
  <c r="G109" i="4" s="1"/>
  <c r="K108" i="4"/>
  <c r="Q108" i="4" s="1"/>
  <c r="F108" i="27" s="1"/>
  <c r="D121" i="33" l="1"/>
  <c r="E121" i="33" s="1"/>
  <c r="A345" i="33"/>
  <c r="A367" i="31"/>
  <c r="L337" i="29"/>
  <c r="AC338" i="29" s="1"/>
  <c r="M337" i="29"/>
  <c r="AD337" i="29" s="1"/>
  <c r="N337" i="29"/>
  <c r="AE337" i="29" s="1"/>
  <c r="P108" i="4"/>
  <c r="E108" i="27" s="1"/>
  <c r="V107" i="4"/>
  <c r="F106" i="19"/>
  <c r="F106" i="25"/>
  <c r="A314" i="26"/>
  <c r="J109" i="4"/>
  <c r="H109" i="4"/>
  <c r="I109" i="4"/>
  <c r="A346" i="33" l="1"/>
  <c r="H121" i="33"/>
  <c r="J121" i="33" s="1"/>
  <c r="I121" i="33"/>
  <c r="A368" i="31"/>
  <c r="L338" i="29"/>
  <c r="AC339" i="29" s="1"/>
  <c r="M338" i="29"/>
  <c r="AD338" i="29" s="1"/>
  <c r="N338" i="29"/>
  <c r="AE338" i="29" s="1"/>
  <c r="G107" i="19"/>
  <c r="G107" i="25"/>
  <c r="T107" i="4"/>
  <c r="R108" i="4"/>
  <c r="G108" i="27" s="1"/>
  <c r="A315" i="26"/>
  <c r="M109" i="4"/>
  <c r="E110" i="4" s="1"/>
  <c r="X107" i="4"/>
  <c r="F109" i="12" s="1"/>
  <c r="K109" i="4"/>
  <c r="Q109" i="4" s="1"/>
  <c r="F109" i="27" s="1"/>
  <c r="L121" i="33" l="1"/>
  <c r="C122" i="33" s="1"/>
  <c r="K121" i="33"/>
  <c r="A347" i="33"/>
  <c r="A369" i="31"/>
  <c r="N339" i="29"/>
  <c r="AE339" i="29" s="1"/>
  <c r="M339" i="29"/>
  <c r="AD339" i="29" s="1"/>
  <c r="L339" i="29"/>
  <c r="AC340" i="29" s="1"/>
  <c r="U107" i="4"/>
  <c r="E107" i="19"/>
  <c r="E107" i="25"/>
  <c r="V108" i="4"/>
  <c r="P109" i="4"/>
  <c r="E109" i="27" s="1"/>
  <c r="A316" i="26"/>
  <c r="F110" i="4"/>
  <c r="G110" i="4" s="1"/>
  <c r="A348" i="33" l="1"/>
  <c r="D122" i="33"/>
  <c r="E122" i="33" s="1"/>
  <c r="L340" i="29"/>
  <c r="AC341" i="29" s="1"/>
  <c r="M340" i="29"/>
  <c r="AD340" i="29" s="1"/>
  <c r="N340" i="29"/>
  <c r="AE340" i="29" s="1"/>
  <c r="R109" i="4"/>
  <c r="G109" i="27" s="1"/>
  <c r="T108" i="4"/>
  <c r="G108" i="19"/>
  <c r="G108" i="25"/>
  <c r="F107" i="19"/>
  <c r="F107" i="25"/>
  <c r="A317" i="26"/>
  <c r="X108" i="4"/>
  <c r="F110" i="12" s="1"/>
  <c r="J110" i="4"/>
  <c r="H110" i="4"/>
  <c r="I110" i="4"/>
  <c r="H122" i="33" l="1"/>
  <c r="J122" i="33" s="1"/>
  <c r="I122" i="33"/>
  <c r="A349" i="33"/>
  <c r="L341" i="29"/>
  <c r="AC342" i="29" s="1"/>
  <c r="M341" i="29"/>
  <c r="AD341" i="29" s="1"/>
  <c r="N341" i="29"/>
  <c r="AE341" i="29" s="1"/>
  <c r="U108" i="4"/>
  <c r="E108" i="19"/>
  <c r="E108" i="25"/>
  <c r="V109" i="4"/>
  <c r="A318" i="26"/>
  <c r="M110" i="4"/>
  <c r="E111" i="4" s="1"/>
  <c r="K110" i="4"/>
  <c r="Q110" i="4" s="1"/>
  <c r="F110" i="27" s="1"/>
  <c r="L122" i="33" l="1"/>
  <c r="C123" i="33" s="1"/>
  <c r="K122" i="33"/>
  <c r="A350" i="33"/>
  <c r="L342" i="29"/>
  <c r="AC343" i="29" s="1"/>
  <c r="M342" i="29"/>
  <c r="AD342" i="29" s="1"/>
  <c r="N342" i="29"/>
  <c r="AE342" i="29" s="1"/>
  <c r="P110" i="4"/>
  <c r="E110" i="27" s="1"/>
  <c r="G109" i="19"/>
  <c r="G109" i="25"/>
  <c r="T109" i="4"/>
  <c r="F108" i="19"/>
  <c r="F108" i="25"/>
  <c r="A319" i="26"/>
  <c r="X109" i="4"/>
  <c r="F111" i="12" s="1"/>
  <c r="F111" i="4"/>
  <c r="G111" i="4" s="1"/>
  <c r="A351" i="33" l="1"/>
  <c r="D123" i="33"/>
  <c r="E123" i="33" s="1"/>
  <c r="N343" i="29"/>
  <c r="AE343" i="29" s="1"/>
  <c r="L343" i="29"/>
  <c r="AC344" i="29" s="1"/>
  <c r="M343" i="29"/>
  <c r="AD343" i="29" s="1"/>
  <c r="U109" i="4"/>
  <c r="E109" i="19"/>
  <c r="E109" i="25"/>
  <c r="R110" i="4"/>
  <c r="G110" i="27" s="1"/>
  <c r="A320" i="26"/>
  <c r="J111" i="4"/>
  <c r="H111" i="4"/>
  <c r="I111" i="4"/>
  <c r="H123" i="33" l="1"/>
  <c r="J123" i="33" s="1"/>
  <c r="I123" i="33"/>
  <c r="A352" i="33"/>
  <c r="L344" i="29"/>
  <c r="AC345" i="29" s="1"/>
  <c r="M344" i="29"/>
  <c r="AD344" i="29" s="1"/>
  <c r="N344" i="29"/>
  <c r="AE344" i="29" s="1"/>
  <c r="V110" i="4"/>
  <c r="M111" i="4"/>
  <c r="E112" i="4" s="1"/>
  <c r="F112" i="4" s="1"/>
  <c r="G112" i="4" s="1"/>
  <c r="F109" i="19"/>
  <c r="F109" i="25"/>
  <c r="A321" i="26"/>
  <c r="K111" i="4"/>
  <c r="Q111" i="4" s="1"/>
  <c r="F111" i="27" s="1"/>
  <c r="A353" i="33" l="1"/>
  <c r="L123" i="33"/>
  <c r="C124" i="33" s="1"/>
  <c r="K123" i="33"/>
  <c r="L345" i="29"/>
  <c r="AC346" i="29" s="1"/>
  <c r="M345" i="29"/>
  <c r="AD345" i="29" s="1"/>
  <c r="N345" i="29"/>
  <c r="AE345" i="29" s="1"/>
  <c r="P111" i="4"/>
  <c r="E111" i="27" s="1"/>
  <c r="T110" i="4"/>
  <c r="G110" i="19"/>
  <c r="G110" i="25"/>
  <c r="A322" i="26"/>
  <c r="X110" i="4"/>
  <c r="F112" i="12" s="1"/>
  <c r="J112" i="4"/>
  <c r="H112" i="4"/>
  <c r="I112" i="4"/>
  <c r="D124" i="33" l="1"/>
  <c r="E124" i="33" s="1"/>
  <c r="A354" i="33"/>
  <c r="N346" i="29"/>
  <c r="AE346" i="29" s="1"/>
  <c r="L346" i="29"/>
  <c r="AC347" i="29" s="1"/>
  <c r="M346" i="29"/>
  <c r="AD346" i="29" s="1"/>
  <c r="U110" i="4"/>
  <c r="E110" i="19"/>
  <c r="E110" i="25"/>
  <c r="R111" i="4"/>
  <c r="G111" i="27" s="1"/>
  <c r="A323" i="26"/>
  <c r="M112" i="4"/>
  <c r="E113" i="4" s="1"/>
  <c r="F113" i="4" s="1"/>
  <c r="G113" i="4" s="1"/>
  <c r="K112" i="4"/>
  <c r="Q112" i="4" s="1"/>
  <c r="F112" i="27" s="1"/>
  <c r="H124" i="33" l="1"/>
  <c r="J124" i="33" s="1"/>
  <c r="I124" i="33"/>
  <c r="A355" i="33"/>
  <c r="L347" i="29"/>
  <c r="AC348" i="29" s="1"/>
  <c r="M347" i="29"/>
  <c r="AD347" i="29" s="1"/>
  <c r="N347" i="29"/>
  <c r="AE347" i="29" s="1"/>
  <c r="V111" i="4"/>
  <c r="X111" i="4" s="1"/>
  <c r="F113" i="12" s="1"/>
  <c r="P112" i="4"/>
  <c r="E112" i="27" s="1"/>
  <c r="F110" i="19"/>
  <c r="F110" i="25"/>
  <c r="A324" i="26"/>
  <c r="J113" i="4"/>
  <c r="H113" i="4"/>
  <c r="I113" i="4"/>
  <c r="L124" i="33" l="1"/>
  <c r="C125" i="33" s="1"/>
  <c r="K124" i="33"/>
  <c r="A356" i="33"/>
  <c r="L348" i="29"/>
  <c r="AC349" i="29" s="1"/>
  <c r="M348" i="29"/>
  <c r="AD348" i="29" s="1"/>
  <c r="N348" i="29"/>
  <c r="AE348" i="29" s="1"/>
  <c r="R112" i="4"/>
  <c r="G112" i="27" s="1"/>
  <c r="T111" i="4"/>
  <c r="U111" i="4" s="1"/>
  <c r="G111" i="19"/>
  <c r="G111" i="25"/>
  <c r="A325" i="26"/>
  <c r="M113" i="4"/>
  <c r="E114" i="4" s="1"/>
  <c r="F114" i="4" s="1"/>
  <c r="G114" i="4" s="1"/>
  <c r="K113" i="4"/>
  <c r="Q113" i="4" s="1"/>
  <c r="F113" i="27" s="1"/>
  <c r="A357" i="33" l="1"/>
  <c r="D125" i="33"/>
  <c r="E125" i="33" s="1"/>
  <c r="L349" i="29"/>
  <c r="AC350" i="29" s="1"/>
  <c r="M349" i="29"/>
  <c r="AD349" i="29" s="1"/>
  <c r="N349" i="29"/>
  <c r="AE349" i="29" s="1"/>
  <c r="F111" i="19"/>
  <c r="F111" i="25"/>
  <c r="E111" i="19"/>
  <c r="E111" i="25"/>
  <c r="P113" i="4"/>
  <c r="E113" i="27" s="1"/>
  <c r="V112" i="4"/>
  <c r="A326" i="26"/>
  <c r="J114" i="4"/>
  <c r="H114" i="4"/>
  <c r="I114" i="4"/>
  <c r="H125" i="33" l="1"/>
  <c r="J125" i="33" s="1"/>
  <c r="I125" i="33"/>
  <c r="A358" i="33"/>
  <c r="M350" i="29"/>
  <c r="AD350" i="29" s="1"/>
  <c r="N350" i="29"/>
  <c r="AE350" i="29" s="1"/>
  <c r="L350" i="29"/>
  <c r="AC351" i="29" s="1"/>
  <c r="T112" i="4"/>
  <c r="U112" i="4" s="1"/>
  <c r="G112" i="19"/>
  <c r="G112" i="25"/>
  <c r="X112" i="4"/>
  <c r="F114" i="12" s="1"/>
  <c r="R113" i="4"/>
  <c r="G113" i="27" s="1"/>
  <c r="A327" i="26"/>
  <c r="M114" i="4"/>
  <c r="E115" i="4" s="1"/>
  <c r="K114" i="4"/>
  <c r="Q114" i="4" s="1"/>
  <c r="F114" i="27" s="1"/>
  <c r="K125" i="33" l="1"/>
  <c r="L125" i="33"/>
  <c r="C126" i="33" s="1"/>
  <c r="A359" i="33"/>
  <c r="L351" i="29"/>
  <c r="AC352" i="29" s="1"/>
  <c r="M351" i="29"/>
  <c r="AD351" i="29" s="1"/>
  <c r="N351" i="29"/>
  <c r="AE351" i="29" s="1"/>
  <c r="F112" i="19"/>
  <c r="F112" i="25"/>
  <c r="V113" i="4"/>
  <c r="X113" i="4" s="1"/>
  <c r="F115" i="12" s="1"/>
  <c r="P114" i="4"/>
  <c r="E114" i="27" s="1"/>
  <c r="E112" i="19"/>
  <c r="E112" i="25"/>
  <c r="A328" i="26"/>
  <c r="F115" i="4"/>
  <c r="G115" i="4" s="1"/>
  <c r="A360" i="33" l="1"/>
  <c r="D126" i="33"/>
  <c r="E126" i="33" s="1"/>
  <c r="L352" i="29"/>
  <c r="AC353" i="29" s="1"/>
  <c r="M352" i="29"/>
  <c r="AD352" i="29" s="1"/>
  <c r="N352" i="29"/>
  <c r="AE352" i="29" s="1"/>
  <c r="G113" i="19"/>
  <c r="G113" i="25"/>
  <c r="T113" i="4"/>
  <c r="R114" i="4"/>
  <c r="G114" i="27" s="1"/>
  <c r="A329" i="26"/>
  <c r="J115" i="4"/>
  <c r="H115" i="4"/>
  <c r="I115" i="4"/>
  <c r="A361" i="33" l="1"/>
  <c r="H126" i="33"/>
  <c r="J126" i="33" s="1"/>
  <c r="I126" i="33"/>
  <c r="L353" i="29"/>
  <c r="AC354" i="29" s="1"/>
  <c r="M353" i="29"/>
  <c r="AD353" i="29" s="1"/>
  <c r="N353" i="29"/>
  <c r="AE353" i="29" s="1"/>
  <c r="U113" i="4"/>
  <c r="E113" i="19"/>
  <c r="E113" i="25"/>
  <c r="V114" i="4"/>
  <c r="A330" i="26"/>
  <c r="M115" i="4"/>
  <c r="E116" i="4" s="1"/>
  <c r="F116" i="4" s="1"/>
  <c r="G116" i="4" s="1"/>
  <c r="K115" i="4"/>
  <c r="Q115" i="4" s="1"/>
  <c r="F115" i="27" s="1"/>
  <c r="L126" i="33" l="1"/>
  <c r="C127" i="33" s="1"/>
  <c r="K126" i="33"/>
  <c r="A362" i="33"/>
  <c r="M354" i="29"/>
  <c r="AD354" i="29" s="1"/>
  <c r="L354" i="29"/>
  <c r="AC355" i="29" s="1"/>
  <c r="N354" i="29"/>
  <c r="AE354" i="29" s="1"/>
  <c r="P115" i="4"/>
  <c r="E115" i="27" s="1"/>
  <c r="G114" i="19"/>
  <c r="G114" i="25"/>
  <c r="T114" i="4"/>
  <c r="X114" i="4"/>
  <c r="F116" i="12" s="1"/>
  <c r="F113" i="19"/>
  <c r="F113" i="25"/>
  <c r="A331" i="26"/>
  <c r="J116" i="4"/>
  <c r="H116" i="4"/>
  <c r="I116" i="4"/>
  <c r="A363" i="33" l="1"/>
  <c r="D127" i="33"/>
  <c r="E127" i="33" s="1"/>
  <c r="L355" i="29"/>
  <c r="AC356" i="29" s="1"/>
  <c r="M355" i="29"/>
  <c r="AD355" i="29" s="1"/>
  <c r="N355" i="29"/>
  <c r="AE355" i="29" s="1"/>
  <c r="U114" i="4"/>
  <c r="E114" i="19"/>
  <c r="E114" i="25"/>
  <c r="R115" i="4"/>
  <c r="G115" i="27" s="1"/>
  <c r="A332" i="26"/>
  <c r="M116" i="4"/>
  <c r="E117" i="4" s="1"/>
  <c r="F117" i="4" s="1"/>
  <c r="G117" i="4" s="1"/>
  <c r="K116" i="4"/>
  <c r="Q116" i="4" s="1"/>
  <c r="F116" i="27" s="1"/>
  <c r="H127" i="33" l="1"/>
  <c r="J127" i="33" s="1"/>
  <c r="I127" i="33"/>
  <c r="A364" i="33"/>
  <c r="L356" i="29"/>
  <c r="AC357" i="29" s="1"/>
  <c r="M356" i="29"/>
  <c r="AD356" i="29" s="1"/>
  <c r="N356" i="29"/>
  <c r="AE356" i="29" s="1"/>
  <c r="P116" i="4"/>
  <c r="E116" i="27" s="1"/>
  <c r="V115" i="4"/>
  <c r="X115" i="4" s="1"/>
  <c r="F117" i="12" s="1"/>
  <c r="F114" i="19"/>
  <c r="F114" i="25"/>
  <c r="A333" i="26"/>
  <c r="J117" i="4"/>
  <c r="H117" i="4"/>
  <c r="I117" i="4"/>
  <c r="A365" i="33" l="1"/>
  <c r="L127" i="33"/>
  <c r="C128" i="33" s="1"/>
  <c r="K127" i="33"/>
  <c r="K117" i="4"/>
  <c r="Q117" i="4" s="1"/>
  <c r="L357" i="29"/>
  <c r="AC358" i="29" s="1"/>
  <c r="M357" i="29"/>
  <c r="AD357" i="29" s="1"/>
  <c r="N357" i="29"/>
  <c r="AE357" i="29" s="1"/>
  <c r="G115" i="19"/>
  <c r="G115" i="25"/>
  <c r="T115" i="4"/>
  <c r="R116" i="4"/>
  <c r="G116" i="27" s="1"/>
  <c r="A334" i="26"/>
  <c r="M117" i="4"/>
  <c r="E118" i="4" s="1"/>
  <c r="F118" i="4" s="1"/>
  <c r="G118" i="4" s="1"/>
  <c r="P117" i="4" l="1"/>
  <c r="E117" i="27" s="1"/>
  <c r="F117" i="27"/>
  <c r="A366" i="33"/>
  <c r="D128" i="33"/>
  <c r="E128" i="33" s="1"/>
  <c r="N358" i="29"/>
  <c r="AE358" i="29" s="1"/>
  <c r="L358" i="29"/>
  <c r="AC359" i="29" s="1"/>
  <c r="M358" i="29"/>
  <c r="AD358" i="29" s="1"/>
  <c r="U115" i="4"/>
  <c r="E115" i="19"/>
  <c r="E115" i="25"/>
  <c r="V116" i="4"/>
  <c r="X116" i="4" s="1"/>
  <c r="F118" i="12" s="1"/>
  <c r="A335" i="26"/>
  <c r="J118" i="4"/>
  <c r="H118" i="4"/>
  <c r="I118" i="4"/>
  <c r="R117" i="4" l="1"/>
  <c r="G117" i="27" s="1"/>
  <c r="H128" i="33"/>
  <c r="J128" i="33" s="1"/>
  <c r="I128" i="33"/>
  <c r="A367" i="33"/>
  <c r="L359" i="29"/>
  <c r="AC360" i="29" s="1"/>
  <c r="M359" i="29"/>
  <c r="AD359" i="29" s="1"/>
  <c r="N359" i="29"/>
  <c r="AE359" i="29" s="1"/>
  <c r="V117" i="4"/>
  <c r="G116" i="19"/>
  <c r="G116" i="25"/>
  <c r="T116" i="4"/>
  <c r="F115" i="19"/>
  <c r="F115" i="25"/>
  <c r="A336" i="26"/>
  <c r="K118" i="4"/>
  <c r="Q118" i="4" s="1"/>
  <c r="F118" i="27" s="1"/>
  <c r="M118" i="4"/>
  <c r="E119" i="4" s="1"/>
  <c r="F119" i="4" s="1"/>
  <c r="G119" i="4" s="1"/>
  <c r="L128" i="33" l="1"/>
  <c r="C129" i="33" s="1"/>
  <c r="K128" i="33"/>
  <c r="A368" i="33"/>
  <c r="L360" i="29"/>
  <c r="AC361" i="29" s="1"/>
  <c r="M360" i="29"/>
  <c r="AD360" i="29" s="1"/>
  <c r="N360" i="29"/>
  <c r="AE360" i="29" s="1"/>
  <c r="U116" i="4"/>
  <c r="E116" i="19"/>
  <c r="E116" i="25"/>
  <c r="P118" i="4"/>
  <c r="E118" i="27" s="1"/>
  <c r="G117" i="19"/>
  <c r="G117" i="25"/>
  <c r="T117" i="4"/>
  <c r="A337" i="26"/>
  <c r="J119" i="4"/>
  <c r="H119" i="4"/>
  <c r="I119" i="4"/>
  <c r="A369" i="33" l="1"/>
  <c r="D129" i="33"/>
  <c r="E129" i="33" s="1"/>
  <c r="L361" i="29"/>
  <c r="AC362" i="29" s="1"/>
  <c r="M361" i="29"/>
  <c r="AD361" i="29" s="1"/>
  <c r="N361" i="29"/>
  <c r="AE361" i="29" s="1"/>
  <c r="U117" i="4"/>
  <c r="E117" i="19"/>
  <c r="E117" i="25"/>
  <c r="R118" i="4"/>
  <c r="G118" i="27" s="1"/>
  <c r="F116" i="19"/>
  <c r="F116" i="25"/>
  <c r="A338" i="26"/>
  <c r="K119" i="4"/>
  <c r="Q119" i="4" s="1"/>
  <c r="F119" i="27" s="1"/>
  <c r="M119" i="4"/>
  <c r="E120" i="4" s="1"/>
  <c r="H129" i="33" l="1"/>
  <c r="J129" i="33" s="1"/>
  <c r="I129" i="33"/>
  <c r="M362" i="29"/>
  <c r="AD362" i="29" s="1"/>
  <c r="N362" i="29"/>
  <c r="AE362" i="29" s="1"/>
  <c r="L362" i="29"/>
  <c r="AC363" i="29" s="1"/>
  <c r="V118" i="4"/>
  <c r="P119" i="4"/>
  <c r="E119" i="27" s="1"/>
  <c r="F117" i="19"/>
  <c r="F117" i="25"/>
  <c r="A339" i="26"/>
  <c r="F120" i="4"/>
  <c r="G120" i="4" s="1"/>
  <c r="L129" i="33" l="1"/>
  <c r="C130" i="33" s="1"/>
  <c r="K129" i="33"/>
  <c r="L363" i="29"/>
  <c r="AC364" i="29" s="1"/>
  <c r="M363" i="29"/>
  <c r="AD363" i="29" s="1"/>
  <c r="N363" i="29"/>
  <c r="AE363" i="29" s="1"/>
  <c r="R119" i="4"/>
  <c r="G119" i="27" s="1"/>
  <c r="T118" i="4"/>
  <c r="U118" i="4" s="1"/>
  <c r="G118" i="19"/>
  <c r="G118" i="25"/>
  <c r="A340" i="26"/>
  <c r="J120" i="4"/>
  <c r="H120" i="4"/>
  <c r="I120" i="4"/>
  <c r="D130" i="33" l="1"/>
  <c r="E130" i="33" s="1"/>
  <c r="L364" i="29"/>
  <c r="AC365" i="29" s="1"/>
  <c r="M364" i="29"/>
  <c r="AD364" i="29" s="1"/>
  <c r="N364" i="29"/>
  <c r="AE364" i="29" s="1"/>
  <c r="F118" i="19"/>
  <c r="F118" i="25"/>
  <c r="E118" i="19"/>
  <c r="E118" i="25"/>
  <c r="K120" i="4"/>
  <c r="Q120" i="4" s="1"/>
  <c r="F120" i="27" s="1"/>
  <c r="V119" i="4"/>
  <c r="A341" i="26"/>
  <c r="M120" i="4"/>
  <c r="E121" i="4" s="1"/>
  <c r="H130" i="33" l="1"/>
  <c r="J130" i="33" s="1"/>
  <c r="I130" i="33"/>
  <c r="L365" i="29"/>
  <c r="AC366" i="29" s="1"/>
  <c r="M365" i="29"/>
  <c r="AD365" i="29" s="1"/>
  <c r="N365" i="29"/>
  <c r="AE365" i="29" s="1"/>
  <c r="P120" i="4"/>
  <c r="E120" i="27" s="1"/>
  <c r="T119" i="4"/>
  <c r="G119" i="19"/>
  <c r="G119" i="25"/>
  <c r="A342" i="26"/>
  <c r="F121" i="4"/>
  <c r="G121" i="4" s="1"/>
  <c r="L130" i="33" l="1"/>
  <c r="C131" i="33" s="1"/>
  <c r="K130" i="33"/>
  <c r="N366" i="29"/>
  <c r="AE366" i="29" s="1"/>
  <c r="M366" i="29"/>
  <c r="AD366" i="29" s="1"/>
  <c r="L366" i="29"/>
  <c r="AC367" i="29" s="1"/>
  <c r="U119" i="4"/>
  <c r="E119" i="19"/>
  <c r="E119" i="25"/>
  <c r="R120" i="4"/>
  <c r="G120" i="27" s="1"/>
  <c r="A343" i="26"/>
  <c r="J121" i="4"/>
  <c r="H121" i="4"/>
  <c r="I121" i="4"/>
  <c r="D131" i="33" l="1"/>
  <c r="E131" i="33" s="1"/>
  <c r="L367" i="29"/>
  <c r="AC368" i="29" s="1"/>
  <c r="M367" i="29"/>
  <c r="AD367" i="29" s="1"/>
  <c r="N367" i="29"/>
  <c r="AE367" i="29" s="1"/>
  <c r="V120" i="4"/>
  <c r="M121" i="4"/>
  <c r="E122" i="4" s="1"/>
  <c r="F119" i="19"/>
  <c r="F119" i="25"/>
  <c r="A344" i="26"/>
  <c r="K121" i="4"/>
  <c r="Q121" i="4" s="1"/>
  <c r="F121" i="27" s="1"/>
  <c r="H131" i="33" l="1"/>
  <c r="J131" i="33" s="1"/>
  <c r="I131" i="33"/>
  <c r="L368" i="29"/>
  <c r="AC369" i="29" s="1"/>
  <c r="M368" i="29"/>
  <c r="AD368" i="29" s="1"/>
  <c r="N368" i="29"/>
  <c r="AE368" i="29" s="1"/>
  <c r="P121" i="4"/>
  <c r="E121" i="27" s="1"/>
  <c r="T120" i="4"/>
  <c r="G120" i="19"/>
  <c r="G120" i="25"/>
  <c r="A345" i="26"/>
  <c r="F122" i="4"/>
  <c r="G122" i="4" s="1"/>
  <c r="L131" i="33" l="1"/>
  <c r="C132" i="33" s="1"/>
  <c r="K131" i="33"/>
  <c r="L369" i="29"/>
  <c r="AC370" i="29" s="1"/>
  <c r="M369" i="29"/>
  <c r="AD369" i="29" s="1"/>
  <c r="N369" i="29"/>
  <c r="AE369" i="29" s="1"/>
  <c r="U120" i="4"/>
  <c r="E120" i="19"/>
  <c r="E120" i="25"/>
  <c r="R121" i="4"/>
  <c r="G121" i="27" s="1"/>
  <c r="A346" i="26"/>
  <c r="J122" i="4"/>
  <c r="H122" i="4"/>
  <c r="I122" i="4"/>
  <c r="D132" i="33" l="1"/>
  <c r="E132" i="33" s="1"/>
  <c r="M370" i="29"/>
  <c r="AD370" i="29" s="1"/>
  <c r="N370" i="29"/>
  <c r="AE370" i="29" s="1"/>
  <c r="L370" i="29"/>
  <c r="AC371" i="29" s="1"/>
  <c r="V121" i="4"/>
  <c r="K122" i="4"/>
  <c r="Q122" i="4" s="1"/>
  <c r="F122" i="27" s="1"/>
  <c r="F120" i="19"/>
  <c r="F120" i="25"/>
  <c r="A347" i="26"/>
  <c r="M122" i="4"/>
  <c r="E123" i="4" s="1"/>
  <c r="H132" i="33" l="1"/>
  <c r="J132" i="33" s="1"/>
  <c r="I132" i="33"/>
  <c r="L371" i="29"/>
  <c r="AC372" i="29" s="1"/>
  <c r="M371" i="29"/>
  <c r="AD371" i="29" s="1"/>
  <c r="N371" i="29"/>
  <c r="AE371" i="29" s="1"/>
  <c r="P122" i="4"/>
  <c r="E122" i="27" s="1"/>
  <c r="G121" i="19"/>
  <c r="G121" i="25"/>
  <c r="T121" i="4"/>
  <c r="A348" i="26"/>
  <c r="F123" i="4"/>
  <c r="G123" i="4" s="1"/>
  <c r="L132" i="33" l="1"/>
  <c r="C133" i="33" s="1"/>
  <c r="K132" i="33"/>
  <c r="L372" i="29"/>
  <c r="AC373" i="29" s="1"/>
  <c r="M372" i="29"/>
  <c r="AD372" i="29" s="1"/>
  <c r="N372" i="29"/>
  <c r="AE372" i="29" s="1"/>
  <c r="U121" i="4"/>
  <c r="E121" i="19"/>
  <c r="E121" i="25"/>
  <c r="R122" i="4"/>
  <c r="G122" i="27" s="1"/>
  <c r="A349" i="26"/>
  <c r="J123" i="4"/>
  <c r="H123" i="4"/>
  <c r="I123" i="4"/>
  <c r="D133" i="33" l="1"/>
  <c r="E133" i="33" s="1"/>
  <c r="L373" i="29"/>
  <c r="AC374" i="29" s="1"/>
  <c r="M373" i="29"/>
  <c r="AD373" i="29" s="1"/>
  <c r="N373" i="29"/>
  <c r="AE373" i="29" s="1"/>
  <c r="V122" i="4"/>
  <c r="F121" i="19"/>
  <c r="F121" i="25"/>
  <c r="A350" i="26"/>
  <c r="M123" i="4"/>
  <c r="E124" i="4" s="1"/>
  <c r="K123" i="4"/>
  <c r="Q123" i="4" s="1"/>
  <c r="P123" i="4" s="1"/>
  <c r="R123" i="4" s="1"/>
  <c r="V123" i="4" s="1"/>
  <c r="H133" i="33" l="1"/>
  <c r="J133" i="33" s="1"/>
  <c r="I133" i="33"/>
  <c r="N374" i="29"/>
  <c r="AE374" i="29" s="1"/>
  <c r="L374" i="29"/>
  <c r="AC375" i="29" s="1"/>
  <c r="M374" i="29"/>
  <c r="AD374" i="29" s="1"/>
  <c r="T122" i="4"/>
  <c r="G122" i="19"/>
  <c r="G122" i="25"/>
  <c r="A351" i="26"/>
  <c r="T123" i="4"/>
  <c r="U123" i="4" s="1"/>
  <c r="F124" i="4"/>
  <c r="G124" i="4" s="1"/>
  <c r="K133" i="33" l="1"/>
  <c r="L133" i="33"/>
  <c r="C134" i="33" s="1"/>
  <c r="L375" i="29"/>
  <c r="AC376" i="29" s="1"/>
  <c r="M375" i="29"/>
  <c r="AD375" i="29" s="1"/>
  <c r="N375" i="29"/>
  <c r="AE375" i="29" s="1"/>
  <c r="U122" i="4"/>
  <c r="E122" i="19"/>
  <c r="E122" i="25"/>
  <c r="A352" i="26"/>
  <c r="J124" i="4"/>
  <c r="H124" i="4"/>
  <c r="I124" i="4"/>
  <c r="D134" i="33" l="1"/>
  <c r="E134" i="33" s="1"/>
  <c r="L376" i="29"/>
  <c r="AC377" i="29" s="1"/>
  <c r="M376" i="29"/>
  <c r="AD376" i="29" s="1"/>
  <c r="N376" i="29"/>
  <c r="AE376" i="29" s="1"/>
  <c r="F122" i="19"/>
  <c r="F122" i="25"/>
  <c r="A353" i="26"/>
  <c r="K124" i="4"/>
  <c r="Q124" i="4" s="1"/>
  <c r="P124" i="4" s="1"/>
  <c r="R124" i="4" s="1"/>
  <c r="M124" i="4"/>
  <c r="E125" i="4" s="1"/>
  <c r="H134" i="33" l="1"/>
  <c r="J134" i="33" s="1"/>
  <c r="I134" i="33"/>
  <c r="L377" i="29"/>
  <c r="AC378" i="29" s="1"/>
  <c r="M377" i="29"/>
  <c r="AD377" i="29" s="1"/>
  <c r="N377" i="29"/>
  <c r="AE377" i="29" s="1"/>
  <c r="A354" i="26"/>
  <c r="V124" i="4"/>
  <c r="T124" i="4" s="1"/>
  <c r="U124" i="4" s="1"/>
  <c r="F125" i="4"/>
  <c r="G125" i="4" s="1"/>
  <c r="L134" i="33" l="1"/>
  <c r="C135" i="33" s="1"/>
  <c r="K134" i="33"/>
  <c r="M378" i="29"/>
  <c r="AD378" i="29" s="1"/>
  <c r="N378" i="29"/>
  <c r="AE378" i="29" s="1"/>
  <c r="L378" i="29"/>
  <c r="AC379" i="29" s="1"/>
  <c r="A355" i="26"/>
  <c r="J125" i="4"/>
  <c r="H125" i="4"/>
  <c r="I125" i="4"/>
  <c r="K125" i="4" l="1"/>
  <c r="Q125" i="4" s="1"/>
  <c r="P125" i="4" s="1"/>
  <c r="R125" i="4" s="1"/>
  <c r="V125" i="4" s="1"/>
  <c r="T125" i="4" s="1"/>
  <c r="U125" i="4" s="1"/>
  <c r="D135" i="33"/>
  <c r="E135" i="33" s="1"/>
  <c r="L379" i="29"/>
  <c r="AC380" i="29" s="1"/>
  <c r="M379" i="29"/>
  <c r="AD379" i="29" s="1"/>
  <c r="N379" i="29"/>
  <c r="AE379" i="29" s="1"/>
  <c r="A356" i="26"/>
  <c r="M125" i="4"/>
  <c r="E126" i="4" s="1"/>
  <c r="F126" i="4" s="1"/>
  <c r="G126" i="4" s="1"/>
  <c r="H135" i="33" l="1"/>
  <c r="J135" i="33" s="1"/>
  <c r="I135" i="33"/>
  <c r="L380" i="29"/>
  <c r="AC381" i="29" s="1"/>
  <c r="M380" i="29"/>
  <c r="AD380" i="29" s="1"/>
  <c r="N380" i="29"/>
  <c r="AE380" i="29" s="1"/>
  <c r="A357" i="26"/>
  <c r="J126" i="4"/>
  <c r="H126" i="4"/>
  <c r="I126" i="4"/>
  <c r="K126" i="4" l="1"/>
  <c r="Q126" i="4" s="1"/>
  <c r="P126" i="4" s="1"/>
  <c r="R126" i="4" s="1"/>
  <c r="V126" i="4" s="1"/>
  <c r="T126" i="4" s="1"/>
  <c r="U126" i="4" s="1"/>
  <c r="L135" i="33"/>
  <c r="C136" i="33" s="1"/>
  <c r="K135" i="33"/>
  <c r="L381" i="29"/>
  <c r="AC382" i="29" s="1"/>
  <c r="M381" i="29"/>
  <c r="AD381" i="29" s="1"/>
  <c r="N381" i="29"/>
  <c r="AE381" i="29" s="1"/>
  <c r="A358" i="26"/>
  <c r="M126" i="4"/>
  <c r="E127" i="4" s="1"/>
  <c r="D136" i="33" l="1"/>
  <c r="E136" i="33" s="1"/>
  <c r="N382" i="29"/>
  <c r="AE382" i="29" s="1"/>
  <c r="M382" i="29"/>
  <c r="AD382" i="29" s="1"/>
  <c r="L382" i="29"/>
  <c r="AC383" i="29" s="1"/>
  <c r="A359" i="26"/>
  <c r="F127" i="4"/>
  <c r="G127" i="4" s="1"/>
  <c r="H136" i="33" l="1"/>
  <c r="J136" i="33" s="1"/>
  <c r="I136" i="33"/>
  <c r="L383" i="29"/>
  <c r="AC384" i="29" s="1"/>
  <c r="M383" i="29"/>
  <c r="AD383" i="29" s="1"/>
  <c r="N383" i="29"/>
  <c r="AE383" i="29" s="1"/>
  <c r="A360" i="26"/>
  <c r="J127" i="4"/>
  <c r="H127" i="4"/>
  <c r="I127" i="4"/>
  <c r="K127" i="4" l="1"/>
  <c r="Q127" i="4" s="1"/>
  <c r="P127" i="4" s="1"/>
  <c r="R127" i="4" s="1"/>
  <c r="V127" i="4" s="1"/>
  <c r="T127" i="4" s="1"/>
  <c r="U127" i="4" s="1"/>
  <c r="L136" i="33"/>
  <c r="C137" i="33" s="1"/>
  <c r="K136" i="33"/>
  <c r="L384" i="29"/>
  <c r="AC385" i="29" s="1"/>
  <c r="M384" i="29"/>
  <c r="AD384" i="29" s="1"/>
  <c r="N384" i="29"/>
  <c r="AE384" i="29" s="1"/>
  <c r="A361" i="26"/>
  <c r="M127" i="4"/>
  <c r="E128" i="4" s="1"/>
  <c r="F128" i="4" s="1"/>
  <c r="D137" i="33" l="1"/>
  <c r="E137" i="33" s="1"/>
  <c r="L385" i="29"/>
  <c r="AC386" i="29" s="1"/>
  <c r="M385" i="29"/>
  <c r="AD385" i="29" s="1"/>
  <c r="N385" i="29"/>
  <c r="AE385" i="29" s="1"/>
  <c r="A362" i="26"/>
  <c r="G128" i="4"/>
  <c r="J128" i="4" s="1"/>
  <c r="H137" i="33" l="1"/>
  <c r="J137" i="33" s="1"/>
  <c r="I137" i="33"/>
  <c r="N386" i="29"/>
  <c r="AE386" i="29" s="1"/>
  <c r="M386" i="29"/>
  <c r="AD386" i="29" s="1"/>
  <c r="L386" i="29"/>
  <c r="AC387" i="29" s="1"/>
  <c r="A363" i="26"/>
  <c r="H128" i="4"/>
  <c r="I128" i="4"/>
  <c r="M128" i="4" l="1"/>
  <c r="E129" i="4" s="1"/>
  <c r="F129" i="4" s="1"/>
  <c r="L137" i="33"/>
  <c r="C138" i="33" s="1"/>
  <c r="K137" i="33"/>
  <c r="L387" i="29"/>
  <c r="AC388" i="29" s="1"/>
  <c r="M387" i="29"/>
  <c r="AD387" i="29" s="1"/>
  <c r="N387" i="29"/>
  <c r="AE387" i="29" s="1"/>
  <c r="A364" i="26"/>
  <c r="K128" i="4"/>
  <c r="Q128" i="4" s="1"/>
  <c r="P128" i="4" s="1"/>
  <c r="R128" i="4" s="1"/>
  <c r="G129" i="4" l="1"/>
  <c r="D138" i="33"/>
  <c r="E138" i="33" s="1"/>
  <c r="L388" i="29"/>
  <c r="AC389" i="29" s="1"/>
  <c r="M388" i="29"/>
  <c r="AD388" i="29" s="1"/>
  <c r="N388" i="29"/>
  <c r="AE388" i="29" s="1"/>
  <c r="A365" i="26"/>
  <c r="V128" i="4"/>
  <c r="T128" i="4" s="1"/>
  <c r="U128" i="4" s="1"/>
  <c r="J129" i="4"/>
  <c r="H129" i="4"/>
  <c r="I129" i="4"/>
  <c r="H138" i="33" l="1"/>
  <c r="J138" i="33" s="1"/>
  <c r="I138" i="33"/>
  <c r="L389" i="29"/>
  <c r="AC390" i="29" s="1"/>
  <c r="M389" i="29"/>
  <c r="AD389" i="29" s="1"/>
  <c r="N389" i="29"/>
  <c r="AE389" i="29" s="1"/>
  <c r="A366" i="26"/>
  <c r="M129" i="4"/>
  <c r="E130" i="4" s="1"/>
  <c r="K129" i="4"/>
  <c r="Q129" i="4" s="1"/>
  <c r="P129" i="4" s="1"/>
  <c r="R129" i="4" s="1"/>
  <c r="V129" i="4" s="1"/>
  <c r="L138" i="33" l="1"/>
  <c r="C139" i="33" s="1"/>
  <c r="K138" i="33"/>
  <c r="M390" i="29"/>
  <c r="AD390" i="29" s="1"/>
  <c r="N390" i="29"/>
  <c r="AE390" i="29" s="1"/>
  <c r="L390" i="29"/>
  <c r="AC391" i="29" s="1"/>
  <c r="A367" i="26"/>
  <c r="T129" i="4"/>
  <c r="U129" i="4" s="1"/>
  <c r="F130" i="4"/>
  <c r="G130" i="4" s="1"/>
  <c r="D139" i="33" l="1"/>
  <c r="E139" i="33" s="1"/>
  <c r="L391" i="29"/>
  <c r="AC392" i="29" s="1"/>
  <c r="M391" i="29"/>
  <c r="AD391" i="29" s="1"/>
  <c r="N391" i="29"/>
  <c r="AE391" i="29" s="1"/>
  <c r="A368" i="26"/>
  <c r="J130" i="4"/>
  <c r="H130" i="4"/>
  <c r="I130" i="4"/>
  <c r="H139" i="33" l="1"/>
  <c r="J139" i="33" s="1"/>
  <c r="I139" i="33"/>
  <c r="L392" i="29"/>
  <c r="AC393" i="29" s="1"/>
  <c r="M392" i="29"/>
  <c r="AD392" i="29" s="1"/>
  <c r="N392" i="29"/>
  <c r="AE392" i="29" s="1"/>
  <c r="A369" i="26"/>
  <c r="K130" i="4"/>
  <c r="Q130" i="4" s="1"/>
  <c r="P130" i="4" s="1"/>
  <c r="R130" i="4" s="1"/>
  <c r="M130" i="4"/>
  <c r="E131" i="4" s="1"/>
  <c r="F131" i="4" s="1"/>
  <c r="L139" i="33" l="1"/>
  <c r="C140" i="33" s="1"/>
  <c r="K139" i="33"/>
  <c r="L393" i="29"/>
  <c r="AC394" i="29" s="1"/>
  <c r="M393" i="29"/>
  <c r="AD393" i="29" s="1"/>
  <c r="N393" i="29"/>
  <c r="AE393" i="29" s="1"/>
  <c r="V130" i="4"/>
  <c r="T130" i="4" s="1"/>
  <c r="U130" i="4" s="1"/>
  <c r="G131" i="4"/>
  <c r="J131" i="4" s="1"/>
  <c r="D140" i="33" l="1"/>
  <c r="E140" i="33" s="1"/>
  <c r="N394" i="29"/>
  <c r="AE394" i="29" s="1"/>
  <c r="L394" i="29"/>
  <c r="AC395" i="29" s="1"/>
  <c r="M394" i="29"/>
  <c r="AD394" i="29" s="1"/>
  <c r="I131" i="4"/>
  <c r="K131" i="4" s="1"/>
  <c r="Q131" i="4" s="1"/>
  <c r="H131" i="4"/>
  <c r="H140" i="33" l="1"/>
  <c r="J140" i="33" s="1"/>
  <c r="I140" i="33"/>
  <c r="L395" i="29"/>
  <c r="AC396" i="29" s="1"/>
  <c r="M395" i="29"/>
  <c r="AD395" i="29" s="1"/>
  <c r="N395" i="29"/>
  <c r="AE395" i="29" s="1"/>
  <c r="P131" i="4"/>
  <c r="R131" i="4" s="1"/>
  <c r="V131" i="4" s="1"/>
  <c r="M131" i="4"/>
  <c r="E132" i="4" s="1"/>
  <c r="F132" i="4" s="1"/>
  <c r="G132" i="4" s="1"/>
  <c r="J132" i="4" s="1"/>
  <c r="L140" i="33" l="1"/>
  <c r="C141" i="33" s="1"/>
  <c r="K140" i="33"/>
  <c r="L396" i="29"/>
  <c r="AC397" i="29" s="1"/>
  <c r="M396" i="29"/>
  <c r="AD396" i="29" s="1"/>
  <c r="N396" i="29"/>
  <c r="AE396" i="29" s="1"/>
  <c r="T131" i="4"/>
  <c r="U131" i="4" s="1"/>
  <c r="I132" i="4"/>
  <c r="K132" i="4" s="1"/>
  <c r="Q132" i="4" s="1"/>
  <c r="H132" i="4"/>
  <c r="C475" i="6" l="1"/>
  <c r="D141" i="33"/>
  <c r="E141" i="33" s="1"/>
  <c r="L397" i="29"/>
  <c r="AC398" i="29" s="1"/>
  <c r="M397" i="29"/>
  <c r="AD397" i="29" s="1"/>
  <c r="N397" i="29"/>
  <c r="AE397" i="29" s="1"/>
  <c r="P132" i="4"/>
  <c r="R132" i="4" s="1"/>
  <c r="M132" i="4"/>
  <c r="E133" i="4" s="1"/>
  <c r="F133" i="4" s="1"/>
  <c r="G133" i="4" s="1"/>
  <c r="C476" i="6" l="1"/>
  <c r="H141" i="33"/>
  <c r="J141" i="33" s="1"/>
  <c r="I141" i="33"/>
  <c r="M398" i="29"/>
  <c r="AD398" i="29" s="1"/>
  <c r="L398" i="29"/>
  <c r="AC399" i="29" s="1"/>
  <c r="N398" i="29"/>
  <c r="AE398" i="29" s="1"/>
  <c r="V132" i="4"/>
  <c r="T132" i="4" s="1"/>
  <c r="U132" i="4" s="1"/>
  <c r="J133" i="4"/>
  <c r="H133" i="4"/>
  <c r="I133" i="4"/>
  <c r="C477" i="6" l="1"/>
  <c r="K141" i="33"/>
  <c r="L141" i="33"/>
  <c r="C142" i="33" s="1"/>
  <c r="L399" i="29"/>
  <c r="AC400" i="29" s="1"/>
  <c r="M399" i="29"/>
  <c r="AD399" i="29" s="1"/>
  <c r="N399" i="29"/>
  <c r="AE399" i="29" s="1"/>
  <c r="M133" i="4"/>
  <c r="E134" i="4" s="1"/>
  <c r="K133" i="4"/>
  <c r="C478" i="6" l="1"/>
  <c r="D142" i="33"/>
  <c r="E142" i="33" s="1"/>
  <c r="L400" i="29"/>
  <c r="AC401" i="29" s="1"/>
  <c r="M400" i="29"/>
  <c r="AD400" i="29" s="1"/>
  <c r="N400" i="29"/>
  <c r="AE400" i="29" s="1"/>
  <c r="Q133" i="4"/>
  <c r="P133" i="4" s="1"/>
  <c r="R133" i="4" s="1"/>
  <c r="V133" i="4" s="1"/>
  <c r="F134" i="4"/>
  <c r="G134" i="4" s="1"/>
  <c r="C479" i="6" l="1"/>
  <c r="H142" i="33"/>
  <c r="J142" i="33" s="1"/>
  <c r="I142" i="33"/>
  <c r="L401" i="29"/>
  <c r="AC402" i="29" s="1"/>
  <c r="M401" i="29"/>
  <c r="AD401" i="29" s="1"/>
  <c r="N401" i="29"/>
  <c r="AE401" i="29" s="1"/>
  <c r="T133" i="4"/>
  <c r="U133" i="4" s="1"/>
  <c r="H134" i="4"/>
  <c r="J134" i="4"/>
  <c r="I134" i="4"/>
  <c r="C480" i="6" l="1"/>
  <c r="L142" i="33"/>
  <c r="C143" i="33" s="1"/>
  <c r="K142" i="33"/>
  <c r="M402" i="29"/>
  <c r="AD402" i="29" s="1"/>
  <c r="N402" i="29"/>
  <c r="AE402" i="29" s="1"/>
  <c r="L402" i="29"/>
  <c r="AC403" i="29" s="1"/>
  <c r="M134" i="4"/>
  <c r="E135" i="4" s="1"/>
  <c r="F135" i="4" s="1"/>
  <c r="G135" i="4" s="1"/>
  <c r="J135" i="4" s="1"/>
  <c r="K134" i="4"/>
  <c r="Q134" i="4" s="1"/>
  <c r="P134" i="4" s="1"/>
  <c r="R134" i="4" s="1"/>
  <c r="C481" i="6" l="1"/>
  <c r="D143" i="33"/>
  <c r="E143" i="33" s="1"/>
  <c r="L403" i="29"/>
  <c r="AC404" i="29" s="1"/>
  <c r="M403" i="29"/>
  <c r="AD403" i="29" s="1"/>
  <c r="N403" i="29"/>
  <c r="AE403" i="29" s="1"/>
  <c r="V134" i="4"/>
  <c r="T134" i="4" s="1"/>
  <c r="U134" i="4" s="1"/>
  <c r="I135" i="4"/>
  <c r="K135" i="4" s="1"/>
  <c r="Q135" i="4" s="1"/>
  <c r="H135" i="4"/>
  <c r="C482" i="6" l="1"/>
  <c r="P135" i="4"/>
  <c r="R135" i="4" s="1"/>
  <c r="V135" i="4" s="1"/>
  <c r="T135" i="4" s="1"/>
  <c r="U135" i="4" s="1"/>
  <c r="H143" i="33"/>
  <c r="J143" i="33" s="1"/>
  <c r="I143" i="33"/>
  <c r="L404" i="29"/>
  <c r="AC405" i="29" s="1"/>
  <c r="M404" i="29"/>
  <c r="AD404" i="29" s="1"/>
  <c r="N404" i="29"/>
  <c r="AE404" i="29" s="1"/>
  <c r="M135" i="4"/>
  <c r="E136" i="4" s="1"/>
  <c r="F136" i="4" s="1"/>
  <c r="G136" i="4" s="1"/>
  <c r="I136" i="4" s="1"/>
  <c r="C483" i="6" l="1"/>
  <c r="L143" i="33"/>
  <c r="C144" i="33" s="1"/>
  <c r="K143" i="33"/>
  <c r="L405" i="29"/>
  <c r="AC406" i="29" s="1"/>
  <c r="M405" i="29"/>
  <c r="AD405" i="29" s="1"/>
  <c r="N405" i="29"/>
  <c r="AE405" i="29" s="1"/>
  <c r="H136" i="4"/>
  <c r="M136" i="4" s="1"/>
  <c r="E137" i="4" s="1"/>
  <c r="F137" i="4" s="1"/>
  <c r="G137" i="4" s="1"/>
  <c r="J136" i="4"/>
  <c r="K136" i="4" s="1"/>
  <c r="Q136" i="4" s="1"/>
  <c r="P136" i="4" s="1"/>
  <c r="R136" i="4" s="1"/>
  <c r="C484" i="6" l="1"/>
  <c r="D144" i="33"/>
  <c r="E144" i="33" s="1"/>
  <c r="M406" i="29"/>
  <c r="AD406" i="29" s="1"/>
  <c r="N406" i="29"/>
  <c r="AE406" i="29" s="1"/>
  <c r="L406" i="29"/>
  <c r="AC407" i="29" s="1"/>
  <c r="V136" i="4"/>
  <c r="T136" i="4" s="1"/>
  <c r="U136" i="4" s="1"/>
  <c r="J137" i="4"/>
  <c r="I137" i="4"/>
  <c r="H137" i="4"/>
  <c r="C485" i="6" l="1"/>
  <c r="H144" i="33"/>
  <c r="J144" i="33" s="1"/>
  <c r="I144" i="33"/>
  <c r="K137" i="4"/>
  <c r="Q137" i="4" s="1"/>
  <c r="P137" i="4" s="1"/>
  <c r="R137" i="4" s="1"/>
  <c r="V137" i="4" s="1"/>
  <c r="T137" i="4" s="1"/>
  <c r="U137" i="4" s="1"/>
  <c r="L407" i="29"/>
  <c r="AC408" i="29" s="1"/>
  <c r="M407" i="29"/>
  <c r="AD407" i="29" s="1"/>
  <c r="N407" i="29"/>
  <c r="AE407" i="29" s="1"/>
  <c r="M137" i="4"/>
  <c r="E138" i="4" s="1"/>
  <c r="F138" i="4" s="1"/>
  <c r="G138" i="4" s="1"/>
  <c r="C486" i="6" l="1"/>
  <c r="L144" i="33"/>
  <c r="C145" i="33" s="1"/>
  <c r="K144" i="33"/>
  <c r="L408" i="29"/>
  <c r="AC409" i="29" s="1"/>
  <c r="M408" i="29"/>
  <c r="AD408" i="29" s="1"/>
  <c r="N408" i="29"/>
  <c r="AE408" i="29" s="1"/>
  <c r="J138" i="4"/>
  <c r="I138" i="4"/>
  <c r="H138" i="4"/>
  <c r="C487" i="6" l="1"/>
  <c r="D145" i="33"/>
  <c r="E145" i="33" s="1"/>
  <c r="L409" i="29"/>
  <c r="AC410" i="29" s="1"/>
  <c r="M409" i="29"/>
  <c r="AD409" i="29" s="1"/>
  <c r="N409" i="29"/>
  <c r="AE409" i="29" s="1"/>
  <c r="K138" i="4"/>
  <c r="Q138" i="4" s="1"/>
  <c r="P138" i="4" s="1"/>
  <c r="R138" i="4" s="1"/>
  <c r="M138" i="4"/>
  <c r="E139" i="4" s="1"/>
  <c r="F139" i="4" s="1"/>
  <c r="G139" i="4" s="1"/>
  <c r="C488" i="6" l="1"/>
  <c r="H145" i="33"/>
  <c r="J145" i="33" s="1"/>
  <c r="I145" i="33"/>
  <c r="M410" i="29"/>
  <c r="AD410" i="29" s="1"/>
  <c r="N410" i="29"/>
  <c r="AE410" i="29" s="1"/>
  <c r="L410" i="29"/>
  <c r="AC411" i="29" s="1"/>
  <c r="V138" i="4"/>
  <c r="T138" i="4" s="1"/>
  <c r="U138" i="4" s="1"/>
  <c r="J139" i="4"/>
  <c r="H139" i="4"/>
  <c r="I139" i="4"/>
  <c r="C489" i="6" l="1"/>
  <c r="L145" i="33"/>
  <c r="C146" i="33" s="1"/>
  <c r="K145" i="33"/>
  <c r="L411" i="29"/>
  <c r="AC412" i="29" s="1"/>
  <c r="M411" i="29"/>
  <c r="AD411" i="29" s="1"/>
  <c r="N411" i="29"/>
  <c r="AE411" i="29" s="1"/>
  <c r="M139" i="4"/>
  <c r="E140" i="4" s="1"/>
  <c r="F140" i="4" s="1"/>
  <c r="G140" i="4" s="1"/>
  <c r="K139" i="4"/>
  <c r="Q139" i="4" s="1"/>
  <c r="P139" i="4" s="1"/>
  <c r="R139" i="4" s="1"/>
  <c r="V139" i="4" s="1"/>
  <c r="C490" i="6" l="1"/>
  <c r="D146" i="33"/>
  <c r="E146" i="33" s="1"/>
  <c r="L412" i="29"/>
  <c r="AC413" i="29" s="1"/>
  <c r="M412" i="29"/>
  <c r="AD412" i="29" s="1"/>
  <c r="N412" i="29"/>
  <c r="AE412" i="29" s="1"/>
  <c r="T139" i="4"/>
  <c r="U139" i="4" s="1"/>
  <c r="J140" i="4"/>
  <c r="H140" i="4"/>
  <c r="I140" i="4"/>
  <c r="C491" i="6" l="1"/>
  <c r="H146" i="33"/>
  <c r="J146" i="33" s="1"/>
  <c r="I146" i="33"/>
  <c r="L413" i="29"/>
  <c r="AC414" i="29" s="1"/>
  <c r="M413" i="29"/>
  <c r="AD413" i="29" s="1"/>
  <c r="N413" i="29"/>
  <c r="AE413" i="29" s="1"/>
  <c r="M140" i="4"/>
  <c r="E141" i="4" s="1"/>
  <c r="F141" i="4" s="1"/>
  <c r="G141" i="4" s="1"/>
  <c r="K140" i="4"/>
  <c r="Q140" i="4" s="1"/>
  <c r="P140" i="4" s="1"/>
  <c r="R140" i="4" s="1"/>
  <c r="C492" i="6" l="1"/>
  <c r="L146" i="33"/>
  <c r="C147" i="33" s="1"/>
  <c r="K146" i="33"/>
  <c r="M414" i="29"/>
  <c r="AD414" i="29" s="1"/>
  <c r="N414" i="29"/>
  <c r="AE414" i="29" s="1"/>
  <c r="L414" i="29"/>
  <c r="AC415" i="29" s="1"/>
  <c r="V140" i="4"/>
  <c r="T140" i="4" s="1"/>
  <c r="U140" i="4" s="1"/>
  <c r="J141" i="4"/>
  <c r="H141" i="4"/>
  <c r="I141" i="4"/>
  <c r="C493" i="6" l="1"/>
  <c r="D147" i="33"/>
  <c r="E147" i="33" s="1"/>
  <c r="L415" i="29"/>
  <c r="AC416" i="29" s="1"/>
  <c r="M415" i="29"/>
  <c r="AD415" i="29" s="1"/>
  <c r="N415" i="29"/>
  <c r="AE415" i="29" s="1"/>
  <c r="M141" i="4"/>
  <c r="E142" i="4" s="1"/>
  <c r="K141" i="4"/>
  <c r="Q141" i="4" s="1"/>
  <c r="P141" i="4" s="1"/>
  <c r="R141" i="4" s="1"/>
  <c r="V141" i="4" s="1"/>
  <c r="C494" i="6" l="1"/>
  <c r="H147" i="33"/>
  <c r="J147" i="33" s="1"/>
  <c r="I147" i="33"/>
  <c r="L416" i="29"/>
  <c r="AC417" i="29" s="1"/>
  <c r="M416" i="29"/>
  <c r="AD416" i="29" s="1"/>
  <c r="N416" i="29"/>
  <c r="AE416" i="29" s="1"/>
  <c r="T141" i="4"/>
  <c r="U141" i="4" s="1"/>
  <c r="F142" i="4"/>
  <c r="G142" i="4" s="1"/>
  <c r="C495" i="6" l="1"/>
  <c r="L147" i="33"/>
  <c r="C148" i="33" s="1"/>
  <c r="K147" i="33"/>
  <c r="L417" i="29"/>
  <c r="AC418" i="29" s="1"/>
  <c r="M417" i="29"/>
  <c r="AD417" i="29" s="1"/>
  <c r="N417" i="29"/>
  <c r="AE417" i="29" s="1"/>
  <c r="J142" i="4"/>
  <c r="H142" i="4"/>
  <c r="I142" i="4"/>
  <c r="C496" i="6" l="1"/>
  <c r="K142" i="4"/>
  <c r="Q142" i="4" s="1"/>
  <c r="P142" i="4" s="1"/>
  <c r="R142" i="4" s="1"/>
  <c r="V142" i="4" s="1"/>
  <c r="T142" i="4" s="1"/>
  <c r="U142" i="4" s="1"/>
  <c r="D148" i="33"/>
  <c r="E148" i="33" s="1"/>
  <c r="N418" i="29"/>
  <c r="AE418" i="29" s="1"/>
  <c r="L418" i="29"/>
  <c r="AC419" i="29" s="1"/>
  <c r="M418" i="29"/>
  <c r="AD418" i="29" s="1"/>
  <c r="M142" i="4"/>
  <c r="E143" i="4" s="1"/>
  <c r="C497" i="6" l="1"/>
  <c r="H148" i="33"/>
  <c r="J148" i="33" s="1"/>
  <c r="I148" i="33"/>
  <c r="L419" i="29"/>
  <c r="AC420" i="29" s="1"/>
  <c r="M419" i="29"/>
  <c r="AD419" i="29" s="1"/>
  <c r="N419" i="29"/>
  <c r="AE419" i="29" s="1"/>
  <c r="F143" i="4"/>
  <c r="G143" i="4" s="1"/>
  <c r="C498" i="6" l="1"/>
  <c r="L148" i="33"/>
  <c r="C149" i="33" s="1"/>
  <c r="K148" i="33"/>
  <c r="L420" i="29"/>
  <c r="AC421" i="29" s="1"/>
  <c r="M420" i="29"/>
  <c r="AD420" i="29" s="1"/>
  <c r="N420" i="29"/>
  <c r="AE420" i="29" s="1"/>
  <c r="J143" i="4"/>
  <c r="H143" i="4"/>
  <c r="I143" i="4"/>
  <c r="C499" i="6" l="1"/>
  <c r="D149" i="33"/>
  <c r="E149" i="33" s="1"/>
  <c r="L421" i="29"/>
  <c r="AC422" i="29" s="1"/>
  <c r="M421" i="29"/>
  <c r="AD421" i="29" s="1"/>
  <c r="N421" i="29"/>
  <c r="AE421" i="29" s="1"/>
  <c r="M143" i="4"/>
  <c r="E144" i="4" s="1"/>
  <c r="K143" i="4"/>
  <c r="Q143" i="4" s="1"/>
  <c r="P143" i="4" s="1"/>
  <c r="R143" i="4" s="1"/>
  <c r="C500" i="6" l="1"/>
  <c r="H149" i="33"/>
  <c r="J149" i="33" s="1"/>
  <c r="I149" i="33"/>
  <c r="L422" i="29"/>
  <c r="AC423" i="29" s="1"/>
  <c r="M422" i="29"/>
  <c r="AD422" i="29" s="1"/>
  <c r="N422" i="29"/>
  <c r="AE422" i="29" s="1"/>
  <c r="V143" i="4"/>
  <c r="T143" i="4" s="1"/>
  <c r="U143" i="4" s="1"/>
  <c r="F144" i="4"/>
  <c r="G144" i="4" s="1"/>
  <c r="C501" i="6" l="1"/>
  <c r="L149" i="33"/>
  <c r="C150" i="33" s="1"/>
  <c r="K149" i="33"/>
  <c r="L423" i="29"/>
  <c r="AC424" i="29" s="1"/>
  <c r="M423" i="29"/>
  <c r="AD423" i="29" s="1"/>
  <c r="N423" i="29"/>
  <c r="AE423" i="29" s="1"/>
  <c r="J144" i="4"/>
  <c r="H144" i="4"/>
  <c r="I144" i="4"/>
  <c r="C502" i="6" l="1"/>
  <c r="D150" i="33"/>
  <c r="E150" i="33" s="1"/>
  <c r="L424" i="29"/>
  <c r="AC425" i="29" s="1"/>
  <c r="M424" i="29"/>
  <c r="AD424" i="29" s="1"/>
  <c r="N424" i="29"/>
  <c r="AE424" i="29" s="1"/>
  <c r="M144" i="4"/>
  <c r="E145" i="4" s="1"/>
  <c r="K144" i="4"/>
  <c r="Q144" i="4" s="1"/>
  <c r="P144" i="4" s="1"/>
  <c r="R144" i="4" s="1"/>
  <c r="C503" i="6" l="1"/>
  <c r="H150" i="33"/>
  <c r="J150" i="33" s="1"/>
  <c r="I150" i="33"/>
  <c r="L425" i="29"/>
  <c r="AC426" i="29" s="1"/>
  <c r="M425" i="29"/>
  <c r="AD425" i="29" s="1"/>
  <c r="N425" i="29"/>
  <c r="AE425" i="29" s="1"/>
  <c r="V144" i="4"/>
  <c r="T144" i="4" s="1"/>
  <c r="U144" i="4" s="1"/>
  <c r="F145" i="4"/>
  <c r="G145" i="4" s="1"/>
  <c r="C504" i="6" l="1"/>
  <c r="L150" i="33"/>
  <c r="C151" i="33" s="1"/>
  <c r="K150" i="33"/>
  <c r="M426" i="29"/>
  <c r="AD426" i="29" s="1"/>
  <c r="N426" i="29"/>
  <c r="AE426" i="29" s="1"/>
  <c r="L426" i="29"/>
  <c r="AC427" i="29" s="1"/>
  <c r="J145" i="4"/>
  <c r="H145" i="4"/>
  <c r="I145" i="4"/>
  <c r="C505" i="6" l="1"/>
  <c r="K145" i="4"/>
  <c r="Q145" i="4" s="1"/>
  <c r="P145" i="4" s="1"/>
  <c r="R145" i="4" s="1"/>
  <c r="V145" i="4" s="1"/>
  <c r="T145" i="4" s="1"/>
  <c r="U145" i="4" s="1"/>
  <c r="D151" i="33"/>
  <c r="E151" i="33" s="1"/>
  <c r="L427" i="29"/>
  <c r="AC428" i="29" s="1"/>
  <c r="M427" i="29"/>
  <c r="AD427" i="29" s="1"/>
  <c r="N427" i="29"/>
  <c r="AE427" i="29" s="1"/>
  <c r="M145" i="4"/>
  <c r="E146" i="4" s="1"/>
  <c r="C506" i="6" l="1"/>
  <c r="H151" i="33"/>
  <c r="J151" i="33" s="1"/>
  <c r="I151" i="33"/>
  <c r="L428" i="29"/>
  <c r="AC429" i="29" s="1"/>
  <c r="M428" i="29"/>
  <c r="AD428" i="29" s="1"/>
  <c r="N428" i="29"/>
  <c r="AE428" i="29" s="1"/>
  <c r="F146" i="4"/>
  <c r="G146" i="4" s="1"/>
  <c r="C507" i="6" l="1"/>
  <c r="L151" i="33"/>
  <c r="C152" i="33" s="1"/>
  <c r="K151" i="33"/>
  <c r="L429" i="29"/>
  <c r="AC430" i="29" s="1"/>
  <c r="M429" i="29"/>
  <c r="AD429" i="29" s="1"/>
  <c r="N429" i="29"/>
  <c r="AE429" i="29" s="1"/>
  <c r="J146" i="4"/>
  <c r="H146" i="4"/>
  <c r="I146" i="4"/>
  <c r="C508" i="6" l="1"/>
  <c r="K146" i="4"/>
  <c r="Q146" i="4" s="1"/>
  <c r="P146" i="4" s="1"/>
  <c r="R146" i="4" s="1"/>
  <c r="V146" i="4" s="1"/>
  <c r="T146" i="4" s="1"/>
  <c r="U146" i="4" s="1"/>
  <c r="D152" i="33"/>
  <c r="E152" i="33" s="1"/>
  <c r="N430" i="29"/>
  <c r="AE430" i="29" s="1"/>
  <c r="L430" i="29"/>
  <c r="AC431" i="29" s="1"/>
  <c r="M430" i="29"/>
  <c r="AD430" i="29" s="1"/>
  <c r="M146" i="4"/>
  <c r="E147" i="4" s="1"/>
  <c r="F147" i="4" s="1"/>
  <c r="G147" i="4" s="1"/>
  <c r="C509" i="6" l="1"/>
  <c r="H152" i="33"/>
  <c r="J152" i="33" s="1"/>
  <c r="I152" i="33"/>
  <c r="L431" i="29"/>
  <c r="AC432" i="29" s="1"/>
  <c r="M431" i="29"/>
  <c r="AD431" i="29" s="1"/>
  <c r="N431" i="29"/>
  <c r="AE431" i="29" s="1"/>
  <c r="J147" i="4"/>
  <c r="H147" i="4"/>
  <c r="I147" i="4"/>
  <c r="C510" i="6" l="1"/>
  <c r="L152" i="33"/>
  <c r="C153" i="33" s="1"/>
  <c r="K152" i="33"/>
  <c r="L432" i="29"/>
  <c r="AC433" i="29" s="1"/>
  <c r="M432" i="29"/>
  <c r="AD432" i="29" s="1"/>
  <c r="N432" i="29"/>
  <c r="AE432" i="29" s="1"/>
  <c r="M147" i="4"/>
  <c r="E148" i="4" s="1"/>
  <c r="K147" i="4"/>
  <c r="Q147" i="4" s="1"/>
  <c r="P147" i="4" s="1"/>
  <c r="R147" i="4" s="1"/>
  <c r="V147" i="4" s="1"/>
  <c r="C511" i="6" l="1"/>
  <c r="D153" i="33"/>
  <c r="E153" i="33" s="1"/>
  <c r="L433" i="29"/>
  <c r="AC434" i="29" s="1"/>
  <c r="M433" i="29"/>
  <c r="AD433" i="29" s="1"/>
  <c r="N433" i="29"/>
  <c r="AE433" i="29" s="1"/>
  <c r="T147" i="4"/>
  <c r="U147" i="4" s="1"/>
  <c r="F148" i="4"/>
  <c r="G148" i="4" s="1"/>
  <c r="C512" i="6" l="1"/>
  <c r="H153" i="33"/>
  <c r="J153" i="33" s="1"/>
  <c r="I153" i="33"/>
  <c r="M434" i="29"/>
  <c r="AD434" i="29" s="1"/>
  <c r="L434" i="29"/>
  <c r="AC435" i="29" s="1"/>
  <c r="N434" i="29"/>
  <c r="AE434" i="29" s="1"/>
  <c r="J148" i="4"/>
  <c r="H148" i="4"/>
  <c r="I148" i="4"/>
  <c r="C513" i="6" l="1"/>
  <c r="K148" i="4"/>
  <c r="Q148" i="4" s="1"/>
  <c r="P148" i="4" s="1"/>
  <c r="R148" i="4" s="1"/>
  <c r="V148" i="4" s="1"/>
  <c r="T148" i="4" s="1"/>
  <c r="U148" i="4" s="1"/>
  <c r="L153" i="33"/>
  <c r="C154" i="33" s="1"/>
  <c r="K153" i="33"/>
  <c r="L435" i="29"/>
  <c r="AC436" i="29" s="1"/>
  <c r="M435" i="29"/>
  <c r="AD435" i="29" s="1"/>
  <c r="N435" i="29"/>
  <c r="AE435" i="29" s="1"/>
  <c r="M148" i="4"/>
  <c r="E149" i="4" s="1"/>
  <c r="F149" i="4" s="1"/>
  <c r="G149" i="4" s="1"/>
  <c r="C514" i="6" l="1"/>
  <c r="D154" i="33"/>
  <c r="E154" i="33" s="1"/>
  <c r="L436" i="29"/>
  <c r="AC437" i="29" s="1"/>
  <c r="M436" i="29"/>
  <c r="AD436" i="29" s="1"/>
  <c r="N436" i="29"/>
  <c r="AE436" i="29" s="1"/>
  <c r="J149" i="4"/>
  <c r="H149" i="4"/>
  <c r="I149" i="4"/>
  <c r="C515" i="6" l="1"/>
  <c r="K149" i="4"/>
  <c r="Q149" i="4" s="1"/>
  <c r="P149" i="4" s="1"/>
  <c r="R149" i="4" s="1"/>
  <c r="V149" i="4" s="1"/>
  <c r="T149" i="4" s="1"/>
  <c r="U149" i="4" s="1"/>
  <c r="H154" i="33"/>
  <c r="J154" i="33" s="1"/>
  <c r="I154" i="33"/>
  <c r="L437" i="29"/>
  <c r="AC438" i="29" s="1"/>
  <c r="M437" i="29"/>
  <c r="AD437" i="29" s="1"/>
  <c r="N437" i="29"/>
  <c r="AE437" i="29" s="1"/>
  <c r="M149" i="4"/>
  <c r="E150" i="4" s="1"/>
  <c r="C516" i="6" l="1"/>
  <c r="L154" i="33"/>
  <c r="C155" i="33" s="1"/>
  <c r="K154" i="33"/>
  <c r="L438" i="29"/>
  <c r="AC439" i="29" s="1"/>
  <c r="M438" i="29"/>
  <c r="AD438" i="29" s="1"/>
  <c r="N438" i="29"/>
  <c r="AE438" i="29" s="1"/>
  <c r="F150" i="4"/>
  <c r="G150" i="4" s="1"/>
  <c r="C517" i="6" l="1"/>
  <c r="D155" i="33"/>
  <c r="E155" i="33" s="1"/>
  <c r="L439" i="29"/>
  <c r="AC440" i="29" s="1"/>
  <c r="M439" i="29"/>
  <c r="AD439" i="29" s="1"/>
  <c r="N439" i="29"/>
  <c r="AE439" i="29" s="1"/>
  <c r="J150" i="4"/>
  <c r="H150" i="4"/>
  <c r="I150" i="4"/>
  <c r="C518" i="6" l="1"/>
  <c r="H155" i="33"/>
  <c r="J155" i="33" s="1"/>
  <c r="I155" i="33"/>
  <c r="L440" i="29"/>
  <c r="AC441" i="29" s="1"/>
  <c r="M440" i="29"/>
  <c r="AD440" i="29" s="1"/>
  <c r="N440" i="29"/>
  <c r="AE440" i="29" s="1"/>
  <c r="K150" i="4"/>
  <c r="Q150" i="4" s="1"/>
  <c r="P150" i="4" s="1"/>
  <c r="R150" i="4" s="1"/>
  <c r="M150" i="4"/>
  <c r="E151" i="4" s="1"/>
  <c r="C519" i="6" l="1"/>
  <c r="L155" i="33"/>
  <c r="C156" i="33" s="1"/>
  <c r="K155" i="33"/>
  <c r="L441" i="29"/>
  <c r="AC442" i="29" s="1"/>
  <c r="M441" i="29"/>
  <c r="AD441" i="29" s="1"/>
  <c r="N441" i="29"/>
  <c r="AE441" i="29" s="1"/>
  <c r="V150" i="4"/>
  <c r="T150" i="4" s="1"/>
  <c r="U150" i="4" s="1"/>
  <c r="F151" i="4"/>
  <c r="G151" i="4" s="1"/>
  <c r="C520" i="6" l="1"/>
  <c r="D156" i="33"/>
  <c r="E156" i="33" s="1"/>
  <c r="L442" i="29"/>
  <c r="AC443" i="29" s="1"/>
  <c r="M442" i="29"/>
  <c r="AD442" i="29" s="1"/>
  <c r="N442" i="29"/>
  <c r="AE442" i="29" s="1"/>
  <c r="J151" i="4"/>
  <c r="H151" i="4"/>
  <c r="I151" i="4"/>
  <c r="C521" i="6" l="1"/>
  <c r="H156" i="33"/>
  <c r="J156" i="33" s="1"/>
  <c r="I156" i="33"/>
  <c r="L443" i="29"/>
  <c r="AC444" i="29" s="1"/>
  <c r="M443" i="29"/>
  <c r="AD443" i="29" s="1"/>
  <c r="N443" i="29"/>
  <c r="AE443" i="29" s="1"/>
  <c r="M151" i="4"/>
  <c r="E152" i="4" s="1"/>
  <c r="K151" i="4"/>
  <c r="Q151" i="4" s="1"/>
  <c r="P151" i="4" s="1"/>
  <c r="R151" i="4" s="1"/>
  <c r="C522" i="6" l="1"/>
  <c r="L156" i="33"/>
  <c r="C157" i="33" s="1"/>
  <c r="K156" i="33"/>
  <c r="L444" i="29"/>
  <c r="AC445" i="29" s="1"/>
  <c r="M444" i="29"/>
  <c r="AD444" i="29" s="1"/>
  <c r="N444" i="29"/>
  <c r="AE444" i="29" s="1"/>
  <c r="V151" i="4"/>
  <c r="T151" i="4" s="1"/>
  <c r="U151" i="4" s="1"/>
  <c r="F152" i="4"/>
  <c r="G152" i="4" s="1"/>
  <c r="C523" i="6" l="1"/>
  <c r="D157" i="33"/>
  <c r="E157" i="33" s="1"/>
  <c r="L445" i="29"/>
  <c r="AC446" i="29" s="1"/>
  <c r="M445" i="29"/>
  <c r="AD445" i="29" s="1"/>
  <c r="N445" i="29"/>
  <c r="AE445" i="29" s="1"/>
  <c r="J152" i="4"/>
  <c r="H152" i="4"/>
  <c r="I152" i="4"/>
  <c r="C524" i="6" l="1"/>
  <c r="H157" i="33"/>
  <c r="J157" i="33" s="1"/>
  <c r="I157" i="33"/>
  <c r="N446" i="29"/>
  <c r="AE446" i="29" s="1"/>
  <c r="L446" i="29"/>
  <c r="AC447" i="29" s="1"/>
  <c r="M446" i="29"/>
  <c r="AD446" i="29" s="1"/>
  <c r="M152" i="4"/>
  <c r="E153" i="4" s="1"/>
  <c r="K152" i="4"/>
  <c r="Q152" i="4" s="1"/>
  <c r="P152" i="4" s="1"/>
  <c r="R152" i="4" s="1"/>
  <c r="C525" i="6" l="1"/>
  <c r="L157" i="33"/>
  <c r="C158" i="33" s="1"/>
  <c r="K157" i="33"/>
  <c r="L447" i="29"/>
  <c r="AC448" i="29" s="1"/>
  <c r="M447" i="29"/>
  <c r="AD447" i="29" s="1"/>
  <c r="N447" i="29"/>
  <c r="AE447" i="29" s="1"/>
  <c r="V152" i="4"/>
  <c r="T152" i="4" s="1"/>
  <c r="U152" i="4" s="1"/>
  <c r="F153" i="4"/>
  <c r="G153" i="4" s="1"/>
  <c r="C526" i="6" l="1"/>
  <c r="D158" i="33"/>
  <c r="E158" i="33" s="1"/>
  <c r="L448" i="29"/>
  <c r="AC449" i="29" s="1"/>
  <c r="M448" i="29"/>
  <c r="AD448" i="29" s="1"/>
  <c r="N448" i="29"/>
  <c r="AE448" i="29" s="1"/>
  <c r="J153" i="4"/>
  <c r="H153" i="4"/>
  <c r="I153" i="4"/>
  <c r="C527" i="6" l="1"/>
  <c r="K153" i="4"/>
  <c r="Q153" i="4" s="1"/>
  <c r="P153" i="4" s="1"/>
  <c r="R153" i="4" s="1"/>
  <c r="V153" i="4" s="1"/>
  <c r="T153" i="4" s="1"/>
  <c r="U153" i="4" s="1"/>
  <c r="H158" i="33"/>
  <c r="J158" i="33" s="1"/>
  <c r="I158" i="33"/>
  <c r="L449" i="29"/>
  <c r="AC450" i="29" s="1"/>
  <c r="M449" i="29"/>
  <c r="AD449" i="29" s="1"/>
  <c r="N449" i="29"/>
  <c r="AE449" i="29" s="1"/>
  <c r="M153" i="4"/>
  <c r="E154" i="4" s="1"/>
  <c r="F154" i="4" s="1"/>
  <c r="G154" i="4" s="1"/>
  <c r="C528" i="6" l="1"/>
  <c r="L158" i="33"/>
  <c r="C159" i="33" s="1"/>
  <c r="K158" i="33"/>
  <c r="M450" i="29"/>
  <c r="AD450" i="29" s="1"/>
  <c r="N450" i="29"/>
  <c r="AE450" i="29" s="1"/>
  <c r="L450" i="29"/>
  <c r="AC451" i="29" s="1"/>
  <c r="J154" i="4"/>
  <c r="H154" i="4"/>
  <c r="I154" i="4"/>
  <c r="C529" i="6" l="1"/>
  <c r="D159" i="33"/>
  <c r="E159" i="33" s="1"/>
  <c r="L451" i="29"/>
  <c r="AC452" i="29" s="1"/>
  <c r="M451" i="29"/>
  <c r="AD451" i="29" s="1"/>
  <c r="N451" i="29"/>
  <c r="AE451" i="29" s="1"/>
  <c r="M154" i="4"/>
  <c r="E155" i="4" s="1"/>
  <c r="K154" i="4"/>
  <c r="Q154" i="4" s="1"/>
  <c r="P154" i="4" s="1"/>
  <c r="R154" i="4" s="1"/>
  <c r="C530" i="6" l="1"/>
  <c r="H159" i="33"/>
  <c r="J159" i="33" s="1"/>
  <c r="I159" i="33"/>
  <c r="L452" i="29"/>
  <c r="AC453" i="29" s="1"/>
  <c r="M452" i="29"/>
  <c r="AD452" i="29" s="1"/>
  <c r="N452" i="29"/>
  <c r="AE452" i="29" s="1"/>
  <c r="V154" i="4"/>
  <c r="T154" i="4" s="1"/>
  <c r="U154" i="4" s="1"/>
  <c r="F155" i="4"/>
  <c r="G155" i="4" s="1"/>
  <c r="C531" i="6" l="1"/>
  <c r="L159" i="33"/>
  <c r="C160" i="33" s="1"/>
  <c r="K159" i="33"/>
  <c r="L453" i="29"/>
  <c r="AC454" i="29" s="1"/>
  <c r="M453" i="29"/>
  <c r="AD453" i="29" s="1"/>
  <c r="N453" i="29"/>
  <c r="AE453" i="29" s="1"/>
  <c r="J155" i="4"/>
  <c r="H155" i="4"/>
  <c r="I155" i="4"/>
  <c r="C532" i="6" l="1"/>
  <c r="D160" i="33"/>
  <c r="E160" i="33" s="1"/>
  <c r="N454" i="29"/>
  <c r="AE454" i="29" s="1"/>
  <c r="L454" i="29"/>
  <c r="AC455" i="29" s="1"/>
  <c r="M454" i="29"/>
  <c r="AD454" i="29" s="1"/>
  <c r="K155" i="4"/>
  <c r="Q155" i="4" s="1"/>
  <c r="P155" i="4" s="1"/>
  <c r="R155" i="4" s="1"/>
  <c r="M155" i="4"/>
  <c r="E156" i="4" s="1"/>
  <c r="C533" i="6" l="1"/>
  <c r="H160" i="33"/>
  <c r="J160" i="33" s="1"/>
  <c r="I160" i="33"/>
  <c r="L455" i="29"/>
  <c r="AC456" i="29" s="1"/>
  <c r="M455" i="29"/>
  <c r="AD455" i="29" s="1"/>
  <c r="N455" i="29"/>
  <c r="AE455" i="29" s="1"/>
  <c r="V155" i="4"/>
  <c r="T155" i="4" s="1"/>
  <c r="U155" i="4" s="1"/>
  <c r="F156" i="4"/>
  <c r="G156" i="4" s="1"/>
  <c r="C534" i="6" l="1"/>
  <c r="L160" i="33"/>
  <c r="C161" i="33" s="1"/>
  <c r="K160" i="33"/>
  <c r="M456" i="29"/>
  <c r="AD456" i="29" s="1"/>
  <c r="L456" i="29"/>
  <c r="AC457" i="29" s="1"/>
  <c r="N456" i="29"/>
  <c r="AE456" i="29" s="1"/>
  <c r="H156" i="4"/>
  <c r="I156" i="4"/>
  <c r="J156" i="4"/>
  <c r="C535" i="6" l="1"/>
  <c r="D161" i="33"/>
  <c r="E161" i="33" s="1"/>
  <c r="N457" i="29"/>
  <c r="AE457" i="29" s="1"/>
  <c r="L457" i="29"/>
  <c r="AC458" i="29" s="1"/>
  <c r="AF3" i="29" s="1"/>
  <c r="M457" i="29"/>
  <c r="AD457" i="29" s="1"/>
  <c r="M156" i="4"/>
  <c r="E157" i="4" s="1"/>
  <c r="F157" i="4" s="1"/>
  <c r="G157" i="4" s="1"/>
  <c r="K156" i="4"/>
  <c r="Q156" i="4" s="1"/>
  <c r="P156" i="4" s="1"/>
  <c r="R156" i="4" s="1"/>
  <c r="C536" i="6" l="1"/>
  <c r="H161" i="33"/>
  <c r="J161" i="33" s="1"/>
  <c r="I161" i="33"/>
  <c r="N458" i="29"/>
  <c r="AE458" i="29" s="1"/>
  <c r="L458" i="29"/>
  <c r="M458" i="29"/>
  <c r="AD458" i="29" s="1"/>
  <c r="V156" i="4"/>
  <c r="T156" i="4" s="1"/>
  <c r="U156" i="4" s="1"/>
  <c r="J157" i="4"/>
  <c r="H157" i="4"/>
  <c r="I157" i="4"/>
  <c r="C537" i="6" l="1"/>
  <c r="K157" i="4"/>
  <c r="Q157" i="4" s="1"/>
  <c r="P157" i="4" s="1"/>
  <c r="R157" i="4" s="1"/>
  <c r="V157" i="4" s="1"/>
  <c r="T157" i="4" s="1"/>
  <c r="U157" i="4" s="1"/>
  <c r="L161" i="33"/>
  <c r="C162" i="33" s="1"/>
  <c r="K161" i="33"/>
  <c r="M157" i="4"/>
  <c r="E158" i="4" s="1"/>
  <c r="F158" i="4" s="1"/>
  <c r="G158" i="4" s="1"/>
  <c r="C538" i="6" l="1"/>
  <c r="D162" i="33"/>
  <c r="E162" i="33" s="1"/>
  <c r="H158" i="4"/>
  <c r="I158" i="4"/>
  <c r="J158" i="4"/>
  <c r="C539" i="6" l="1"/>
  <c r="H162" i="33"/>
  <c r="J162" i="33" s="1"/>
  <c r="I162" i="33"/>
  <c r="K158" i="4"/>
  <c r="Q158" i="4" s="1"/>
  <c r="P158" i="4" s="1"/>
  <c r="R158" i="4" s="1"/>
  <c r="M158" i="4"/>
  <c r="E159" i="4" s="1"/>
  <c r="F159" i="4" s="1"/>
  <c r="G159" i="4" s="1"/>
  <c r="C540" i="6" l="1"/>
  <c r="L162" i="33"/>
  <c r="C163" i="33" s="1"/>
  <c r="K162" i="33"/>
  <c r="V158" i="4"/>
  <c r="T158" i="4" s="1"/>
  <c r="U158" i="4" s="1"/>
  <c r="J159" i="4"/>
  <c r="H159" i="4"/>
  <c r="I159" i="4"/>
  <c r="C541" i="6" l="1"/>
  <c r="M159" i="4"/>
  <c r="E160" i="4" s="1"/>
  <c r="F160" i="4" s="1"/>
  <c r="G160" i="4" s="1"/>
  <c r="D163" i="33"/>
  <c r="E163" i="33" s="1"/>
  <c r="K159" i="4"/>
  <c r="Q159" i="4" s="1"/>
  <c r="P159" i="4" s="1"/>
  <c r="R159" i="4" s="1"/>
  <c r="C542" i="6" l="1"/>
  <c r="H163" i="33"/>
  <c r="J163" i="33" s="1"/>
  <c r="I163" i="33"/>
  <c r="V159" i="4"/>
  <c r="T159" i="4" s="1"/>
  <c r="U159" i="4" s="1"/>
  <c r="J160" i="4"/>
  <c r="H160" i="4"/>
  <c r="I160" i="4"/>
  <c r="C543" i="6" l="1"/>
  <c r="L163" i="33"/>
  <c r="C164" i="33" s="1"/>
  <c r="K163" i="33"/>
  <c r="M160" i="4"/>
  <c r="E161" i="4" s="1"/>
  <c r="F161" i="4" s="1"/>
  <c r="G161" i="4" s="1"/>
  <c r="K160" i="4"/>
  <c r="Q160" i="4" s="1"/>
  <c r="P160" i="4" s="1"/>
  <c r="R160" i="4" s="1"/>
  <c r="C544" i="6" l="1"/>
  <c r="D164" i="33"/>
  <c r="E164" i="33" s="1"/>
  <c r="V160" i="4"/>
  <c r="T160" i="4" s="1"/>
  <c r="U160" i="4" s="1"/>
  <c r="J161" i="4"/>
  <c r="H161" i="4"/>
  <c r="I161" i="4"/>
  <c r="C545" i="6" l="1"/>
  <c r="H164" i="33"/>
  <c r="J164" i="33" s="1"/>
  <c r="I164" i="33"/>
  <c r="M161" i="4"/>
  <c r="E162" i="4" s="1"/>
  <c r="F162" i="4" s="1"/>
  <c r="G162" i="4" s="1"/>
  <c r="K161" i="4"/>
  <c r="Q161" i="4" s="1"/>
  <c r="P161" i="4" s="1"/>
  <c r="R161" i="4" s="1"/>
  <c r="V161" i="4" s="1"/>
  <c r="C546" i="6" l="1"/>
  <c r="L164" i="33"/>
  <c r="C165" i="33" s="1"/>
  <c r="K164" i="33"/>
  <c r="T161" i="4"/>
  <c r="U161" i="4" s="1"/>
  <c r="J162" i="4"/>
  <c r="H162" i="4"/>
  <c r="I162" i="4"/>
  <c r="C547" i="6" l="1"/>
  <c r="D165" i="33"/>
  <c r="E165" i="33" s="1"/>
  <c r="M162" i="4"/>
  <c r="E163" i="4" s="1"/>
  <c r="K162" i="4"/>
  <c r="Q162" i="4" s="1"/>
  <c r="P162" i="4" s="1"/>
  <c r="R162" i="4" s="1"/>
  <c r="C548" i="6" l="1"/>
  <c r="H165" i="33"/>
  <c r="J165" i="33" s="1"/>
  <c r="I165" i="33"/>
  <c r="V162" i="4"/>
  <c r="T162" i="4" s="1"/>
  <c r="U162" i="4" s="1"/>
  <c r="F163" i="4"/>
  <c r="G163" i="4" s="1"/>
  <c r="C549" i="6" l="1"/>
  <c r="K165" i="33"/>
  <c r="L165" i="33"/>
  <c r="C166" i="33" s="1"/>
  <c r="J163" i="4"/>
  <c r="H163" i="4"/>
  <c r="I163" i="4"/>
  <c r="C550" i="6" l="1"/>
  <c r="D166" i="33"/>
  <c r="E166" i="33" s="1"/>
  <c r="K163" i="4"/>
  <c r="Q163" i="4" s="1"/>
  <c r="P163" i="4" s="1"/>
  <c r="R163" i="4" s="1"/>
  <c r="M163" i="4"/>
  <c r="E164" i="4" s="1"/>
  <c r="F164" i="4" s="1"/>
  <c r="G164" i="4" s="1"/>
  <c r="C551" i="6" l="1"/>
  <c r="H166" i="33"/>
  <c r="J166" i="33" s="1"/>
  <c r="I166" i="33"/>
  <c r="V163" i="4"/>
  <c r="T163" i="4" s="1"/>
  <c r="U163" i="4" s="1"/>
  <c r="J164" i="4"/>
  <c r="H164" i="4"/>
  <c r="I164" i="4"/>
  <c r="C552" i="6" l="1"/>
  <c r="L166" i="33"/>
  <c r="C167" i="33" s="1"/>
  <c r="K166" i="33"/>
  <c r="K164" i="4"/>
  <c r="Q164" i="4" s="1"/>
  <c r="P164" i="4" s="1"/>
  <c r="R164" i="4" s="1"/>
  <c r="M164" i="4"/>
  <c r="E165" i="4" s="1"/>
  <c r="F165" i="4" s="1"/>
  <c r="G165" i="4" s="1"/>
  <c r="C553" i="6" l="1"/>
  <c r="D167" i="33"/>
  <c r="E167" i="33" s="1"/>
  <c r="V164" i="4"/>
  <c r="T164" i="4" s="1"/>
  <c r="U164" i="4" s="1"/>
  <c r="J165" i="4"/>
  <c r="H165" i="4"/>
  <c r="I165" i="4"/>
  <c r="C554" i="6" l="1"/>
  <c r="H167" i="33"/>
  <c r="J167" i="33" s="1"/>
  <c r="I167" i="33"/>
  <c r="M165" i="4"/>
  <c r="E166" i="4" s="1"/>
  <c r="F166" i="4" s="1"/>
  <c r="G166" i="4" s="1"/>
  <c r="K165" i="4"/>
  <c r="Q165" i="4" s="1"/>
  <c r="P165" i="4" s="1"/>
  <c r="R165" i="4" s="1"/>
  <c r="V165" i="4" s="1"/>
  <c r="C555" i="6" l="1"/>
  <c r="L167" i="33"/>
  <c r="C168" i="33" s="1"/>
  <c r="K167" i="33"/>
  <c r="T165" i="4"/>
  <c r="U165" i="4" s="1"/>
  <c r="J166" i="4"/>
  <c r="H166" i="4"/>
  <c r="I166" i="4"/>
  <c r="C556" i="6" l="1"/>
  <c r="D168" i="33"/>
  <c r="E168" i="33" s="1"/>
  <c r="M166" i="4"/>
  <c r="E167" i="4" s="1"/>
  <c r="F167" i="4" s="1"/>
  <c r="G167" i="4" s="1"/>
  <c r="K166" i="4"/>
  <c r="Q166" i="4" s="1"/>
  <c r="P166" i="4" s="1"/>
  <c r="R166" i="4" s="1"/>
  <c r="C557" i="6" l="1"/>
  <c r="H168" i="33"/>
  <c r="J168" i="33" s="1"/>
  <c r="I168" i="33"/>
  <c r="V166" i="4"/>
  <c r="T166" i="4" s="1"/>
  <c r="U166" i="4" s="1"/>
  <c r="J167" i="4"/>
  <c r="H167" i="4"/>
  <c r="I167" i="4"/>
  <c r="C558" i="6" l="1"/>
  <c r="L168" i="33"/>
  <c r="C169" i="33" s="1"/>
  <c r="K168" i="33"/>
  <c r="M167" i="4"/>
  <c r="E168" i="4" s="1"/>
  <c r="K167" i="4"/>
  <c r="Q167" i="4" s="1"/>
  <c r="P167" i="4" s="1"/>
  <c r="R167" i="4" s="1"/>
  <c r="C559" i="6" l="1"/>
  <c r="D169" i="33"/>
  <c r="E169" i="33" s="1"/>
  <c r="V167" i="4"/>
  <c r="T167" i="4" s="1"/>
  <c r="U167" i="4" s="1"/>
  <c r="F168" i="4"/>
  <c r="G168" i="4" s="1"/>
  <c r="C560" i="6" l="1"/>
  <c r="H169" i="33"/>
  <c r="J169" i="33" s="1"/>
  <c r="I169" i="33"/>
  <c r="J168" i="4"/>
  <c r="H168" i="4"/>
  <c r="I168" i="4"/>
  <c r="C561" i="6" l="1"/>
  <c r="L169" i="33"/>
  <c r="C170" i="33" s="1"/>
  <c r="K169" i="33"/>
  <c r="M168" i="4"/>
  <c r="E169" i="4" s="1"/>
  <c r="F169" i="4" s="1"/>
  <c r="G169" i="4" s="1"/>
  <c r="K168" i="4"/>
  <c r="Q168" i="4" s="1"/>
  <c r="P168" i="4" s="1"/>
  <c r="R168" i="4" s="1"/>
  <c r="C562" i="6" l="1"/>
  <c r="D170" i="33"/>
  <c r="E170" i="33" s="1"/>
  <c r="V168" i="4"/>
  <c r="T168" i="4" s="1"/>
  <c r="U168" i="4" s="1"/>
  <c r="J169" i="4"/>
  <c r="H169" i="4"/>
  <c r="I169" i="4"/>
  <c r="C563" i="6" l="1"/>
  <c r="H170" i="33"/>
  <c r="J170" i="33" s="1"/>
  <c r="I170" i="33"/>
  <c r="K169" i="4"/>
  <c r="Q169" i="4" s="1"/>
  <c r="P169" i="4" s="1"/>
  <c r="R169" i="4" s="1"/>
  <c r="M169" i="4"/>
  <c r="E170" i="4" s="1"/>
  <c r="F170" i="4" s="1"/>
  <c r="G170" i="4" s="1"/>
  <c r="C564" i="6" l="1"/>
  <c r="L170" i="33"/>
  <c r="C171" i="33" s="1"/>
  <c r="K170" i="33"/>
  <c r="V169" i="4"/>
  <c r="T169" i="4" s="1"/>
  <c r="U169" i="4" s="1"/>
  <c r="J170" i="4"/>
  <c r="H170" i="4"/>
  <c r="I170" i="4"/>
  <c r="C565" i="6" l="1"/>
  <c r="K170" i="4"/>
  <c r="Q170" i="4" s="1"/>
  <c r="P170" i="4" s="1"/>
  <c r="R170" i="4" s="1"/>
  <c r="V170" i="4" s="1"/>
  <c r="T170" i="4" s="1"/>
  <c r="U170" i="4" s="1"/>
  <c r="D171" i="33"/>
  <c r="E171" i="33" s="1"/>
  <c r="M170" i="4"/>
  <c r="E171" i="4" s="1"/>
  <c r="F171" i="4" s="1"/>
  <c r="G171" i="4" s="1"/>
  <c r="C566" i="6" l="1"/>
  <c r="H171" i="33"/>
  <c r="J171" i="33" s="1"/>
  <c r="I171" i="33"/>
  <c r="I171" i="4"/>
  <c r="J171" i="4"/>
  <c r="H171" i="4"/>
  <c r="C567" i="6" l="1"/>
  <c r="L171" i="33"/>
  <c r="C172" i="33" s="1"/>
  <c r="K171" i="33"/>
  <c r="M171" i="4"/>
  <c r="E172" i="4" s="1"/>
  <c r="F172" i="4" s="1"/>
  <c r="G172" i="4" s="1"/>
  <c r="K171" i="4"/>
  <c r="Q171" i="4" s="1"/>
  <c r="P171" i="4" s="1"/>
  <c r="R171" i="4" s="1"/>
  <c r="V171" i="4" s="1"/>
  <c r="C568" i="6" l="1"/>
  <c r="D172" i="33"/>
  <c r="E172" i="33" s="1"/>
  <c r="T171" i="4"/>
  <c r="U171" i="4" s="1"/>
  <c r="J172" i="4"/>
  <c r="H172" i="4"/>
  <c r="I172" i="4"/>
  <c r="C569" i="6" l="1"/>
  <c r="H172" i="33"/>
  <c r="J172" i="33" s="1"/>
  <c r="I172" i="33"/>
  <c r="M172" i="4"/>
  <c r="E173" i="4" s="1"/>
  <c r="F173" i="4" s="1"/>
  <c r="G173" i="4" s="1"/>
  <c r="K172" i="4"/>
  <c r="Q172" i="4" s="1"/>
  <c r="P172" i="4" s="1"/>
  <c r="R172" i="4" s="1"/>
  <c r="C570" i="6" l="1"/>
  <c r="L172" i="33"/>
  <c r="C173" i="33" s="1"/>
  <c r="K172" i="33"/>
  <c r="V172" i="4"/>
  <c r="T172" i="4" s="1"/>
  <c r="U172" i="4" s="1"/>
  <c r="J173" i="4"/>
  <c r="H173" i="4"/>
  <c r="I173" i="4"/>
  <c r="C571" i="6" l="1"/>
  <c r="D173" i="33"/>
  <c r="E173" i="33" s="1"/>
  <c r="M173" i="4"/>
  <c r="E174" i="4" s="1"/>
  <c r="F174" i="4" s="1"/>
  <c r="G174" i="4" s="1"/>
  <c r="K173" i="4"/>
  <c r="Q173" i="4" s="1"/>
  <c r="P173" i="4" s="1"/>
  <c r="R173" i="4" s="1"/>
  <c r="V173" i="4" s="1"/>
  <c r="C572" i="6" l="1"/>
  <c r="H173" i="33"/>
  <c r="J173" i="33" s="1"/>
  <c r="I173" i="33"/>
  <c r="T173" i="4"/>
  <c r="U173" i="4" s="1"/>
  <c r="J174" i="4"/>
  <c r="H174" i="4"/>
  <c r="I174" i="4"/>
  <c r="C573" i="6" l="1"/>
  <c r="L173" i="33"/>
  <c r="C174" i="33" s="1"/>
  <c r="K173" i="33"/>
  <c r="M174" i="4"/>
  <c r="E175" i="4" s="1"/>
  <c r="F175" i="4" s="1"/>
  <c r="G175" i="4" s="1"/>
  <c r="K174" i="4"/>
  <c r="Q174" i="4" s="1"/>
  <c r="P174" i="4" s="1"/>
  <c r="R174" i="4" s="1"/>
  <c r="C574" i="6" l="1"/>
  <c r="D174" i="33"/>
  <c r="E174" i="33" s="1"/>
  <c r="V174" i="4"/>
  <c r="T174" i="4" s="1"/>
  <c r="U174" i="4" s="1"/>
  <c r="J175" i="4"/>
  <c r="H175" i="4"/>
  <c r="I175" i="4"/>
  <c r="C575" i="6" l="1"/>
  <c r="H174" i="33"/>
  <c r="J174" i="33" s="1"/>
  <c r="I174" i="33"/>
  <c r="M175" i="4"/>
  <c r="E176" i="4" s="1"/>
  <c r="F176" i="4" s="1"/>
  <c r="K175" i="4"/>
  <c r="Q175" i="4" s="1"/>
  <c r="P175" i="4" s="1"/>
  <c r="R175" i="4" s="1"/>
  <c r="C576" i="6" l="1"/>
  <c r="L174" i="33"/>
  <c r="C175" i="33" s="1"/>
  <c r="K174" i="33"/>
  <c r="V175" i="4"/>
  <c r="T175" i="4" s="1"/>
  <c r="U175" i="4" s="1"/>
  <c r="G176" i="4"/>
  <c r="C577" i="6" l="1"/>
  <c r="D175" i="33"/>
  <c r="E175" i="33" s="1"/>
  <c r="I176" i="4"/>
  <c r="J176" i="4"/>
  <c r="H176" i="4"/>
  <c r="C578" i="6" l="1"/>
  <c r="H175" i="33"/>
  <c r="J175" i="33" s="1"/>
  <c r="I175" i="33"/>
  <c r="M176" i="4"/>
  <c r="E177" i="4" s="1"/>
  <c r="F177" i="4" s="1"/>
  <c r="G177" i="4" s="1"/>
  <c r="K176" i="4"/>
  <c r="C579" i="6" l="1"/>
  <c r="L175" i="33"/>
  <c r="C176" i="33" s="1"/>
  <c r="K175" i="33"/>
  <c r="Q176" i="4"/>
  <c r="P176" i="4" s="1"/>
  <c r="R176" i="4" s="1"/>
  <c r="J177" i="4"/>
  <c r="H177" i="4"/>
  <c r="I177" i="4"/>
  <c r="C580" i="6" l="1"/>
  <c r="D176" i="33"/>
  <c r="E176" i="33" s="1"/>
  <c r="V176" i="4"/>
  <c r="T176" i="4" s="1"/>
  <c r="U176" i="4" s="1"/>
  <c r="K177" i="4"/>
  <c r="Q177" i="4" s="1"/>
  <c r="P177" i="4" s="1"/>
  <c r="R177" i="4" s="1"/>
  <c r="M177" i="4"/>
  <c r="E178" i="4" s="1"/>
  <c r="C581" i="6" l="1"/>
  <c r="H176" i="33"/>
  <c r="J176" i="33" s="1"/>
  <c r="I176" i="33"/>
  <c r="V177" i="4"/>
  <c r="T177" i="4" s="1"/>
  <c r="U177" i="4" s="1"/>
  <c r="F178" i="4"/>
  <c r="G178" i="4" s="1"/>
  <c r="C582" i="6" l="1"/>
  <c r="L176" i="33"/>
  <c r="C177" i="33" s="1"/>
  <c r="K176" i="33"/>
  <c r="J178" i="4"/>
  <c r="H178" i="4"/>
  <c r="I178" i="4"/>
  <c r="C583" i="6" l="1"/>
  <c r="D177" i="33"/>
  <c r="E177" i="33" s="1"/>
  <c r="K178" i="4"/>
  <c r="Q178" i="4" s="1"/>
  <c r="P178" i="4" s="1"/>
  <c r="R178" i="4" s="1"/>
  <c r="M178" i="4"/>
  <c r="E179" i="4" s="1"/>
  <c r="F179" i="4" s="1"/>
  <c r="C584" i="6" l="1"/>
  <c r="H177" i="33"/>
  <c r="J177" i="33" s="1"/>
  <c r="I177" i="33"/>
  <c r="V178" i="4"/>
  <c r="T178" i="4" s="1"/>
  <c r="U178" i="4" s="1"/>
  <c r="G179" i="4"/>
  <c r="C585" i="6" l="1"/>
  <c r="L177" i="33"/>
  <c r="C178" i="33" s="1"/>
  <c r="K177" i="33"/>
  <c r="J179" i="4"/>
  <c r="H179" i="4"/>
  <c r="I179" i="4"/>
  <c r="C586" i="6" l="1"/>
  <c r="D178" i="33"/>
  <c r="E178" i="33" s="1"/>
  <c r="M179" i="4"/>
  <c r="E180" i="4" s="1"/>
  <c r="F180" i="4" s="1"/>
  <c r="G180" i="4" s="1"/>
  <c r="K179" i="4"/>
  <c r="Q179" i="4" s="1"/>
  <c r="P179" i="4" s="1"/>
  <c r="R179" i="4" s="1"/>
  <c r="V179" i="4" s="1"/>
  <c r="C587" i="6" l="1"/>
  <c r="H178" i="33"/>
  <c r="J178" i="33" s="1"/>
  <c r="I178" i="33"/>
  <c r="T179" i="4"/>
  <c r="U179" i="4" s="1"/>
  <c r="J180" i="4"/>
  <c r="H180" i="4"/>
  <c r="I180" i="4"/>
  <c r="C588" i="6" l="1"/>
  <c r="L178" i="33"/>
  <c r="C179" i="33" s="1"/>
  <c r="K178" i="33"/>
  <c r="M180" i="4"/>
  <c r="E181" i="4" s="1"/>
  <c r="K180" i="4"/>
  <c r="Q180" i="4" s="1"/>
  <c r="P180" i="4" s="1"/>
  <c r="R180" i="4" s="1"/>
  <c r="C589" i="6" l="1"/>
  <c r="D179" i="33"/>
  <c r="E179" i="33" s="1"/>
  <c r="V180" i="4"/>
  <c r="T180" i="4" s="1"/>
  <c r="U180" i="4" s="1"/>
  <c r="F181" i="4"/>
  <c r="G181" i="4" s="1"/>
  <c r="C590" i="6" l="1"/>
  <c r="H179" i="33"/>
  <c r="J179" i="33" s="1"/>
  <c r="I179" i="33"/>
  <c r="J181" i="4"/>
  <c r="H181" i="4"/>
  <c r="I181" i="4"/>
  <c r="C591" i="6" l="1"/>
  <c r="L179" i="33"/>
  <c r="C180" i="33" s="1"/>
  <c r="K179" i="33"/>
  <c r="M181" i="4"/>
  <c r="E182" i="4" s="1"/>
  <c r="F182" i="4" s="1"/>
  <c r="G182" i="4" s="1"/>
  <c r="K181" i="4"/>
  <c r="Q181" i="4" s="1"/>
  <c r="P181" i="4" s="1"/>
  <c r="R181" i="4" s="1"/>
  <c r="V181" i="4" s="1"/>
  <c r="C592" i="6" l="1"/>
  <c r="D180" i="33"/>
  <c r="E180" i="33" s="1"/>
  <c r="T181" i="4"/>
  <c r="U181" i="4" s="1"/>
  <c r="J182" i="4"/>
  <c r="H182" i="4"/>
  <c r="I182" i="4"/>
  <c r="C593" i="6" l="1"/>
  <c r="H180" i="33"/>
  <c r="J180" i="33" s="1"/>
  <c r="I180" i="33"/>
  <c r="K182" i="4"/>
  <c r="Q182" i="4" s="1"/>
  <c r="P182" i="4" s="1"/>
  <c r="R182" i="4" s="1"/>
  <c r="M182" i="4"/>
  <c r="E183" i="4" s="1"/>
  <c r="C594" i="6" l="1"/>
  <c r="L180" i="33"/>
  <c r="C181" i="33" s="1"/>
  <c r="K180" i="33"/>
  <c r="V182" i="4"/>
  <c r="T182" i="4" s="1"/>
  <c r="U182" i="4" s="1"/>
  <c r="F183" i="4"/>
  <c r="G183" i="4" s="1"/>
  <c r="C595" i="6" l="1"/>
  <c r="D181" i="33"/>
  <c r="E181" i="33" s="1"/>
  <c r="J183" i="4"/>
  <c r="H183" i="4"/>
  <c r="I183" i="4"/>
  <c r="H181" i="33" l="1"/>
  <c r="J181" i="33" s="1"/>
  <c r="I181" i="33"/>
  <c r="M183" i="4"/>
  <c r="E184" i="4" s="1"/>
  <c r="K183" i="4"/>
  <c r="Q183" i="4" s="1"/>
  <c r="P183" i="4" s="1"/>
  <c r="R183" i="4" s="1"/>
  <c r="L181" i="33" l="1"/>
  <c r="C182" i="33" s="1"/>
  <c r="K181" i="33"/>
  <c r="V183" i="4"/>
  <c r="T183" i="4" s="1"/>
  <c r="U183" i="4" s="1"/>
  <c r="F184" i="4"/>
  <c r="G184" i="4" s="1"/>
  <c r="D182" i="33" l="1"/>
  <c r="E182" i="33" s="1"/>
  <c r="J184" i="4"/>
  <c r="H184" i="4"/>
  <c r="I184" i="4"/>
  <c r="K184" i="4" l="1"/>
  <c r="Q184" i="4" s="1"/>
  <c r="P184" i="4" s="1"/>
  <c r="R184" i="4" s="1"/>
  <c r="V184" i="4" s="1"/>
  <c r="T184" i="4" s="1"/>
  <c r="U184" i="4" s="1"/>
  <c r="H182" i="33"/>
  <c r="J182" i="33" s="1"/>
  <c r="I182" i="33"/>
  <c r="M184" i="4"/>
  <c r="E185" i="4" s="1"/>
  <c r="L182" i="33" l="1"/>
  <c r="C183" i="33" s="1"/>
  <c r="K182" i="33"/>
  <c r="F185" i="4"/>
  <c r="G185" i="4" s="1"/>
  <c r="D183" i="33" l="1"/>
  <c r="E183" i="33" s="1"/>
  <c r="H185" i="4"/>
  <c r="I185" i="4"/>
  <c r="J185" i="4"/>
  <c r="H183" i="33" l="1"/>
  <c r="J183" i="33" s="1"/>
  <c r="I183" i="33"/>
  <c r="K185" i="4"/>
  <c r="Q185" i="4" s="1"/>
  <c r="P185" i="4" s="1"/>
  <c r="R185" i="4" s="1"/>
  <c r="V185" i="4" s="1"/>
  <c r="M185" i="4"/>
  <c r="E186" i="4" s="1"/>
  <c r="F186" i="4" s="1"/>
  <c r="G186" i="4" s="1"/>
  <c r="K183" i="33" l="1"/>
  <c r="L183" i="33"/>
  <c r="C184" i="33" s="1"/>
  <c r="T185" i="4"/>
  <c r="U185" i="4" s="1"/>
  <c r="J186" i="4"/>
  <c r="H186" i="4"/>
  <c r="I186" i="4"/>
  <c r="D184" i="33" l="1"/>
  <c r="E184" i="33" s="1"/>
  <c r="M186" i="4"/>
  <c r="E187" i="4" s="1"/>
  <c r="K186" i="4"/>
  <c r="Q186" i="4" s="1"/>
  <c r="P186" i="4" s="1"/>
  <c r="R186" i="4" s="1"/>
  <c r="H184" i="33" l="1"/>
  <c r="J184" i="33" s="1"/>
  <c r="I184" i="33"/>
  <c r="V186" i="4"/>
  <c r="T186" i="4" s="1"/>
  <c r="U186" i="4" s="1"/>
  <c r="F187" i="4"/>
  <c r="G187" i="4" s="1"/>
  <c r="L184" i="33" l="1"/>
  <c r="C185" i="33" s="1"/>
  <c r="K184" i="33"/>
  <c r="J187" i="4"/>
  <c r="H187" i="4"/>
  <c r="I187" i="4"/>
  <c r="M187" i="4" l="1"/>
  <c r="E188" i="4" s="1"/>
  <c r="F188" i="4" s="1"/>
  <c r="D185" i="33"/>
  <c r="E185" i="33" s="1"/>
  <c r="K187" i="4"/>
  <c r="Q187" i="4" s="1"/>
  <c r="P187" i="4" s="1"/>
  <c r="R187" i="4" s="1"/>
  <c r="V187" i="4" s="1"/>
  <c r="H185" i="33" l="1"/>
  <c r="J185" i="33" s="1"/>
  <c r="I185" i="33"/>
  <c r="T187" i="4"/>
  <c r="U187" i="4" s="1"/>
  <c r="G188" i="4"/>
  <c r="L185" i="33" l="1"/>
  <c r="C186" i="33" s="1"/>
  <c r="K185" i="33"/>
  <c r="J188" i="4"/>
  <c r="H188" i="4"/>
  <c r="I188" i="4"/>
  <c r="D186" i="33" l="1"/>
  <c r="E186" i="33" s="1"/>
  <c r="M188" i="4"/>
  <c r="E189" i="4" s="1"/>
  <c r="F189" i="4" s="1"/>
  <c r="K188" i="4"/>
  <c r="Q188" i="4" s="1"/>
  <c r="P188" i="4" s="1"/>
  <c r="R188" i="4" s="1"/>
  <c r="H186" i="33" l="1"/>
  <c r="J186" i="33" s="1"/>
  <c r="I186" i="33"/>
  <c r="V188" i="4"/>
  <c r="T188" i="4" s="1"/>
  <c r="U188" i="4" s="1"/>
  <c r="G189" i="4"/>
  <c r="L186" i="33" l="1"/>
  <c r="C187" i="33" s="1"/>
  <c r="K186" i="33"/>
  <c r="J189" i="4"/>
  <c r="H189" i="4"/>
  <c r="I189" i="4"/>
  <c r="D187" i="33" l="1"/>
  <c r="E187" i="33" s="1"/>
  <c r="M189" i="4"/>
  <c r="E190" i="4" s="1"/>
  <c r="F190" i="4" s="1"/>
  <c r="G190" i="4" s="1"/>
  <c r="K189" i="4"/>
  <c r="Q189" i="4" s="1"/>
  <c r="P189" i="4" s="1"/>
  <c r="R189" i="4" s="1"/>
  <c r="V189" i="4" s="1"/>
  <c r="H187" i="33" l="1"/>
  <c r="J187" i="33" s="1"/>
  <c r="I187" i="33"/>
  <c r="T189" i="4"/>
  <c r="U189" i="4" s="1"/>
  <c r="J190" i="4"/>
  <c r="H190" i="4"/>
  <c r="I190" i="4"/>
  <c r="L187" i="33" l="1"/>
  <c r="C188" i="33" s="1"/>
  <c r="K187" i="33"/>
  <c r="M190" i="4"/>
  <c r="E191" i="4" s="1"/>
  <c r="K190" i="4"/>
  <c r="Q190" i="4" s="1"/>
  <c r="P190" i="4" s="1"/>
  <c r="R190" i="4" s="1"/>
  <c r="D188" i="33" l="1"/>
  <c r="E188" i="33" s="1"/>
  <c r="V190" i="4"/>
  <c r="T190" i="4" s="1"/>
  <c r="U190" i="4" s="1"/>
  <c r="F191" i="4"/>
  <c r="G191" i="4" s="1"/>
  <c r="H188" i="33" l="1"/>
  <c r="J188" i="33" s="1"/>
  <c r="I188" i="33"/>
  <c r="I191" i="4"/>
  <c r="J191" i="4"/>
  <c r="H191" i="4"/>
  <c r="L188" i="33" l="1"/>
  <c r="C189" i="33" s="1"/>
  <c r="K188" i="33"/>
  <c r="K191" i="4"/>
  <c r="Q191" i="4" s="1"/>
  <c r="P191" i="4" s="1"/>
  <c r="R191" i="4" s="1"/>
  <c r="V191" i="4" s="1"/>
  <c r="M191" i="4"/>
  <c r="E192" i="4" s="1"/>
  <c r="F192" i="4" s="1"/>
  <c r="G192" i="4" s="1"/>
  <c r="D189" i="33" l="1"/>
  <c r="E189" i="33" s="1"/>
  <c r="T191" i="4"/>
  <c r="U191" i="4" s="1"/>
  <c r="J192" i="4"/>
  <c r="H192" i="4"/>
  <c r="I192" i="4"/>
  <c r="H189" i="33" l="1"/>
  <c r="J189" i="33" s="1"/>
  <c r="I189" i="33"/>
  <c r="M192" i="4"/>
  <c r="E193" i="4" s="1"/>
  <c r="K192" i="4"/>
  <c r="Q192" i="4" s="1"/>
  <c r="P192" i="4" s="1"/>
  <c r="R192" i="4" s="1"/>
  <c r="L189" i="33" l="1"/>
  <c r="C190" i="33" s="1"/>
  <c r="K189" i="33"/>
  <c r="V192" i="4"/>
  <c r="T192" i="4" s="1"/>
  <c r="U192" i="4" s="1"/>
  <c r="F193" i="4"/>
  <c r="G193" i="4" s="1"/>
  <c r="D190" i="33" l="1"/>
  <c r="E190" i="33" s="1"/>
  <c r="J193" i="4"/>
  <c r="H193" i="4"/>
  <c r="I193" i="4"/>
  <c r="H190" i="33" l="1"/>
  <c r="J190" i="33" s="1"/>
  <c r="I190" i="33"/>
  <c r="K193" i="4"/>
  <c r="Q193" i="4" s="1"/>
  <c r="P193" i="4" s="1"/>
  <c r="R193" i="4" s="1"/>
  <c r="V193" i="4" s="1"/>
  <c r="T193" i="4" s="1"/>
  <c r="U193" i="4" s="1"/>
  <c r="M193" i="4"/>
  <c r="E194" i="4" s="1"/>
  <c r="L190" i="33" l="1"/>
  <c r="C191" i="33" s="1"/>
  <c r="K190" i="33"/>
  <c r="F194" i="4"/>
  <c r="G194" i="4" s="1"/>
  <c r="D191" i="33" l="1"/>
  <c r="E191" i="33" s="1"/>
  <c r="J194" i="4"/>
  <c r="H194" i="4"/>
  <c r="I194" i="4"/>
  <c r="K194" i="4" l="1"/>
  <c r="Q194" i="4" s="1"/>
  <c r="P194" i="4" s="1"/>
  <c r="R194" i="4" s="1"/>
  <c r="V194" i="4" s="1"/>
  <c r="T194" i="4" s="1"/>
  <c r="U194" i="4" s="1"/>
  <c r="H191" i="33"/>
  <c r="J191" i="33" s="1"/>
  <c r="I191" i="33"/>
  <c r="M194" i="4"/>
  <c r="E195" i="4" s="1"/>
  <c r="L191" i="33" l="1"/>
  <c r="C192" i="33" s="1"/>
  <c r="K191" i="33"/>
  <c r="F195" i="4"/>
  <c r="G195" i="4" s="1"/>
  <c r="D192" i="33" l="1"/>
  <c r="E192" i="33" s="1"/>
  <c r="J195" i="4"/>
  <c r="H195" i="4"/>
  <c r="I195" i="4"/>
  <c r="K195" i="4" l="1"/>
  <c r="Q195" i="4" s="1"/>
  <c r="P195" i="4" s="1"/>
  <c r="R195" i="4" s="1"/>
  <c r="V195" i="4" s="1"/>
  <c r="T195" i="4" s="1"/>
  <c r="U195" i="4" s="1"/>
  <c r="H192" i="33"/>
  <c r="J192" i="33" s="1"/>
  <c r="I192" i="33"/>
  <c r="M195" i="4"/>
  <c r="E196" i="4" s="1"/>
  <c r="F196" i="4" s="1"/>
  <c r="L192" i="33" l="1"/>
  <c r="C193" i="33" s="1"/>
  <c r="K192" i="33"/>
  <c r="G196" i="4"/>
  <c r="D193" i="33" l="1"/>
  <c r="E193" i="33" s="1"/>
  <c r="I196" i="4"/>
  <c r="J196" i="4"/>
  <c r="H196" i="4"/>
  <c r="H193" i="33" l="1"/>
  <c r="J193" i="33" s="1"/>
  <c r="I193" i="33"/>
  <c r="M196" i="4"/>
  <c r="E197" i="4" s="1"/>
  <c r="F197" i="4" s="1"/>
  <c r="K196" i="4"/>
  <c r="L193" i="33" l="1"/>
  <c r="C194" i="33" s="1"/>
  <c r="K193" i="33"/>
  <c r="Q196" i="4"/>
  <c r="P196" i="4" s="1"/>
  <c r="R196" i="4" s="1"/>
  <c r="G197" i="4"/>
  <c r="D194" i="33" l="1"/>
  <c r="E194" i="33" s="1"/>
  <c r="V196" i="4"/>
  <c r="T196" i="4" s="1"/>
  <c r="U196" i="4" s="1"/>
  <c r="J197" i="4"/>
  <c r="H197" i="4"/>
  <c r="I197" i="4"/>
  <c r="K197" i="4" l="1"/>
  <c r="Q197" i="4" s="1"/>
  <c r="P197" i="4" s="1"/>
  <c r="R197" i="4" s="1"/>
  <c r="V197" i="4" s="1"/>
  <c r="T197" i="4" s="1"/>
  <c r="U197" i="4" s="1"/>
  <c r="H194" i="33"/>
  <c r="J194" i="33" s="1"/>
  <c r="I194" i="33"/>
  <c r="M197" i="4"/>
  <c r="E198" i="4" s="1"/>
  <c r="F198" i="4" s="1"/>
  <c r="G198" i="4" s="1"/>
  <c r="L194" i="33" l="1"/>
  <c r="C195" i="33" s="1"/>
  <c r="K194" i="33"/>
  <c r="H198" i="4"/>
  <c r="J198" i="4"/>
  <c r="I198" i="4"/>
  <c r="D195" i="33" l="1"/>
  <c r="E195" i="33" s="1"/>
  <c r="M198" i="4"/>
  <c r="E199" i="4" s="1"/>
  <c r="F199" i="4" s="1"/>
  <c r="G199" i="4" s="1"/>
  <c r="K198" i="4"/>
  <c r="H195" i="33" l="1"/>
  <c r="J195" i="33" s="1"/>
  <c r="I195" i="33"/>
  <c r="Q198" i="4"/>
  <c r="P198" i="4" s="1"/>
  <c r="R198" i="4" s="1"/>
  <c r="J199" i="4"/>
  <c r="H199" i="4"/>
  <c r="I199" i="4"/>
  <c r="L195" i="33" l="1"/>
  <c r="C196" i="33" s="1"/>
  <c r="K195" i="33"/>
  <c r="V198" i="4"/>
  <c r="T198" i="4" s="1"/>
  <c r="U198" i="4" s="1"/>
  <c r="M199" i="4"/>
  <c r="E200" i="4" s="1"/>
  <c r="K199" i="4"/>
  <c r="Q199" i="4" s="1"/>
  <c r="P199" i="4" s="1"/>
  <c r="R199" i="4" s="1"/>
  <c r="V199" i="4" s="1"/>
  <c r="D196" i="33" l="1"/>
  <c r="E196" i="33" s="1"/>
  <c r="T199" i="4"/>
  <c r="U199" i="4" s="1"/>
  <c r="F200" i="4"/>
  <c r="G200" i="4" s="1"/>
  <c r="H196" i="33" l="1"/>
  <c r="J196" i="33" s="1"/>
  <c r="I196" i="33"/>
  <c r="I200" i="4"/>
  <c r="J200" i="4"/>
  <c r="H200" i="4"/>
  <c r="L196" i="33" l="1"/>
  <c r="C197" i="33" s="1"/>
  <c r="K196" i="33"/>
  <c r="K200" i="4"/>
  <c r="Q200" i="4" s="1"/>
  <c r="P200" i="4" s="1"/>
  <c r="R200" i="4" s="1"/>
  <c r="M200" i="4"/>
  <c r="E201" i="4" s="1"/>
  <c r="F201" i="4" s="1"/>
  <c r="G201" i="4" s="1"/>
  <c r="D197" i="33" l="1"/>
  <c r="E197" i="33" s="1"/>
  <c r="V200" i="4"/>
  <c r="T200" i="4" s="1"/>
  <c r="U200" i="4" s="1"/>
  <c r="J201" i="4"/>
  <c r="H201" i="4"/>
  <c r="I201" i="4"/>
  <c r="K201" i="4" l="1"/>
  <c r="Q201" i="4" s="1"/>
  <c r="P201" i="4" s="1"/>
  <c r="R201" i="4" s="1"/>
  <c r="V201" i="4" s="1"/>
  <c r="T201" i="4" s="1"/>
  <c r="U201" i="4" s="1"/>
  <c r="H197" i="33"/>
  <c r="J197" i="33" s="1"/>
  <c r="I197" i="33"/>
  <c r="M201" i="4"/>
  <c r="E202" i="4" s="1"/>
  <c r="L197" i="33" l="1"/>
  <c r="C198" i="33" s="1"/>
  <c r="K197" i="33"/>
  <c r="F202" i="4"/>
  <c r="G202" i="4" s="1"/>
  <c r="D198" i="33" l="1"/>
  <c r="E198" i="33" s="1"/>
  <c r="J202" i="4"/>
  <c r="H202" i="4"/>
  <c r="I202" i="4"/>
  <c r="H198" i="33" l="1"/>
  <c r="J198" i="33" s="1"/>
  <c r="I198" i="33"/>
  <c r="M202" i="4"/>
  <c r="E203" i="4" s="1"/>
  <c r="F203" i="4" s="1"/>
  <c r="K202" i="4"/>
  <c r="Q202" i="4" s="1"/>
  <c r="P202" i="4" s="1"/>
  <c r="R202" i="4" s="1"/>
  <c r="L198" i="33" l="1"/>
  <c r="C199" i="33" s="1"/>
  <c r="K198" i="33"/>
  <c r="V202" i="4"/>
  <c r="T202" i="4" s="1"/>
  <c r="U202" i="4" s="1"/>
  <c r="G203" i="4"/>
  <c r="I203" i="4" s="1"/>
  <c r="D199" i="33" l="1"/>
  <c r="E199" i="33" s="1"/>
  <c r="H203" i="4"/>
  <c r="M203" i="4" s="1"/>
  <c r="E204" i="4" s="1"/>
  <c r="F204" i="4" s="1"/>
  <c r="G204" i="4" s="1"/>
  <c r="J203" i="4"/>
  <c r="K203" i="4" s="1"/>
  <c r="Q203" i="4" s="1"/>
  <c r="P203" i="4" s="1"/>
  <c r="R203" i="4" s="1"/>
  <c r="V203" i="4" s="1"/>
  <c r="H199" i="33" l="1"/>
  <c r="J199" i="33" s="1"/>
  <c r="I199" i="33"/>
  <c r="T203" i="4"/>
  <c r="U203" i="4" s="1"/>
  <c r="J204" i="4"/>
  <c r="H204" i="4"/>
  <c r="I204" i="4"/>
  <c r="L199" i="33" l="1"/>
  <c r="C200" i="33" s="1"/>
  <c r="K199" i="33"/>
  <c r="M204" i="4"/>
  <c r="E205" i="4" s="1"/>
  <c r="K204" i="4"/>
  <c r="Q204" i="4" s="1"/>
  <c r="P204" i="4" s="1"/>
  <c r="R204" i="4" s="1"/>
  <c r="D200" i="33" l="1"/>
  <c r="E200" i="33" s="1"/>
  <c r="V204" i="4"/>
  <c r="T204" i="4" s="1"/>
  <c r="U204" i="4" s="1"/>
  <c r="F205" i="4"/>
  <c r="G205" i="4" s="1"/>
  <c r="H200" i="33" l="1"/>
  <c r="J200" i="33" s="1"/>
  <c r="I200" i="33"/>
  <c r="J205" i="4"/>
  <c r="H205" i="4"/>
  <c r="I205" i="4"/>
  <c r="L200" i="33" l="1"/>
  <c r="C201" i="33" s="1"/>
  <c r="K200" i="33"/>
  <c r="M205" i="4"/>
  <c r="E206" i="4" s="1"/>
  <c r="K205" i="4"/>
  <c r="Q205" i="4" s="1"/>
  <c r="P205" i="4" s="1"/>
  <c r="R205" i="4" s="1"/>
  <c r="V205" i="4" s="1"/>
  <c r="D201" i="33" l="1"/>
  <c r="E201" i="33" s="1"/>
  <c r="T205" i="4"/>
  <c r="U205" i="4" s="1"/>
  <c r="F206" i="4"/>
  <c r="G206" i="4" s="1"/>
  <c r="H201" i="33" l="1"/>
  <c r="J201" i="33" s="1"/>
  <c r="I201" i="33"/>
  <c r="J206" i="4"/>
  <c r="H206" i="4"/>
  <c r="I206" i="4"/>
  <c r="K201" i="33" l="1"/>
  <c r="L201" i="33"/>
  <c r="C202" i="33" s="1"/>
  <c r="K206" i="4"/>
  <c r="Q206" i="4" s="1"/>
  <c r="P206" i="4" s="1"/>
  <c r="R206" i="4" s="1"/>
  <c r="M206" i="4"/>
  <c r="E207" i="4" s="1"/>
  <c r="D202" i="33" l="1"/>
  <c r="E202" i="33" s="1"/>
  <c r="V206" i="4"/>
  <c r="T206" i="4" s="1"/>
  <c r="U206" i="4" s="1"/>
  <c r="F207" i="4"/>
  <c r="G207" i="4" s="1"/>
  <c r="H202" i="33" l="1"/>
  <c r="J202" i="33" s="1"/>
  <c r="I202" i="33"/>
  <c r="J207" i="4"/>
  <c r="H207" i="4"/>
  <c r="I207" i="4"/>
  <c r="L202" i="33" l="1"/>
  <c r="C203" i="33" s="1"/>
  <c r="K202" i="33"/>
  <c r="M207" i="4"/>
  <c r="E208" i="4" s="1"/>
  <c r="K207" i="4"/>
  <c r="Q207" i="4" s="1"/>
  <c r="P207" i="4" s="1"/>
  <c r="R207" i="4" s="1"/>
  <c r="V207" i="4" s="1"/>
  <c r="D203" i="33" l="1"/>
  <c r="E203" i="33" s="1"/>
  <c r="T207" i="4"/>
  <c r="U207" i="4" s="1"/>
  <c r="F208" i="4"/>
  <c r="G208" i="4" s="1"/>
  <c r="H203" i="33" l="1"/>
  <c r="J203" i="33" s="1"/>
  <c r="I203" i="33"/>
  <c r="J208" i="4"/>
  <c r="H208" i="4"/>
  <c r="I208" i="4"/>
  <c r="M208" i="4" l="1"/>
  <c r="L203" i="33"/>
  <c r="C204" i="33" s="1"/>
  <c r="K203" i="33"/>
  <c r="K208" i="4"/>
  <c r="Q208" i="4" s="1"/>
  <c r="P208" i="4" s="1"/>
  <c r="R208" i="4" s="1"/>
  <c r="E209" i="4"/>
  <c r="D204" i="33" l="1"/>
  <c r="E204" i="33" s="1"/>
  <c r="V208" i="4"/>
  <c r="T208" i="4" s="1"/>
  <c r="U208" i="4" s="1"/>
  <c r="F209" i="4"/>
  <c r="G209" i="4" s="1"/>
  <c r="H204" i="33" l="1"/>
  <c r="J204" i="33" s="1"/>
  <c r="I204" i="33"/>
  <c r="J209" i="4"/>
  <c r="H209" i="4"/>
  <c r="I209" i="4"/>
  <c r="L204" i="33" l="1"/>
  <c r="C205" i="33" s="1"/>
  <c r="K204" i="33"/>
  <c r="M209" i="4"/>
  <c r="E210" i="4" s="1"/>
  <c r="F210" i="4" s="1"/>
  <c r="K209" i="4"/>
  <c r="Q209" i="4" s="1"/>
  <c r="P209" i="4" s="1"/>
  <c r="R209" i="4" s="1"/>
  <c r="V209" i="4" s="1"/>
  <c r="D205" i="33" l="1"/>
  <c r="E205" i="33" s="1"/>
  <c r="T209" i="4"/>
  <c r="U209" i="4" s="1"/>
  <c r="G210" i="4"/>
  <c r="H205" i="33" l="1"/>
  <c r="J205" i="33" s="1"/>
  <c r="I205" i="33"/>
  <c r="I210" i="4"/>
  <c r="J210" i="4"/>
  <c r="H210" i="4"/>
  <c r="L205" i="33" l="1"/>
  <c r="C206" i="33" s="1"/>
  <c r="K205" i="33"/>
  <c r="K210" i="4"/>
  <c r="Q210" i="4" s="1"/>
  <c r="P210" i="4" s="1"/>
  <c r="R210" i="4" s="1"/>
  <c r="M210" i="4"/>
  <c r="E211" i="4" s="1"/>
  <c r="F211" i="4" s="1"/>
  <c r="G211" i="4" s="1"/>
  <c r="D206" i="33" l="1"/>
  <c r="E206" i="33" s="1"/>
  <c r="V210" i="4"/>
  <c r="T210" i="4" s="1"/>
  <c r="U210" i="4" s="1"/>
  <c r="J211" i="4"/>
  <c r="H211" i="4"/>
  <c r="I211" i="4"/>
  <c r="H206" i="33" l="1"/>
  <c r="J206" i="33" s="1"/>
  <c r="I206" i="33"/>
  <c r="M211" i="4"/>
  <c r="E212" i="4" s="1"/>
  <c r="K211" i="4"/>
  <c r="Q211" i="4" s="1"/>
  <c r="P211" i="4" s="1"/>
  <c r="R211" i="4" s="1"/>
  <c r="V211" i="4" s="1"/>
  <c r="L206" i="33" l="1"/>
  <c r="C207" i="33" s="1"/>
  <c r="K206" i="33"/>
  <c r="T211" i="4"/>
  <c r="U211" i="4" s="1"/>
  <c r="F212" i="4"/>
  <c r="G212" i="4" s="1"/>
  <c r="D207" i="33" l="1"/>
  <c r="E207" i="33" s="1"/>
  <c r="I212" i="4"/>
  <c r="J212" i="4"/>
  <c r="H212" i="4"/>
  <c r="H207" i="33" l="1"/>
  <c r="J207" i="33" s="1"/>
  <c r="I207" i="33"/>
  <c r="K212" i="4"/>
  <c r="Q212" i="4" s="1"/>
  <c r="P212" i="4" s="1"/>
  <c r="R212" i="4" s="1"/>
  <c r="M212" i="4"/>
  <c r="E213" i="4" s="1"/>
  <c r="F213" i="4" s="1"/>
  <c r="G213" i="4" s="1"/>
  <c r="L207" i="33" l="1"/>
  <c r="C208" i="33" s="1"/>
  <c r="K207" i="33"/>
  <c r="V212" i="4"/>
  <c r="T212" i="4" s="1"/>
  <c r="U212" i="4" s="1"/>
  <c r="J213" i="4"/>
  <c r="H213" i="4"/>
  <c r="I213" i="4"/>
  <c r="D208" i="33" l="1"/>
  <c r="E208" i="33" s="1"/>
  <c r="K213" i="4"/>
  <c r="M213" i="4"/>
  <c r="E214" i="4" s="1"/>
  <c r="F214" i="4" s="1"/>
  <c r="H208" i="33" l="1"/>
  <c r="J208" i="33" s="1"/>
  <c r="I208" i="33"/>
  <c r="Q213" i="4"/>
  <c r="P213" i="4" s="1"/>
  <c r="R213" i="4" s="1"/>
  <c r="V213" i="4" s="1"/>
  <c r="G214" i="4"/>
  <c r="L208" i="33" l="1"/>
  <c r="C209" i="33" s="1"/>
  <c r="K208" i="33"/>
  <c r="T213" i="4"/>
  <c r="U213" i="4" s="1"/>
  <c r="I214" i="4"/>
  <c r="J214" i="4"/>
  <c r="H214" i="4"/>
  <c r="D209" i="33" l="1"/>
  <c r="E209" i="33" s="1"/>
  <c r="M214" i="4"/>
  <c r="E215" i="4" s="1"/>
  <c r="F215" i="4" s="1"/>
  <c r="G215" i="4" s="1"/>
  <c r="K214" i="4"/>
  <c r="H209" i="33" l="1"/>
  <c r="J209" i="33" s="1"/>
  <c r="I209" i="33"/>
  <c r="Q214" i="4"/>
  <c r="P214" i="4" s="1"/>
  <c r="R214" i="4" s="1"/>
  <c r="J215" i="4"/>
  <c r="H215" i="4"/>
  <c r="I215" i="4"/>
  <c r="L209" i="33" l="1"/>
  <c r="C210" i="33" s="1"/>
  <c r="K209" i="33"/>
  <c r="V214" i="4"/>
  <c r="T214" i="4" s="1"/>
  <c r="U214" i="4" s="1"/>
  <c r="M215" i="4"/>
  <c r="E216" i="4" s="1"/>
  <c r="F216" i="4" s="1"/>
  <c r="G216" i="4" s="1"/>
  <c r="K215" i="4"/>
  <c r="Q215" i="4" s="1"/>
  <c r="P215" i="4" s="1"/>
  <c r="R215" i="4" s="1"/>
  <c r="V215" i="4" s="1"/>
  <c r="D210" i="33" l="1"/>
  <c r="E210" i="33" s="1"/>
  <c r="T215" i="4"/>
  <c r="U215" i="4" s="1"/>
  <c r="I216" i="4"/>
  <c r="J216" i="4"/>
  <c r="H216" i="4"/>
  <c r="H210" i="33" l="1"/>
  <c r="J210" i="33" s="1"/>
  <c r="I210" i="33"/>
  <c r="K216" i="4"/>
  <c r="Q216" i="4" s="1"/>
  <c r="P216" i="4" s="1"/>
  <c r="R216" i="4" s="1"/>
  <c r="M216" i="4"/>
  <c r="E217" i="4" s="1"/>
  <c r="L210" i="33" l="1"/>
  <c r="C211" i="33" s="1"/>
  <c r="K210" i="33"/>
  <c r="V216" i="4"/>
  <c r="T216" i="4" s="1"/>
  <c r="U216" i="4" s="1"/>
  <c r="F217" i="4"/>
  <c r="G217" i="4" s="1"/>
  <c r="D211" i="33" l="1"/>
  <c r="E211" i="33" s="1"/>
  <c r="J217" i="4"/>
  <c r="H217" i="4"/>
  <c r="I217" i="4"/>
  <c r="H211" i="33" l="1"/>
  <c r="J211" i="33" s="1"/>
  <c r="I211" i="33"/>
  <c r="M217" i="4"/>
  <c r="E218" i="4" s="1"/>
  <c r="K217" i="4"/>
  <c r="Q217" i="4" s="1"/>
  <c r="P217" i="4" s="1"/>
  <c r="R217" i="4" s="1"/>
  <c r="V217" i="4" s="1"/>
  <c r="L211" i="33" l="1"/>
  <c r="C212" i="33" s="1"/>
  <c r="K211" i="33"/>
  <c r="T217" i="4"/>
  <c r="U217" i="4" s="1"/>
  <c r="F218" i="4"/>
  <c r="G218" i="4" s="1"/>
  <c r="D212" i="33" l="1"/>
  <c r="E212" i="33" s="1"/>
  <c r="J218" i="4"/>
  <c r="H218" i="4"/>
  <c r="I218" i="4"/>
  <c r="K218" i="4" l="1"/>
  <c r="Q218" i="4" s="1"/>
  <c r="P218" i="4" s="1"/>
  <c r="R218" i="4" s="1"/>
  <c r="V218" i="4" s="1"/>
  <c r="T218" i="4" s="1"/>
  <c r="U218" i="4" s="1"/>
  <c r="H212" i="33"/>
  <c r="J212" i="33" s="1"/>
  <c r="I212" i="33"/>
  <c r="M218" i="4"/>
  <c r="E219" i="4" s="1"/>
  <c r="L212" i="33" l="1"/>
  <c r="C213" i="33" s="1"/>
  <c r="K212" i="33"/>
  <c r="F219" i="4"/>
  <c r="G219" i="4" s="1"/>
  <c r="D213" i="33" l="1"/>
  <c r="E213" i="33" s="1"/>
  <c r="J219" i="4"/>
  <c r="H219" i="4"/>
  <c r="I219" i="4"/>
  <c r="H213" i="33" l="1"/>
  <c r="J213" i="33" s="1"/>
  <c r="I213" i="33"/>
  <c r="K219" i="4"/>
  <c r="Q219" i="4" s="1"/>
  <c r="P219" i="4" s="1"/>
  <c r="R219" i="4" s="1"/>
  <c r="V219" i="4" s="1"/>
  <c r="M219" i="4"/>
  <c r="E220" i="4" s="1"/>
  <c r="L213" i="33" l="1"/>
  <c r="C214" i="33" s="1"/>
  <c r="K213" i="33"/>
  <c r="T219" i="4"/>
  <c r="U219" i="4" s="1"/>
  <c r="F220" i="4"/>
  <c r="G220" i="4" s="1"/>
  <c r="D214" i="33" l="1"/>
  <c r="E214" i="33" s="1"/>
  <c r="J220" i="4"/>
  <c r="H220" i="4"/>
  <c r="I220" i="4"/>
  <c r="H214" i="33" l="1"/>
  <c r="J214" i="33" s="1"/>
  <c r="I214" i="33"/>
  <c r="M220" i="4"/>
  <c r="E221" i="4" s="1"/>
  <c r="F221" i="4" s="1"/>
  <c r="G221" i="4" s="1"/>
  <c r="K220" i="4"/>
  <c r="L214" i="33" l="1"/>
  <c r="C215" i="33" s="1"/>
  <c r="K214" i="33"/>
  <c r="Q220" i="4"/>
  <c r="P220" i="4" s="1"/>
  <c r="R220" i="4" s="1"/>
  <c r="J221" i="4"/>
  <c r="H221" i="4"/>
  <c r="I221" i="4"/>
  <c r="D215" i="33" l="1"/>
  <c r="E215" i="33" s="1"/>
  <c r="V220" i="4"/>
  <c r="T220" i="4" s="1"/>
  <c r="U220" i="4" s="1"/>
  <c r="M221" i="4"/>
  <c r="E222" i="4" s="1"/>
  <c r="K221" i="4"/>
  <c r="Q221" i="4" s="1"/>
  <c r="P221" i="4" s="1"/>
  <c r="R221" i="4" s="1"/>
  <c r="V221" i="4" s="1"/>
  <c r="H215" i="33" l="1"/>
  <c r="J215" i="33" s="1"/>
  <c r="I215" i="33"/>
  <c r="T221" i="4"/>
  <c r="U221" i="4" s="1"/>
  <c r="F222" i="4"/>
  <c r="G222" i="4" s="1"/>
  <c r="L215" i="33" l="1"/>
  <c r="C216" i="33" s="1"/>
  <c r="K215" i="33"/>
  <c r="J222" i="4"/>
  <c r="H222" i="4"/>
  <c r="I222" i="4"/>
  <c r="D216" i="33" l="1"/>
  <c r="E216" i="33" s="1"/>
  <c r="M222" i="4"/>
  <c r="E223" i="4" s="1"/>
  <c r="K222" i="4"/>
  <c r="Q222" i="4" s="1"/>
  <c r="P222" i="4" s="1"/>
  <c r="R222" i="4" s="1"/>
  <c r="H216" i="33" l="1"/>
  <c r="J216" i="33" s="1"/>
  <c r="I216" i="33"/>
  <c r="V222" i="4"/>
  <c r="T222" i="4" s="1"/>
  <c r="U222" i="4" s="1"/>
  <c r="F223" i="4"/>
  <c r="G223" i="4" s="1"/>
  <c r="L216" i="33" l="1"/>
  <c r="C217" i="33" s="1"/>
  <c r="K216" i="33"/>
  <c r="J223" i="4"/>
  <c r="H223" i="4"/>
  <c r="I223" i="4"/>
  <c r="M223" i="4" l="1"/>
  <c r="E224" i="4" s="1"/>
  <c r="D217" i="33"/>
  <c r="E217" i="33" s="1"/>
  <c r="K223" i="4"/>
  <c r="Q223" i="4" s="1"/>
  <c r="P223" i="4" s="1"/>
  <c r="R223" i="4" s="1"/>
  <c r="V223" i="4" s="1"/>
  <c r="H217" i="33" l="1"/>
  <c r="J217" i="33" s="1"/>
  <c r="I217" i="33"/>
  <c r="T223" i="4"/>
  <c r="U223" i="4" s="1"/>
  <c r="F224" i="4"/>
  <c r="G224" i="4" s="1"/>
  <c r="L217" i="33" l="1"/>
  <c r="C218" i="33" s="1"/>
  <c r="K217" i="33"/>
  <c r="J224" i="4"/>
  <c r="H224" i="4"/>
  <c r="I224" i="4"/>
  <c r="M224" i="4" l="1"/>
  <c r="E225" i="4" s="1"/>
  <c r="F225" i="4" s="1"/>
  <c r="G225" i="4" s="1"/>
  <c r="D218" i="33"/>
  <c r="E218" i="33" s="1"/>
  <c r="K224" i="4"/>
  <c r="Q224" i="4" s="1"/>
  <c r="P224" i="4" s="1"/>
  <c r="R224" i="4" s="1"/>
  <c r="H218" i="33" l="1"/>
  <c r="J218" i="33" s="1"/>
  <c r="I218" i="33"/>
  <c r="V224" i="4"/>
  <c r="T224" i="4" s="1"/>
  <c r="U224" i="4" s="1"/>
  <c r="J225" i="4"/>
  <c r="H225" i="4"/>
  <c r="I225" i="4"/>
  <c r="L218" i="33" l="1"/>
  <c r="C219" i="33" s="1"/>
  <c r="K218" i="33"/>
  <c r="M225" i="4"/>
  <c r="E226" i="4" s="1"/>
  <c r="K225" i="4"/>
  <c r="Q225" i="4" s="1"/>
  <c r="P225" i="4" s="1"/>
  <c r="R225" i="4" s="1"/>
  <c r="V225" i="4" s="1"/>
  <c r="D219" i="33" l="1"/>
  <c r="E219" i="33" s="1"/>
  <c r="T225" i="4"/>
  <c r="U225" i="4" s="1"/>
  <c r="F226" i="4"/>
  <c r="G226" i="4" s="1"/>
  <c r="H219" i="33" l="1"/>
  <c r="J219" i="33" s="1"/>
  <c r="I219" i="33"/>
  <c r="J226" i="4"/>
  <c r="H226" i="4"/>
  <c r="I226" i="4"/>
  <c r="K219" i="33" l="1"/>
  <c r="L219" i="33"/>
  <c r="C220" i="33" s="1"/>
  <c r="M226" i="4"/>
  <c r="E227" i="4" s="1"/>
  <c r="F227" i="4" s="1"/>
  <c r="G227" i="4" s="1"/>
  <c r="K226" i="4"/>
  <c r="Q226" i="4" s="1"/>
  <c r="P226" i="4" s="1"/>
  <c r="R226" i="4" s="1"/>
  <c r="D220" i="33" l="1"/>
  <c r="E220" i="33" s="1"/>
  <c r="V226" i="4"/>
  <c r="T226" i="4" s="1"/>
  <c r="U226" i="4" s="1"/>
  <c r="J227" i="4"/>
  <c r="H227" i="4"/>
  <c r="I227" i="4"/>
  <c r="H220" i="33" l="1"/>
  <c r="J220" i="33" s="1"/>
  <c r="I220" i="33"/>
  <c r="M227" i="4"/>
  <c r="E228" i="4" s="1"/>
  <c r="K227" i="4"/>
  <c r="Q227" i="4" s="1"/>
  <c r="P227" i="4" s="1"/>
  <c r="R227" i="4" s="1"/>
  <c r="V227" i="4" s="1"/>
  <c r="L220" i="33" l="1"/>
  <c r="C221" i="33" s="1"/>
  <c r="K220" i="33"/>
  <c r="T227" i="4"/>
  <c r="U227" i="4" s="1"/>
  <c r="F228" i="4"/>
  <c r="G228" i="4" s="1"/>
  <c r="D221" i="33" l="1"/>
  <c r="E221" i="33" s="1"/>
  <c r="J228" i="4"/>
  <c r="H228" i="4"/>
  <c r="I228" i="4"/>
  <c r="H221" i="33" l="1"/>
  <c r="J221" i="33" s="1"/>
  <c r="I221" i="33"/>
  <c r="M228" i="4"/>
  <c r="E229" i="4" s="1"/>
  <c r="F229" i="4" s="1"/>
  <c r="G229" i="4" s="1"/>
  <c r="K228" i="4"/>
  <c r="Q228" i="4" s="1"/>
  <c r="P228" i="4" s="1"/>
  <c r="R228" i="4" s="1"/>
  <c r="L221" i="33" l="1"/>
  <c r="C222" i="33" s="1"/>
  <c r="K221" i="33"/>
  <c r="V228" i="4"/>
  <c r="T228" i="4" s="1"/>
  <c r="U228" i="4" s="1"/>
  <c r="J229" i="4"/>
  <c r="H229" i="4"/>
  <c r="I229" i="4"/>
  <c r="D222" i="33" l="1"/>
  <c r="E222" i="33" s="1"/>
  <c r="M229" i="4"/>
  <c r="E230" i="4" s="1"/>
  <c r="K229" i="4"/>
  <c r="Q229" i="4" s="1"/>
  <c r="P229" i="4" s="1"/>
  <c r="R229" i="4" s="1"/>
  <c r="V229" i="4" s="1"/>
  <c r="H222" i="33" l="1"/>
  <c r="J222" i="33" s="1"/>
  <c r="I222" i="33"/>
  <c r="T229" i="4"/>
  <c r="U229" i="4" s="1"/>
  <c r="F230" i="4"/>
  <c r="G230" i="4" s="1"/>
  <c r="L222" i="33" l="1"/>
  <c r="C223" i="33" s="1"/>
  <c r="K222" i="33"/>
  <c r="J230" i="4"/>
  <c r="I230" i="4"/>
  <c r="K230" i="4" s="1"/>
  <c r="Q230" i="4" s="1"/>
  <c r="H230" i="4"/>
  <c r="D223" i="33" l="1"/>
  <c r="E223" i="33" s="1"/>
  <c r="P230" i="4"/>
  <c r="R230" i="4" s="1"/>
  <c r="M230" i="4"/>
  <c r="E231" i="4" s="1"/>
  <c r="F231" i="4" s="1"/>
  <c r="G231" i="4" s="1"/>
  <c r="H223" i="33" l="1"/>
  <c r="J223" i="33" s="1"/>
  <c r="I223" i="33"/>
  <c r="V230" i="4"/>
  <c r="T230" i="4" s="1"/>
  <c r="U230" i="4" s="1"/>
  <c r="J231" i="4"/>
  <c r="H231" i="4"/>
  <c r="I231" i="4"/>
  <c r="L223" i="33" l="1"/>
  <c r="C224" i="33" s="1"/>
  <c r="K223" i="33"/>
  <c r="K231" i="4"/>
  <c r="Q231" i="4" s="1"/>
  <c r="P231" i="4" s="1"/>
  <c r="R231" i="4" s="1"/>
  <c r="V231" i="4" s="1"/>
  <c r="M231" i="4"/>
  <c r="E232" i="4" s="1"/>
  <c r="D224" i="33" l="1"/>
  <c r="E224" i="33" s="1"/>
  <c r="T231" i="4"/>
  <c r="U231" i="4" s="1"/>
  <c r="F232" i="4"/>
  <c r="G232" i="4" s="1"/>
  <c r="H224" i="33" l="1"/>
  <c r="J224" i="33" s="1"/>
  <c r="I224" i="33"/>
  <c r="J232" i="4"/>
  <c r="H232" i="4"/>
  <c r="I232" i="4"/>
  <c r="L224" i="33" l="1"/>
  <c r="C225" i="33" s="1"/>
  <c r="K224" i="33"/>
  <c r="M232" i="4"/>
  <c r="E233" i="4" s="1"/>
  <c r="K232" i="4"/>
  <c r="Q232" i="4" s="1"/>
  <c r="P232" i="4" s="1"/>
  <c r="R232" i="4" s="1"/>
  <c r="D225" i="33" l="1"/>
  <c r="E225" i="33" s="1"/>
  <c r="V232" i="4"/>
  <c r="T232" i="4" s="1"/>
  <c r="U232" i="4" s="1"/>
  <c r="F233" i="4"/>
  <c r="G233" i="4" s="1"/>
  <c r="H225" i="33" l="1"/>
  <c r="J225" i="33" s="1"/>
  <c r="I225" i="33"/>
  <c r="J233" i="4"/>
  <c r="H233" i="4"/>
  <c r="I233" i="4"/>
  <c r="L225" i="33" l="1"/>
  <c r="C226" i="33" s="1"/>
  <c r="K225" i="33"/>
  <c r="K233" i="4"/>
  <c r="Q233" i="4" s="1"/>
  <c r="P233" i="4" s="1"/>
  <c r="R233" i="4" s="1"/>
  <c r="M233" i="4"/>
  <c r="E234" i="4" s="1"/>
  <c r="D226" i="33" l="1"/>
  <c r="E226" i="33" s="1"/>
  <c r="V233" i="4"/>
  <c r="T233" i="4" s="1"/>
  <c r="U233" i="4" s="1"/>
  <c r="F234" i="4"/>
  <c r="G234" i="4" s="1"/>
  <c r="H226" i="33" l="1"/>
  <c r="J226" i="33" s="1"/>
  <c r="I226" i="33"/>
  <c r="J234" i="4"/>
  <c r="H234" i="4"/>
  <c r="I234" i="4"/>
  <c r="L226" i="33" l="1"/>
  <c r="C227" i="33" s="1"/>
  <c r="K226" i="33"/>
  <c r="M234" i="4"/>
  <c r="E235" i="4" s="1"/>
  <c r="K234" i="4"/>
  <c r="Q234" i="4" s="1"/>
  <c r="P234" i="4" s="1"/>
  <c r="R234" i="4" s="1"/>
  <c r="D227" i="33" l="1"/>
  <c r="E227" i="33" s="1"/>
  <c r="V234" i="4"/>
  <c r="T234" i="4" s="1"/>
  <c r="U234" i="4" s="1"/>
  <c r="F235" i="4"/>
  <c r="G235" i="4" s="1"/>
  <c r="H227" i="33" l="1"/>
  <c r="J227" i="33" s="1"/>
  <c r="I227" i="33"/>
  <c r="J235" i="4"/>
  <c r="H235" i="4"/>
  <c r="I235" i="4"/>
  <c r="L227" i="33" l="1"/>
  <c r="C228" i="33" s="1"/>
  <c r="K227" i="33"/>
  <c r="M235" i="4"/>
  <c r="E236" i="4" s="1"/>
  <c r="F236" i="4" s="1"/>
  <c r="G236" i="4" s="1"/>
  <c r="K235" i="4"/>
  <c r="Q235" i="4" s="1"/>
  <c r="P235" i="4" s="1"/>
  <c r="R235" i="4" s="1"/>
  <c r="V235" i="4" s="1"/>
  <c r="D228" i="33" l="1"/>
  <c r="E228" i="33" s="1"/>
  <c r="T235" i="4"/>
  <c r="U235" i="4" s="1"/>
  <c r="J236" i="4"/>
  <c r="H236" i="4"/>
  <c r="I236" i="4"/>
  <c r="H228" i="33" l="1"/>
  <c r="J228" i="33" s="1"/>
  <c r="I228" i="33"/>
  <c r="M236" i="4"/>
  <c r="E237" i="4" s="1"/>
  <c r="K236" i="4"/>
  <c r="Q236" i="4" s="1"/>
  <c r="P236" i="4" s="1"/>
  <c r="R236" i="4" s="1"/>
  <c r="L228" i="33" l="1"/>
  <c r="C229" i="33" s="1"/>
  <c r="K228" i="33"/>
  <c r="V236" i="4"/>
  <c r="T236" i="4" s="1"/>
  <c r="U236" i="4" s="1"/>
  <c r="F237" i="4"/>
  <c r="G237" i="4" s="1"/>
  <c r="D229" i="33" l="1"/>
  <c r="E229" i="33" s="1"/>
  <c r="J237" i="4"/>
  <c r="H237" i="4"/>
  <c r="I237" i="4"/>
  <c r="H229" i="33" l="1"/>
  <c r="J229" i="33" s="1"/>
  <c r="I229" i="33"/>
  <c r="M237" i="4"/>
  <c r="E238" i="4" s="1"/>
  <c r="K237" i="4"/>
  <c r="Q237" i="4" s="1"/>
  <c r="P237" i="4" s="1"/>
  <c r="R237" i="4" s="1"/>
  <c r="V237" i="4" s="1"/>
  <c r="L229" i="33" l="1"/>
  <c r="C230" i="33" s="1"/>
  <c r="K229" i="33"/>
  <c r="T237" i="4"/>
  <c r="U237" i="4" s="1"/>
  <c r="F238" i="4"/>
  <c r="G238" i="4" s="1"/>
  <c r="D230" i="33" l="1"/>
  <c r="E230" i="33" s="1"/>
  <c r="J238" i="4"/>
  <c r="H238" i="4"/>
  <c r="I238" i="4"/>
  <c r="H230" i="33" l="1"/>
  <c r="J230" i="33" s="1"/>
  <c r="I230" i="33"/>
  <c r="K238" i="4"/>
  <c r="Q238" i="4" s="1"/>
  <c r="P238" i="4" s="1"/>
  <c r="R238" i="4" s="1"/>
  <c r="M238" i="4"/>
  <c r="E239" i="4" s="1"/>
  <c r="L230" i="33" l="1"/>
  <c r="C231" i="33" s="1"/>
  <c r="K230" i="33"/>
  <c r="V238" i="4"/>
  <c r="T238" i="4" s="1"/>
  <c r="U238" i="4" s="1"/>
  <c r="F239" i="4"/>
  <c r="G239" i="4" s="1"/>
  <c r="D231" i="33" l="1"/>
  <c r="E231" i="33" s="1"/>
  <c r="J239" i="4"/>
  <c r="H239" i="4"/>
  <c r="I239" i="4"/>
  <c r="H231" i="33" l="1"/>
  <c r="J231" i="33" s="1"/>
  <c r="I231" i="33"/>
  <c r="K239" i="4"/>
  <c r="Q239" i="4" s="1"/>
  <c r="P239" i="4" s="1"/>
  <c r="R239" i="4" s="1"/>
  <c r="M239" i="4"/>
  <c r="E240" i="4" s="1"/>
  <c r="L231" i="33" l="1"/>
  <c r="C232" i="33" s="1"/>
  <c r="K231" i="33"/>
  <c r="V239" i="4"/>
  <c r="T239" i="4" s="1"/>
  <c r="U239" i="4" s="1"/>
  <c r="F240" i="4"/>
  <c r="G240" i="4" s="1"/>
  <c r="D232" i="33" l="1"/>
  <c r="E232" i="33" s="1"/>
  <c r="J240" i="4"/>
  <c r="H240" i="4"/>
  <c r="I240" i="4"/>
  <c r="K240" i="4" l="1"/>
  <c r="Q240" i="4" s="1"/>
  <c r="P240" i="4" s="1"/>
  <c r="R240" i="4" s="1"/>
  <c r="V240" i="4" s="1"/>
  <c r="T240" i="4" s="1"/>
  <c r="U240" i="4" s="1"/>
  <c r="H232" i="33"/>
  <c r="J232" i="33" s="1"/>
  <c r="I232" i="33"/>
  <c r="M240" i="4"/>
  <c r="E241" i="4" s="1"/>
  <c r="L232" i="33" l="1"/>
  <c r="C233" i="33" s="1"/>
  <c r="K232" i="33"/>
  <c r="F241" i="4"/>
  <c r="G241" i="4" s="1"/>
  <c r="D233" i="33" l="1"/>
  <c r="E233" i="33" s="1"/>
  <c r="J241" i="4"/>
  <c r="H241" i="4"/>
  <c r="I241" i="4"/>
  <c r="H233" i="33" l="1"/>
  <c r="J233" i="33" s="1"/>
  <c r="I233" i="33"/>
  <c r="K241" i="4"/>
  <c r="Q241" i="4" s="1"/>
  <c r="P241" i="4" s="1"/>
  <c r="R241" i="4" s="1"/>
  <c r="M241" i="4"/>
  <c r="E242" i="4" s="1"/>
  <c r="L233" i="33" l="1"/>
  <c r="C234" i="33" s="1"/>
  <c r="K233" i="33"/>
  <c r="V241" i="4"/>
  <c r="T241" i="4" s="1"/>
  <c r="U241" i="4" s="1"/>
  <c r="F242" i="4"/>
  <c r="G242" i="4" s="1"/>
  <c r="D234" i="33" l="1"/>
  <c r="E234" i="33" s="1"/>
  <c r="J242" i="4"/>
  <c r="H242" i="4"/>
  <c r="I242" i="4"/>
  <c r="H234" i="33" l="1"/>
  <c r="J234" i="33" s="1"/>
  <c r="I234" i="33"/>
  <c r="K242" i="4"/>
  <c r="Q242" i="4" s="1"/>
  <c r="P242" i="4" s="1"/>
  <c r="R242" i="4" s="1"/>
  <c r="M242" i="4"/>
  <c r="E243" i="4" s="1"/>
  <c r="F243" i="4" s="1"/>
  <c r="G243" i="4" s="1"/>
  <c r="L234" i="33" l="1"/>
  <c r="C235" i="33" s="1"/>
  <c r="K234" i="33"/>
  <c r="V242" i="4"/>
  <c r="T242" i="4" s="1"/>
  <c r="U242" i="4" s="1"/>
  <c r="J243" i="4"/>
  <c r="H243" i="4"/>
  <c r="I243" i="4"/>
  <c r="D235" i="33" l="1"/>
  <c r="E235" i="33" s="1"/>
  <c r="M243" i="4"/>
  <c r="E244" i="4" s="1"/>
  <c r="K243" i="4"/>
  <c r="Q243" i="4" s="1"/>
  <c r="P243" i="4" s="1"/>
  <c r="R243" i="4" s="1"/>
  <c r="V243" i="4" s="1"/>
  <c r="H235" i="33" l="1"/>
  <c r="J235" i="33" s="1"/>
  <c r="I235" i="33"/>
  <c r="T243" i="4"/>
  <c r="U243" i="4" s="1"/>
  <c r="F244" i="4"/>
  <c r="G244" i="4" s="1"/>
  <c r="L235" i="33" l="1"/>
  <c r="C236" i="33" s="1"/>
  <c r="K235" i="33"/>
  <c r="J244" i="4"/>
  <c r="H244" i="4"/>
  <c r="I244" i="4"/>
  <c r="K244" i="4" s="1"/>
  <c r="Q244" i="4" s="1"/>
  <c r="P244" i="4" s="1"/>
  <c r="R244" i="4" s="1"/>
  <c r="D236" i="33" l="1"/>
  <c r="E236" i="33" s="1"/>
  <c r="V244" i="4"/>
  <c r="T244" i="4" s="1"/>
  <c r="U244" i="4" s="1"/>
  <c r="M244" i="4"/>
  <c r="E245" i="4" s="1"/>
  <c r="F245" i="4" s="1"/>
  <c r="G245" i="4" s="1"/>
  <c r="H236" i="33" l="1"/>
  <c r="J236" i="33" s="1"/>
  <c r="I236" i="33"/>
  <c r="J245" i="4"/>
  <c r="H245" i="4"/>
  <c r="I245" i="4"/>
  <c r="L236" i="33" l="1"/>
  <c r="C237" i="33" s="1"/>
  <c r="K236" i="33"/>
  <c r="M245" i="4"/>
  <c r="E246" i="4" s="1"/>
  <c r="K245" i="4"/>
  <c r="Q245" i="4" s="1"/>
  <c r="P245" i="4" s="1"/>
  <c r="R245" i="4" s="1"/>
  <c r="V245" i="4" s="1"/>
  <c r="D237" i="33" l="1"/>
  <c r="E237" i="33" s="1"/>
  <c r="T245" i="4"/>
  <c r="U245" i="4" s="1"/>
  <c r="F246" i="4"/>
  <c r="G246" i="4" s="1"/>
  <c r="H237" i="33" l="1"/>
  <c r="J237" i="33" s="1"/>
  <c r="I237" i="33"/>
  <c r="H246" i="4"/>
  <c r="J246" i="4"/>
  <c r="I246" i="4"/>
  <c r="K246" i="4" l="1"/>
  <c r="Q246" i="4" s="1"/>
  <c r="P246" i="4" s="1"/>
  <c r="R246" i="4" s="1"/>
  <c r="V246" i="4" s="1"/>
  <c r="T246" i="4" s="1"/>
  <c r="U246" i="4" s="1"/>
  <c r="L237" i="33"/>
  <c r="C238" i="33" s="1"/>
  <c r="K237" i="33"/>
  <c r="M246" i="4"/>
  <c r="E247" i="4" s="1"/>
  <c r="F247" i="4" s="1"/>
  <c r="G247" i="4" s="1"/>
  <c r="D238" i="33" l="1"/>
  <c r="E238" i="33" s="1"/>
  <c r="J247" i="4"/>
  <c r="H247" i="4"/>
  <c r="I247" i="4"/>
  <c r="K247" i="4" l="1"/>
  <c r="Q247" i="4" s="1"/>
  <c r="P247" i="4" s="1"/>
  <c r="R247" i="4" s="1"/>
  <c r="V247" i="4" s="1"/>
  <c r="T247" i="4" s="1"/>
  <c r="U247" i="4" s="1"/>
  <c r="H238" i="33"/>
  <c r="J238" i="33" s="1"/>
  <c r="I238" i="33"/>
  <c r="M247" i="4"/>
  <c r="E248" i="4" s="1"/>
  <c r="L238" i="33" l="1"/>
  <c r="C239" i="33" s="1"/>
  <c r="K238" i="33"/>
  <c r="F248" i="4"/>
  <c r="G248" i="4" s="1"/>
  <c r="D239" i="33" l="1"/>
  <c r="E239" i="33" s="1"/>
  <c r="J248" i="4"/>
  <c r="H248" i="4"/>
  <c r="I248" i="4"/>
  <c r="H239" i="33" l="1"/>
  <c r="J239" i="33" s="1"/>
  <c r="I239" i="33"/>
  <c r="M248" i="4"/>
  <c r="E249" i="4" s="1"/>
  <c r="K248" i="4"/>
  <c r="Q248" i="4" s="1"/>
  <c r="P248" i="4" s="1"/>
  <c r="R248" i="4" s="1"/>
  <c r="L239" i="33" l="1"/>
  <c r="C240" i="33" s="1"/>
  <c r="K239" i="33"/>
  <c r="V248" i="4"/>
  <c r="T248" i="4" s="1"/>
  <c r="U248" i="4" s="1"/>
  <c r="F249" i="4"/>
  <c r="G249" i="4" s="1"/>
  <c r="D240" i="33" l="1"/>
  <c r="E240" i="33" s="1"/>
  <c r="J249" i="4"/>
  <c r="H249" i="4"/>
  <c r="I249" i="4"/>
  <c r="K249" i="4" l="1"/>
  <c r="Q249" i="4" s="1"/>
  <c r="P249" i="4" s="1"/>
  <c r="R249" i="4" s="1"/>
  <c r="V249" i="4" s="1"/>
  <c r="T249" i="4" s="1"/>
  <c r="U249" i="4" s="1"/>
  <c r="H240" i="33"/>
  <c r="J240" i="33" s="1"/>
  <c r="I240" i="33"/>
  <c r="M249" i="4"/>
  <c r="E250" i="4" s="1"/>
  <c r="F250" i="4" s="1"/>
  <c r="G250" i="4" s="1"/>
  <c r="L240" i="33" l="1"/>
  <c r="C241" i="33" s="1"/>
  <c r="K240" i="33"/>
  <c r="J250" i="4"/>
  <c r="H250" i="4"/>
  <c r="I250" i="4"/>
  <c r="M250" i="4" l="1"/>
  <c r="E251" i="4" s="1"/>
  <c r="F251" i="4" s="1"/>
  <c r="G251" i="4" s="1"/>
  <c r="D241" i="33"/>
  <c r="E241" i="33" s="1"/>
  <c r="K250" i="4"/>
  <c r="Q250" i="4" s="1"/>
  <c r="P250" i="4" s="1"/>
  <c r="R250" i="4" s="1"/>
  <c r="H241" i="33" l="1"/>
  <c r="J241" i="33" s="1"/>
  <c r="I241" i="33"/>
  <c r="V250" i="4"/>
  <c r="T250" i="4" s="1"/>
  <c r="U250" i="4" s="1"/>
  <c r="J251" i="4"/>
  <c r="H251" i="4"/>
  <c r="I251" i="4"/>
  <c r="L241" i="33" l="1"/>
  <c r="C242" i="33" s="1"/>
  <c r="K241" i="33"/>
  <c r="M251" i="4"/>
  <c r="E252" i="4" s="1"/>
  <c r="K251" i="4"/>
  <c r="Q251" i="4" s="1"/>
  <c r="P251" i="4" s="1"/>
  <c r="R251" i="4" s="1"/>
  <c r="V251" i="4" s="1"/>
  <c r="D242" i="33" l="1"/>
  <c r="E242" i="33" s="1"/>
  <c r="T251" i="4"/>
  <c r="U251" i="4" s="1"/>
  <c r="F252" i="4"/>
  <c r="G252" i="4" s="1"/>
  <c r="H242" i="33" l="1"/>
  <c r="J242" i="33" s="1"/>
  <c r="I242" i="33"/>
  <c r="J252" i="4"/>
  <c r="H252" i="4"/>
  <c r="I252" i="4"/>
  <c r="L242" i="33" l="1"/>
  <c r="C243" i="33" s="1"/>
  <c r="K242" i="33"/>
  <c r="K252" i="4"/>
  <c r="Q252" i="4" s="1"/>
  <c r="P252" i="4" s="1"/>
  <c r="R252" i="4" s="1"/>
  <c r="M252" i="4"/>
  <c r="E253" i="4" s="1"/>
  <c r="F253" i="4" s="1"/>
  <c r="G253" i="4" s="1"/>
  <c r="D243" i="33" l="1"/>
  <c r="E243" i="33" s="1"/>
  <c r="V252" i="4"/>
  <c r="T252" i="4" s="1"/>
  <c r="U252" i="4" s="1"/>
  <c r="J253" i="4"/>
  <c r="H253" i="4"/>
  <c r="I253" i="4"/>
  <c r="K253" i="4" l="1"/>
  <c r="Q253" i="4" s="1"/>
  <c r="P253" i="4" s="1"/>
  <c r="R253" i="4" s="1"/>
  <c r="V253" i="4" s="1"/>
  <c r="T253" i="4" s="1"/>
  <c r="U253" i="4" s="1"/>
  <c r="H243" i="33"/>
  <c r="J243" i="33" s="1"/>
  <c r="I243" i="33"/>
  <c r="M253" i="4"/>
  <c r="E254" i="4" s="1"/>
  <c r="L243" i="33" l="1"/>
  <c r="C244" i="33" s="1"/>
  <c r="K243" i="33"/>
  <c r="F254" i="4"/>
  <c r="G254" i="4" s="1"/>
  <c r="D244" i="33" l="1"/>
  <c r="E244" i="33" s="1"/>
  <c r="J254" i="4"/>
  <c r="H254" i="4"/>
  <c r="I254" i="4"/>
  <c r="H244" i="33" l="1"/>
  <c r="J244" i="33" s="1"/>
  <c r="I244" i="33"/>
  <c r="K254" i="4"/>
  <c r="Q254" i="4" s="1"/>
  <c r="P254" i="4" s="1"/>
  <c r="R254" i="4" s="1"/>
  <c r="V254" i="4" s="1"/>
  <c r="T254" i="4" s="1"/>
  <c r="U254" i="4" s="1"/>
  <c r="M254" i="4"/>
  <c r="E255" i="4" s="1"/>
  <c r="F255" i="4" s="1"/>
  <c r="G255" i="4" s="1"/>
  <c r="L244" i="33" l="1"/>
  <c r="C245" i="33" s="1"/>
  <c r="K244" i="33"/>
  <c r="J255" i="4"/>
  <c r="H255" i="4"/>
  <c r="I255" i="4"/>
  <c r="D245" i="33" l="1"/>
  <c r="E245" i="33" s="1"/>
  <c r="M255" i="4"/>
  <c r="E256" i="4" s="1"/>
  <c r="F256" i="4" s="1"/>
  <c r="G256" i="4" s="1"/>
  <c r="K255" i="4"/>
  <c r="Q255" i="4" s="1"/>
  <c r="P255" i="4" s="1"/>
  <c r="R255" i="4" s="1"/>
  <c r="V255" i="4" s="1"/>
  <c r="H245" i="33" l="1"/>
  <c r="J245" i="33" s="1"/>
  <c r="I245" i="33"/>
  <c r="T255" i="4"/>
  <c r="U255" i="4" s="1"/>
  <c r="J256" i="4"/>
  <c r="H256" i="4"/>
  <c r="I256" i="4"/>
  <c r="L245" i="33" l="1"/>
  <c r="C246" i="33" s="1"/>
  <c r="K245" i="33"/>
  <c r="K256" i="4"/>
  <c r="Q256" i="4" s="1"/>
  <c r="P256" i="4" s="1"/>
  <c r="R256" i="4" s="1"/>
  <c r="M256" i="4"/>
  <c r="E257" i="4" s="1"/>
  <c r="F257" i="4" s="1"/>
  <c r="G257" i="4" s="1"/>
  <c r="D246" i="33" l="1"/>
  <c r="E246" i="33" s="1"/>
  <c r="V256" i="4"/>
  <c r="T256" i="4" s="1"/>
  <c r="U256" i="4" s="1"/>
  <c r="J257" i="4"/>
  <c r="H257" i="4"/>
  <c r="I257" i="4"/>
  <c r="H246" i="33" l="1"/>
  <c r="J246" i="33" s="1"/>
  <c r="I246" i="33"/>
  <c r="M257" i="4"/>
  <c r="E258" i="4" s="1"/>
  <c r="F258" i="4" s="1"/>
  <c r="G258" i="4" s="1"/>
  <c r="K257" i="4"/>
  <c r="Q257" i="4" s="1"/>
  <c r="P257" i="4" s="1"/>
  <c r="R257" i="4" s="1"/>
  <c r="V257" i="4" s="1"/>
  <c r="L246" i="33" l="1"/>
  <c r="C247" i="33" s="1"/>
  <c r="K246" i="33"/>
  <c r="T257" i="4"/>
  <c r="U257" i="4" s="1"/>
  <c r="J258" i="4"/>
  <c r="H258" i="4"/>
  <c r="I258" i="4"/>
  <c r="D247" i="33" l="1"/>
  <c r="E247" i="33" s="1"/>
  <c r="M258" i="4"/>
  <c r="E259" i="4" s="1"/>
  <c r="F259" i="4" s="1"/>
  <c r="G259" i="4" s="1"/>
  <c r="K258" i="4"/>
  <c r="Q258" i="4" s="1"/>
  <c r="P258" i="4" s="1"/>
  <c r="R258" i="4" s="1"/>
  <c r="H247" i="33" l="1"/>
  <c r="J247" i="33" s="1"/>
  <c r="I247" i="33"/>
  <c r="V258" i="4"/>
  <c r="T258" i="4" s="1"/>
  <c r="U258" i="4" s="1"/>
  <c r="J259" i="4"/>
  <c r="H259" i="4"/>
  <c r="I259" i="4"/>
  <c r="M259" i="4" l="1"/>
  <c r="E260" i="4" s="1"/>
  <c r="F260" i="4" s="1"/>
  <c r="G260" i="4" s="1"/>
  <c r="L247" i="33"/>
  <c r="C248" i="33" s="1"/>
  <c r="K247" i="33"/>
  <c r="K259" i="4"/>
  <c r="Q259" i="4" s="1"/>
  <c r="P259" i="4" s="1"/>
  <c r="R259" i="4" s="1"/>
  <c r="V259" i="4" s="1"/>
  <c r="D248" i="33" l="1"/>
  <c r="E248" i="33" s="1"/>
  <c r="T259" i="4"/>
  <c r="U259" i="4" s="1"/>
  <c r="J260" i="4"/>
  <c r="H260" i="4"/>
  <c r="I260" i="4"/>
  <c r="H248" i="33" l="1"/>
  <c r="J248" i="33" s="1"/>
  <c r="I248" i="33"/>
  <c r="M260" i="4"/>
  <c r="E261" i="4" s="1"/>
  <c r="F261" i="4" s="1"/>
  <c r="G261" i="4" s="1"/>
  <c r="K260" i="4"/>
  <c r="Q260" i="4" s="1"/>
  <c r="P260" i="4" s="1"/>
  <c r="R260" i="4" s="1"/>
  <c r="L248" i="33" l="1"/>
  <c r="C249" i="33" s="1"/>
  <c r="K248" i="33"/>
  <c r="V260" i="4"/>
  <c r="T260" i="4" s="1"/>
  <c r="U260" i="4" s="1"/>
  <c r="J261" i="4"/>
  <c r="H261" i="4"/>
  <c r="I261" i="4"/>
  <c r="D249" i="33" l="1"/>
  <c r="E249" i="33" s="1"/>
  <c r="M261" i="4"/>
  <c r="E262" i="4" s="1"/>
  <c r="K261" i="4"/>
  <c r="Q261" i="4" s="1"/>
  <c r="P261" i="4" s="1"/>
  <c r="R261" i="4" s="1"/>
  <c r="V261" i="4" s="1"/>
  <c r="H249" i="33" l="1"/>
  <c r="J249" i="33" s="1"/>
  <c r="I249" i="33"/>
  <c r="T261" i="4"/>
  <c r="U261" i="4" s="1"/>
  <c r="F262" i="4"/>
  <c r="G262" i="4" s="1"/>
  <c r="L249" i="33" l="1"/>
  <c r="C250" i="33" s="1"/>
  <c r="K249" i="33"/>
  <c r="J262" i="4"/>
  <c r="H262" i="4"/>
  <c r="I262" i="4"/>
  <c r="M262" i="4" l="1"/>
  <c r="E263" i="4" s="1"/>
  <c r="F263" i="4" s="1"/>
  <c r="G263" i="4" s="1"/>
  <c r="D250" i="33"/>
  <c r="E250" i="33" s="1"/>
  <c r="K262" i="4"/>
  <c r="Q262" i="4" s="1"/>
  <c r="P262" i="4" s="1"/>
  <c r="R262" i="4" s="1"/>
  <c r="H250" i="33" l="1"/>
  <c r="J250" i="33" s="1"/>
  <c r="I250" i="33"/>
  <c r="V262" i="4"/>
  <c r="T262" i="4" s="1"/>
  <c r="U262" i="4" s="1"/>
  <c r="J263" i="4"/>
  <c r="H263" i="4"/>
  <c r="I263" i="4"/>
  <c r="L250" i="33" l="1"/>
  <c r="C251" i="33" s="1"/>
  <c r="K250" i="33"/>
  <c r="M263" i="4"/>
  <c r="E264" i="4" s="1"/>
  <c r="F264" i="4" s="1"/>
  <c r="G264" i="4" s="1"/>
  <c r="K263" i="4"/>
  <c r="Q263" i="4" s="1"/>
  <c r="P263" i="4" s="1"/>
  <c r="R263" i="4" s="1"/>
  <c r="V263" i="4" s="1"/>
  <c r="D251" i="33" l="1"/>
  <c r="E251" i="33" s="1"/>
  <c r="T263" i="4"/>
  <c r="U263" i="4" s="1"/>
  <c r="J264" i="4"/>
  <c r="H264" i="4"/>
  <c r="I264" i="4"/>
  <c r="H251" i="33" l="1"/>
  <c r="J251" i="33" s="1"/>
  <c r="I251" i="33"/>
  <c r="M264" i="4"/>
  <c r="E265" i="4" s="1"/>
  <c r="F265" i="4" s="1"/>
  <c r="G265" i="4" s="1"/>
  <c r="K264" i="4"/>
  <c r="Q264" i="4" s="1"/>
  <c r="P264" i="4" s="1"/>
  <c r="R264" i="4" s="1"/>
  <c r="L251" i="33" l="1"/>
  <c r="C252" i="33" s="1"/>
  <c r="K251" i="33"/>
  <c r="V264" i="4"/>
  <c r="T264" i="4" s="1"/>
  <c r="U264" i="4" s="1"/>
  <c r="J265" i="4"/>
  <c r="H265" i="4"/>
  <c r="I265" i="4"/>
  <c r="D252" i="33" l="1"/>
  <c r="E252" i="33" s="1"/>
  <c r="M265" i="4"/>
  <c r="E266" i="4" s="1"/>
  <c r="K265" i="4"/>
  <c r="Q265" i="4" s="1"/>
  <c r="P265" i="4" s="1"/>
  <c r="R265" i="4" s="1"/>
  <c r="V265" i="4" s="1"/>
  <c r="H252" i="33" l="1"/>
  <c r="J252" i="33" s="1"/>
  <c r="I252" i="33"/>
  <c r="T265" i="4"/>
  <c r="U265" i="4" s="1"/>
  <c r="F266" i="4"/>
  <c r="G266" i="4" s="1"/>
  <c r="L252" i="33" l="1"/>
  <c r="C253" i="33" s="1"/>
  <c r="K252" i="33"/>
  <c r="J266" i="4"/>
  <c r="H266" i="4"/>
  <c r="I266" i="4"/>
  <c r="D253" i="33" l="1"/>
  <c r="E253" i="33" s="1"/>
  <c r="M266" i="4"/>
  <c r="E267" i="4" s="1"/>
  <c r="F267" i="4" s="1"/>
  <c r="G267" i="4" s="1"/>
  <c r="K266" i="4"/>
  <c r="Q266" i="4" s="1"/>
  <c r="P266" i="4" s="1"/>
  <c r="R266" i="4" s="1"/>
  <c r="H253" i="33" l="1"/>
  <c r="J253" i="33" s="1"/>
  <c r="I253" i="33"/>
  <c r="V266" i="4"/>
  <c r="T266" i="4" s="1"/>
  <c r="U266" i="4" s="1"/>
  <c r="J267" i="4"/>
  <c r="H267" i="4"/>
  <c r="I267" i="4"/>
  <c r="L253" i="33" l="1"/>
  <c r="C254" i="33" s="1"/>
  <c r="K253" i="33"/>
  <c r="M267" i="4"/>
  <c r="E268" i="4" s="1"/>
  <c r="K267" i="4"/>
  <c r="Q267" i="4" s="1"/>
  <c r="P267" i="4" s="1"/>
  <c r="R267" i="4" s="1"/>
  <c r="V267" i="4" s="1"/>
  <c r="D254" i="33" l="1"/>
  <c r="E254" i="33" s="1"/>
  <c r="T267" i="4"/>
  <c r="U267" i="4" s="1"/>
  <c r="F268" i="4"/>
  <c r="G268" i="4" s="1"/>
  <c r="H254" i="33" l="1"/>
  <c r="J254" i="33" s="1"/>
  <c r="I254" i="33"/>
  <c r="I268" i="4"/>
  <c r="J268" i="4"/>
  <c r="H268" i="4"/>
  <c r="L254" i="33" l="1"/>
  <c r="C255" i="33" s="1"/>
  <c r="K254" i="33"/>
  <c r="K268" i="4"/>
  <c r="Q268" i="4" s="1"/>
  <c r="P268" i="4" s="1"/>
  <c r="R268" i="4" s="1"/>
  <c r="M268" i="4"/>
  <c r="E269" i="4" s="1"/>
  <c r="F269" i="4" s="1"/>
  <c r="G269" i="4" s="1"/>
  <c r="D255" i="33" l="1"/>
  <c r="E255" i="33" s="1"/>
  <c r="V268" i="4"/>
  <c r="T268" i="4" s="1"/>
  <c r="U268" i="4" s="1"/>
  <c r="J269" i="4"/>
  <c r="H269" i="4"/>
  <c r="I269" i="4"/>
  <c r="H255" i="33" l="1"/>
  <c r="J255" i="33" s="1"/>
  <c r="I255" i="33"/>
  <c r="M269" i="4"/>
  <c r="E270" i="4" s="1"/>
  <c r="K269" i="4"/>
  <c r="Q269" i="4" s="1"/>
  <c r="P269" i="4" s="1"/>
  <c r="R269" i="4" s="1"/>
  <c r="V269" i="4" s="1"/>
  <c r="L255" i="33" l="1"/>
  <c r="C256" i="33" s="1"/>
  <c r="K255" i="33"/>
  <c r="T269" i="4"/>
  <c r="U269" i="4" s="1"/>
  <c r="F270" i="4"/>
  <c r="G270" i="4" s="1"/>
  <c r="D256" i="33" l="1"/>
  <c r="E256" i="33" s="1"/>
  <c r="J270" i="4"/>
  <c r="H270" i="4"/>
  <c r="I270" i="4"/>
  <c r="H256" i="33" l="1"/>
  <c r="J256" i="33" s="1"/>
  <c r="I256" i="33"/>
  <c r="M270" i="4"/>
  <c r="E271" i="4" s="1"/>
  <c r="F271" i="4" s="1"/>
  <c r="G271" i="4" s="1"/>
  <c r="K270" i="4"/>
  <c r="Q270" i="4" s="1"/>
  <c r="P270" i="4" s="1"/>
  <c r="R270" i="4" s="1"/>
  <c r="L256" i="33" l="1"/>
  <c r="C257" i="33" s="1"/>
  <c r="K256" i="33"/>
  <c r="V270" i="4"/>
  <c r="T270" i="4" s="1"/>
  <c r="U270" i="4" s="1"/>
  <c r="J271" i="4"/>
  <c r="H271" i="4"/>
  <c r="I271" i="4"/>
  <c r="M271" i="4" l="1"/>
  <c r="D257" i="33"/>
  <c r="E257" i="33" s="1"/>
  <c r="E272" i="4"/>
  <c r="F272" i="4" s="1"/>
  <c r="G272" i="4" s="1"/>
  <c r="K271" i="4"/>
  <c r="Q271" i="4" s="1"/>
  <c r="P271" i="4" s="1"/>
  <c r="R271" i="4" s="1"/>
  <c r="V271" i="4" s="1"/>
  <c r="H257" i="33" l="1"/>
  <c r="J257" i="33" s="1"/>
  <c r="I257" i="33"/>
  <c r="T271" i="4"/>
  <c r="U271" i="4" s="1"/>
  <c r="J272" i="4"/>
  <c r="H272" i="4"/>
  <c r="I272" i="4"/>
  <c r="L257" i="33" l="1"/>
  <c r="C258" i="33" s="1"/>
  <c r="K257" i="33"/>
  <c r="M272" i="4"/>
  <c r="E273" i="4" s="1"/>
  <c r="K272" i="4"/>
  <c r="Q272" i="4" s="1"/>
  <c r="P272" i="4" s="1"/>
  <c r="R272" i="4" s="1"/>
  <c r="D258" i="33" l="1"/>
  <c r="E258" i="33" s="1"/>
  <c r="V272" i="4"/>
  <c r="T272" i="4" s="1"/>
  <c r="U272" i="4" s="1"/>
  <c r="F273" i="4"/>
  <c r="G273" i="4" s="1"/>
  <c r="H258" i="33" l="1"/>
  <c r="J258" i="33" s="1"/>
  <c r="I258" i="33"/>
  <c r="J273" i="4"/>
  <c r="H273" i="4"/>
  <c r="I273" i="4"/>
  <c r="L258" i="33" l="1"/>
  <c r="C259" i="33" s="1"/>
  <c r="K258" i="33"/>
  <c r="M273" i="4"/>
  <c r="E274" i="4" s="1"/>
  <c r="F274" i="4" s="1"/>
  <c r="G274" i="4" s="1"/>
  <c r="K273" i="4"/>
  <c r="Q273" i="4" s="1"/>
  <c r="P273" i="4" s="1"/>
  <c r="R273" i="4" s="1"/>
  <c r="V273" i="4" s="1"/>
  <c r="D259" i="33" l="1"/>
  <c r="E259" i="33" s="1"/>
  <c r="T273" i="4"/>
  <c r="U273" i="4" s="1"/>
  <c r="J274" i="4"/>
  <c r="H274" i="4"/>
  <c r="I274" i="4"/>
  <c r="H259" i="33" l="1"/>
  <c r="J259" i="33" s="1"/>
  <c r="I259" i="33"/>
  <c r="M274" i="4"/>
  <c r="E275" i="4" s="1"/>
  <c r="K274" i="4"/>
  <c r="Q274" i="4" s="1"/>
  <c r="P274" i="4" s="1"/>
  <c r="R274" i="4" s="1"/>
  <c r="L259" i="33" l="1"/>
  <c r="C260" i="33" s="1"/>
  <c r="K259" i="33"/>
  <c r="V274" i="4"/>
  <c r="T274" i="4" s="1"/>
  <c r="U274" i="4" s="1"/>
  <c r="F275" i="4"/>
  <c r="G275" i="4" s="1"/>
  <c r="D260" i="33" l="1"/>
  <c r="E260" i="33" s="1"/>
  <c r="J275" i="4"/>
  <c r="H275" i="4"/>
  <c r="I275" i="4"/>
  <c r="H260" i="33" l="1"/>
  <c r="J260" i="33" s="1"/>
  <c r="I260" i="33"/>
  <c r="M275" i="4"/>
  <c r="E276" i="4" s="1"/>
  <c r="F276" i="4" s="1"/>
  <c r="G276" i="4" s="1"/>
  <c r="K275" i="4"/>
  <c r="L260" i="33" l="1"/>
  <c r="C261" i="33" s="1"/>
  <c r="K260" i="33"/>
  <c r="Q275" i="4"/>
  <c r="P275" i="4" s="1"/>
  <c r="R275" i="4" s="1"/>
  <c r="V275" i="4" s="1"/>
  <c r="J276" i="4"/>
  <c r="H276" i="4"/>
  <c r="I276" i="4"/>
  <c r="D261" i="33" l="1"/>
  <c r="E261" i="33" s="1"/>
  <c r="T275" i="4"/>
  <c r="U275" i="4" s="1"/>
  <c r="M276" i="4"/>
  <c r="E277" i="4" s="1"/>
  <c r="F277" i="4" s="1"/>
  <c r="G277" i="4" s="1"/>
  <c r="K276" i="4"/>
  <c r="Q276" i="4" s="1"/>
  <c r="P276" i="4" s="1"/>
  <c r="R276" i="4" s="1"/>
  <c r="H261" i="33" l="1"/>
  <c r="J261" i="33" s="1"/>
  <c r="I261" i="33"/>
  <c r="V276" i="4"/>
  <c r="T276" i="4" s="1"/>
  <c r="U276" i="4" s="1"/>
  <c r="J277" i="4"/>
  <c r="H277" i="4"/>
  <c r="I277" i="4"/>
  <c r="K261" i="33" l="1"/>
  <c r="L261" i="33"/>
  <c r="C262" i="33" s="1"/>
  <c r="M277" i="4"/>
  <c r="E278" i="4" s="1"/>
  <c r="K277" i="4"/>
  <c r="Q277" i="4" s="1"/>
  <c r="P277" i="4" s="1"/>
  <c r="R277" i="4" s="1"/>
  <c r="V277" i="4" s="1"/>
  <c r="D262" i="33" l="1"/>
  <c r="E262" i="33" s="1"/>
  <c r="T277" i="4"/>
  <c r="U277" i="4" s="1"/>
  <c r="F278" i="4"/>
  <c r="G278" i="4" s="1"/>
  <c r="H262" i="33" l="1"/>
  <c r="J262" i="33" s="1"/>
  <c r="I262" i="33"/>
  <c r="J278" i="4"/>
  <c r="H278" i="4"/>
  <c r="I278" i="4"/>
  <c r="L262" i="33" l="1"/>
  <c r="C263" i="33" s="1"/>
  <c r="K262" i="33"/>
  <c r="M278" i="4"/>
  <c r="E279" i="4" s="1"/>
  <c r="F279" i="4" s="1"/>
  <c r="G279" i="4" s="1"/>
  <c r="K278" i="4"/>
  <c r="Q278" i="4" s="1"/>
  <c r="P278" i="4" s="1"/>
  <c r="R278" i="4" s="1"/>
  <c r="D263" i="33" l="1"/>
  <c r="E263" i="33" s="1"/>
  <c r="V278" i="4"/>
  <c r="T278" i="4" s="1"/>
  <c r="U278" i="4" s="1"/>
  <c r="J279" i="4"/>
  <c r="H279" i="4"/>
  <c r="I279" i="4"/>
  <c r="H263" i="33" l="1"/>
  <c r="J263" i="33" s="1"/>
  <c r="I263" i="33"/>
  <c r="M279" i="4"/>
  <c r="E280" i="4" s="1"/>
  <c r="K279" i="4"/>
  <c r="Q279" i="4" s="1"/>
  <c r="P279" i="4" s="1"/>
  <c r="R279" i="4" s="1"/>
  <c r="V279" i="4" s="1"/>
  <c r="L263" i="33" l="1"/>
  <c r="C264" i="33" s="1"/>
  <c r="K263" i="33"/>
  <c r="T279" i="4"/>
  <c r="U279" i="4" s="1"/>
  <c r="F280" i="4"/>
  <c r="G280" i="4" s="1"/>
  <c r="D264" i="33" l="1"/>
  <c r="E264" i="33" s="1"/>
  <c r="J280" i="4"/>
  <c r="H280" i="4"/>
  <c r="I280" i="4"/>
  <c r="M280" i="4" l="1"/>
  <c r="E281" i="4" s="1"/>
  <c r="F281" i="4" s="1"/>
  <c r="G281" i="4" s="1"/>
  <c r="H264" i="33"/>
  <c r="J264" i="33" s="1"/>
  <c r="I264" i="33"/>
  <c r="K280" i="4"/>
  <c r="Q280" i="4" s="1"/>
  <c r="P280" i="4" s="1"/>
  <c r="R280" i="4" s="1"/>
  <c r="L264" i="33" l="1"/>
  <c r="C265" i="33" s="1"/>
  <c r="K264" i="33"/>
  <c r="V280" i="4"/>
  <c r="T280" i="4" s="1"/>
  <c r="U280" i="4" s="1"/>
  <c r="J281" i="4"/>
  <c r="H281" i="4"/>
  <c r="I281" i="4"/>
  <c r="D265" i="33" l="1"/>
  <c r="E265" i="33" s="1"/>
  <c r="M281" i="4"/>
  <c r="E282" i="4" s="1"/>
  <c r="F282" i="4" s="1"/>
  <c r="G282" i="4" s="1"/>
  <c r="K281" i="4"/>
  <c r="H265" i="33" l="1"/>
  <c r="J265" i="33" s="1"/>
  <c r="I265" i="33"/>
  <c r="Q281" i="4"/>
  <c r="P281" i="4" s="1"/>
  <c r="R281" i="4" s="1"/>
  <c r="V281" i="4" s="1"/>
  <c r="J282" i="4"/>
  <c r="H282" i="4"/>
  <c r="I282" i="4"/>
  <c r="L265" i="33" l="1"/>
  <c r="C266" i="33" s="1"/>
  <c r="K265" i="33"/>
  <c r="K282" i="4"/>
  <c r="Q282" i="4" s="1"/>
  <c r="P282" i="4" s="1"/>
  <c r="R282" i="4" s="1"/>
  <c r="T281" i="4"/>
  <c r="U281" i="4" s="1"/>
  <c r="M282" i="4"/>
  <c r="E283" i="4" s="1"/>
  <c r="D266" i="33" l="1"/>
  <c r="E266" i="33" s="1"/>
  <c r="V282" i="4"/>
  <c r="T282" i="4" s="1"/>
  <c r="U282" i="4" s="1"/>
  <c r="F283" i="4"/>
  <c r="G283" i="4" s="1"/>
  <c r="H266" i="33" l="1"/>
  <c r="J266" i="33" s="1"/>
  <c r="I266" i="33"/>
  <c r="J283" i="4"/>
  <c r="H283" i="4"/>
  <c r="I283" i="4"/>
  <c r="L266" i="33" l="1"/>
  <c r="C267" i="33" s="1"/>
  <c r="K266" i="33"/>
  <c r="K283" i="4"/>
  <c r="Q283" i="4" s="1"/>
  <c r="P283" i="4" s="1"/>
  <c r="R283" i="4" s="1"/>
  <c r="M283" i="4"/>
  <c r="E284" i="4" s="1"/>
  <c r="F284" i="4" s="1"/>
  <c r="G284" i="4" s="1"/>
  <c r="D267" i="33" l="1"/>
  <c r="E267" i="33" s="1"/>
  <c r="V283" i="4"/>
  <c r="T283" i="4" s="1"/>
  <c r="U283" i="4" s="1"/>
  <c r="J284" i="4"/>
  <c r="H284" i="4"/>
  <c r="I284" i="4"/>
  <c r="H267" i="33" l="1"/>
  <c r="J267" i="33" s="1"/>
  <c r="I267" i="33"/>
  <c r="M284" i="4"/>
  <c r="E285" i="4" s="1"/>
  <c r="F285" i="4" s="1"/>
  <c r="G285" i="4" s="1"/>
  <c r="K284" i="4"/>
  <c r="Q284" i="4" s="1"/>
  <c r="P284" i="4" s="1"/>
  <c r="R284" i="4" s="1"/>
  <c r="K267" i="33" l="1"/>
  <c r="L267" i="33"/>
  <c r="C268" i="33" s="1"/>
  <c r="V284" i="4"/>
  <c r="T284" i="4" s="1"/>
  <c r="U284" i="4" s="1"/>
  <c r="J285" i="4"/>
  <c r="H285" i="4"/>
  <c r="I285" i="4"/>
  <c r="D268" i="33" l="1"/>
  <c r="E268" i="33" s="1"/>
  <c r="M285" i="4"/>
  <c r="E286" i="4" s="1"/>
  <c r="K285" i="4"/>
  <c r="Q285" i="4" s="1"/>
  <c r="P285" i="4" s="1"/>
  <c r="R285" i="4" s="1"/>
  <c r="V285" i="4" s="1"/>
  <c r="H268" i="33" l="1"/>
  <c r="J268" i="33" s="1"/>
  <c r="I268" i="33"/>
  <c r="T285" i="4"/>
  <c r="U285" i="4" s="1"/>
  <c r="F286" i="4"/>
  <c r="G286" i="4" s="1"/>
  <c r="K268" i="33" l="1"/>
  <c r="L268" i="33"/>
  <c r="C269" i="33" s="1"/>
  <c r="J286" i="4"/>
  <c r="H286" i="4"/>
  <c r="I286" i="4"/>
  <c r="D269" i="33" l="1"/>
  <c r="E269" i="33" s="1"/>
  <c r="K286" i="4"/>
  <c r="Q286" i="4" s="1"/>
  <c r="P286" i="4" s="1"/>
  <c r="R286" i="4" s="1"/>
  <c r="M286" i="4"/>
  <c r="E287" i="4" s="1"/>
  <c r="H269" i="33" l="1"/>
  <c r="J269" i="33" s="1"/>
  <c r="I269" i="33"/>
  <c r="V286" i="4"/>
  <c r="T286" i="4" s="1"/>
  <c r="U286" i="4" s="1"/>
  <c r="F287" i="4"/>
  <c r="G287" i="4" s="1"/>
  <c r="L269" i="33" l="1"/>
  <c r="C270" i="33" s="1"/>
  <c r="K269" i="33"/>
  <c r="J287" i="4"/>
  <c r="H287" i="4"/>
  <c r="I287" i="4"/>
  <c r="D270" i="33" l="1"/>
  <c r="E270" i="33" s="1"/>
  <c r="K287" i="4"/>
  <c r="Q287" i="4" s="1"/>
  <c r="P287" i="4" s="1"/>
  <c r="R287" i="4" s="1"/>
  <c r="M287" i="4"/>
  <c r="E288" i="4" s="1"/>
  <c r="H270" i="33" l="1"/>
  <c r="J270" i="33" s="1"/>
  <c r="I270" i="33"/>
  <c r="V287" i="4"/>
  <c r="T287" i="4" s="1"/>
  <c r="U287" i="4" s="1"/>
  <c r="F288" i="4"/>
  <c r="G288" i="4" s="1"/>
  <c r="L270" i="33" l="1"/>
  <c r="C271" i="33" s="1"/>
  <c r="K270" i="33"/>
  <c r="J288" i="4"/>
  <c r="H288" i="4"/>
  <c r="I288" i="4"/>
  <c r="K288" i="4" l="1"/>
  <c r="Q288" i="4" s="1"/>
  <c r="P288" i="4" s="1"/>
  <c r="R288" i="4" s="1"/>
  <c r="V288" i="4" s="1"/>
  <c r="T288" i="4" s="1"/>
  <c r="U288" i="4" s="1"/>
  <c r="D271" i="33"/>
  <c r="E271" i="33" s="1"/>
  <c r="M288" i="4"/>
  <c r="E289" i="4" s="1"/>
  <c r="H271" i="33" l="1"/>
  <c r="J271" i="33" s="1"/>
  <c r="I271" i="33"/>
  <c r="F289" i="4"/>
  <c r="G289" i="4" s="1"/>
  <c r="L271" i="33" l="1"/>
  <c r="C272" i="33" s="1"/>
  <c r="K271" i="33"/>
  <c r="J289" i="4"/>
  <c r="H289" i="4"/>
  <c r="I289" i="4"/>
  <c r="M289" i="4" l="1"/>
  <c r="D272" i="33"/>
  <c r="E272" i="33" s="1"/>
  <c r="K289" i="4"/>
  <c r="Q289" i="4" s="1"/>
  <c r="P289" i="4" s="1"/>
  <c r="R289" i="4" s="1"/>
  <c r="V289" i="4" s="1"/>
  <c r="E290" i="4"/>
  <c r="F290" i="4" s="1"/>
  <c r="G290" i="4" s="1"/>
  <c r="H272" i="33" l="1"/>
  <c r="J272" i="33" s="1"/>
  <c r="I272" i="33"/>
  <c r="T289" i="4"/>
  <c r="U289" i="4" s="1"/>
  <c r="J290" i="4"/>
  <c r="H290" i="4"/>
  <c r="I290" i="4"/>
  <c r="L272" i="33" l="1"/>
  <c r="C273" i="33" s="1"/>
  <c r="K272" i="33"/>
  <c r="M290" i="4"/>
  <c r="E291" i="4" s="1"/>
  <c r="F291" i="4" s="1"/>
  <c r="G291" i="4" s="1"/>
  <c r="K290" i="4"/>
  <c r="Q290" i="4" s="1"/>
  <c r="P290" i="4" s="1"/>
  <c r="R290" i="4" s="1"/>
  <c r="D273" i="33" l="1"/>
  <c r="E273" i="33" s="1"/>
  <c r="V290" i="4"/>
  <c r="T290" i="4" s="1"/>
  <c r="U290" i="4" s="1"/>
  <c r="J291" i="4"/>
  <c r="H291" i="4"/>
  <c r="I291" i="4"/>
  <c r="H273" i="33" l="1"/>
  <c r="J273" i="33" s="1"/>
  <c r="I273" i="33"/>
  <c r="M291" i="4"/>
  <c r="E292" i="4" s="1"/>
  <c r="F292" i="4" s="1"/>
  <c r="G292" i="4" s="1"/>
  <c r="K291" i="4"/>
  <c r="Q291" i="4" s="1"/>
  <c r="P291" i="4" s="1"/>
  <c r="R291" i="4" s="1"/>
  <c r="V291" i="4" s="1"/>
  <c r="L273" i="33" l="1"/>
  <c r="C274" i="33" s="1"/>
  <c r="K273" i="33"/>
  <c r="T291" i="4"/>
  <c r="U291" i="4" s="1"/>
  <c r="J292" i="4"/>
  <c r="H292" i="4"/>
  <c r="I292" i="4"/>
  <c r="D274" i="33" l="1"/>
  <c r="E274" i="33" s="1"/>
  <c r="M292" i="4"/>
  <c r="E293" i="4" s="1"/>
  <c r="K292" i="4"/>
  <c r="Q292" i="4" s="1"/>
  <c r="P292" i="4" s="1"/>
  <c r="R292" i="4" s="1"/>
  <c r="H274" i="33" l="1"/>
  <c r="J274" i="33" s="1"/>
  <c r="I274" i="33"/>
  <c r="V292" i="4"/>
  <c r="T292" i="4" s="1"/>
  <c r="U292" i="4" s="1"/>
  <c r="F293" i="4"/>
  <c r="G293" i="4" s="1"/>
  <c r="L274" i="33" l="1"/>
  <c r="C275" i="33" s="1"/>
  <c r="K274" i="33"/>
  <c r="J293" i="4"/>
  <c r="H293" i="4"/>
  <c r="I293" i="4"/>
  <c r="M293" i="4" l="1"/>
  <c r="D275" i="33"/>
  <c r="E275" i="33" s="1"/>
  <c r="K293" i="4"/>
  <c r="Q293" i="4" s="1"/>
  <c r="P293" i="4" s="1"/>
  <c r="R293" i="4" s="1"/>
  <c r="V293" i="4" s="1"/>
  <c r="E294" i="4"/>
  <c r="H275" i="33" l="1"/>
  <c r="J275" i="33" s="1"/>
  <c r="I275" i="33"/>
  <c r="T293" i="4"/>
  <c r="U293" i="4" s="1"/>
  <c r="F294" i="4"/>
  <c r="G294" i="4" s="1"/>
  <c r="D4" i="19"/>
  <c r="AH4" i="19" s="1"/>
  <c r="L275" i="33" l="1"/>
  <c r="C276" i="33" s="1"/>
  <c r="K275" i="33"/>
  <c r="J294" i="4"/>
  <c r="H294" i="4"/>
  <c r="I294" i="4"/>
  <c r="C4" i="19"/>
  <c r="AG4" i="19" s="1"/>
  <c r="D276" i="33" l="1"/>
  <c r="E276" i="33" s="1"/>
  <c r="M294" i="4"/>
  <c r="E295" i="4" s="1"/>
  <c r="K294" i="4"/>
  <c r="Q294" i="4" s="1"/>
  <c r="P294" i="4" s="1"/>
  <c r="R294" i="4" s="1"/>
  <c r="D5" i="19"/>
  <c r="AH5" i="19" s="1"/>
  <c r="H276" i="33" l="1"/>
  <c r="J276" i="33" s="1"/>
  <c r="I276" i="33"/>
  <c r="V294" i="4"/>
  <c r="T294" i="4" s="1"/>
  <c r="U294" i="4" s="1"/>
  <c r="F295" i="4"/>
  <c r="G295" i="4" s="1"/>
  <c r="C5" i="19"/>
  <c r="AG5" i="19" s="1"/>
  <c r="L276" i="33" l="1"/>
  <c r="C277" i="33" s="1"/>
  <c r="K276" i="33"/>
  <c r="I295" i="4"/>
  <c r="J295" i="4"/>
  <c r="H295" i="4"/>
  <c r="B4" i="19"/>
  <c r="AF4" i="19" s="1"/>
  <c r="D277" i="33" l="1"/>
  <c r="E277" i="33" s="1"/>
  <c r="M295" i="4"/>
  <c r="E296" i="4" s="1"/>
  <c r="F296" i="4" s="1"/>
  <c r="G296" i="4" s="1"/>
  <c r="K295" i="4"/>
  <c r="Q295" i="4" s="1"/>
  <c r="P295" i="4" s="1"/>
  <c r="R295" i="4" s="1"/>
  <c r="V295" i="4" s="1"/>
  <c r="C6" i="12"/>
  <c r="D6" i="12" s="1"/>
  <c r="E6" i="12" s="1"/>
  <c r="H277" i="33" l="1"/>
  <c r="J277" i="33" s="1"/>
  <c r="I277" i="33"/>
  <c r="T295" i="4"/>
  <c r="U295" i="4" s="1"/>
  <c r="H296" i="4"/>
  <c r="I296" i="4"/>
  <c r="J296" i="4"/>
  <c r="L277" i="33" l="1"/>
  <c r="C278" i="33" s="1"/>
  <c r="K277" i="33"/>
  <c r="K296" i="4"/>
  <c r="Q296" i="4" s="1"/>
  <c r="P296" i="4" s="1"/>
  <c r="R296" i="4" s="1"/>
  <c r="M296" i="4"/>
  <c r="E297" i="4" s="1"/>
  <c r="F297" i="4" s="1"/>
  <c r="G297" i="4" s="1"/>
  <c r="D278" i="33" l="1"/>
  <c r="E278" i="33" s="1"/>
  <c r="V296" i="4"/>
  <c r="T296" i="4" s="1"/>
  <c r="U296" i="4" s="1"/>
  <c r="J297" i="4"/>
  <c r="H297" i="4"/>
  <c r="I297" i="4"/>
  <c r="H278" i="33" l="1"/>
  <c r="J278" i="33" s="1"/>
  <c r="I278" i="33"/>
  <c r="M297" i="4"/>
  <c r="E298" i="4" s="1"/>
  <c r="K297" i="4"/>
  <c r="Q297" i="4" s="1"/>
  <c r="P297" i="4" s="1"/>
  <c r="R297" i="4" s="1"/>
  <c r="V297" i="4" s="1"/>
  <c r="L278" i="33" l="1"/>
  <c r="C279" i="33" s="1"/>
  <c r="K278" i="33"/>
  <c r="D7" i="19"/>
  <c r="AH7" i="19" s="1"/>
  <c r="K7" i="12"/>
  <c r="D6" i="19"/>
  <c r="AH6" i="19" s="1"/>
  <c r="T297" i="4"/>
  <c r="U297" i="4" s="1"/>
  <c r="F298" i="4"/>
  <c r="G298" i="4" s="1"/>
  <c r="D279" i="33" l="1"/>
  <c r="E279" i="33" s="1"/>
  <c r="C6" i="19"/>
  <c r="AG6" i="19" s="1"/>
  <c r="C6" i="25"/>
  <c r="U6" i="25" s="1"/>
  <c r="V6" i="25" s="1"/>
  <c r="K8" i="12"/>
  <c r="J298" i="4"/>
  <c r="H298" i="4"/>
  <c r="I298" i="4"/>
  <c r="K298" i="4" l="1"/>
  <c r="Q298" i="4" s="1"/>
  <c r="P298" i="4" s="1"/>
  <c r="R298" i="4" s="1"/>
  <c r="V298" i="4" s="1"/>
  <c r="T298" i="4" s="1"/>
  <c r="U298" i="4" s="1"/>
  <c r="H279" i="33"/>
  <c r="J279" i="33" s="1"/>
  <c r="I279" i="33"/>
  <c r="C7" i="19"/>
  <c r="AG7" i="19" s="1"/>
  <c r="C7" i="25"/>
  <c r="U7" i="25" s="1"/>
  <c r="V7" i="25" s="1"/>
  <c r="M298" i="4"/>
  <c r="E299" i="4" s="1"/>
  <c r="F299" i="4" s="1"/>
  <c r="G299" i="4" s="1"/>
  <c r="L279" i="33" l="1"/>
  <c r="C280" i="33" s="1"/>
  <c r="K279" i="33"/>
  <c r="J299" i="4"/>
  <c r="H299" i="4"/>
  <c r="I299" i="4"/>
  <c r="D280" i="33" l="1"/>
  <c r="E280" i="33" s="1"/>
  <c r="B8" i="19"/>
  <c r="AF8" i="19" s="1"/>
  <c r="K9" i="12"/>
  <c r="M299" i="4"/>
  <c r="E300" i="4" s="1"/>
  <c r="K299" i="4"/>
  <c r="Q299" i="4" s="1"/>
  <c r="P299" i="4" s="1"/>
  <c r="R299" i="4" s="1"/>
  <c r="V299" i="4" s="1"/>
  <c r="H280" i="33" l="1"/>
  <c r="J280" i="33" s="1"/>
  <c r="I280" i="33"/>
  <c r="C8" i="19"/>
  <c r="AG8" i="19" s="1"/>
  <c r="C8" i="25"/>
  <c r="U8" i="25" s="1"/>
  <c r="V8" i="25" s="1"/>
  <c r="T299" i="4"/>
  <c r="U299" i="4" s="1"/>
  <c r="F300" i="4"/>
  <c r="G300" i="4" s="1"/>
  <c r="K280" i="33" l="1"/>
  <c r="L280" i="33"/>
  <c r="C281" i="33" s="1"/>
  <c r="I300" i="4"/>
  <c r="H300" i="4"/>
  <c r="J300" i="4"/>
  <c r="D281" i="33" l="1"/>
  <c r="E281" i="33" s="1"/>
  <c r="K300" i="4"/>
  <c r="Q300" i="4" s="1"/>
  <c r="P300" i="4" s="1"/>
  <c r="R300" i="4" s="1"/>
  <c r="M300" i="4"/>
  <c r="E301" i="4" s="1"/>
  <c r="F301" i="4" s="1"/>
  <c r="G301" i="4" s="1"/>
  <c r="J301" i="4" s="1"/>
  <c r="H281" i="33" l="1"/>
  <c r="J281" i="33" s="1"/>
  <c r="I281" i="33"/>
  <c r="V300" i="4"/>
  <c r="T300" i="4" s="1"/>
  <c r="U300" i="4" s="1"/>
  <c r="I301" i="4"/>
  <c r="K301" i="4" s="1"/>
  <c r="Q301" i="4" s="1"/>
  <c r="H301" i="4"/>
  <c r="P301" i="4" l="1"/>
  <c r="R301" i="4" s="1"/>
  <c r="V301" i="4" s="1"/>
  <c r="T301" i="4" s="1"/>
  <c r="U301" i="4" s="1"/>
  <c r="L281" i="33"/>
  <c r="C282" i="33" s="1"/>
  <c r="K281" i="33"/>
  <c r="M301" i="4"/>
  <c r="E302" i="4" s="1"/>
  <c r="F302" i="4" s="1"/>
  <c r="G302" i="4" s="1"/>
  <c r="D282" i="33" l="1"/>
  <c r="E282" i="33" s="1"/>
  <c r="J302" i="4"/>
  <c r="H302" i="4"/>
  <c r="I302" i="4"/>
  <c r="K302" i="4" s="1"/>
  <c r="Q302" i="4" s="1"/>
  <c r="P302" i="4" s="1"/>
  <c r="R302" i="4" s="1"/>
  <c r="H282" i="33" l="1"/>
  <c r="J282" i="33" s="1"/>
  <c r="I282" i="33"/>
  <c r="V302" i="4"/>
  <c r="T302" i="4" s="1"/>
  <c r="U302" i="4" s="1"/>
  <c r="M302" i="4"/>
  <c r="E303" i="4" s="1"/>
  <c r="F303" i="4" s="1"/>
  <c r="G303" i="4" s="1"/>
  <c r="L282" i="33" l="1"/>
  <c r="C283" i="33" s="1"/>
  <c r="K282" i="33"/>
  <c r="J303" i="4"/>
  <c r="H303" i="4"/>
  <c r="I303" i="4"/>
  <c r="D283" i="33" l="1"/>
  <c r="E283" i="33" s="1"/>
  <c r="M303" i="4"/>
  <c r="E304" i="4" s="1"/>
  <c r="K303" i="4"/>
  <c r="Q303" i="4" s="1"/>
  <c r="P303" i="4" s="1"/>
  <c r="R303" i="4" s="1"/>
  <c r="V303" i="4" s="1"/>
  <c r="H283" i="33" l="1"/>
  <c r="J283" i="33" s="1"/>
  <c r="I283" i="33"/>
  <c r="T303" i="4"/>
  <c r="U303" i="4" s="1"/>
  <c r="F304" i="4"/>
  <c r="G304" i="4" s="1"/>
  <c r="L283" i="33" l="1"/>
  <c r="C284" i="33" s="1"/>
  <c r="K283" i="33"/>
  <c r="J304" i="4"/>
  <c r="H304" i="4"/>
  <c r="I304" i="4"/>
  <c r="K304" i="4" s="1"/>
  <c r="Q304" i="4" s="1"/>
  <c r="P304" i="4" s="1"/>
  <c r="R304" i="4" s="1"/>
  <c r="D284" i="33" l="1"/>
  <c r="E284" i="33" s="1"/>
  <c r="V304" i="4"/>
  <c r="T304" i="4" s="1"/>
  <c r="U304" i="4" s="1"/>
  <c r="M304" i="4"/>
  <c r="E305" i="4" s="1"/>
  <c r="H284" i="33" l="1"/>
  <c r="J284" i="33" s="1"/>
  <c r="I284" i="33"/>
  <c r="F305" i="4"/>
  <c r="G305" i="4" s="1"/>
  <c r="L284" i="33" l="1"/>
  <c r="C285" i="33" s="1"/>
  <c r="K284" i="33"/>
  <c r="J305" i="4"/>
  <c r="H305" i="4"/>
  <c r="I305" i="4"/>
  <c r="K305" i="4" s="1"/>
  <c r="Q305" i="4" s="1"/>
  <c r="P305" i="4" s="1"/>
  <c r="R305" i="4" s="1"/>
  <c r="V305" i="4" s="1"/>
  <c r="D285" i="33" l="1"/>
  <c r="E285" i="33" s="1"/>
  <c r="T305" i="4"/>
  <c r="U305" i="4" s="1"/>
  <c r="M305" i="4"/>
  <c r="E306" i="4" s="1"/>
  <c r="F306" i="4" s="1"/>
  <c r="G306" i="4" s="1"/>
  <c r="H285" i="33" l="1"/>
  <c r="J285" i="33" s="1"/>
  <c r="I285" i="33"/>
  <c r="J306" i="4"/>
  <c r="H306" i="4"/>
  <c r="I306" i="4"/>
  <c r="L285" i="33" l="1"/>
  <c r="C286" i="33" s="1"/>
  <c r="K285" i="33"/>
  <c r="M306" i="4"/>
  <c r="E307" i="4" s="1"/>
  <c r="K306" i="4"/>
  <c r="Q306" i="4" s="1"/>
  <c r="P306" i="4" s="1"/>
  <c r="R306" i="4" s="1"/>
  <c r="D286" i="33" l="1"/>
  <c r="E286" i="33" s="1"/>
  <c r="V306" i="4"/>
  <c r="T306" i="4" s="1"/>
  <c r="U306" i="4" s="1"/>
  <c r="F307" i="4"/>
  <c r="G307" i="4" s="1"/>
  <c r="H286" i="33" l="1"/>
  <c r="J286" i="33" s="1"/>
  <c r="I286" i="33"/>
  <c r="J307" i="4"/>
  <c r="H307" i="4"/>
  <c r="I307" i="4"/>
  <c r="L286" i="33" l="1"/>
  <c r="C287" i="33" s="1"/>
  <c r="K286" i="33"/>
  <c r="M307" i="4"/>
  <c r="E308" i="4" s="1"/>
  <c r="K307" i="4"/>
  <c r="Q307" i="4" s="1"/>
  <c r="P307" i="4" s="1"/>
  <c r="R307" i="4" s="1"/>
  <c r="V307" i="4" s="1"/>
  <c r="D287" i="33" l="1"/>
  <c r="E287" i="33" s="1"/>
  <c r="T307" i="4"/>
  <c r="U307" i="4" s="1"/>
  <c r="F308" i="4"/>
  <c r="G308" i="4" s="1"/>
  <c r="H287" i="33" l="1"/>
  <c r="J287" i="33" s="1"/>
  <c r="I287" i="33"/>
  <c r="J308" i="4"/>
  <c r="H308" i="4"/>
  <c r="I308" i="4"/>
  <c r="L287" i="33" l="1"/>
  <c r="C288" i="33" s="1"/>
  <c r="K287" i="33"/>
  <c r="M308" i="4"/>
  <c r="E309" i="4" s="1"/>
  <c r="F309" i="4" s="1"/>
  <c r="G309" i="4" s="1"/>
  <c r="K308" i="4"/>
  <c r="Q308" i="4" s="1"/>
  <c r="P308" i="4" s="1"/>
  <c r="R308" i="4" s="1"/>
  <c r="D288" i="33" l="1"/>
  <c r="E288" i="33" s="1"/>
  <c r="V308" i="4"/>
  <c r="T308" i="4" s="1"/>
  <c r="U308" i="4" s="1"/>
  <c r="J309" i="4"/>
  <c r="H309" i="4"/>
  <c r="I309" i="4"/>
  <c r="H288" i="33" l="1"/>
  <c r="J288" i="33" s="1"/>
  <c r="I288" i="33"/>
  <c r="M309" i="4"/>
  <c r="E310" i="4" s="1"/>
  <c r="K309" i="4"/>
  <c r="Q309" i="4" s="1"/>
  <c r="P309" i="4" s="1"/>
  <c r="R309" i="4" s="1"/>
  <c r="V309" i="4" s="1"/>
  <c r="L288" i="33" l="1"/>
  <c r="C289" i="33" s="1"/>
  <c r="K288" i="33"/>
  <c r="T309" i="4"/>
  <c r="U309" i="4" s="1"/>
  <c r="F310" i="4"/>
  <c r="G310" i="4" s="1"/>
  <c r="D289" i="33" l="1"/>
  <c r="E289" i="33" s="1"/>
  <c r="J310" i="4"/>
  <c r="H310" i="4"/>
  <c r="I310" i="4"/>
  <c r="H289" i="33" l="1"/>
  <c r="J289" i="33" s="1"/>
  <c r="I289" i="33"/>
  <c r="M310" i="4"/>
  <c r="E311" i="4" s="1"/>
  <c r="F311" i="4" s="1"/>
  <c r="G311" i="4" s="1"/>
  <c r="K310" i="4"/>
  <c r="Q310" i="4" s="1"/>
  <c r="P310" i="4" s="1"/>
  <c r="R310" i="4" s="1"/>
  <c r="L289" i="33" l="1"/>
  <c r="C290" i="33" s="1"/>
  <c r="K289" i="33"/>
  <c r="V310" i="4"/>
  <c r="T310" i="4" s="1"/>
  <c r="U310" i="4" s="1"/>
  <c r="J311" i="4"/>
  <c r="H311" i="4"/>
  <c r="I311" i="4"/>
  <c r="D290" i="33" l="1"/>
  <c r="E290" i="33" s="1"/>
  <c r="M311" i="4"/>
  <c r="E312" i="4" s="1"/>
  <c r="K311" i="4"/>
  <c r="Q311" i="4" s="1"/>
  <c r="P311" i="4" s="1"/>
  <c r="R311" i="4" s="1"/>
  <c r="V311" i="4" s="1"/>
  <c r="H290" i="33" l="1"/>
  <c r="J290" i="33" s="1"/>
  <c r="I290" i="33"/>
  <c r="T311" i="4"/>
  <c r="U311" i="4" s="1"/>
  <c r="F312" i="4"/>
  <c r="G312" i="4" s="1"/>
  <c r="L290" i="33" l="1"/>
  <c r="C291" i="33" s="1"/>
  <c r="K290" i="33"/>
  <c r="J312" i="4"/>
  <c r="H312" i="4"/>
  <c r="I312" i="4"/>
  <c r="M312" i="4" s="1"/>
  <c r="D291" i="33" l="1"/>
  <c r="E291" i="33" s="1"/>
  <c r="K312" i="4"/>
  <c r="Q312" i="4" s="1"/>
  <c r="P312" i="4" s="1"/>
  <c r="R312" i="4" s="1"/>
  <c r="E313" i="4"/>
  <c r="H291" i="33" l="1"/>
  <c r="J291" i="33" s="1"/>
  <c r="I291" i="33"/>
  <c r="V312" i="4"/>
  <c r="T312" i="4" s="1"/>
  <c r="U312" i="4" s="1"/>
  <c r="F313" i="4"/>
  <c r="G313" i="4" s="1"/>
  <c r="L291" i="33" l="1"/>
  <c r="C292" i="33" s="1"/>
  <c r="K291" i="33"/>
  <c r="J313" i="4"/>
  <c r="H313" i="4"/>
  <c r="I313" i="4"/>
  <c r="M313" i="4" l="1"/>
  <c r="D292" i="33"/>
  <c r="E292" i="33" s="1"/>
  <c r="K313" i="4"/>
  <c r="Q313" i="4" s="1"/>
  <c r="P313" i="4" s="1"/>
  <c r="R313" i="4" s="1"/>
  <c r="V313" i="4" s="1"/>
  <c r="E314" i="4"/>
  <c r="H292" i="33" l="1"/>
  <c r="J292" i="33" s="1"/>
  <c r="I292" i="33"/>
  <c r="T313" i="4"/>
  <c r="U313" i="4" s="1"/>
  <c r="F314" i="4"/>
  <c r="G314" i="4" s="1"/>
  <c r="L292" i="33" l="1"/>
  <c r="C293" i="33" s="1"/>
  <c r="K292" i="33"/>
  <c r="J314" i="4"/>
  <c r="H314" i="4"/>
  <c r="I314" i="4"/>
  <c r="D293" i="33" l="1"/>
  <c r="E293" i="33" s="1"/>
  <c r="M314" i="4"/>
  <c r="E315" i="4" s="1"/>
  <c r="F315" i="4" s="1"/>
  <c r="G315" i="4" s="1"/>
  <c r="K314" i="4"/>
  <c r="Q314" i="4" s="1"/>
  <c r="P314" i="4" s="1"/>
  <c r="R314" i="4" s="1"/>
  <c r="H293" i="33" l="1"/>
  <c r="J293" i="33" s="1"/>
  <c r="I293" i="33"/>
  <c r="V314" i="4"/>
  <c r="T314" i="4" s="1"/>
  <c r="U314" i="4" s="1"/>
  <c r="J315" i="4"/>
  <c r="H315" i="4"/>
  <c r="I315" i="4"/>
  <c r="L293" i="33" l="1"/>
  <c r="C294" i="33" s="1"/>
  <c r="K293" i="33"/>
  <c r="M315" i="4"/>
  <c r="E316" i="4" s="1"/>
  <c r="K315" i="4"/>
  <c r="Q315" i="4" s="1"/>
  <c r="P315" i="4" s="1"/>
  <c r="R315" i="4" s="1"/>
  <c r="V315" i="4" s="1"/>
  <c r="D294" i="33" l="1"/>
  <c r="E294" i="33" s="1"/>
  <c r="T315" i="4"/>
  <c r="U315" i="4" s="1"/>
  <c r="F316" i="4"/>
  <c r="G316" i="4" s="1"/>
  <c r="H294" i="33" l="1"/>
  <c r="J294" i="33" s="1"/>
  <c r="I294" i="33"/>
  <c r="J316" i="4"/>
  <c r="H316" i="4"/>
  <c r="I316" i="4"/>
  <c r="L294" i="33" l="1"/>
  <c r="C295" i="33" s="1"/>
  <c r="K294" i="33"/>
  <c r="K316" i="4"/>
  <c r="Q316" i="4" s="1"/>
  <c r="P316" i="4" s="1"/>
  <c r="R316" i="4" s="1"/>
  <c r="M316" i="4"/>
  <c r="E317" i="4" s="1"/>
  <c r="D295" i="33" l="1"/>
  <c r="E295" i="33" s="1"/>
  <c r="V316" i="4"/>
  <c r="T316" i="4" s="1"/>
  <c r="U316" i="4" s="1"/>
  <c r="F317" i="4"/>
  <c r="G317" i="4" s="1"/>
  <c r="H295" i="33" l="1"/>
  <c r="J295" i="33" s="1"/>
  <c r="I295" i="33"/>
  <c r="J317" i="4"/>
  <c r="H317" i="4"/>
  <c r="I317" i="4"/>
  <c r="L295" i="33" l="1"/>
  <c r="C296" i="33" s="1"/>
  <c r="K295" i="33"/>
  <c r="M317" i="4"/>
  <c r="E318" i="4" s="1"/>
  <c r="K317" i="4"/>
  <c r="Q317" i="4" s="1"/>
  <c r="P317" i="4" s="1"/>
  <c r="R317" i="4" s="1"/>
  <c r="V317" i="4" s="1"/>
  <c r="D296" i="33" l="1"/>
  <c r="E296" i="33" s="1"/>
  <c r="T317" i="4"/>
  <c r="U317" i="4" s="1"/>
  <c r="F318" i="4"/>
  <c r="G318" i="4" s="1"/>
  <c r="H296" i="33" l="1"/>
  <c r="J296" i="33" s="1"/>
  <c r="I296" i="33"/>
  <c r="J318" i="4"/>
  <c r="H318" i="4"/>
  <c r="I318" i="4"/>
  <c r="L296" i="33" l="1"/>
  <c r="C297" i="33" s="1"/>
  <c r="K296" i="33"/>
  <c r="K318" i="4"/>
  <c r="Q318" i="4" s="1"/>
  <c r="P318" i="4" s="1"/>
  <c r="R318" i="4" s="1"/>
  <c r="M318" i="4"/>
  <c r="D297" i="33" l="1"/>
  <c r="E297" i="33" s="1"/>
  <c r="V318" i="4"/>
  <c r="T318" i="4" s="1"/>
  <c r="U318" i="4" s="1"/>
  <c r="X17" i="4"/>
  <c r="F19" i="12" s="1"/>
  <c r="T17" i="4"/>
  <c r="H297" i="33" l="1"/>
  <c r="J297" i="33" s="1"/>
  <c r="I297" i="33"/>
  <c r="E17" i="19"/>
  <c r="E17" i="25"/>
  <c r="U17" i="4"/>
  <c r="L297" i="33" l="1"/>
  <c r="C298" i="33" s="1"/>
  <c r="K297" i="33"/>
  <c r="F17" i="19"/>
  <c r="F17" i="25"/>
  <c r="D8" i="19"/>
  <c r="AH8" i="19" s="1"/>
  <c r="B7" i="19"/>
  <c r="AF7" i="19" s="1"/>
  <c r="B6" i="19"/>
  <c r="AF6" i="19" s="1"/>
  <c r="B5" i="19"/>
  <c r="AF5" i="19" s="1"/>
  <c r="D298" i="33" l="1"/>
  <c r="E298" i="33" s="1"/>
  <c r="X7" i="4"/>
  <c r="F9" i="12" s="1"/>
  <c r="X14" i="4"/>
  <c r="F16" i="12" s="1"/>
  <c r="X10" i="4"/>
  <c r="F12" i="12" s="1"/>
  <c r="X6" i="4"/>
  <c r="F8" i="12" s="1"/>
  <c r="X11" i="4"/>
  <c r="F13" i="12" s="1"/>
  <c r="X13" i="4"/>
  <c r="F15" i="12" s="1"/>
  <c r="X9" i="4"/>
  <c r="F11" i="12" s="1"/>
  <c r="X15" i="4"/>
  <c r="F17" i="12" s="1"/>
  <c r="X16" i="4"/>
  <c r="F18" i="12" s="1"/>
  <c r="X12" i="4"/>
  <c r="F14" i="12" s="1"/>
  <c r="X8" i="4"/>
  <c r="F10" i="12" s="1"/>
  <c r="X4" i="4"/>
  <c r="F6" i="12" s="1"/>
  <c r="H298" i="33" l="1"/>
  <c r="J298" i="33" s="1"/>
  <c r="I298" i="33"/>
  <c r="X5" i="4"/>
  <c r="F7" i="12" s="1"/>
  <c r="L298" i="33" l="1"/>
  <c r="C299" i="33" s="1"/>
  <c r="K298" i="33"/>
  <c r="H6" i="12"/>
  <c r="L6" i="12" s="1"/>
  <c r="C7" i="12" s="1"/>
  <c r="D299" i="33" l="1"/>
  <c r="E299" i="33" s="1"/>
  <c r="D7" i="12"/>
  <c r="E7" i="12" s="1"/>
  <c r="H299" i="33" l="1"/>
  <c r="J299" i="33" s="1"/>
  <c r="I299" i="33"/>
  <c r="H7" i="12"/>
  <c r="L7" i="12" s="1"/>
  <c r="C8" i="12" s="1"/>
  <c r="L299" i="33" l="1"/>
  <c r="C300" i="33" s="1"/>
  <c r="K299" i="33"/>
  <c r="D8" i="12"/>
  <c r="E8" i="12" s="1"/>
  <c r="D300" i="33" l="1"/>
  <c r="E300" i="33" s="1"/>
  <c r="H8" i="12"/>
  <c r="L8" i="12" s="1"/>
  <c r="C9" i="12" s="1"/>
  <c r="H300" i="33" l="1"/>
  <c r="J300" i="33" s="1"/>
  <c r="I300" i="33"/>
  <c r="D9" i="12"/>
  <c r="E9" i="12" s="1"/>
  <c r="L300" i="33" l="1"/>
  <c r="C301" i="33" s="1"/>
  <c r="K300" i="33"/>
  <c r="H9" i="12"/>
  <c r="L9" i="12" s="1"/>
  <c r="C10" i="12" s="1"/>
  <c r="D301" i="33" l="1"/>
  <c r="E301" i="33" s="1"/>
  <c r="D10" i="12"/>
  <c r="E10" i="12" s="1"/>
  <c r="H301" i="33" l="1"/>
  <c r="J301" i="33" s="1"/>
  <c r="I301" i="33"/>
  <c r="I10" i="12"/>
  <c r="H10" i="12"/>
  <c r="J10" i="12" s="1"/>
  <c r="L301" i="33" l="1"/>
  <c r="C302" i="33" s="1"/>
  <c r="K301" i="33"/>
  <c r="L10" i="12"/>
  <c r="C11" i="12" s="1"/>
  <c r="D11" i="12" s="1"/>
  <c r="E11" i="12" s="1"/>
  <c r="D9" i="25"/>
  <c r="B9" i="19"/>
  <c r="AF9" i="19" s="1"/>
  <c r="B9" i="25"/>
  <c r="T9" i="25" s="1"/>
  <c r="D9" i="19"/>
  <c r="AH9" i="19" s="1"/>
  <c r="K10" i="12"/>
  <c r="C9" i="19" s="1"/>
  <c r="AG9" i="19" s="1"/>
  <c r="D302" i="33" l="1"/>
  <c r="E302" i="33" s="1"/>
  <c r="C9" i="25"/>
  <c r="U9" i="25" s="1"/>
  <c r="H11" i="12"/>
  <c r="J11" i="12" s="1"/>
  <c r="I11" i="12"/>
  <c r="H302" i="33" l="1"/>
  <c r="J302" i="33" s="1"/>
  <c r="I302" i="33"/>
  <c r="D10" i="25"/>
  <c r="B10" i="19"/>
  <c r="AF10" i="19" s="1"/>
  <c r="B10" i="25"/>
  <c r="T10" i="25" s="1"/>
  <c r="V9" i="25"/>
  <c r="K11" i="12"/>
  <c r="D10" i="19"/>
  <c r="AH10" i="19" s="1"/>
  <c r="L11" i="12"/>
  <c r="C12" i="12" s="1"/>
  <c r="L302" i="33" l="1"/>
  <c r="C303" i="33" s="1"/>
  <c r="K302" i="33"/>
  <c r="C10" i="19"/>
  <c r="AG10" i="19" s="1"/>
  <c r="C10" i="25"/>
  <c r="U10" i="25" s="1"/>
  <c r="D12" i="12"/>
  <c r="E12" i="12" s="1"/>
  <c r="D303" i="33" l="1"/>
  <c r="E303" i="33" s="1"/>
  <c r="V10" i="25"/>
  <c r="I12" i="12"/>
  <c r="H12" i="12"/>
  <c r="J12" i="12" s="1"/>
  <c r="H303" i="33" l="1"/>
  <c r="J303" i="33" s="1"/>
  <c r="I303" i="33"/>
  <c r="B11" i="19"/>
  <c r="AF11" i="19" s="1"/>
  <c r="B11" i="25"/>
  <c r="T11" i="25" s="1"/>
  <c r="L12" i="12"/>
  <c r="C13" i="12" s="1"/>
  <c r="D13" i="12" s="1"/>
  <c r="E13" i="12" s="1"/>
  <c r="D11" i="25"/>
  <c r="D11" i="19"/>
  <c r="AH11" i="19" s="1"/>
  <c r="K12" i="12"/>
  <c r="L303" i="33" l="1"/>
  <c r="C304" i="33" s="1"/>
  <c r="K303" i="33"/>
  <c r="C11" i="19"/>
  <c r="AG11" i="19" s="1"/>
  <c r="C11" i="25"/>
  <c r="U11" i="25" s="1"/>
  <c r="V11" i="25" s="1"/>
  <c r="I13" i="12"/>
  <c r="H13" i="12"/>
  <c r="J13" i="12" s="1"/>
  <c r="D304" i="33" l="1"/>
  <c r="E304" i="33" s="1"/>
  <c r="B12" i="19"/>
  <c r="AF12" i="19" s="1"/>
  <c r="B12" i="25"/>
  <c r="T12" i="25" s="1"/>
  <c r="D12" i="25"/>
  <c r="D12" i="19"/>
  <c r="AH12" i="19" s="1"/>
  <c r="K13" i="12"/>
  <c r="L13" i="12"/>
  <c r="C14" i="12" s="1"/>
  <c r="H304" i="33" l="1"/>
  <c r="J304" i="33" s="1"/>
  <c r="I304" i="33"/>
  <c r="C12" i="19"/>
  <c r="AG12" i="19" s="1"/>
  <c r="C12" i="25"/>
  <c r="U12" i="25" s="1"/>
  <c r="V12" i="25" s="1"/>
  <c r="D14" i="12"/>
  <c r="E14" i="12" s="1"/>
  <c r="L304" i="33" l="1"/>
  <c r="C305" i="33" s="1"/>
  <c r="K304" i="33"/>
  <c r="I14" i="12"/>
  <c r="H14" i="12"/>
  <c r="J14" i="12" s="1"/>
  <c r="D305" i="33" l="1"/>
  <c r="E305" i="33" s="1"/>
  <c r="B13" i="19"/>
  <c r="AF13" i="19" s="1"/>
  <c r="B13" i="25"/>
  <c r="T13" i="25" s="1"/>
  <c r="D13" i="25"/>
  <c r="K14" i="12"/>
  <c r="D13" i="19"/>
  <c r="AH13" i="19" s="1"/>
  <c r="L14" i="12"/>
  <c r="C15" i="12" s="1"/>
  <c r="H305" i="33" l="1"/>
  <c r="J305" i="33" s="1"/>
  <c r="I305" i="33"/>
  <c r="C13" i="19"/>
  <c r="AG13" i="19" s="1"/>
  <c r="C13" i="25"/>
  <c r="U13" i="25" s="1"/>
  <c r="V13" i="25" s="1"/>
  <c r="D15" i="12"/>
  <c r="E15" i="12" s="1"/>
  <c r="L305" i="33" l="1"/>
  <c r="C306" i="33" s="1"/>
  <c r="K305" i="33"/>
  <c r="I15" i="12"/>
  <c r="H15" i="12"/>
  <c r="J15" i="12" s="1"/>
  <c r="D306" i="33" l="1"/>
  <c r="E306" i="33" s="1"/>
  <c r="D14" i="25"/>
  <c r="B14" i="19"/>
  <c r="AF14" i="19" s="1"/>
  <c r="B14" i="25"/>
  <c r="T14" i="25" s="1"/>
  <c r="D14" i="19"/>
  <c r="AH14" i="19" s="1"/>
  <c r="K15" i="12"/>
  <c r="L15" i="12"/>
  <c r="C16" i="12" s="1"/>
  <c r="H306" i="33" l="1"/>
  <c r="J306" i="33" s="1"/>
  <c r="I306" i="33"/>
  <c r="C14" i="19"/>
  <c r="AG14" i="19" s="1"/>
  <c r="C14" i="25"/>
  <c r="U14" i="25" s="1"/>
  <c r="V14" i="25" s="1"/>
  <c r="D16" i="12"/>
  <c r="E16" i="12" s="1"/>
  <c r="E16" i="26" s="1"/>
  <c r="L306" i="33" l="1"/>
  <c r="C307" i="33" s="1"/>
  <c r="K306" i="33"/>
  <c r="H16" i="26"/>
  <c r="J16" i="26" s="1"/>
  <c r="B15" i="27" s="1"/>
  <c r="AF15" i="27" s="1"/>
  <c r="I16" i="26"/>
  <c r="H16" i="12"/>
  <c r="J16" i="12" s="1"/>
  <c r="I16" i="12"/>
  <c r="K16" i="26" l="1"/>
  <c r="C15" i="27" s="1"/>
  <c r="AG15" i="27" s="1"/>
  <c r="D15" i="27"/>
  <c r="AH15" i="27" s="1"/>
  <c r="D307" i="33"/>
  <c r="E307" i="33" s="1"/>
  <c r="L16" i="12"/>
  <c r="C17" i="12" s="1"/>
  <c r="D17" i="12" s="1"/>
  <c r="E17" i="12" s="1"/>
  <c r="D15" i="25"/>
  <c r="L16" i="26"/>
  <c r="C17" i="26" s="1"/>
  <c r="D17" i="26" s="1"/>
  <c r="E17" i="26" s="1"/>
  <c r="B15" i="19"/>
  <c r="AF15" i="19" s="1"/>
  <c r="B15" i="25"/>
  <c r="T15" i="25" s="1"/>
  <c r="D15" i="19"/>
  <c r="AH15" i="19" s="1"/>
  <c r="K16" i="12"/>
  <c r="H307" i="33" l="1"/>
  <c r="J307" i="33" s="1"/>
  <c r="I307" i="33"/>
  <c r="H17" i="26"/>
  <c r="J17" i="26" s="1"/>
  <c r="B16" i="27" s="1"/>
  <c r="AF16" i="27" s="1"/>
  <c r="I17" i="26"/>
  <c r="C15" i="19"/>
  <c r="AG15" i="19" s="1"/>
  <c r="C15" i="25"/>
  <c r="U15" i="25" s="1"/>
  <c r="I17" i="12"/>
  <c r="H17" i="12"/>
  <c r="J17" i="12" s="1"/>
  <c r="K17" i="26" l="1"/>
  <c r="C16" i="27" s="1"/>
  <c r="AG16" i="27" s="1"/>
  <c r="D16" i="27"/>
  <c r="AH16" i="27" s="1"/>
  <c r="L307" i="33"/>
  <c r="C308" i="33" s="1"/>
  <c r="K307" i="33"/>
  <c r="V15" i="25"/>
  <c r="B16" i="19"/>
  <c r="AF16" i="19" s="1"/>
  <c r="B16" i="25"/>
  <c r="T16" i="25" s="1"/>
  <c r="L17" i="26"/>
  <c r="C18" i="26" s="1"/>
  <c r="D18" i="26" s="1"/>
  <c r="E18" i="26" s="1"/>
  <c r="L17" i="12"/>
  <c r="C18" i="12" s="1"/>
  <c r="D18" i="12" s="1"/>
  <c r="E18" i="12" s="1"/>
  <c r="D16" i="25"/>
  <c r="K17" i="12"/>
  <c r="D16" i="19"/>
  <c r="AH16" i="19" s="1"/>
  <c r="D308" i="33" l="1"/>
  <c r="E308" i="33" s="1"/>
  <c r="H18" i="26"/>
  <c r="J18" i="26" s="1"/>
  <c r="B17" i="27" s="1"/>
  <c r="AF17" i="27" s="1"/>
  <c r="I18" i="26"/>
  <c r="C16" i="19"/>
  <c r="AG16" i="19" s="1"/>
  <c r="C16" i="25"/>
  <c r="U16" i="25" s="1"/>
  <c r="I18" i="12"/>
  <c r="H18" i="12"/>
  <c r="J18" i="12" s="1"/>
  <c r="K18" i="26" l="1"/>
  <c r="C17" i="27" s="1"/>
  <c r="AG17" i="27" s="1"/>
  <c r="D17" i="27"/>
  <c r="AH17" i="27" s="1"/>
  <c r="H308" i="33"/>
  <c r="J308" i="33" s="1"/>
  <c r="I308" i="33"/>
  <c r="L18" i="26"/>
  <c r="C19" i="26" s="1"/>
  <c r="D19" i="26" s="1"/>
  <c r="E19" i="26" s="1"/>
  <c r="B17" i="19"/>
  <c r="AF17" i="19" s="1"/>
  <c r="B17" i="25"/>
  <c r="T17" i="25" s="1"/>
  <c r="D17" i="25"/>
  <c r="V16" i="25"/>
  <c r="D17" i="19"/>
  <c r="AH17" i="19" s="1"/>
  <c r="K18" i="12"/>
  <c r="L18" i="12"/>
  <c r="C19" i="12" s="1"/>
  <c r="L308" i="33" l="1"/>
  <c r="C309" i="33" s="1"/>
  <c r="K308" i="33"/>
  <c r="H19" i="26"/>
  <c r="J19" i="26" s="1"/>
  <c r="B18" i="27" s="1"/>
  <c r="AF18" i="27" s="1"/>
  <c r="I19" i="26"/>
  <c r="C17" i="19"/>
  <c r="AG17" i="19" s="1"/>
  <c r="C17" i="25"/>
  <c r="U17" i="25" s="1"/>
  <c r="V17" i="25" s="1"/>
  <c r="D19" i="12"/>
  <c r="E19" i="12" s="1"/>
  <c r="K19" i="26" l="1"/>
  <c r="C18" i="27" s="1"/>
  <c r="AG18" i="27" s="1"/>
  <c r="D18" i="27"/>
  <c r="AH18" i="27" s="1"/>
  <c r="D309" i="33"/>
  <c r="E309" i="33" s="1"/>
  <c r="L19" i="26"/>
  <c r="C20" i="26" s="1"/>
  <c r="D20" i="26" s="1"/>
  <c r="E20" i="26" s="1"/>
  <c r="H20" i="26" s="1"/>
  <c r="J20" i="26" s="1"/>
  <c r="B19" i="27" s="1"/>
  <c r="AF19" i="27" s="1"/>
  <c r="H19" i="12"/>
  <c r="J19" i="12" s="1"/>
  <c r="I19" i="12"/>
  <c r="H309" i="33" l="1"/>
  <c r="J309" i="33" s="1"/>
  <c r="I309" i="33"/>
  <c r="I20" i="26"/>
  <c r="D18" i="25"/>
  <c r="B18" i="19"/>
  <c r="AF18" i="19" s="1"/>
  <c r="B18" i="25"/>
  <c r="T18" i="25" s="1"/>
  <c r="K19" i="12"/>
  <c r="D18" i="19"/>
  <c r="AH18" i="19" s="1"/>
  <c r="L19" i="12"/>
  <c r="C20" i="12" s="1"/>
  <c r="K20" i="26" l="1"/>
  <c r="C19" i="27" s="1"/>
  <c r="AG19" i="27" s="1"/>
  <c r="D19" i="27"/>
  <c r="AH19" i="27" s="1"/>
  <c r="L309" i="33"/>
  <c r="C310" i="33" s="1"/>
  <c r="K309" i="33"/>
  <c r="L20" i="26"/>
  <c r="C21" i="26" s="1"/>
  <c r="D21" i="26" s="1"/>
  <c r="E21" i="26" s="1"/>
  <c r="C18" i="19"/>
  <c r="AG18" i="19" s="1"/>
  <c r="C18" i="25"/>
  <c r="U18" i="25" s="1"/>
  <c r="V18" i="25" s="1"/>
  <c r="D20" i="12"/>
  <c r="E20" i="12" s="1"/>
  <c r="D310" i="33" l="1"/>
  <c r="E310" i="33" s="1"/>
  <c r="I21" i="26"/>
  <c r="D20" i="27" s="1"/>
  <c r="AH20" i="27" s="1"/>
  <c r="H21" i="26"/>
  <c r="J21" i="26" s="1"/>
  <c r="B20" i="27" s="1"/>
  <c r="AF20" i="27" s="1"/>
  <c r="I20" i="12"/>
  <c r="H20" i="12"/>
  <c r="J20" i="12" s="1"/>
  <c r="H310" i="33" l="1"/>
  <c r="J310" i="33" s="1"/>
  <c r="I310" i="33"/>
  <c r="L21" i="26"/>
  <c r="C22" i="26" s="1"/>
  <c r="D22" i="26" s="1"/>
  <c r="E22" i="26" s="1"/>
  <c r="K21" i="26"/>
  <c r="C20" i="27" s="1"/>
  <c r="AG20" i="27" s="1"/>
  <c r="D19" i="25"/>
  <c r="B19" i="19"/>
  <c r="AF19" i="19" s="1"/>
  <c r="B19" i="25"/>
  <c r="T19" i="25" s="1"/>
  <c r="D19" i="19"/>
  <c r="AH19" i="19" s="1"/>
  <c r="K20" i="12"/>
  <c r="L20" i="12"/>
  <c r="C21" i="12" s="1"/>
  <c r="K310" i="33" l="1"/>
  <c r="L310" i="33"/>
  <c r="C311" i="33" s="1"/>
  <c r="H22" i="26"/>
  <c r="J22" i="26" s="1"/>
  <c r="B21" i="27" s="1"/>
  <c r="AF21" i="27" s="1"/>
  <c r="I22" i="26"/>
  <c r="D21" i="27" s="1"/>
  <c r="AH21" i="27" s="1"/>
  <c r="C19" i="19"/>
  <c r="AG19" i="19" s="1"/>
  <c r="C19" i="25"/>
  <c r="U19" i="25" s="1"/>
  <c r="V19" i="25" s="1"/>
  <c r="D21" i="12"/>
  <c r="E21" i="12" s="1"/>
  <c r="D311" i="33" l="1"/>
  <c r="E311" i="33" s="1"/>
  <c r="L22" i="26"/>
  <c r="C23" i="26" s="1"/>
  <c r="D23" i="26" s="1"/>
  <c r="E23" i="26" s="1"/>
  <c r="K22" i="26"/>
  <c r="C21" i="27" s="1"/>
  <c r="AG21" i="27" s="1"/>
  <c r="I21" i="12"/>
  <c r="H21" i="12"/>
  <c r="J21" i="12" s="1"/>
  <c r="H311" i="33" l="1"/>
  <c r="J311" i="33" s="1"/>
  <c r="I311" i="33"/>
  <c r="I23" i="26"/>
  <c r="H23" i="26"/>
  <c r="J23" i="26" s="1"/>
  <c r="B22" i="27" s="1"/>
  <c r="AF22" i="27" s="1"/>
  <c r="L21" i="12"/>
  <c r="C22" i="12" s="1"/>
  <c r="D22" i="12" s="1"/>
  <c r="E22" i="12" s="1"/>
  <c r="D20" i="25"/>
  <c r="B20" i="19"/>
  <c r="AF20" i="19" s="1"/>
  <c r="B20" i="25"/>
  <c r="T20" i="25" s="1"/>
  <c r="K21" i="12"/>
  <c r="D20" i="19"/>
  <c r="AH20" i="19" s="1"/>
  <c r="K23" i="26" l="1"/>
  <c r="C22" i="27" s="1"/>
  <c r="AG22" i="27" s="1"/>
  <c r="D22" i="27"/>
  <c r="AH22" i="27" s="1"/>
  <c r="L311" i="33"/>
  <c r="C312" i="33" s="1"/>
  <c r="K311" i="33"/>
  <c r="L23" i="26"/>
  <c r="C24" i="26" s="1"/>
  <c r="D24" i="26" s="1"/>
  <c r="E24" i="26" s="1"/>
  <c r="C20" i="19"/>
  <c r="AG20" i="19" s="1"/>
  <c r="C20" i="25"/>
  <c r="U20" i="25" s="1"/>
  <c r="V20" i="25" s="1"/>
  <c r="I22" i="12"/>
  <c r="H22" i="12"/>
  <c r="J22" i="12" s="1"/>
  <c r="D312" i="33" l="1"/>
  <c r="E312" i="33" s="1"/>
  <c r="H24" i="26"/>
  <c r="J24" i="26" s="1"/>
  <c r="B23" i="27" s="1"/>
  <c r="AF23" i="27" s="1"/>
  <c r="I24" i="26"/>
  <c r="D23" i="27" s="1"/>
  <c r="AH23" i="27" s="1"/>
  <c r="B21" i="19"/>
  <c r="AF21" i="19" s="1"/>
  <c r="B21" i="25"/>
  <c r="T21" i="25" s="1"/>
  <c r="D21" i="25"/>
  <c r="K22" i="12"/>
  <c r="D21" i="19"/>
  <c r="AH21" i="19" s="1"/>
  <c r="L22" i="12"/>
  <c r="C23" i="12" s="1"/>
  <c r="H312" i="33" l="1"/>
  <c r="J312" i="33" s="1"/>
  <c r="I312" i="33"/>
  <c r="L24" i="26"/>
  <c r="C25" i="26" s="1"/>
  <c r="D25" i="26" s="1"/>
  <c r="E25" i="26" s="1"/>
  <c r="K24" i="26"/>
  <c r="C23" i="27" s="1"/>
  <c r="AG23" i="27" s="1"/>
  <c r="C21" i="19"/>
  <c r="AG21" i="19" s="1"/>
  <c r="C21" i="25"/>
  <c r="U21" i="25" s="1"/>
  <c r="V21" i="25" s="1"/>
  <c r="D23" i="12"/>
  <c r="E23" i="12" s="1"/>
  <c r="L312" i="33" l="1"/>
  <c r="C313" i="33" s="1"/>
  <c r="K312" i="33"/>
  <c r="H25" i="26"/>
  <c r="J25" i="26" s="1"/>
  <c r="B24" i="27" s="1"/>
  <c r="AF24" i="27" s="1"/>
  <c r="I25" i="26"/>
  <c r="D24" i="27" s="1"/>
  <c r="AH24" i="27" s="1"/>
  <c r="H23" i="12"/>
  <c r="J23" i="12" s="1"/>
  <c r="I23" i="12"/>
  <c r="D313" i="33" l="1"/>
  <c r="E313" i="33" s="1"/>
  <c r="L25" i="26"/>
  <c r="C26" i="26" s="1"/>
  <c r="D26" i="26" s="1"/>
  <c r="E26" i="26" s="1"/>
  <c r="K25" i="26"/>
  <c r="C24" i="27" s="1"/>
  <c r="AG24" i="27" s="1"/>
  <c r="D22" i="25"/>
  <c r="B22" i="19"/>
  <c r="AF22" i="19" s="1"/>
  <c r="B22" i="25"/>
  <c r="T22" i="25" s="1"/>
  <c r="D22" i="19"/>
  <c r="AH22" i="19" s="1"/>
  <c r="K23" i="12"/>
  <c r="L23" i="12"/>
  <c r="C24" i="12" s="1"/>
  <c r="H313" i="33" l="1"/>
  <c r="J313" i="33" s="1"/>
  <c r="I313" i="33"/>
  <c r="H26" i="26"/>
  <c r="J26" i="26" s="1"/>
  <c r="B25" i="27" s="1"/>
  <c r="AF25" i="27" s="1"/>
  <c r="I26" i="26"/>
  <c r="C22" i="19"/>
  <c r="AG22" i="19" s="1"/>
  <c r="C22" i="25"/>
  <c r="U22" i="25" s="1"/>
  <c r="V22" i="25" s="1"/>
  <c r="D24" i="12"/>
  <c r="E24" i="12" s="1"/>
  <c r="K26" i="26" l="1"/>
  <c r="C25" i="27" s="1"/>
  <c r="AG25" i="27" s="1"/>
  <c r="D25" i="27"/>
  <c r="AH25" i="27" s="1"/>
  <c r="L313" i="33"/>
  <c r="C314" i="33" s="1"/>
  <c r="K313" i="33"/>
  <c r="L26" i="26"/>
  <c r="C27" i="26" s="1"/>
  <c r="D27" i="26" s="1"/>
  <c r="E27" i="26" s="1"/>
  <c r="H24" i="12"/>
  <c r="J24" i="12" s="1"/>
  <c r="I24" i="12"/>
  <c r="D314" i="33" l="1"/>
  <c r="E314" i="33" s="1"/>
  <c r="I27" i="26"/>
  <c r="D26" i="27" s="1"/>
  <c r="AH26" i="27" s="1"/>
  <c r="H27" i="26"/>
  <c r="J27" i="26" s="1"/>
  <c r="B26" i="27" s="1"/>
  <c r="AF26" i="27" s="1"/>
  <c r="D23" i="25"/>
  <c r="B23" i="19"/>
  <c r="AF23" i="19" s="1"/>
  <c r="B23" i="25"/>
  <c r="T23" i="25" s="1"/>
  <c r="K24" i="12"/>
  <c r="D23" i="19"/>
  <c r="AH23" i="19" s="1"/>
  <c r="L24" i="12"/>
  <c r="C25" i="12" s="1"/>
  <c r="H314" i="33" l="1"/>
  <c r="J314" i="33" s="1"/>
  <c r="I314" i="33"/>
  <c r="K27" i="26"/>
  <c r="C26" i="27" s="1"/>
  <c r="AG26" i="27" s="1"/>
  <c r="L27" i="26"/>
  <c r="C28" i="26" s="1"/>
  <c r="D28" i="26" s="1"/>
  <c r="C23" i="19"/>
  <c r="AG23" i="19" s="1"/>
  <c r="C23" i="25"/>
  <c r="U23" i="25" s="1"/>
  <c r="V23" i="25" s="1"/>
  <c r="D25" i="12"/>
  <c r="E25" i="12" s="1"/>
  <c r="L314" i="33" l="1"/>
  <c r="C315" i="33" s="1"/>
  <c r="K314" i="33"/>
  <c r="H25" i="12"/>
  <c r="J25" i="12" s="1"/>
  <c r="I25" i="12"/>
  <c r="D315" i="33" l="1"/>
  <c r="E315" i="33" s="1"/>
  <c r="B24" i="19"/>
  <c r="AF24" i="19" s="1"/>
  <c r="B24" i="25"/>
  <c r="T24" i="25" s="1"/>
  <c r="D24" i="25"/>
  <c r="D24" i="19"/>
  <c r="AH24" i="19" s="1"/>
  <c r="K25" i="12"/>
  <c r="L25" i="12"/>
  <c r="C26" i="12" s="1"/>
  <c r="H315" i="33" l="1"/>
  <c r="J315" i="33" s="1"/>
  <c r="I315" i="33"/>
  <c r="C24" i="19"/>
  <c r="AG24" i="19" s="1"/>
  <c r="C24" i="25"/>
  <c r="U24" i="25" s="1"/>
  <c r="V24" i="25" s="1"/>
  <c r="D26" i="12"/>
  <c r="E26" i="12" s="1"/>
  <c r="L315" i="33" l="1"/>
  <c r="C316" i="33" s="1"/>
  <c r="K315" i="33"/>
  <c r="H26" i="12"/>
  <c r="J26" i="12" s="1"/>
  <c r="I26" i="12"/>
  <c r="D316" i="33" l="1"/>
  <c r="E316" i="33" s="1"/>
  <c r="B25" i="19"/>
  <c r="AF25" i="19" s="1"/>
  <c r="B25" i="25"/>
  <c r="T25" i="25" s="1"/>
  <c r="D25" i="25"/>
  <c r="K26" i="12"/>
  <c r="D25" i="19"/>
  <c r="AH25" i="19" s="1"/>
  <c r="L26" i="12"/>
  <c r="C27" i="12" s="1"/>
  <c r="H316" i="33" l="1"/>
  <c r="J316" i="33" s="1"/>
  <c r="I316" i="33"/>
  <c r="C25" i="19"/>
  <c r="AG25" i="19" s="1"/>
  <c r="C25" i="25"/>
  <c r="U25" i="25" s="1"/>
  <c r="V25" i="25" s="1"/>
  <c r="D27" i="12"/>
  <c r="E27" i="12" s="1"/>
  <c r="L316" i="33" l="1"/>
  <c r="C317" i="33" s="1"/>
  <c r="K316" i="33"/>
  <c r="H27" i="12"/>
  <c r="J27" i="12" s="1"/>
  <c r="I27" i="12"/>
  <c r="D317" i="33" l="1"/>
  <c r="E317" i="33" s="1"/>
  <c r="B26" i="19"/>
  <c r="AF26" i="19" s="1"/>
  <c r="B26" i="25"/>
  <c r="T26" i="25" s="1"/>
  <c r="D26" i="25"/>
  <c r="D26" i="19"/>
  <c r="AH26" i="19" s="1"/>
  <c r="K27" i="12"/>
  <c r="L27" i="12"/>
  <c r="C28" i="12" s="1"/>
  <c r="H317" i="33" l="1"/>
  <c r="J317" i="33" s="1"/>
  <c r="I317" i="33"/>
  <c r="C26" i="19"/>
  <c r="AG26" i="19" s="1"/>
  <c r="C26" i="25"/>
  <c r="U26" i="25" s="1"/>
  <c r="V26" i="25" s="1"/>
  <c r="D28" i="12"/>
  <c r="E28" i="12" s="1"/>
  <c r="E28" i="26" s="1"/>
  <c r="L317" i="33" l="1"/>
  <c r="C318" i="33" s="1"/>
  <c r="K317" i="33"/>
  <c r="H28" i="26"/>
  <c r="J28" i="26" s="1"/>
  <c r="B27" i="27" s="1"/>
  <c r="AF27" i="27" s="1"/>
  <c r="I28" i="26"/>
  <c r="D27" i="27" s="1"/>
  <c r="AH27" i="27" s="1"/>
  <c r="I28" i="12"/>
  <c r="H28" i="12"/>
  <c r="J28" i="12" s="1"/>
  <c r="D318" i="33" l="1"/>
  <c r="E318" i="33" s="1"/>
  <c r="L28" i="26"/>
  <c r="C29" i="26" s="1"/>
  <c r="D29" i="26" s="1"/>
  <c r="E29" i="26" s="1"/>
  <c r="H29" i="26" s="1"/>
  <c r="J29" i="26" s="1"/>
  <c r="B28" i="27" s="1"/>
  <c r="AF28" i="27" s="1"/>
  <c r="K28" i="26"/>
  <c r="C27" i="27" s="1"/>
  <c r="AG27" i="27" s="1"/>
  <c r="B27" i="19"/>
  <c r="AF27" i="19" s="1"/>
  <c r="B27" i="25"/>
  <c r="T27" i="25" s="1"/>
  <c r="D27" i="25"/>
  <c r="L28" i="12"/>
  <c r="C29" i="12" s="1"/>
  <c r="K28" i="12"/>
  <c r="D27" i="19"/>
  <c r="AH27" i="19" s="1"/>
  <c r="H318" i="33" l="1"/>
  <c r="J318" i="33" s="1"/>
  <c r="I318" i="33"/>
  <c r="I29" i="26"/>
  <c r="C27" i="19"/>
  <c r="AG27" i="19" s="1"/>
  <c r="C27" i="25"/>
  <c r="U27" i="25" s="1"/>
  <c r="V27" i="25" s="1"/>
  <c r="D29" i="12"/>
  <c r="E29" i="12" s="1"/>
  <c r="K29" i="26" l="1"/>
  <c r="C28" i="27" s="1"/>
  <c r="AG28" i="27" s="1"/>
  <c r="D28" i="27"/>
  <c r="AH28" i="27" s="1"/>
  <c r="L318" i="33"/>
  <c r="C319" i="33" s="1"/>
  <c r="K318" i="33"/>
  <c r="L29" i="26"/>
  <c r="C30" i="26" s="1"/>
  <c r="D30" i="26" s="1"/>
  <c r="E30" i="26" s="1"/>
  <c r="H30" i="26" s="1"/>
  <c r="J30" i="26" s="1"/>
  <c r="B29" i="27" s="1"/>
  <c r="AF29" i="27" s="1"/>
  <c r="I29" i="12"/>
  <c r="H29" i="12"/>
  <c r="J29" i="12" s="1"/>
  <c r="D319" i="33" l="1"/>
  <c r="E319" i="33" s="1"/>
  <c r="I30" i="26"/>
  <c r="L29" i="12"/>
  <c r="C30" i="12" s="1"/>
  <c r="D30" i="12" s="1"/>
  <c r="E30" i="12" s="1"/>
  <c r="D28" i="25"/>
  <c r="B28" i="19"/>
  <c r="AF28" i="19" s="1"/>
  <c r="B28" i="25"/>
  <c r="T28" i="25" s="1"/>
  <c r="K29" i="12"/>
  <c r="D28" i="19"/>
  <c r="AH28" i="19" s="1"/>
  <c r="K30" i="26" l="1"/>
  <c r="C29" i="27" s="1"/>
  <c r="AG29" i="27" s="1"/>
  <c r="D29" i="27"/>
  <c r="AH29" i="27" s="1"/>
  <c r="H319" i="33"/>
  <c r="J319" i="33" s="1"/>
  <c r="I319" i="33"/>
  <c r="L30" i="26"/>
  <c r="C31" i="26" s="1"/>
  <c r="D31" i="26" s="1"/>
  <c r="E31" i="26" s="1"/>
  <c r="C28" i="19"/>
  <c r="AG28" i="19" s="1"/>
  <c r="C28" i="25"/>
  <c r="U28" i="25" s="1"/>
  <c r="V28" i="25" s="1"/>
  <c r="I30" i="12"/>
  <c r="H30" i="12"/>
  <c r="J30" i="12" s="1"/>
  <c r="L319" i="33" l="1"/>
  <c r="C320" i="33" s="1"/>
  <c r="K319" i="33"/>
  <c r="I31" i="26"/>
  <c r="H31" i="26"/>
  <c r="J31" i="26" s="1"/>
  <c r="B30" i="27" s="1"/>
  <c r="AF30" i="27" s="1"/>
  <c r="D29" i="25"/>
  <c r="B29" i="19"/>
  <c r="AF29" i="19" s="1"/>
  <c r="B29" i="25"/>
  <c r="T29" i="25" s="1"/>
  <c r="K30" i="12"/>
  <c r="D29" i="19"/>
  <c r="AH29" i="19" s="1"/>
  <c r="L30" i="12"/>
  <c r="C31" i="12" s="1"/>
  <c r="K31" i="26" l="1"/>
  <c r="C30" i="27" s="1"/>
  <c r="AG30" i="27" s="1"/>
  <c r="D30" i="27"/>
  <c r="AH30" i="27" s="1"/>
  <c r="D320" i="33"/>
  <c r="E320" i="33" s="1"/>
  <c r="L31" i="26"/>
  <c r="C32" i="26" s="1"/>
  <c r="D32" i="26" s="1"/>
  <c r="E32" i="26" s="1"/>
  <c r="C29" i="19"/>
  <c r="AG29" i="19" s="1"/>
  <c r="C29" i="25"/>
  <c r="U29" i="25" s="1"/>
  <c r="V29" i="25" s="1"/>
  <c r="D31" i="12"/>
  <c r="E31" i="12" s="1"/>
  <c r="H320" i="33" l="1"/>
  <c r="J320" i="33" s="1"/>
  <c r="I320" i="33"/>
  <c r="H32" i="26"/>
  <c r="J32" i="26" s="1"/>
  <c r="B31" i="27" s="1"/>
  <c r="AF31" i="27" s="1"/>
  <c r="I32" i="26"/>
  <c r="D31" i="27" s="1"/>
  <c r="AH31" i="27" s="1"/>
  <c r="I31" i="12"/>
  <c r="H31" i="12"/>
  <c r="J31" i="12" s="1"/>
  <c r="L320" i="33" l="1"/>
  <c r="C321" i="33" s="1"/>
  <c r="K320" i="33"/>
  <c r="L32" i="26"/>
  <c r="C33" i="26" s="1"/>
  <c r="D33" i="26" s="1"/>
  <c r="E33" i="26" s="1"/>
  <c r="K32" i="26"/>
  <c r="C31" i="27" s="1"/>
  <c r="AG31" i="27" s="1"/>
  <c r="D30" i="25"/>
  <c r="B30" i="19"/>
  <c r="AF30" i="19" s="1"/>
  <c r="B30" i="25"/>
  <c r="T30" i="25" s="1"/>
  <c r="D30" i="19"/>
  <c r="AH30" i="19" s="1"/>
  <c r="K31" i="12"/>
  <c r="L31" i="12"/>
  <c r="C32" i="12" s="1"/>
  <c r="H33" i="26" l="1"/>
  <c r="J33" i="26" s="1"/>
  <c r="I33" i="26"/>
  <c r="K33" i="26" s="1"/>
  <c r="B32" i="27"/>
  <c r="AF32" i="27" s="1"/>
  <c r="D321" i="33"/>
  <c r="E321" i="33" s="1"/>
  <c r="C30" i="19"/>
  <c r="AG30" i="19" s="1"/>
  <c r="C30" i="25"/>
  <c r="U30" i="25" s="1"/>
  <c r="V30" i="25" s="1"/>
  <c r="D32" i="12"/>
  <c r="E32" i="12" s="1"/>
  <c r="L33" i="26" l="1"/>
  <c r="D32" i="27"/>
  <c r="AH32" i="27" s="1"/>
  <c r="C34" i="26"/>
  <c r="D34" i="26" s="1"/>
  <c r="E34" i="26" s="1"/>
  <c r="I34" i="26" s="1"/>
  <c r="H321" i="33"/>
  <c r="J321" i="33" s="1"/>
  <c r="I321" i="33"/>
  <c r="C32" i="27"/>
  <c r="AG32" i="27" s="1"/>
  <c r="I32" i="12"/>
  <c r="H32" i="12"/>
  <c r="J32" i="12" s="1"/>
  <c r="D33" i="27" l="1"/>
  <c r="AH33" i="27" s="1"/>
  <c r="H34" i="26"/>
  <c r="J34" i="26" s="1"/>
  <c r="L321" i="33"/>
  <c r="C322" i="33" s="1"/>
  <c r="K321" i="33"/>
  <c r="B31" i="19"/>
  <c r="AF31" i="19" s="1"/>
  <c r="B31" i="25"/>
  <c r="T31" i="25" s="1"/>
  <c r="D31" i="25"/>
  <c r="D31" i="19"/>
  <c r="AH31" i="19" s="1"/>
  <c r="K32" i="12"/>
  <c r="L32" i="12"/>
  <c r="C33" i="12" s="1"/>
  <c r="D33" i="12" s="1"/>
  <c r="E33" i="12" s="1"/>
  <c r="I33" i="12" l="1"/>
  <c r="H33" i="12"/>
  <c r="J33" i="12" s="1"/>
  <c r="L34" i="26"/>
  <c r="C35" i="26" s="1"/>
  <c r="D35" i="26" s="1"/>
  <c r="E35" i="26" s="1"/>
  <c r="I35" i="26" s="1"/>
  <c r="B33" i="27"/>
  <c r="AF33" i="27" s="1"/>
  <c r="K34" i="26"/>
  <c r="C33" i="27" s="1"/>
  <c r="AG33" i="27" s="1"/>
  <c r="D322" i="33"/>
  <c r="E322" i="33" s="1"/>
  <c r="H35" i="26"/>
  <c r="J35" i="26" s="1"/>
  <c r="C31" i="19"/>
  <c r="AG31" i="19" s="1"/>
  <c r="C31" i="25"/>
  <c r="U31" i="25" s="1"/>
  <c r="V31" i="25" s="1"/>
  <c r="L33" i="12" l="1"/>
  <c r="G33" i="31"/>
  <c r="K33" i="12"/>
  <c r="B34" i="27"/>
  <c r="AF34" i="27" s="1"/>
  <c r="D34" i="27"/>
  <c r="AH34" i="27" s="1"/>
  <c r="H322" i="33"/>
  <c r="J322" i="33" s="1"/>
  <c r="I322" i="33"/>
  <c r="K35" i="26"/>
  <c r="C34" i="27" s="1"/>
  <c r="AG34" i="27" s="1"/>
  <c r="L35" i="26"/>
  <c r="C36" i="26" s="1"/>
  <c r="D36" i="26" s="1"/>
  <c r="E36" i="26" s="1"/>
  <c r="L322" i="33" l="1"/>
  <c r="C323" i="33" s="1"/>
  <c r="K322" i="33"/>
  <c r="H36" i="26"/>
  <c r="J36" i="26" s="1"/>
  <c r="I36" i="26"/>
  <c r="AF32" i="19"/>
  <c r="B32" i="25"/>
  <c r="T32" i="25" s="1"/>
  <c r="C34" i="12"/>
  <c r="D34" i="12" s="1"/>
  <c r="E34" i="12" s="1"/>
  <c r="D35" i="27" l="1"/>
  <c r="AH35" i="27" s="1"/>
  <c r="B35" i="27"/>
  <c r="AF35" i="27" s="1"/>
  <c r="L33" i="31"/>
  <c r="C34" i="31" s="1"/>
  <c r="D34" i="31" s="1"/>
  <c r="E34" i="31" s="1"/>
  <c r="D323" i="33"/>
  <c r="E323" i="33" s="1"/>
  <c r="H34" i="12"/>
  <c r="J34" i="12" s="1"/>
  <c r="I34" i="12"/>
  <c r="G34" i="31" s="1"/>
  <c r="K36" i="26"/>
  <c r="C35" i="27" s="1"/>
  <c r="AG35" i="27" s="1"/>
  <c r="L36" i="26"/>
  <c r="C37" i="26" s="1"/>
  <c r="D37" i="26" s="1"/>
  <c r="E37" i="26" s="1"/>
  <c r="U32" i="25"/>
  <c r="V32" i="25" s="1"/>
  <c r="H323" i="33" l="1"/>
  <c r="J323" i="33" s="1"/>
  <c r="I323" i="33"/>
  <c r="H37" i="26"/>
  <c r="J37" i="26" s="1"/>
  <c r="I37" i="26"/>
  <c r="B33" i="25"/>
  <c r="T33" i="25" s="1"/>
  <c r="K34" i="12"/>
  <c r="L34" i="12"/>
  <c r="C35" i="12" s="1"/>
  <c r="D36" i="27" l="1"/>
  <c r="AH36" i="27" s="1"/>
  <c r="B36" i="27"/>
  <c r="AF36" i="27" s="1"/>
  <c r="L323" i="33"/>
  <c r="C324" i="33" s="1"/>
  <c r="K323" i="33"/>
  <c r="L34" i="31"/>
  <c r="C35" i="31" s="1"/>
  <c r="D35" i="31" s="1"/>
  <c r="E35" i="31" s="1"/>
  <c r="L37" i="26"/>
  <c r="C38" i="26" s="1"/>
  <c r="D38" i="26" s="1"/>
  <c r="E38" i="26" s="1"/>
  <c r="K37" i="26"/>
  <c r="C36" i="27" s="1"/>
  <c r="AG36" i="27" s="1"/>
  <c r="U33" i="25"/>
  <c r="V33" i="25" s="1"/>
  <c r="D35" i="12"/>
  <c r="E35" i="12" s="1"/>
  <c r="D324" i="33" l="1"/>
  <c r="E324" i="33" s="1"/>
  <c r="H38" i="26"/>
  <c r="J38" i="26" s="1"/>
  <c r="I38" i="26"/>
  <c r="H35" i="12"/>
  <c r="J35" i="12" s="1"/>
  <c r="I35" i="12"/>
  <c r="G35" i="31" s="1"/>
  <c r="D37" i="27" l="1"/>
  <c r="AH37" i="27" s="1"/>
  <c r="B37" i="27"/>
  <c r="AF37" i="27" s="1"/>
  <c r="L38" i="26"/>
  <c r="C39" i="26" s="1"/>
  <c r="D39" i="26" s="1"/>
  <c r="E39" i="26" s="1"/>
  <c r="I39" i="26" s="1"/>
  <c r="H324" i="33"/>
  <c r="J324" i="33" s="1"/>
  <c r="I324" i="33"/>
  <c r="K38" i="26"/>
  <c r="C37" i="27" s="1"/>
  <c r="AG37" i="27" s="1"/>
  <c r="B34" i="25"/>
  <c r="T34" i="25" s="1"/>
  <c r="L35" i="12"/>
  <c r="C36" i="12" s="1"/>
  <c r="D36" i="12" s="1"/>
  <c r="E36" i="12" s="1"/>
  <c r="K35" i="12"/>
  <c r="D38" i="27" l="1"/>
  <c r="AH38" i="27" s="1"/>
  <c r="H39" i="26"/>
  <c r="J39" i="26" s="1"/>
  <c r="L324" i="33"/>
  <c r="C325" i="33" s="1"/>
  <c r="K324" i="33"/>
  <c r="L35" i="31"/>
  <c r="C36" i="31" s="1"/>
  <c r="D36" i="31" s="1"/>
  <c r="E36" i="31" s="1"/>
  <c r="H36" i="12"/>
  <c r="J36" i="12" s="1"/>
  <c r="I36" i="12"/>
  <c r="G36" i="31" s="1"/>
  <c r="U34" i="25"/>
  <c r="V34" i="25" s="1"/>
  <c r="B38" i="27" l="1"/>
  <c r="AF38" i="27" s="1"/>
  <c r="L39" i="26"/>
  <c r="C40" i="26" s="1"/>
  <c r="D40" i="26" s="1"/>
  <c r="K39" i="26"/>
  <c r="C38" i="27" s="1"/>
  <c r="AG38" i="27" s="1"/>
  <c r="D325" i="33"/>
  <c r="E325" i="33" s="1"/>
  <c r="B35" i="25"/>
  <c r="T35" i="25" s="1"/>
  <c r="K36" i="12"/>
  <c r="L36" i="12"/>
  <c r="C37" i="12" s="1"/>
  <c r="H325" i="33" l="1"/>
  <c r="J325" i="33" s="1"/>
  <c r="I325" i="33"/>
  <c r="L36" i="31"/>
  <c r="C37" i="31" s="1"/>
  <c r="D37" i="31" s="1"/>
  <c r="E37" i="31" s="1"/>
  <c r="U35" i="25"/>
  <c r="V35" i="25" s="1"/>
  <c r="D37" i="12"/>
  <c r="E37" i="12" s="1"/>
  <c r="L325" i="33" l="1"/>
  <c r="C326" i="33" s="1"/>
  <c r="K325" i="33"/>
  <c r="H37" i="12"/>
  <c r="J37" i="12" s="1"/>
  <c r="I37" i="12"/>
  <c r="G37" i="31" s="1"/>
  <c r="D326" i="33" l="1"/>
  <c r="E326" i="33" s="1"/>
  <c r="B36" i="25"/>
  <c r="T36" i="25" s="1"/>
  <c r="K37" i="12"/>
  <c r="L37" i="12"/>
  <c r="C38" i="12" s="1"/>
  <c r="H326" i="33" l="1"/>
  <c r="J326" i="33" s="1"/>
  <c r="I326" i="33"/>
  <c r="L37" i="31"/>
  <c r="C38" i="31" s="1"/>
  <c r="D38" i="31" s="1"/>
  <c r="E38" i="31" s="1"/>
  <c r="U36" i="25"/>
  <c r="V36" i="25" s="1"/>
  <c r="D38" i="12"/>
  <c r="E38" i="12" s="1"/>
  <c r="L326" i="33" l="1"/>
  <c r="C327" i="33" s="1"/>
  <c r="K326" i="33"/>
  <c r="H38" i="12"/>
  <c r="J38" i="12" s="1"/>
  <c r="I38" i="12"/>
  <c r="G38" i="31" s="1"/>
  <c r="D327" i="33" l="1"/>
  <c r="E327" i="33" s="1"/>
  <c r="B37" i="25"/>
  <c r="T37" i="25" s="1"/>
  <c r="K38" i="12"/>
  <c r="L38" i="12"/>
  <c r="C39" i="12" s="1"/>
  <c r="H327" i="33" l="1"/>
  <c r="J327" i="33" s="1"/>
  <c r="I327" i="33"/>
  <c r="L38" i="31"/>
  <c r="C39" i="31" s="1"/>
  <c r="D39" i="31" s="1"/>
  <c r="E39" i="31" s="1"/>
  <c r="U37" i="25"/>
  <c r="V37" i="25" s="1"/>
  <c r="D39" i="12"/>
  <c r="E39" i="12" s="1"/>
  <c r="L327" i="33" l="1"/>
  <c r="C328" i="33" s="1"/>
  <c r="K327" i="33"/>
  <c r="H39" i="12"/>
  <c r="J39" i="12" s="1"/>
  <c r="I39" i="12"/>
  <c r="G39" i="31" s="1"/>
  <c r="D328" i="33" l="1"/>
  <c r="E328" i="33" s="1"/>
  <c r="B38" i="25"/>
  <c r="T38" i="25" s="1"/>
  <c r="K39" i="12"/>
  <c r="C40" i="12"/>
  <c r="H328" i="33" l="1"/>
  <c r="J328" i="33" s="1"/>
  <c r="I328" i="33"/>
  <c r="L39" i="31"/>
  <c r="C40" i="31" s="1"/>
  <c r="D40" i="31" s="1"/>
  <c r="E40" i="31" s="1"/>
  <c r="U38" i="25"/>
  <c r="V38" i="25" s="1"/>
  <c r="D40" i="12"/>
  <c r="E40" i="12" s="1"/>
  <c r="I40" i="12" s="1"/>
  <c r="G40" i="31" s="1"/>
  <c r="L328" i="33" l="1"/>
  <c r="C329" i="33" s="1"/>
  <c r="K328" i="33"/>
  <c r="H40" i="12"/>
  <c r="J40" i="12" s="1"/>
  <c r="D329" i="33" l="1"/>
  <c r="E329" i="33" s="1"/>
  <c r="H40" i="26"/>
  <c r="J40" i="26" s="1"/>
  <c r="I40" i="26"/>
  <c r="L40" i="31"/>
  <c r="C41" i="31" s="1"/>
  <c r="D41" i="31" s="1"/>
  <c r="E41" i="31" s="1"/>
  <c r="B39" i="25"/>
  <c r="T39" i="25" s="1"/>
  <c r="K40" i="12"/>
  <c r="L40" i="12"/>
  <c r="C41" i="12" s="1"/>
  <c r="D39" i="27" l="1"/>
  <c r="AH39" i="27" s="1"/>
  <c r="B39" i="27"/>
  <c r="AF39" i="27" s="1"/>
  <c r="L40" i="26"/>
  <c r="C41" i="26" s="1"/>
  <c r="D41" i="26" s="1"/>
  <c r="E41" i="26" s="1"/>
  <c r="I41" i="26" s="1"/>
  <c r="K40" i="26"/>
  <c r="C39" i="27" s="1"/>
  <c r="AG39" i="27" s="1"/>
  <c r="H329" i="33"/>
  <c r="J329" i="33" s="1"/>
  <c r="I329" i="33"/>
  <c r="U39" i="25"/>
  <c r="V39" i="25" s="1"/>
  <c r="D41" i="12"/>
  <c r="E41" i="12" s="1"/>
  <c r="D40" i="27" l="1"/>
  <c r="AH40" i="27" s="1"/>
  <c r="H41" i="26"/>
  <c r="J41" i="26" s="1"/>
  <c r="L329" i="33"/>
  <c r="C330" i="33" s="1"/>
  <c r="K329" i="33"/>
  <c r="H41" i="12"/>
  <c r="J41" i="12" s="1"/>
  <c r="I41" i="12"/>
  <c r="G41" i="31" s="1"/>
  <c r="B40" i="27" l="1"/>
  <c r="AF40" i="27" s="1"/>
  <c r="K41" i="26"/>
  <c r="C40" i="27" s="1"/>
  <c r="AG40" i="27" s="1"/>
  <c r="L41" i="26"/>
  <c r="C42" i="26" s="1"/>
  <c r="D42" i="26" s="1"/>
  <c r="E42" i="26" s="1"/>
  <c r="I42" i="26" s="1"/>
  <c r="D330" i="33"/>
  <c r="E330" i="33" s="1"/>
  <c r="B40" i="25"/>
  <c r="T40" i="25" s="1"/>
  <c r="K41" i="12"/>
  <c r="L41" i="12"/>
  <c r="C42" i="12" s="1"/>
  <c r="D41" i="27" l="1"/>
  <c r="AH41" i="27" s="1"/>
  <c r="H42" i="26"/>
  <c r="J42" i="26" s="1"/>
  <c r="K42" i="26" s="1"/>
  <c r="C41" i="27" s="1"/>
  <c r="AG41" i="27" s="1"/>
  <c r="H330" i="33"/>
  <c r="J330" i="33" s="1"/>
  <c r="I330" i="33"/>
  <c r="L41" i="31"/>
  <c r="C42" i="31" s="1"/>
  <c r="D42" i="31" s="1"/>
  <c r="E42" i="31" s="1"/>
  <c r="U40" i="25"/>
  <c r="V40" i="25" s="1"/>
  <c r="D42" i="12"/>
  <c r="E42" i="12" s="1"/>
  <c r="L42" i="26" l="1"/>
  <c r="C43" i="26" s="1"/>
  <c r="D43" i="26" s="1"/>
  <c r="E43" i="26" s="1"/>
  <c r="B41" i="27"/>
  <c r="AF41" i="27" s="1"/>
  <c r="L330" i="33"/>
  <c r="C331" i="33" s="1"/>
  <c r="K330" i="33"/>
  <c r="H43" i="26"/>
  <c r="J43" i="26" s="1"/>
  <c r="I43" i="26"/>
  <c r="H42" i="12"/>
  <c r="J42" i="12" s="1"/>
  <c r="I42" i="12"/>
  <c r="G42" i="31" s="1"/>
  <c r="D42" i="27" l="1"/>
  <c r="AH42" i="27" s="1"/>
  <c r="B42" i="27"/>
  <c r="AF42" i="27" s="1"/>
  <c r="D331" i="33"/>
  <c r="E331" i="33" s="1"/>
  <c r="K43" i="26"/>
  <c r="C42" i="27" s="1"/>
  <c r="AG42" i="27" s="1"/>
  <c r="L43" i="26"/>
  <c r="C44" i="26" s="1"/>
  <c r="D44" i="26" s="1"/>
  <c r="E44" i="26" s="1"/>
  <c r="B41" i="25"/>
  <c r="T41" i="25" s="1"/>
  <c r="L42" i="12"/>
  <c r="C43" i="12" s="1"/>
  <c r="D43" i="12" s="1"/>
  <c r="E43" i="12" s="1"/>
  <c r="K42" i="12"/>
  <c r="H331" i="33" l="1"/>
  <c r="J331" i="33" s="1"/>
  <c r="I331" i="33"/>
  <c r="L42" i="31"/>
  <c r="C43" i="31" s="1"/>
  <c r="D43" i="31" s="1"/>
  <c r="E43" i="31" s="1"/>
  <c r="I44" i="26"/>
  <c r="H44" i="26"/>
  <c r="J44" i="26" s="1"/>
  <c r="H43" i="12"/>
  <c r="J43" i="12" s="1"/>
  <c r="I43" i="12"/>
  <c r="G43" i="31" s="1"/>
  <c r="U41" i="25"/>
  <c r="B43" i="27" l="1"/>
  <c r="AF43" i="27" s="1"/>
  <c r="D43" i="27"/>
  <c r="AH43" i="27" s="1"/>
  <c r="L331" i="33"/>
  <c r="C332" i="33" s="1"/>
  <c r="K331" i="33"/>
  <c r="L44" i="26"/>
  <c r="C45" i="26" s="1"/>
  <c r="D45" i="26" s="1"/>
  <c r="E45" i="26" s="1"/>
  <c r="I45" i="26" s="1"/>
  <c r="K44" i="26"/>
  <c r="C43" i="27" s="1"/>
  <c r="AG43" i="27" s="1"/>
  <c r="B42" i="25"/>
  <c r="T42" i="25" s="1"/>
  <c r="V41" i="25"/>
  <c r="K43" i="12"/>
  <c r="L43" i="12"/>
  <c r="C44" i="12" s="1"/>
  <c r="D44" i="27" l="1"/>
  <c r="AH44" i="27" s="1"/>
  <c r="H45" i="26"/>
  <c r="J45" i="26" s="1"/>
  <c r="D332" i="33"/>
  <c r="E332" i="33" s="1"/>
  <c r="L43" i="31"/>
  <c r="C44" i="31" s="1"/>
  <c r="D44" i="31" s="1"/>
  <c r="E44" i="31" s="1"/>
  <c r="U42" i="25"/>
  <c r="V42" i="25" s="1"/>
  <c r="D44" i="12"/>
  <c r="E44" i="12" s="1"/>
  <c r="K45" i="26" l="1"/>
  <c r="C44" i="27" s="1"/>
  <c r="AG44" i="27" s="1"/>
  <c r="B44" i="27"/>
  <c r="AF44" i="27" s="1"/>
  <c r="L45" i="26"/>
  <c r="C46" i="26" s="1"/>
  <c r="D46" i="26" s="1"/>
  <c r="E46" i="26" s="1"/>
  <c r="I46" i="26" s="1"/>
  <c r="H332" i="33"/>
  <c r="J332" i="33" s="1"/>
  <c r="I332" i="33"/>
  <c r="H44" i="12"/>
  <c r="J44" i="12" s="1"/>
  <c r="I44" i="12"/>
  <c r="G44" i="31" s="1"/>
  <c r="D45" i="27" l="1"/>
  <c r="AH45" i="27" s="1"/>
  <c r="H46" i="26"/>
  <c r="J46" i="26" s="1"/>
  <c r="L332" i="33"/>
  <c r="C333" i="33" s="1"/>
  <c r="K332" i="33"/>
  <c r="B43" i="25"/>
  <c r="T43" i="25" s="1"/>
  <c r="K44" i="12"/>
  <c r="L44" i="12"/>
  <c r="C45" i="12" s="1"/>
  <c r="B45" i="27" l="1"/>
  <c r="AF45" i="27" s="1"/>
  <c r="K46" i="26"/>
  <c r="C45" i="27" s="1"/>
  <c r="AG45" i="27" s="1"/>
  <c r="L46" i="26"/>
  <c r="C47" i="26" s="1"/>
  <c r="D47" i="26" s="1"/>
  <c r="E47" i="26" s="1"/>
  <c r="D333" i="33"/>
  <c r="E333" i="33" s="1"/>
  <c r="L44" i="31"/>
  <c r="C45" i="31" s="1"/>
  <c r="D45" i="31" s="1"/>
  <c r="E45" i="31" s="1"/>
  <c r="U43" i="25"/>
  <c r="V43" i="25" s="1"/>
  <c r="D45" i="12"/>
  <c r="E45" i="12" s="1"/>
  <c r="I47" i="26" l="1"/>
  <c r="H47" i="26"/>
  <c r="H333" i="33"/>
  <c r="J333" i="33" s="1"/>
  <c r="I333" i="33"/>
  <c r="H45" i="12"/>
  <c r="J45" i="12" s="1"/>
  <c r="I45" i="12"/>
  <c r="G45" i="31" s="1"/>
  <c r="D46" i="27" l="1"/>
  <c r="AH46" i="27" s="1"/>
  <c r="J47" i="26"/>
  <c r="L47" i="26"/>
  <c r="C48" i="26" s="1"/>
  <c r="D48" i="26" s="1"/>
  <c r="E48" i="26" s="1"/>
  <c r="H48" i="26" s="1"/>
  <c r="J48" i="26" s="1"/>
  <c r="L333" i="33"/>
  <c r="C334" i="33" s="1"/>
  <c r="K333" i="33"/>
  <c r="B44" i="25"/>
  <c r="T44" i="25" s="1"/>
  <c r="K45" i="12"/>
  <c r="L45" i="12"/>
  <c r="C46" i="12" s="1"/>
  <c r="B47" i="27" l="1"/>
  <c r="AF47" i="27" s="1"/>
  <c r="B46" i="27"/>
  <c r="AF46" i="27" s="1"/>
  <c r="K47" i="26"/>
  <c r="C46" i="27" s="1"/>
  <c r="AG46" i="27" s="1"/>
  <c r="I48" i="26"/>
  <c r="D334" i="33"/>
  <c r="E334" i="33" s="1"/>
  <c r="L45" i="31"/>
  <c r="C46" i="31" s="1"/>
  <c r="D46" i="31" s="1"/>
  <c r="E46" i="31" s="1"/>
  <c r="U44" i="25"/>
  <c r="V44" i="25" s="1"/>
  <c r="D46" i="12"/>
  <c r="E46" i="12" s="1"/>
  <c r="D47" i="27" l="1"/>
  <c r="AH47" i="27" s="1"/>
  <c r="L48" i="26"/>
  <c r="C49" i="26" s="1"/>
  <c r="D49" i="26" s="1"/>
  <c r="E49" i="26" s="1"/>
  <c r="H49" i="26" s="1"/>
  <c r="J49" i="26" s="1"/>
  <c r="K48" i="26"/>
  <c r="C47" i="27" s="1"/>
  <c r="AG47" i="27" s="1"/>
  <c r="H334" i="33"/>
  <c r="J334" i="33" s="1"/>
  <c r="I334" i="33"/>
  <c r="H46" i="12"/>
  <c r="J46" i="12" s="1"/>
  <c r="I46" i="12"/>
  <c r="G46" i="31" s="1"/>
  <c r="B48" i="27" l="1"/>
  <c r="AF48" i="27" s="1"/>
  <c r="I49" i="26"/>
  <c r="K49" i="26" s="1"/>
  <c r="C48" i="27" s="1"/>
  <c r="AG48" i="27" s="1"/>
  <c r="K334" i="33"/>
  <c r="L334" i="33"/>
  <c r="C335" i="33" s="1"/>
  <c r="B45" i="25"/>
  <c r="T45" i="25" s="1"/>
  <c r="K46" i="12"/>
  <c r="L46" i="12"/>
  <c r="C47" i="12" s="1"/>
  <c r="D48" i="27" l="1"/>
  <c r="AH48" i="27" s="1"/>
  <c r="L49" i="26"/>
  <c r="C50" i="26" s="1"/>
  <c r="D50" i="26" s="1"/>
  <c r="E50" i="26" s="1"/>
  <c r="H50" i="26" s="1"/>
  <c r="J50" i="26" s="1"/>
  <c r="D335" i="33"/>
  <c r="E335" i="33" s="1"/>
  <c r="L46" i="31"/>
  <c r="C47" i="31" s="1"/>
  <c r="D47" i="31" s="1"/>
  <c r="E47" i="31" s="1"/>
  <c r="U45" i="25"/>
  <c r="V45" i="25" s="1"/>
  <c r="D47" i="12"/>
  <c r="E47" i="12" s="1"/>
  <c r="B49" i="27" l="1"/>
  <c r="AF49" i="27" s="1"/>
  <c r="I50" i="26"/>
  <c r="L50" i="26" s="1"/>
  <c r="C51" i="26" s="1"/>
  <c r="H335" i="33"/>
  <c r="J335" i="33" s="1"/>
  <c r="I335" i="33"/>
  <c r="H47" i="12"/>
  <c r="J47" i="12" s="1"/>
  <c r="I47" i="12"/>
  <c r="G47" i="31" s="1"/>
  <c r="D49" i="27" l="1"/>
  <c r="AH49" i="27" s="1"/>
  <c r="K50" i="26"/>
  <c r="C49" i="27" s="1"/>
  <c r="AG49" i="27" s="1"/>
  <c r="L335" i="33"/>
  <c r="C336" i="33" s="1"/>
  <c r="K335" i="33"/>
  <c r="B46" i="25"/>
  <c r="T46" i="25" s="1"/>
  <c r="D51" i="26"/>
  <c r="E51" i="26" s="1"/>
  <c r="K47" i="12"/>
  <c r="L47" i="12"/>
  <c r="C48" i="12" s="1"/>
  <c r="D336" i="33" l="1"/>
  <c r="E336" i="33" s="1"/>
  <c r="L47" i="31"/>
  <c r="C48" i="31" s="1"/>
  <c r="D48" i="31" s="1"/>
  <c r="E48" i="31" s="1"/>
  <c r="H51" i="26"/>
  <c r="J51" i="26" s="1"/>
  <c r="I51" i="26"/>
  <c r="U46" i="25"/>
  <c r="V46" i="25" s="1"/>
  <c r="D48" i="12"/>
  <c r="E48" i="12" s="1"/>
  <c r="B50" i="27" l="1"/>
  <c r="AF50" i="27" s="1"/>
  <c r="D50" i="27"/>
  <c r="AH50" i="27" s="1"/>
  <c r="H336" i="33"/>
  <c r="J336" i="33" s="1"/>
  <c r="I336" i="33"/>
  <c r="H48" i="12"/>
  <c r="J48" i="12" s="1"/>
  <c r="I48" i="12"/>
  <c r="G48" i="31" s="1"/>
  <c r="K51" i="26"/>
  <c r="C50" i="27" s="1"/>
  <c r="AG50" i="27" s="1"/>
  <c r="L51" i="26"/>
  <c r="C52" i="26" s="1"/>
  <c r="D52" i="26" s="1"/>
  <c r="L336" i="33" l="1"/>
  <c r="C337" i="33" s="1"/>
  <c r="K336" i="33"/>
  <c r="B47" i="25"/>
  <c r="T47" i="25" s="1"/>
  <c r="K48" i="12"/>
  <c r="L48" i="12"/>
  <c r="C49" i="12" s="1"/>
  <c r="D337" i="33" l="1"/>
  <c r="E337" i="33" s="1"/>
  <c r="L48" i="31"/>
  <c r="C49" i="31" s="1"/>
  <c r="D49" i="31" s="1"/>
  <c r="E49" i="31" s="1"/>
  <c r="U47" i="25"/>
  <c r="V47" i="25" s="1"/>
  <c r="D49" i="12"/>
  <c r="E49" i="12" s="1"/>
  <c r="H337" i="33" l="1"/>
  <c r="J337" i="33" s="1"/>
  <c r="I337" i="33"/>
  <c r="H49" i="12"/>
  <c r="J49" i="12" s="1"/>
  <c r="I49" i="12"/>
  <c r="G49" i="31" s="1"/>
  <c r="L337" i="33" l="1"/>
  <c r="C338" i="33" s="1"/>
  <c r="K337" i="33"/>
  <c r="B48" i="25"/>
  <c r="T48" i="25" s="1"/>
  <c r="K49" i="12"/>
  <c r="L49" i="12"/>
  <c r="C50" i="12" s="1"/>
  <c r="D338" i="33" l="1"/>
  <c r="E338" i="33" s="1"/>
  <c r="L49" i="31"/>
  <c r="C50" i="31" s="1"/>
  <c r="D50" i="31" s="1"/>
  <c r="E50" i="31" s="1"/>
  <c r="U48" i="25"/>
  <c r="V48" i="25" s="1"/>
  <c r="D50" i="12"/>
  <c r="E50" i="12" s="1"/>
  <c r="H338" i="33" l="1"/>
  <c r="J338" i="33" s="1"/>
  <c r="I338" i="33"/>
  <c r="H50" i="12"/>
  <c r="J50" i="12" s="1"/>
  <c r="I50" i="12"/>
  <c r="G50" i="31" s="1"/>
  <c r="L338" i="33" l="1"/>
  <c r="C339" i="33" s="1"/>
  <c r="K338" i="33"/>
  <c r="B49" i="25"/>
  <c r="T49" i="25" s="1"/>
  <c r="K50" i="12"/>
  <c r="L50" i="12"/>
  <c r="C51" i="12" s="1"/>
  <c r="D339" i="33" l="1"/>
  <c r="E339" i="33" s="1"/>
  <c r="L50" i="31"/>
  <c r="C51" i="31" s="1"/>
  <c r="D51" i="31" s="1"/>
  <c r="E51" i="31" s="1"/>
  <c r="U49" i="25"/>
  <c r="V49" i="25" s="1"/>
  <c r="D51" i="12"/>
  <c r="E51" i="12" s="1"/>
  <c r="H339" i="33" l="1"/>
  <c r="J339" i="33" s="1"/>
  <c r="I339" i="33"/>
  <c r="H51" i="12"/>
  <c r="J51" i="12" s="1"/>
  <c r="I51" i="12"/>
  <c r="G51" i="31" s="1"/>
  <c r="L339" i="33" l="1"/>
  <c r="C340" i="33" s="1"/>
  <c r="K339" i="33"/>
  <c r="B50" i="25"/>
  <c r="T50" i="25" s="1"/>
  <c r="K51" i="12"/>
  <c r="L51" i="12"/>
  <c r="C52" i="12" s="1"/>
  <c r="D340" i="33" l="1"/>
  <c r="E340" i="33" s="1"/>
  <c r="L51" i="31"/>
  <c r="C52" i="31" s="1"/>
  <c r="D52" i="31" s="1"/>
  <c r="E52" i="31" s="1"/>
  <c r="U50" i="25"/>
  <c r="V50" i="25" s="1"/>
  <c r="D52" i="12"/>
  <c r="E52" i="12" s="1"/>
  <c r="I52" i="12" s="1"/>
  <c r="G52" i="31" s="1"/>
  <c r="H340" i="33" l="1"/>
  <c r="J340" i="33" s="1"/>
  <c r="I340" i="33"/>
  <c r="E52" i="26"/>
  <c r="H52" i="12"/>
  <c r="J52" i="12" s="1"/>
  <c r="K340" i="33" l="1"/>
  <c r="L340" i="33"/>
  <c r="C341" i="33" s="1"/>
  <c r="H52" i="26"/>
  <c r="J52" i="26" s="1"/>
  <c r="I52" i="26"/>
  <c r="L52" i="31"/>
  <c r="C53" i="31" s="1"/>
  <c r="D53" i="31" s="1"/>
  <c r="E53" i="31" s="1"/>
  <c r="B51" i="25"/>
  <c r="T51" i="25" s="1"/>
  <c r="K52" i="12"/>
  <c r="L52" i="12"/>
  <c r="C53" i="12" s="1"/>
  <c r="D51" i="27" l="1"/>
  <c r="AH51" i="27" s="1"/>
  <c r="B51" i="27"/>
  <c r="AF51" i="27" s="1"/>
  <c r="L52" i="26"/>
  <c r="C53" i="26" s="1"/>
  <c r="D53" i="26" s="1"/>
  <c r="E53" i="26" s="1"/>
  <c r="I53" i="26" s="1"/>
  <c r="D341" i="33"/>
  <c r="E341" i="33" s="1"/>
  <c r="K52" i="26"/>
  <c r="C51" i="27" s="1"/>
  <c r="AG51" i="27" s="1"/>
  <c r="U51" i="25"/>
  <c r="D53" i="12"/>
  <c r="E53" i="12" s="1"/>
  <c r="D52" i="27" l="1"/>
  <c r="AH52" i="27" s="1"/>
  <c r="H53" i="26"/>
  <c r="J53" i="26" s="1"/>
  <c r="H341" i="33"/>
  <c r="J341" i="33" s="1"/>
  <c r="I341" i="33"/>
  <c r="H53" i="12"/>
  <c r="J53" i="12" s="1"/>
  <c r="I53" i="12"/>
  <c r="G53" i="31" s="1"/>
  <c r="V51" i="25"/>
  <c r="B52" i="27" l="1"/>
  <c r="AF52" i="27" s="1"/>
  <c r="L53" i="26"/>
  <c r="C54" i="26" s="1"/>
  <c r="D54" i="26" s="1"/>
  <c r="E54" i="26" s="1"/>
  <c r="H54" i="26" s="1"/>
  <c r="J54" i="26" s="1"/>
  <c r="K53" i="26"/>
  <c r="C52" i="27" s="1"/>
  <c r="AG52" i="27" s="1"/>
  <c r="L341" i="33"/>
  <c r="C342" i="33" s="1"/>
  <c r="K341" i="33"/>
  <c r="B52" i="25"/>
  <c r="T52" i="25" s="1"/>
  <c r="K53" i="12"/>
  <c r="L53" i="12"/>
  <c r="C54" i="12" s="1"/>
  <c r="I54" i="26" l="1"/>
  <c r="D53" i="27" s="1"/>
  <c r="AH53" i="27" s="1"/>
  <c r="B53" i="27"/>
  <c r="AF53" i="27" s="1"/>
  <c r="D342" i="33"/>
  <c r="E342" i="33" s="1"/>
  <c r="L53" i="31"/>
  <c r="C54" i="31" s="1"/>
  <c r="D54" i="31" s="1"/>
  <c r="E54" i="31" s="1"/>
  <c r="U52" i="25"/>
  <c r="V52" i="25" s="1"/>
  <c r="D54" i="12"/>
  <c r="E54" i="12" s="1"/>
  <c r="K54" i="26" l="1"/>
  <c r="C53" i="27" s="1"/>
  <c r="AG53" i="27" s="1"/>
  <c r="L54" i="26"/>
  <c r="C55" i="26" s="1"/>
  <c r="D55" i="26" s="1"/>
  <c r="E55" i="26" s="1"/>
  <c r="H342" i="33"/>
  <c r="J342" i="33" s="1"/>
  <c r="I342" i="33"/>
  <c r="H54" i="12"/>
  <c r="J54" i="12" s="1"/>
  <c r="I54" i="12"/>
  <c r="G54" i="31" s="1"/>
  <c r="I55" i="26" l="1"/>
  <c r="H55" i="26"/>
  <c r="L342" i="33"/>
  <c r="C343" i="33" s="1"/>
  <c r="K342" i="33"/>
  <c r="B53" i="25"/>
  <c r="T53" i="25" s="1"/>
  <c r="K54" i="12"/>
  <c r="L54" i="12"/>
  <c r="C55" i="12" s="1"/>
  <c r="J55" i="26" l="1"/>
  <c r="B54" i="27" s="1"/>
  <c r="AF54" i="27" s="1"/>
  <c r="L55" i="26"/>
  <c r="C56" i="26" s="1"/>
  <c r="D56" i="26" s="1"/>
  <c r="E56" i="26" s="1"/>
  <c r="D54" i="27"/>
  <c r="AH54" i="27" s="1"/>
  <c r="K55" i="26"/>
  <c r="C54" i="27" s="1"/>
  <c r="AG54" i="27" s="1"/>
  <c r="D343" i="33"/>
  <c r="E343" i="33" s="1"/>
  <c r="L54" i="31"/>
  <c r="C55" i="31" s="1"/>
  <c r="D55" i="31" s="1"/>
  <c r="E55" i="31" s="1"/>
  <c r="U53" i="25"/>
  <c r="V53" i="25" s="1"/>
  <c r="D55" i="12"/>
  <c r="E55" i="12" s="1"/>
  <c r="H56" i="26" l="1"/>
  <c r="I56" i="26"/>
  <c r="H343" i="33"/>
  <c r="J343" i="33" s="1"/>
  <c r="I343" i="33"/>
  <c r="H55" i="12"/>
  <c r="J55" i="12" s="1"/>
  <c r="I55" i="12"/>
  <c r="G55" i="31" s="1"/>
  <c r="D55" i="27" l="1"/>
  <c r="AH55" i="27" s="1"/>
  <c r="J56" i="26"/>
  <c r="B55" i="27" s="1"/>
  <c r="AF55" i="27" s="1"/>
  <c r="L56" i="26"/>
  <c r="C57" i="26" s="1"/>
  <c r="D57" i="26" s="1"/>
  <c r="E57" i="26" s="1"/>
  <c r="L343" i="33"/>
  <c r="C344" i="33" s="1"/>
  <c r="K343" i="33"/>
  <c r="B54" i="25"/>
  <c r="T54" i="25" s="1"/>
  <c r="K55" i="12"/>
  <c r="L55" i="12"/>
  <c r="C56" i="12" s="1"/>
  <c r="H57" i="26" l="1"/>
  <c r="J57" i="26" s="1"/>
  <c r="B56" i="27" s="1"/>
  <c r="AF56" i="27" s="1"/>
  <c r="I57" i="26"/>
  <c r="K56" i="26"/>
  <c r="C55" i="27" s="1"/>
  <c r="AG55" i="27" s="1"/>
  <c r="D344" i="33"/>
  <c r="E344" i="33" s="1"/>
  <c r="L55" i="31"/>
  <c r="C56" i="31" s="1"/>
  <c r="D56" i="31" s="1"/>
  <c r="E56" i="31" s="1"/>
  <c r="U54" i="25"/>
  <c r="V54" i="25" s="1"/>
  <c r="D56" i="12"/>
  <c r="E56" i="12" s="1"/>
  <c r="L57" i="26" l="1"/>
  <c r="C58" i="26" s="1"/>
  <c r="D58" i="26" s="1"/>
  <c r="E58" i="26" s="1"/>
  <c r="I58" i="26"/>
  <c r="H58" i="26"/>
  <c r="J58" i="26" s="1"/>
  <c r="B57" i="27" s="1"/>
  <c r="AF57" i="27" s="1"/>
  <c r="K57" i="26"/>
  <c r="C56" i="27" s="1"/>
  <c r="AG56" i="27" s="1"/>
  <c r="D56" i="27"/>
  <c r="AH56" i="27" s="1"/>
  <c r="H344" i="33"/>
  <c r="J344" i="33" s="1"/>
  <c r="I344" i="33"/>
  <c r="H56" i="12"/>
  <c r="J56" i="12" s="1"/>
  <c r="I56" i="12"/>
  <c r="G56" i="31" s="1"/>
  <c r="L58" i="26" l="1"/>
  <c r="C59" i="26" s="1"/>
  <c r="D59" i="26" s="1"/>
  <c r="E59" i="26" s="1"/>
  <c r="D57" i="27"/>
  <c r="AH57" i="27" s="1"/>
  <c r="K58" i="26"/>
  <c r="C57" i="27" s="1"/>
  <c r="AG57" i="27" s="1"/>
  <c r="L344" i="33"/>
  <c r="C345" i="33" s="1"/>
  <c r="K344" i="33"/>
  <c r="B55" i="25"/>
  <c r="T55" i="25" s="1"/>
  <c r="K56" i="12"/>
  <c r="L56" i="12"/>
  <c r="C57" i="12" s="1"/>
  <c r="H59" i="26" l="1"/>
  <c r="I59" i="26"/>
  <c r="L56" i="31"/>
  <c r="C57" i="31" s="1"/>
  <c r="D57" i="31" s="1"/>
  <c r="E57" i="31" s="1"/>
  <c r="D345" i="33"/>
  <c r="E345" i="33" s="1"/>
  <c r="U55" i="25"/>
  <c r="V55" i="25" s="1"/>
  <c r="D57" i="12"/>
  <c r="E57" i="12" s="1"/>
  <c r="D58" i="27" l="1"/>
  <c r="AH58" i="27" s="1"/>
  <c r="J59" i="26"/>
  <c r="B58" i="27" s="1"/>
  <c r="AF58" i="27" s="1"/>
  <c r="L59" i="26"/>
  <c r="C60" i="26" s="1"/>
  <c r="D60" i="26" s="1"/>
  <c r="E60" i="26" s="1"/>
  <c r="H345" i="33"/>
  <c r="J345" i="33" s="1"/>
  <c r="I345" i="33"/>
  <c r="H57" i="12"/>
  <c r="J57" i="12" s="1"/>
  <c r="I57" i="12"/>
  <c r="G57" i="31" s="1"/>
  <c r="I60" i="26" l="1"/>
  <c r="H60" i="26"/>
  <c r="K59" i="26"/>
  <c r="C58" i="27" s="1"/>
  <c r="AG58" i="27" s="1"/>
  <c r="L345" i="33"/>
  <c r="C346" i="33" s="1"/>
  <c r="K345" i="33"/>
  <c r="B56" i="25"/>
  <c r="T56" i="25" s="1"/>
  <c r="K57" i="12"/>
  <c r="L57" i="12"/>
  <c r="C58" i="12" s="1"/>
  <c r="J60" i="26" l="1"/>
  <c r="B59" i="27" s="1"/>
  <c r="AF59" i="27" s="1"/>
  <c r="L60" i="26"/>
  <c r="C61" i="26" s="1"/>
  <c r="D59" i="27"/>
  <c r="AH59" i="27" s="1"/>
  <c r="D346" i="33"/>
  <c r="E346" i="33" s="1"/>
  <c r="L57" i="31"/>
  <c r="C58" i="31" s="1"/>
  <c r="D58" i="31" s="1"/>
  <c r="E58" i="31" s="1"/>
  <c r="U56" i="25"/>
  <c r="V56" i="25" s="1"/>
  <c r="D58" i="12"/>
  <c r="E58" i="12" s="1"/>
  <c r="K60" i="26" l="1"/>
  <c r="C59" i="27" s="1"/>
  <c r="AG59" i="27" s="1"/>
  <c r="D61" i="26"/>
  <c r="E61" i="26" s="1"/>
  <c r="H346" i="33"/>
  <c r="J346" i="33" s="1"/>
  <c r="I346" i="33"/>
  <c r="H58" i="12"/>
  <c r="J58" i="12" s="1"/>
  <c r="I58" i="12"/>
  <c r="G58" i="31" s="1"/>
  <c r="H61" i="26" l="1"/>
  <c r="J61" i="26" s="1"/>
  <c r="B60" i="27" s="1"/>
  <c r="AF60" i="27" s="1"/>
  <c r="I61" i="26"/>
  <c r="K346" i="33"/>
  <c r="L346" i="33"/>
  <c r="C347" i="33" s="1"/>
  <c r="B57" i="25"/>
  <c r="T57" i="25" s="1"/>
  <c r="K58" i="12"/>
  <c r="L58" i="12"/>
  <c r="C59" i="12" s="1"/>
  <c r="L61" i="26" l="1"/>
  <c r="C62" i="26" s="1"/>
  <c r="D62" i="26" s="1"/>
  <c r="E62" i="26" s="1"/>
  <c r="K61" i="26"/>
  <c r="C60" i="27" s="1"/>
  <c r="AG60" i="27" s="1"/>
  <c r="D60" i="27"/>
  <c r="AH60" i="27" s="1"/>
  <c r="D347" i="33"/>
  <c r="E347" i="33" s="1"/>
  <c r="L58" i="31"/>
  <c r="C59" i="31" s="1"/>
  <c r="D59" i="31" s="1"/>
  <c r="E59" i="31" s="1"/>
  <c r="U57" i="25"/>
  <c r="V57" i="25" s="1"/>
  <c r="D59" i="12"/>
  <c r="E59" i="12" s="1"/>
  <c r="H62" i="26" l="1"/>
  <c r="I62" i="26"/>
  <c r="H347" i="33"/>
  <c r="J347" i="33" s="1"/>
  <c r="I347" i="33"/>
  <c r="H59" i="12"/>
  <c r="J59" i="12" s="1"/>
  <c r="I59" i="12"/>
  <c r="G59" i="31" s="1"/>
  <c r="D61" i="27" l="1"/>
  <c r="AH61" i="27" s="1"/>
  <c r="J62" i="26"/>
  <c r="B61" i="27" s="1"/>
  <c r="AF61" i="27" s="1"/>
  <c r="L62" i="26"/>
  <c r="C63" i="26" s="1"/>
  <c r="D63" i="26" s="1"/>
  <c r="E63" i="26" s="1"/>
  <c r="L347" i="33"/>
  <c r="C348" i="33" s="1"/>
  <c r="K347" i="33"/>
  <c r="B58" i="25"/>
  <c r="T58" i="25" s="1"/>
  <c r="K59" i="12"/>
  <c r="L59" i="12"/>
  <c r="C60" i="12" s="1"/>
  <c r="H63" i="26" l="1"/>
  <c r="J63" i="26" s="1"/>
  <c r="B62" i="27" s="1"/>
  <c r="AF62" i="27" s="1"/>
  <c r="I63" i="26"/>
  <c r="K62" i="26"/>
  <c r="C61" i="27" s="1"/>
  <c r="AG61" i="27" s="1"/>
  <c r="D348" i="33"/>
  <c r="E348" i="33" s="1"/>
  <c r="L59" i="31"/>
  <c r="C60" i="31" s="1"/>
  <c r="D60" i="31" s="1"/>
  <c r="E60" i="31" s="1"/>
  <c r="U58" i="25"/>
  <c r="V58" i="25" s="1"/>
  <c r="D60" i="12"/>
  <c r="E60" i="12" s="1"/>
  <c r="D62" i="27" l="1"/>
  <c r="AH62" i="27" s="1"/>
  <c r="K63" i="26"/>
  <c r="C62" i="27" s="1"/>
  <c r="AG62" i="27" s="1"/>
  <c r="L63" i="26"/>
  <c r="C64" i="26" s="1"/>
  <c r="D64" i="26" s="1"/>
  <c r="H348" i="33"/>
  <c r="J348" i="33" s="1"/>
  <c r="I348" i="33"/>
  <c r="H60" i="12"/>
  <c r="J60" i="12" s="1"/>
  <c r="I60" i="12"/>
  <c r="G60" i="31" s="1"/>
  <c r="L348" i="33" l="1"/>
  <c r="C349" i="33" s="1"/>
  <c r="K348" i="33"/>
  <c r="B59" i="25"/>
  <c r="T59" i="25" s="1"/>
  <c r="K60" i="12"/>
  <c r="L60" i="12"/>
  <c r="C61" i="12" s="1"/>
  <c r="D349" i="33" l="1"/>
  <c r="E349" i="33" s="1"/>
  <c r="L60" i="31"/>
  <c r="C61" i="31" s="1"/>
  <c r="D61" i="31" s="1"/>
  <c r="E61" i="31" s="1"/>
  <c r="U59" i="25"/>
  <c r="V59" i="25" s="1"/>
  <c r="D61" i="12"/>
  <c r="E61" i="12" s="1"/>
  <c r="H349" i="33" l="1"/>
  <c r="J349" i="33" s="1"/>
  <c r="I349" i="33"/>
  <c r="H61" i="12"/>
  <c r="J61" i="12" s="1"/>
  <c r="I61" i="12"/>
  <c r="G61" i="31" s="1"/>
  <c r="L349" i="33" l="1"/>
  <c r="C350" i="33" s="1"/>
  <c r="K349" i="33"/>
  <c r="B60" i="25"/>
  <c r="T60" i="25" s="1"/>
  <c r="K61" i="12"/>
  <c r="L61" i="12"/>
  <c r="C62" i="12" s="1"/>
  <c r="D350" i="33" l="1"/>
  <c r="E350" i="33" s="1"/>
  <c r="L61" i="31"/>
  <c r="C62" i="31" s="1"/>
  <c r="D62" i="31" s="1"/>
  <c r="E62" i="31" s="1"/>
  <c r="U60" i="25"/>
  <c r="V60" i="25" s="1"/>
  <c r="D62" i="12"/>
  <c r="E62" i="12" s="1"/>
  <c r="H350" i="33" l="1"/>
  <c r="J350" i="33" s="1"/>
  <c r="I350" i="33"/>
  <c r="H62" i="12"/>
  <c r="J62" i="12" s="1"/>
  <c r="I62" i="12"/>
  <c r="G62" i="31" s="1"/>
  <c r="L350" i="33" l="1"/>
  <c r="C351" i="33" s="1"/>
  <c r="K350" i="33"/>
  <c r="B61" i="25"/>
  <c r="T61" i="25" s="1"/>
  <c r="K62" i="12"/>
  <c r="L62" i="12"/>
  <c r="C63" i="12" s="1"/>
  <c r="D351" i="33" l="1"/>
  <c r="E351" i="33" s="1"/>
  <c r="L62" i="31"/>
  <c r="C63" i="31" s="1"/>
  <c r="D63" i="31" s="1"/>
  <c r="E63" i="31" s="1"/>
  <c r="U61" i="25"/>
  <c r="V61" i="25" s="1"/>
  <c r="D63" i="12"/>
  <c r="E63" i="12" s="1"/>
  <c r="H351" i="33" l="1"/>
  <c r="J351" i="33" s="1"/>
  <c r="I351" i="33"/>
  <c r="H63" i="12"/>
  <c r="J63" i="12" s="1"/>
  <c r="I63" i="12"/>
  <c r="G63" i="31" s="1"/>
  <c r="L351" i="33" l="1"/>
  <c r="C352" i="33" s="1"/>
  <c r="K351" i="33"/>
  <c r="B62" i="25"/>
  <c r="T62" i="25" s="1"/>
  <c r="K63" i="12"/>
  <c r="L63" i="12"/>
  <c r="C64" i="12" s="1"/>
  <c r="D352" i="33" l="1"/>
  <c r="E352" i="33" s="1"/>
  <c r="L63" i="31"/>
  <c r="C64" i="31" s="1"/>
  <c r="D64" i="31" s="1"/>
  <c r="E64" i="31" s="1"/>
  <c r="U62" i="25"/>
  <c r="V62" i="25" s="1"/>
  <c r="D64" i="12"/>
  <c r="E64" i="12" s="1"/>
  <c r="I64" i="12" s="1"/>
  <c r="G64" i="31" s="1"/>
  <c r="H352" i="33" l="1"/>
  <c r="J352" i="33" s="1"/>
  <c r="I352" i="33"/>
  <c r="E64" i="26"/>
  <c r="H64" i="12"/>
  <c r="J64" i="12" s="1"/>
  <c r="K352" i="33" l="1"/>
  <c r="L352" i="33"/>
  <c r="C353" i="33" s="1"/>
  <c r="L64" i="31"/>
  <c r="C65" i="31" s="1"/>
  <c r="D65" i="31" s="1"/>
  <c r="E65" i="31" s="1"/>
  <c r="H64" i="26"/>
  <c r="J64" i="26" s="1"/>
  <c r="I64" i="26"/>
  <c r="B63" i="25"/>
  <c r="T63" i="25" s="1"/>
  <c r="L64" i="12"/>
  <c r="C65" i="12" s="1"/>
  <c r="D65" i="12" s="1"/>
  <c r="E65" i="12" s="1"/>
  <c r="K64" i="12"/>
  <c r="D63" i="27" l="1"/>
  <c r="AH63" i="27" s="1"/>
  <c r="B63" i="27"/>
  <c r="AF63" i="27" s="1"/>
  <c r="D353" i="33"/>
  <c r="E353" i="33" s="1"/>
  <c r="L64" i="26"/>
  <c r="C65" i="26" s="1"/>
  <c r="D65" i="26" s="1"/>
  <c r="E65" i="26" s="1"/>
  <c r="H65" i="26" s="1"/>
  <c r="J65" i="26" s="1"/>
  <c r="K64" i="26"/>
  <c r="C63" i="27" s="1"/>
  <c r="AG63" i="27" s="1"/>
  <c r="H65" i="12"/>
  <c r="J65" i="12" s="1"/>
  <c r="I65" i="12"/>
  <c r="G65" i="31" s="1"/>
  <c r="U63" i="25"/>
  <c r="B64" i="27" l="1"/>
  <c r="AF64" i="27" s="1"/>
  <c r="I65" i="26"/>
  <c r="D64" i="27" s="1"/>
  <c r="AH64" i="27" s="1"/>
  <c r="H353" i="33"/>
  <c r="J353" i="33" s="1"/>
  <c r="I353" i="33"/>
  <c r="V63" i="25"/>
  <c r="B64" i="25"/>
  <c r="T64" i="25" s="1"/>
  <c r="K65" i="12"/>
  <c r="L65" i="12"/>
  <c r="C66" i="12" s="1"/>
  <c r="K65" i="26" l="1"/>
  <c r="C64" i="27" s="1"/>
  <c r="AG64" i="27" s="1"/>
  <c r="L65" i="26"/>
  <c r="C66" i="26" s="1"/>
  <c r="D66" i="26" s="1"/>
  <c r="E66" i="26" s="1"/>
  <c r="H66" i="26" s="1"/>
  <c r="J66" i="26" s="1"/>
  <c r="L353" i="33"/>
  <c r="C354" i="33" s="1"/>
  <c r="K353" i="33"/>
  <c r="L65" i="31"/>
  <c r="C66" i="31" s="1"/>
  <c r="D66" i="31" s="1"/>
  <c r="E66" i="31" s="1"/>
  <c r="U64" i="25"/>
  <c r="D66" i="12"/>
  <c r="E66" i="12" s="1"/>
  <c r="B65" i="27" l="1"/>
  <c r="AF65" i="27" s="1"/>
  <c r="I66" i="26"/>
  <c r="D354" i="33"/>
  <c r="E354" i="33" s="1"/>
  <c r="H66" i="12"/>
  <c r="J66" i="12" s="1"/>
  <c r="I66" i="12"/>
  <c r="G66" i="31" s="1"/>
  <c r="V64" i="25"/>
  <c r="D65" i="27" l="1"/>
  <c r="AH65" i="27" s="1"/>
  <c r="L66" i="26"/>
  <c r="C67" i="26" s="1"/>
  <c r="D67" i="26" s="1"/>
  <c r="E67" i="26" s="1"/>
  <c r="H67" i="26" s="1"/>
  <c r="J67" i="26" s="1"/>
  <c r="K66" i="26"/>
  <c r="C65" i="27" s="1"/>
  <c r="AG65" i="27" s="1"/>
  <c r="H354" i="33"/>
  <c r="J354" i="33" s="1"/>
  <c r="I354" i="33"/>
  <c r="B65" i="25"/>
  <c r="T65" i="25" s="1"/>
  <c r="K66" i="12"/>
  <c r="L66" i="12"/>
  <c r="C67" i="12" s="1"/>
  <c r="I67" i="26" l="1"/>
  <c r="B66" i="27"/>
  <c r="AF66" i="27" s="1"/>
  <c r="L354" i="33"/>
  <c r="C355" i="33" s="1"/>
  <c r="K354" i="33"/>
  <c r="L66" i="31"/>
  <c r="C67" i="31" s="1"/>
  <c r="D67" i="31" s="1"/>
  <c r="E67" i="31" s="1"/>
  <c r="U65" i="25"/>
  <c r="D67" i="12"/>
  <c r="E67" i="12" s="1"/>
  <c r="L67" i="26" l="1"/>
  <c r="C68" i="26" s="1"/>
  <c r="D68" i="26" s="1"/>
  <c r="E68" i="26" s="1"/>
  <c r="I68" i="26" s="1"/>
  <c r="K67" i="26"/>
  <c r="C66" i="27" s="1"/>
  <c r="AG66" i="27" s="1"/>
  <c r="D66" i="27"/>
  <c r="AH66" i="27" s="1"/>
  <c r="D67" i="27"/>
  <c r="AH67" i="27" s="1"/>
  <c r="H68" i="26"/>
  <c r="J68" i="26" s="1"/>
  <c r="K68" i="26" s="1"/>
  <c r="C67" i="27" s="1"/>
  <c r="AG67" i="27" s="1"/>
  <c r="D355" i="33"/>
  <c r="E355" i="33" s="1"/>
  <c r="H67" i="12"/>
  <c r="J67" i="12" s="1"/>
  <c r="I67" i="12"/>
  <c r="G67" i="31" s="1"/>
  <c r="V65" i="25"/>
  <c r="L68" i="26" l="1"/>
  <c r="C69" i="26" s="1"/>
  <c r="D69" i="26" s="1"/>
  <c r="E69" i="26" s="1"/>
  <c r="B67" i="27"/>
  <c r="AF67" i="27" s="1"/>
  <c r="H355" i="33"/>
  <c r="J355" i="33" s="1"/>
  <c r="I355" i="33"/>
  <c r="B66" i="25"/>
  <c r="T66" i="25" s="1"/>
  <c r="K67" i="12"/>
  <c r="L67" i="12"/>
  <c r="C68" i="12" s="1"/>
  <c r="I69" i="26" l="1"/>
  <c r="H69" i="26"/>
  <c r="J69" i="26" s="1"/>
  <c r="L67" i="31"/>
  <c r="C68" i="31" s="1"/>
  <c r="D68" i="31" s="1"/>
  <c r="E68" i="31" s="1"/>
  <c r="L355" i="33"/>
  <c r="C356" i="33" s="1"/>
  <c r="K355" i="33"/>
  <c r="U66" i="25"/>
  <c r="V66" i="25" s="1"/>
  <c r="D68" i="12"/>
  <c r="E68" i="12" s="1"/>
  <c r="L69" i="26" l="1"/>
  <c r="K69" i="26"/>
  <c r="D68" i="27"/>
  <c r="AH68" i="27" s="1"/>
  <c r="D356" i="33"/>
  <c r="E356" i="33" s="1"/>
  <c r="H68" i="12"/>
  <c r="J68" i="12" s="1"/>
  <c r="I68" i="12"/>
  <c r="G68" i="31" s="1"/>
  <c r="H356" i="33" l="1"/>
  <c r="J356" i="33" s="1"/>
  <c r="I356" i="33"/>
  <c r="C70" i="26"/>
  <c r="D70" i="26" s="1"/>
  <c r="E70" i="26" s="1"/>
  <c r="B67" i="25"/>
  <c r="T67" i="25" s="1"/>
  <c r="K68" i="12"/>
  <c r="L68" i="12"/>
  <c r="C69" i="12" s="1"/>
  <c r="D69" i="12" s="1"/>
  <c r="E69" i="12" s="1"/>
  <c r="H69" i="12" l="1"/>
  <c r="J69" i="12" s="1"/>
  <c r="I69" i="12"/>
  <c r="K69" i="12" s="1"/>
  <c r="L69" i="12"/>
  <c r="B68" i="27"/>
  <c r="AF68" i="27" s="1"/>
  <c r="L356" i="33"/>
  <c r="C357" i="33" s="1"/>
  <c r="K356" i="33"/>
  <c r="L68" i="31"/>
  <c r="C69" i="31" s="1"/>
  <c r="D69" i="31" s="1"/>
  <c r="E69" i="31" s="1"/>
  <c r="U67" i="25"/>
  <c r="V67" i="25" s="1"/>
  <c r="D68" i="25" l="1"/>
  <c r="C68" i="27"/>
  <c r="AG68" i="27" s="1"/>
  <c r="D357" i="33"/>
  <c r="E357" i="33" s="1"/>
  <c r="H357" i="33" l="1"/>
  <c r="J357" i="33" s="1"/>
  <c r="I357" i="33"/>
  <c r="B68" i="25"/>
  <c r="T68" i="25" s="1"/>
  <c r="D68" i="19"/>
  <c r="AH68" i="19" s="1"/>
  <c r="L357" i="33" l="1"/>
  <c r="C358" i="33" s="1"/>
  <c r="K357" i="33"/>
  <c r="L69" i="31"/>
  <c r="C70" i="31" s="1"/>
  <c r="D70" i="31" s="1"/>
  <c r="E70" i="31" s="1"/>
  <c r="B68" i="19"/>
  <c r="AF68" i="19" s="1"/>
  <c r="C70" i="12"/>
  <c r="D70" i="12" s="1"/>
  <c r="E70" i="12" s="1"/>
  <c r="C68" i="19" l="1"/>
  <c r="AG68" i="19" s="1"/>
  <c r="C68" i="25"/>
  <c r="U68" i="25" s="1"/>
  <c r="V68" i="25" s="1"/>
  <c r="D358" i="33"/>
  <c r="E358" i="33" s="1"/>
  <c r="G70" i="31"/>
  <c r="G70" i="12" l="1"/>
  <c r="H70" i="12" s="1"/>
  <c r="J70" i="12" s="1"/>
  <c r="B69" i="19" s="1"/>
  <c r="AF69" i="19" s="1"/>
  <c r="I70" i="31"/>
  <c r="H70" i="31"/>
  <c r="J70" i="31" s="1"/>
  <c r="H358" i="33"/>
  <c r="J358" i="33" s="1"/>
  <c r="I358" i="33"/>
  <c r="I70" i="12" l="1"/>
  <c r="D69" i="25" s="1"/>
  <c r="B69" i="25"/>
  <c r="T69" i="25" s="1"/>
  <c r="H70" i="26"/>
  <c r="J70" i="26" s="1"/>
  <c r="B69" i="27" s="1"/>
  <c r="AF69" i="27" s="1"/>
  <c r="I70" i="26"/>
  <c r="L70" i="31"/>
  <c r="C71" i="31" s="1"/>
  <c r="D71" i="31" s="1"/>
  <c r="E71" i="31" s="1"/>
  <c r="I71" i="31" s="1"/>
  <c r="K70" i="31"/>
  <c r="K358" i="33"/>
  <c r="L358" i="33"/>
  <c r="C359" i="33" s="1"/>
  <c r="L70" i="26" l="1"/>
  <c r="C71" i="26" s="1"/>
  <c r="D71" i="26" s="1"/>
  <c r="E71" i="26" s="1"/>
  <c r="H71" i="26" s="1"/>
  <c r="J71" i="26" s="1"/>
  <c r="B70" i="27" s="1"/>
  <c r="AF70" i="27" s="1"/>
  <c r="L70" i="12"/>
  <c r="C71" i="12" s="1"/>
  <c r="D71" i="12" s="1"/>
  <c r="E71" i="12" s="1"/>
  <c r="I71" i="12" s="1"/>
  <c r="D69" i="19"/>
  <c r="AH69" i="19" s="1"/>
  <c r="K70" i="12"/>
  <c r="C69" i="19" s="1"/>
  <c r="AG69" i="19" s="1"/>
  <c r="K70" i="26"/>
  <c r="C69" i="27" s="1"/>
  <c r="AG69" i="27" s="1"/>
  <c r="D69" i="27"/>
  <c r="AH69" i="27" s="1"/>
  <c r="H71" i="31"/>
  <c r="J71" i="31" s="1"/>
  <c r="K71" i="31" s="1"/>
  <c r="D359" i="33"/>
  <c r="E359" i="33" s="1"/>
  <c r="C69" i="25" l="1"/>
  <c r="U69" i="25" s="1"/>
  <c r="V69" i="25" s="1"/>
  <c r="I71" i="26"/>
  <c r="K71" i="26" s="1"/>
  <c r="C70" i="27" s="1"/>
  <c r="AG70" i="27" s="1"/>
  <c r="H71" i="12"/>
  <c r="J71" i="12" s="1"/>
  <c r="B70" i="19" s="1"/>
  <c r="AF70" i="19" s="1"/>
  <c r="L71" i="31"/>
  <c r="C72" i="31" s="1"/>
  <c r="D72" i="31" s="1"/>
  <c r="E72" i="31" s="1"/>
  <c r="I72" i="31" s="1"/>
  <c r="H359" i="33"/>
  <c r="J359" i="33" s="1"/>
  <c r="I359" i="33"/>
  <c r="D70" i="25"/>
  <c r="D70" i="19"/>
  <c r="AH70" i="19" s="1"/>
  <c r="K71" i="12" l="1"/>
  <c r="B70" i="25"/>
  <c r="T70" i="25" s="1"/>
  <c r="D70" i="27"/>
  <c r="AH70" i="27" s="1"/>
  <c r="L71" i="26"/>
  <c r="C72" i="26" s="1"/>
  <c r="D72" i="26" s="1"/>
  <c r="E72" i="26" s="1"/>
  <c r="I72" i="26" s="1"/>
  <c r="D71" i="27" s="1"/>
  <c r="AH71" i="27" s="1"/>
  <c r="L71" i="12"/>
  <c r="C72" i="12" s="1"/>
  <c r="D72" i="12" s="1"/>
  <c r="E72" i="12" s="1"/>
  <c r="H72" i="26"/>
  <c r="H72" i="31"/>
  <c r="J72" i="31" s="1"/>
  <c r="K72" i="31" s="1"/>
  <c r="L359" i="33"/>
  <c r="C360" i="33" s="1"/>
  <c r="K359" i="33"/>
  <c r="C70" i="19"/>
  <c r="AG70" i="19" s="1"/>
  <c r="C70" i="25"/>
  <c r="U70" i="25" s="1"/>
  <c r="V70" i="25" s="1"/>
  <c r="J72" i="26" l="1"/>
  <c r="L72" i="26"/>
  <c r="C73" i="26" s="1"/>
  <c r="D73" i="26" s="1"/>
  <c r="E73" i="26" s="1"/>
  <c r="L72" i="31"/>
  <c r="C73" i="31" s="1"/>
  <c r="D73" i="31" s="1"/>
  <c r="E73" i="31" s="1"/>
  <c r="D360" i="33"/>
  <c r="E360" i="33" s="1"/>
  <c r="H72" i="12"/>
  <c r="J72" i="12" s="1"/>
  <c r="I72" i="12"/>
  <c r="H73" i="26" l="1"/>
  <c r="I73" i="26"/>
  <c r="B71" i="27"/>
  <c r="AF71" i="27" s="1"/>
  <c r="K72" i="26"/>
  <c r="C71" i="27" s="1"/>
  <c r="AG71" i="27" s="1"/>
  <c r="H73" i="31"/>
  <c r="J73" i="31" s="1"/>
  <c r="I73" i="31"/>
  <c r="H360" i="33"/>
  <c r="J360" i="33" s="1"/>
  <c r="I360" i="33"/>
  <c r="D71" i="25"/>
  <c r="B71" i="19"/>
  <c r="AF71" i="19" s="1"/>
  <c r="B71" i="25"/>
  <c r="T71" i="25" s="1"/>
  <c r="D71" i="19"/>
  <c r="AH71" i="19" s="1"/>
  <c r="K72" i="12"/>
  <c r="L72" i="12"/>
  <c r="C73" i="12" s="1"/>
  <c r="D72" i="27" l="1"/>
  <c r="AH72" i="27" s="1"/>
  <c r="J73" i="26"/>
  <c r="B72" i="27" s="1"/>
  <c r="AF72" i="27" s="1"/>
  <c r="L73" i="26"/>
  <c r="C74" i="26" s="1"/>
  <c r="D74" i="26" s="1"/>
  <c r="E74" i="26" s="1"/>
  <c r="L73" i="31"/>
  <c r="C74" i="31" s="1"/>
  <c r="D74" i="31" s="1"/>
  <c r="E74" i="31" s="1"/>
  <c r="K73" i="31"/>
  <c r="L360" i="33"/>
  <c r="C361" i="33" s="1"/>
  <c r="K360" i="33"/>
  <c r="C71" i="19"/>
  <c r="AG71" i="19" s="1"/>
  <c r="C71" i="25"/>
  <c r="U71" i="25" s="1"/>
  <c r="V71" i="25" s="1"/>
  <c r="D73" i="12"/>
  <c r="E73" i="12" s="1"/>
  <c r="H74" i="26" l="1"/>
  <c r="I74" i="26"/>
  <c r="K73" i="26"/>
  <c r="C72" i="27" s="1"/>
  <c r="AG72" i="27" s="1"/>
  <c r="H74" i="31"/>
  <c r="J74" i="31" s="1"/>
  <c r="I74" i="31"/>
  <c r="D361" i="33"/>
  <c r="E361" i="33" s="1"/>
  <c r="H73" i="12"/>
  <c r="J73" i="12" s="1"/>
  <c r="I73" i="12"/>
  <c r="D73" i="27" l="1"/>
  <c r="AH73" i="27" s="1"/>
  <c r="J74" i="26"/>
  <c r="B73" i="27" s="1"/>
  <c r="AF73" i="27" s="1"/>
  <c r="L74" i="26"/>
  <c r="C75" i="26" s="1"/>
  <c r="D75" i="26" s="1"/>
  <c r="E75" i="26" s="1"/>
  <c r="K74" i="31"/>
  <c r="L74" i="31"/>
  <c r="C75" i="31" s="1"/>
  <c r="D75" i="31" s="1"/>
  <c r="E75" i="31" s="1"/>
  <c r="H361" i="33"/>
  <c r="J361" i="33" s="1"/>
  <c r="I361" i="33"/>
  <c r="D72" i="25"/>
  <c r="B72" i="19"/>
  <c r="AF72" i="19" s="1"/>
  <c r="B72" i="25"/>
  <c r="T72" i="25" s="1"/>
  <c r="K73" i="12"/>
  <c r="D72" i="19"/>
  <c r="AH72" i="19" s="1"/>
  <c r="L73" i="12"/>
  <c r="C74" i="12" s="1"/>
  <c r="K74" i="26" l="1"/>
  <c r="C73" i="27" s="1"/>
  <c r="AG73" i="27" s="1"/>
  <c r="I75" i="26"/>
  <c r="H75" i="26"/>
  <c r="J75" i="26" s="1"/>
  <c r="B74" i="27" s="1"/>
  <c r="AF74" i="27" s="1"/>
  <c r="I75" i="31"/>
  <c r="H75" i="31"/>
  <c r="J75" i="31" s="1"/>
  <c r="L361" i="33"/>
  <c r="C362" i="33" s="1"/>
  <c r="K361" i="33"/>
  <c r="C72" i="19"/>
  <c r="AG72" i="19" s="1"/>
  <c r="C72" i="25"/>
  <c r="U72" i="25" s="1"/>
  <c r="V72" i="25" s="1"/>
  <c r="D74" i="12"/>
  <c r="E74" i="12" s="1"/>
  <c r="L75" i="26" l="1"/>
  <c r="C76" i="26" s="1"/>
  <c r="D76" i="26" s="1"/>
  <c r="K75" i="26"/>
  <c r="C74" i="27" s="1"/>
  <c r="AG74" i="27" s="1"/>
  <c r="D74" i="27"/>
  <c r="AH74" i="27" s="1"/>
  <c r="L75" i="31"/>
  <c r="C76" i="31" s="1"/>
  <c r="D76" i="31" s="1"/>
  <c r="E76" i="31" s="1"/>
  <c r="K75" i="31"/>
  <c r="D362" i="33"/>
  <c r="E362" i="33" s="1"/>
  <c r="H74" i="12"/>
  <c r="J74" i="12" s="1"/>
  <c r="I74" i="12"/>
  <c r="H76" i="31" l="1"/>
  <c r="J76" i="31" s="1"/>
  <c r="I76" i="31"/>
  <c r="H362" i="33"/>
  <c r="J362" i="33" s="1"/>
  <c r="I362" i="33"/>
  <c r="D73" i="25"/>
  <c r="B73" i="19"/>
  <c r="AF73" i="19" s="1"/>
  <c r="B73" i="25"/>
  <c r="T73" i="25" s="1"/>
  <c r="D73" i="19"/>
  <c r="AH73" i="19" s="1"/>
  <c r="K74" i="12"/>
  <c r="L74" i="12"/>
  <c r="C75" i="12" s="1"/>
  <c r="K76" i="31" l="1"/>
  <c r="L76" i="31"/>
  <c r="C77" i="31" s="1"/>
  <c r="D77" i="31" s="1"/>
  <c r="E77" i="31" s="1"/>
  <c r="L362" i="33"/>
  <c r="C363" i="33" s="1"/>
  <c r="K362" i="33"/>
  <c r="C73" i="19"/>
  <c r="AG73" i="19" s="1"/>
  <c r="C73" i="25"/>
  <c r="U73" i="25" s="1"/>
  <c r="V73" i="25" s="1"/>
  <c r="D75" i="12"/>
  <c r="E75" i="12" s="1"/>
  <c r="H77" i="31" l="1"/>
  <c r="J77" i="31" s="1"/>
  <c r="I77" i="31"/>
  <c r="D363" i="33"/>
  <c r="E363" i="33" s="1"/>
  <c r="I75" i="12"/>
  <c r="H75" i="12"/>
  <c r="J75" i="12" s="1"/>
  <c r="K77" i="31" l="1"/>
  <c r="L77" i="31"/>
  <c r="C78" i="31" s="1"/>
  <c r="D78" i="31" s="1"/>
  <c r="E78" i="31" s="1"/>
  <c r="H363" i="33"/>
  <c r="J363" i="33" s="1"/>
  <c r="I363" i="33"/>
  <c r="B74" i="19"/>
  <c r="AF74" i="19" s="1"/>
  <c r="B74" i="25"/>
  <c r="T74" i="25" s="1"/>
  <c r="D74" i="25"/>
  <c r="D74" i="19"/>
  <c r="AH74" i="19" s="1"/>
  <c r="K75" i="12"/>
  <c r="L75" i="12"/>
  <c r="C76" i="12" s="1"/>
  <c r="I78" i="31" l="1"/>
  <c r="H78" i="31"/>
  <c r="J78" i="31" s="1"/>
  <c r="L363" i="33"/>
  <c r="C364" i="33" s="1"/>
  <c r="K363" i="33"/>
  <c r="C74" i="19"/>
  <c r="AG74" i="19" s="1"/>
  <c r="C74" i="25"/>
  <c r="U74" i="25" s="1"/>
  <c r="V74" i="25" s="1"/>
  <c r="D76" i="12"/>
  <c r="E76" i="12" s="1"/>
  <c r="E76" i="26" s="1"/>
  <c r="L78" i="31" l="1"/>
  <c r="C79" i="31" s="1"/>
  <c r="D79" i="31" s="1"/>
  <c r="E79" i="31" s="1"/>
  <c r="K78" i="31"/>
  <c r="D364" i="33"/>
  <c r="E364" i="33" s="1"/>
  <c r="H76" i="26"/>
  <c r="J76" i="26" s="1"/>
  <c r="B75" i="27" s="1"/>
  <c r="AF75" i="27" s="1"/>
  <c r="I76" i="26"/>
  <c r="H76" i="12"/>
  <c r="J76" i="12" s="1"/>
  <c r="I76" i="12"/>
  <c r="I79" i="31" l="1"/>
  <c r="H79" i="31"/>
  <c r="J79" i="31" s="1"/>
  <c r="H364" i="33"/>
  <c r="J364" i="33" s="1"/>
  <c r="I364" i="33"/>
  <c r="K76" i="26"/>
  <c r="C75" i="27" s="1"/>
  <c r="AG75" i="27" s="1"/>
  <c r="D75" i="27"/>
  <c r="AH75" i="27" s="1"/>
  <c r="L76" i="26"/>
  <c r="C77" i="26" s="1"/>
  <c r="D77" i="26" s="1"/>
  <c r="E77" i="26" s="1"/>
  <c r="D75" i="25"/>
  <c r="B75" i="19"/>
  <c r="AF75" i="19" s="1"/>
  <c r="B75" i="25"/>
  <c r="T75" i="25" s="1"/>
  <c r="D75" i="19"/>
  <c r="AH75" i="19" s="1"/>
  <c r="K76" i="12"/>
  <c r="L76" i="12"/>
  <c r="C77" i="12" s="1"/>
  <c r="K79" i="31" l="1"/>
  <c r="L79" i="31"/>
  <c r="C80" i="31" s="1"/>
  <c r="D80" i="31" s="1"/>
  <c r="E80" i="31" s="1"/>
  <c r="K364" i="33"/>
  <c r="L364" i="33"/>
  <c r="C365" i="33" s="1"/>
  <c r="C75" i="19"/>
  <c r="AG75" i="19" s="1"/>
  <c r="C75" i="25"/>
  <c r="U75" i="25" s="1"/>
  <c r="H77" i="26"/>
  <c r="J77" i="26" s="1"/>
  <c r="B76" i="27" s="1"/>
  <c r="AF76" i="27" s="1"/>
  <c r="I77" i="26"/>
  <c r="D76" i="27" s="1"/>
  <c r="AH76" i="27" s="1"/>
  <c r="D77" i="12"/>
  <c r="E77" i="12" s="1"/>
  <c r="H80" i="31" l="1"/>
  <c r="J80" i="31" s="1"/>
  <c r="I80" i="31"/>
  <c r="D365" i="33"/>
  <c r="E365" i="33" s="1"/>
  <c r="L77" i="26"/>
  <c r="C78" i="26" s="1"/>
  <c r="K77" i="26"/>
  <c r="C76" i="27" s="1"/>
  <c r="AG76" i="27" s="1"/>
  <c r="V75" i="25"/>
  <c r="I77" i="12"/>
  <c r="H77" i="12"/>
  <c r="J77" i="12" s="1"/>
  <c r="L80" i="31" l="1"/>
  <c r="C81" i="31" s="1"/>
  <c r="D81" i="31" s="1"/>
  <c r="E81" i="31" s="1"/>
  <c r="I81" i="31" s="1"/>
  <c r="K80" i="31"/>
  <c r="H365" i="33"/>
  <c r="J365" i="33" s="1"/>
  <c r="I365" i="33"/>
  <c r="D76" i="25"/>
  <c r="D78" i="26"/>
  <c r="E78" i="26" s="1"/>
  <c r="B76" i="19"/>
  <c r="AF76" i="19" s="1"/>
  <c r="B76" i="25"/>
  <c r="T76" i="25" s="1"/>
  <c r="K77" i="12"/>
  <c r="D76" i="19"/>
  <c r="AH76" i="19" s="1"/>
  <c r="L77" i="12"/>
  <c r="C78" i="12" s="1"/>
  <c r="H81" i="31" l="1"/>
  <c r="J81" i="31" s="1"/>
  <c r="K81" i="31" s="1"/>
  <c r="L81" i="31"/>
  <c r="C82" i="31" s="1"/>
  <c r="D82" i="31" s="1"/>
  <c r="E82" i="31" s="1"/>
  <c r="L365" i="33"/>
  <c r="C366" i="33" s="1"/>
  <c r="K365" i="33"/>
  <c r="H78" i="26"/>
  <c r="J78" i="26" s="1"/>
  <c r="B77" i="27" s="1"/>
  <c r="AF77" i="27" s="1"/>
  <c r="I78" i="26"/>
  <c r="C76" i="19"/>
  <c r="AG76" i="19" s="1"/>
  <c r="C76" i="25"/>
  <c r="U76" i="25" s="1"/>
  <c r="D78" i="12"/>
  <c r="E78" i="12" s="1"/>
  <c r="H82" i="31" l="1"/>
  <c r="J82" i="31" s="1"/>
  <c r="I82" i="31"/>
  <c r="D366" i="33"/>
  <c r="E366" i="33" s="1"/>
  <c r="K78" i="26"/>
  <c r="C77" i="27" s="1"/>
  <c r="AG77" i="27" s="1"/>
  <c r="D77" i="27"/>
  <c r="AH77" i="27" s="1"/>
  <c r="L78" i="26"/>
  <c r="C79" i="26" s="1"/>
  <c r="D79" i="26" s="1"/>
  <c r="E79" i="26" s="1"/>
  <c r="V76" i="25"/>
  <c r="I78" i="12"/>
  <c r="H78" i="12"/>
  <c r="J78" i="12" s="1"/>
  <c r="L82" i="31" l="1"/>
  <c r="C83" i="31" s="1"/>
  <c r="D83" i="31" s="1"/>
  <c r="E83" i="31" s="1"/>
  <c r="K82" i="31"/>
  <c r="H366" i="33"/>
  <c r="J366" i="33" s="1"/>
  <c r="I366" i="33"/>
  <c r="D77" i="25"/>
  <c r="H79" i="26"/>
  <c r="J79" i="26" s="1"/>
  <c r="B78" i="27" s="1"/>
  <c r="AF78" i="27" s="1"/>
  <c r="I79" i="26"/>
  <c r="B77" i="19"/>
  <c r="AF77" i="19" s="1"/>
  <c r="B77" i="25"/>
  <c r="T77" i="25" s="1"/>
  <c r="K78" i="12"/>
  <c r="D77" i="19"/>
  <c r="AH77" i="19" s="1"/>
  <c r="L78" i="12"/>
  <c r="C79" i="12" s="1"/>
  <c r="H83" i="31" l="1"/>
  <c r="J83" i="31" s="1"/>
  <c r="I83" i="31"/>
  <c r="L366" i="33"/>
  <c r="C367" i="33" s="1"/>
  <c r="K366" i="33"/>
  <c r="K79" i="26"/>
  <c r="C78" i="27" s="1"/>
  <c r="AG78" i="27" s="1"/>
  <c r="D78" i="27"/>
  <c r="AH78" i="27" s="1"/>
  <c r="C77" i="19"/>
  <c r="AG77" i="19" s="1"/>
  <c r="C77" i="25"/>
  <c r="U77" i="25" s="1"/>
  <c r="L79" i="26"/>
  <c r="C80" i="26" s="1"/>
  <c r="D80" i="26" s="1"/>
  <c r="E80" i="26" s="1"/>
  <c r="D79" i="12"/>
  <c r="E79" i="12" s="1"/>
  <c r="K83" i="31" l="1"/>
  <c r="L83" i="31"/>
  <c r="C84" i="31" s="1"/>
  <c r="D84" i="31" s="1"/>
  <c r="E84" i="31" s="1"/>
  <c r="D367" i="33"/>
  <c r="E367" i="33" s="1"/>
  <c r="H80" i="26"/>
  <c r="J80" i="26" s="1"/>
  <c r="B79" i="27" s="1"/>
  <c r="AF79" i="27" s="1"/>
  <c r="I80" i="26"/>
  <c r="V77" i="25"/>
  <c r="I79" i="12"/>
  <c r="H79" i="12"/>
  <c r="J79" i="12" s="1"/>
  <c r="H84" i="31" l="1"/>
  <c r="J84" i="31" s="1"/>
  <c r="I84" i="31"/>
  <c r="H367" i="33"/>
  <c r="J367" i="33" s="1"/>
  <c r="I367" i="33"/>
  <c r="K80" i="26"/>
  <c r="C79" i="27" s="1"/>
  <c r="AG79" i="27" s="1"/>
  <c r="D79" i="27"/>
  <c r="AH79" i="27" s="1"/>
  <c r="B78" i="19"/>
  <c r="AF78" i="19" s="1"/>
  <c r="B78" i="25"/>
  <c r="T78" i="25" s="1"/>
  <c r="L80" i="26"/>
  <c r="C81" i="26" s="1"/>
  <c r="D81" i="26" s="1"/>
  <c r="E81" i="26" s="1"/>
  <c r="D78" i="25"/>
  <c r="K79" i="12"/>
  <c r="D78" i="19"/>
  <c r="AH78" i="19" s="1"/>
  <c r="L79" i="12"/>
  <c r="C80" i="12" s="1"/>
  <c r="K84" i="31" l="1"/>
  <c r="L84" i="31"/>
  <c r="C85" i="31" s="1"/>
  <c r="D85" i="31" s="1"/>
  <c r="E85" i="31" s="1"/>
  <c r="L367" i="33"/>
  <c r="C368" i="33" s="1"/>
  <c r="K367" i="33"/>
  <c r="H81" i="26"/>
  <c r="J81" i="26" s="1"/>
  <c r="B80" i="27" s="1"/>
  <c r="AF80" i="27" s="1"/>
  <c r="I81" i="26"/>
  <c r="C78" i="19"/>
  <c r="AG78" i="19" s="1"/>
  <c r="C78" i="25"/>
  <c r="U78" i="25" s="1"/>
  <c r="V78" i="25" s="1"/>
  <c r="D80" i="12"/>
  <c r="E80" i="12" s="1"/>
  <c r="H85" i="31" l="1"/>
  <c r="J85" i="31" s="1"/>
  <c r="I85" i="31"/>
  <c r="D368" i="33"/>
  <c r="E368" i="33" s="1"/>
  <c r="K81" i="26"/>
  <c r="C80" i="27" s="1"/>
  <c r="AG80" i="27" s="1"/>
  <c r="D80" i="27"/>
  <c r="AH80" i="27" s="1"/>
  <c r="L81" i="26"/>
  <c r="C82" i="26" s="1"/>
  <c r="D82" i="26" s="1"/>
  <c r="E82" i="26" s="1"/>
  <c r="I80" i="12"/>
  <c r="H80" i="12"/>
  <c r="J80" i="12" s="1"/>
  <c r="K85" i="31" l="1"/>
  <c r="L85" i="31"/>
  <c r="C86" i="31" s="1"/>
  <c r="D86" i="31" s="1"/>
  <c r="E86" i="31" s="1"/>
  <c r="H368" i="33"/>
  <c r="J368" i="33" s="1"/>
  <c r="I368" i="33"/>
  <c r="B79" i="19"/>
  <c r="AF79" i="19" s="1"/>
  <c r="B79" i="25"/>
  <c r="T79" i="25" s="1"/>
  <c r="D79" i="25"/>
  <c r="H82" i="26"/>
  <c r="J82" i="26" s="1"/>
  <c r="B81" i="27" s="1"/>
  <c r="AF81" i="27" s="1"/>
  <c r="I82" i="26"/>
  <c r="L80" i="12"/>
  <c r="C81" i="12" s="1"/>
  <c r="D81" i="12" s="1"/>
  <c r="E81" i="12" s="1"/>
  <c r="K80" i="12"/>
  <c r="D79" i="19"/>
  <c r="AH79" i="19" s="1"/>
  <c r="I86" i="31" l="1"/>
  <c r="H86" i="31"/>
  <c r="J86" i="31" s="1"/>
  <c r="L368" i="33"/>
  <c r="C369" i="33" s="1"/>
  <c r="K368" i="33"/>
  <c r="K82" i="26"/>
  <c r="C81" i="27" s="1"/>
  <c r="AG81" i="27" s="1"/>
  <c r="D81" i="27"/>
  <c r="AH81" i="27" s="1"/>
  <c r="C79" i="19"/>
  <c r="AG79" i="19" s="1"/>
  <c r="C79" i="25"/>
  <c r="U79" i="25" s="1"/>
  <c r="V79" i="25" s="1"/>
  <c r="L82" i="26"/>
  <c r="C83" i="26" s="1"/>
  <c r="D83" i="26" s="1"/>
  <c r="E83" i="26" s="1"/>
  <c r="I81" i="12"/>
  <c r="H81" i="12"/>
  <c r="J81" i="12" s="1"/>
  <c r="K86" i="31" l="1"/>
  <c r="L86" i="31"/>
  <c r="C87" i="31" s="1"/>
  <c r="D87" i="31" s="1"/>
  <c r="E87" i="31" s="1"/>
  <c r="D369" i="33"/>
  <c r="E369" i="33" s="1"/>
  <c r="H83" i="26"/>
  <c r="J83" i="26" s="1"/>
  <c r="B82" i="27" s="1"/>
  <c r="AF82" i="27" s="1"/>
  <c r="I83" i="26"/>
  <c r="D80" i="25"/>
  <c r="B80" i="19"/>
  <c r="AF80" i="19" s="1"/>
  <c r="B80" i="25"/>
  <c r="T80" i="25" s="1"/>
  <c r="D80" i="19"/>
  <c r="AH80" i="19" s="1"/>
  <c r="K81" i="12"/>
  <c r="L81" i="12"/>
  <c r="C82" i="12" s="1"/>
  <c r="I87" i="31" l="1"/>
  <c r="H87" i="31"/>
  <c r="J87" i="31" s="1"/>
  <c r="H369" i="33"/>
  <c r="J369" i="33" s="1"/>
  <c r="I369" i="33"/>
  <c r="K83" i="26"/>
  <c r="C82" i="27" s="1"/>
  <c r="AG82" i="27" s="1"/>
  <c r="D82" i="27"/>
  <c r="AH82" i="27" s="1"/>
  <c r="C80" i="19"/>
  <c r="AG80" i="19" s="1"/>
  <c r="C80" i="25"/>
  <c r="U80" i="25" s="1"/>
  <c r="V80" i="25" s="1"/>
  <c r="L83" i="26"/>
  <c r="C84" i="26" s="1"/>
  <c r="D84" i="26" s="1"/>
  <c r="E84" i="26" s="1"/>
  <c r="D82" i="12"/>
  <c r="E82" i="12" s="1"/>
  <c r="K87" i="31" l="1"/>
  <c r="L87" i="31"/>
  <c r="C88" i="31" s="1"/>
  <c r="D88" i="31" s="1"/>
  <c r="E88" i="31" s="1"/>
  <c r="L369" i="33"/>
  <c r="K369" i="33"/>
  <c r="H84" i="26"/>
  <c r="J84" i="26" s="1"/>
  <c r="B83" i="27" s="1"/>
  <c r="AF83" i="27" s="1"/>
  <c r="I84" i="26"/>
  <c r="H82" i="12"/>
  <c r="J82" i="12" s="1"/>
  <c r="I82" i="12"/>
  <c r="I88" i="31" l="1"/>
  <c r="H88" i="31"/>
  <c r="K84" i="26"/>
  <c r="C83" i="27" s="1"/>
  <c r="AG83" i="27" s="1"/>
  <c r="D83" i="27"/>
  <c r="AH83" i="27" s="1"/>
  <c r="D81" i="25"/>
  <c r="L84" i="26"/>
  <c r="C85" i="26" s="1"/>
  <c r="D85" i="26" s="1"/>
  <c r="E85" i="26" s="1"/>
  <c r="B81" i="19"/>
  <c r="AF81" i="19" s="1"/>
  <c r="B81" i="25"/>
  <c r="T81" i="25" s="1"/>
  <c r="K82" i="12"/>
  <c r="D81" i="19"/>
  <c r="AH81" i="19" s="1"/>
  <c r="L82" i="12"/>
  <c r="C83" i="12" s="1"/>
  <c r="L88" i="31" l="1"/>
  <c r="C89" i="31" s="1"/>
  <c r="D89" i="31" s="1"/>
  <c r="E89" i="31" s="1"/>
  <c r="J88" i="31"/>
  <c r="K88" i="31" s="1"/>
  <c r="H85" i="26"/>
  <c r="J85" i="26" s="1"/>
  <c r="B84" i="27" s="1"/>
  <c r="AF84" i="27" s="1"/>
  <c r="I85" i="26"/>
  <c r="C81" i="19"/>
  <c r="AG81" i="19" s="1"/>
  <c r="C81" i="25"/>
  <c r="U81" i="25" s="1"/>
  <c r="V81" i="25" s="1"/>
  <c r="D83" i="12"/>
  <c r="E83" i="12" s="1"/>
  <c r="I89" i="31" l="1"/>
  <c r="H89" i="31"/>
  <c r="J89" i="31" s="1"/>
  <c r="K85" i="26"/>
  <c r="C84" i="27" s="1"/>
  <c r="AG84" i="27" s="1"/>
  <c r="D84" i="27"/>
  <c r="AH84" i="27" s="1"/>
  <c r="L85" i="26"/>
  <c r="C86" i="26" s="1"/>
  <c r="D86" i="26" s="1"/>
  <c r="E86" i="26" s="1"/>
  <c r="I83" i="12"/>
  <c r="H83" i="12"/>
  <c r="J83" i="12" s="1"/>
  <c r="L89" i="31" l="1"/>
  <c r="C90" i="31" s="1"/>
  <c r="D90" i="31" s="1"/>
  <c r="E90" i="31" s="1"/>
  <c r="K89" i="31"/>
  <c r="B82" i="19"/>
  <c r="AF82" i="19" s="1"/>
  <c r="B82" i="25"/>
  <c r="T82" i="25" s="1"/>
  <c r="D82" i="25"/>
  <c r="H86" i="26"/>
  <c r="J86" i="26" s="1"/>
  <c r="B85" i="27" s="1"/>
  <c r="AF85" i="27" s="1"/>
  <c r="I86" i="26"/>
  <c r="K83" i="12"/>
  <c r="D82" i="19"/>
  <c r="AH82" i="19" s="1"/>
  <c r="L83" i="12"/>
  <c r="C84" i="12" s="1"/>
  <c r="H90" i="31" l="1"/>
  <c r="J90" i="31" s="1"/>
  <c r="I90" i="31"/>
  <c r="K86" i="26"/>
  <c r="C85" i="27" s="1"/>
  <c r="AG85" i="27" s="1"/>
  <c r="D85" i="27"/>
  <c r="AH85" i="27" s="1"/>
  <c r="L86" i="26"/>
  <c r="C87" i="26" s="1"/>
  <c r="D87" i="26" s="1"/>
  <c r="E87" i="26" s="1"/>
  <c r="C82" i="19"/>
  <c r="AG82" i="19" s="1"/>
  <c r="C82" i="25"/>
  <c r="U82" i="25" s="1"/>
  <c r="V82" i="25" s="1"/>
  <c r="D84" i="12"/>
  <c r="E84" i="12" s="1"/>
  <c r="L90" i="31" l="1"/>
  <c r="C91" i="31" s="1"/>
  <c r="D91" i="31" s="1"/>
  <c r="E91" i="31" s="1"/>
  <c r="K90" i="31"/>
  <c r="H87" i="26"/>
  <c r="J87" i="26" s="1"/>
  <c r="B86" i="27" s="1"/>
  <c r="AF86" i="27" s="1"/>
  <c r="I87" i="26"/>
  <c r="H84" i="12"/>
  <c r="J84" i="12" s="1"/>
  <c r="I84" i="12"/>
  <c r="I91" i="31" l="1"/>
  <c r="H91" i="31"/>
  <c r="J91" i="31" s="1"/>
  <c r="K87" i="26"/>
  <c r="C86" i="27" s="1"/>
  <c r="AG86" i="27" s="1"/>
  <c r="D86" i="27"/>
  <c r="AH86" i="27" s="1"/>
  <c r="D83" i="25"/>
  <c r="L87" i="26"/>
  <c r="C88" i="26" s="1"/>
  <c r="D88" i="26" s="1"/>
  <c r="B83" i="19"/>
  <c r="AF83" i="19" s="1"/>
  <c r="B83" i="25"/>
  <c r="T83" i="25" s="1"/>
  <c r="K84" i="12"/>
  <c r="D83" i="19"/>
  <c r="AH83" i="19" s="1"/>
  <c r="L84" i="12"/>
  <c r="C85" i="12" s="1"/>
  <c r="K91" i="31" l="1"/>
  <c r="L91" i="31"/>
  <c r="C92" i="31" s="1"/>
  <c r="D92" i="31" s="1"/>
  <c r="E92" i="31" s="1"/>
  <c r="C83" i="19"/>
  <c r="AG83" i="19" s="1"/>
  <c r="C83" i="25"/>
  <c r="U83" i="25" s="1"/>
  <c r="V83" i="25" s="1"/>
  <c r="D85" i="12"/>
  <c r="E85" i="12" s="1"/>
  <c r="H92" i="31" l="1"/>
  <c r="J92" i="31" s="1"/>
  <c r="I92" i="31"/>
  <c r="L92" i="31" s="1"/>
  <c r="C93" i="31" s="1"/>
  <c r="D93" i="31" s="1"/>
  <c r="E93" i="31" s="1"/>
  <c r="I85" i="12"/>
  <c r="H85" i="12"/>
  <c r="J85" i="12" s="1"/>
  <c r="H93" i="31" l="1"/>
  <c r="J93" i="31" s="1"/>
  <c r="I93" i="31"/>
  <c r="K92" i="31"/>
  <c r="D84" i="25"/>
  <c r="B84" i="19"/>
  <c r="AF84" i="19" s="1"/>
  <c r="B84" i="25"/>
  <c r="T84" i="25" s="1"/>
  <c r="D84" i="19"/>
  <c r="AH84" i="19" s="1"/>
  <c r="K85" i="12"/>
  <c r="L85" i="12"/>
  <c r="C86" i="12" s="1"/>
  <c r="L93" i="31" l="1"/>
  <c r="C94" i="31" s="1"/>
  <c r="D94" i="31" s="1"/>
  <c r="E94" i="31" s="1"/>
  <c r="K93" i="31"/>
  <c r="C84" i="19"/>
  <c r="AG84" i="19" s="1"/>
  <c r="C84" i="25"/>
  <c r="U84" i="25" s="1"/>
  <c r="V84" i="25" s="1"/>
  <c r="D86" i="12"/>
  <c r="E86" i="12" s="1"/>
  <c r="H94" i="31" l="1"/>
  <c r="J94" i="31" s="1"/>
  <c r="I94" i="31"/>
  <c r="H86" i="12"/>
  <c r="J86" i="12" s="1"/>
  <c r="I86" i="12"/>
  <c r="L94" i="31" l="1"/>
  <c r="C95" i="31" s="1"/>
  <c r="D95" i="31" s="1"/>
  <c r="E95" i="31" s="1"/>
  <c r="K94" i="31"/>
  <c r="B85" i="19"/>
  <c r="AF85" i="19" s="1"/>
  <c r="B85" i="25"/>
  <c r="T85" i="25" s="1"/>
  <c r="D85" i="25"/>
  <c r="K86" i="12"/>
  <c r="D85" i="19"/>
  <c r="AH85" i="19" s="1"/>
  <c r="L86" i="12"/>
  <c r="C87" i="12" s="1"/>
  <c r="I95" i="31" l="1"/>
  <c r="H95" i="31"/>
  <c r="J95" i="31" s="1"/>
  <c r="C85" i="19"/>
  <c r="AG85" i="19" s="1"/>
  <c r="C85" i="25"/>
  <c r="U85" i="25" s="1"/>
  <c r="V85" i="25" s="1"/>
  <c r="D87" i="12"/>
  <c r="E87" i="12" s="1"/>
  <c r="K95" i="31" l="1"/>
  <c r="L95" i="31"/>
  <c r="C96" i="31" s="1"/>
  <c r="D96" i="31" s="1"/>
  <c r="E96" i="31" s="1"/>
  <c r="I87" i="12"/>
  <c r="H87" i="12"/>
  <c r="J87" i="12" s="1"/>
  <c r="I96" i="31" l="1"/>
  <c r="H96" i="31"/>
  <c r="J96" i="31" s="1"/>
  <c r="B86" i="19"/>
  <c r="AF86" i="19" s="1"/>
  <c r="B86" i="25"/>
  <c r="T86" i="25" s="1"/>
  <c r="D86" i="25"/>
  <c r="D86" i="19"/>
  <c r="AH86" i="19" s="1"/>
  <c r="K87" i="12"/>
  <c r="L87" i="12"/>
  <c r="C88" i="12" s="1"/>
  <c r="K96" i="31" l="1"/>
  <c r="L96" i="31"/>
  <c r="C97" i="31" s="1"/>
  <c r="D97" i="31" s="1"/>
  <c r="E97" i="31" s="1"/>
  <c r="C86" i="19"/>
  <c r="AG86" i="19" s="1"/>
  <c r="C86" i="25"/>
  <c r="U86" i="25" s="1"/>
  <c r="V86" i="25" s="1"/>
  <c r="D88" i="12"/>
  <c r="E88" i="12" s="1"/>
  <c r="E88" i="26" s="1"/>
  <c r="I97" i="31" l="1"/>
  <c r="H97" i="31"/>
  <c r="J97" i="31" s="1"/>
  <c r="H88" i="26"/>
  <c r="J88" i="26" s="1"/>
  <c r="B87" i="27" s="1"/>
  <c r="AF87" i="27" s="1"/>
  <c r="I88" i="26"/>
  <c r="H88" i="12"/>
  <c r="J88" i="12" s="1"/>
  <c r="I88" i="12"/>
  <c r="K97" i="31" l="1"/>
  <c r="L97" i="31"/>
  <c r="C98" i="31" s="1"/>
  <c r="D98" i="31" s="1"/>
  <c r="E98" i="31" s="1"/>
  <c r="K88" i="26"/>
  <c r="C87" i="27" s="1"/>
  <c r="AG87" i="27" s="1"/>
  <c r="D87" i="27"/>
  <c r="AH87" i="27" s="1"/>
  <c r="L88" i="26"/>
  <c r="C89" i="26" s="1"/>
  <c r="D89" i="26" s="1"/>
  <c r="E89" i="26" s="1"/>
  <c r="H89" i="26" s="1"/>
  <c r="J89" i="26" s="1"/>
  <c r="B88" i="27" s="1"/>
  <c r="AF88" i="27" s="1"/>
  <c r="D87" i="25"/>
  <c r="B87" i="19"/>
  <c r="AF87" i="19" s="1"/>
  <c r="B87" i="25"/>
  <c r="T87" i="25" s="1"/>
  <c r="K88" i="12"/>
  <c r="D87" i="19"/>
  <c r="AH87" i="19" s="1"/>
  <c r="L88" i="12"/>
  <c r="C89" i="12" s="1"/>
  <c r="I98" i="31" l="1"/>
  <c r="H98" i="31"/>
  <c r="J98" i="31" s="1"/>
  <c r="I89" i="26"/>
  <c r="L89" i="26" s="1"/>
  <c r="C90" i="26" s="1"/>
  <c r="D90" i="26" s="1"/>
  <c r="E90" i="26" s="1"/>
  <c r="C87" i="19"/>
  <c r="AG87" i="19" s="1"/>
  <c r="C87" i="25"/>
  <c r="U87" i="25" s="1"/>
  <c r="D89" i="12"/>
  <c r="E89" i="12" s="1"/>
  <c r="K98" i="31" l="1"/>
  <c r="L98" i="31"/>
  <c r="C99" i="31" s="1"/>
  <c r="D99" i="31" s="1"/>
  <c r="E99" i="31" s="1"/>
  <c r="K89" i="26"/>
  <c r="C88" i="27" s="1"/>
  <c r="AG88" i="27" s="1"/>
  <c r="D88" i="27"/>
  <c r="AH88" i="27" s="1"/>
  <c r="H90" i="26"/>
  <c r="J90" i="26" s="1"/>
  <c r="B89" i="27" s="1"/>
  <c r="AF89" i="27" s="1"/>
  <c r="I90" i="26"/>
  <c r="V87" i="25"/>
  <c r="H89" i="12"/>
  <c r="J89" i="12" s="1"/>
  <c r="I89" i="12"/>
  <c r="H99" i="31" l="1"/>
  <c r="J99" i="31" s="1"/>
  <c r="I99" i="31"/>
  <c r="K90" i="26"/>
  <c r="C89" i="27" s="1"/>
  <c r="AG89" i="27" s="1"/>
  <c r="D89" i="27"/>
  <c r="AH89" i="27" s="1"/>
  <c r="D88" i="25"/>
  <c r="L90" i="26"/>
  <c r="C91" i="26" s="1"/>
  <c r="D91" i="26" s="1"/>
  <c r="E91" i="26" s="1"/>
  <c r="B88" i="19"/>
  <c r="AF88" i="19" s="1"/>
  <c r="B88" i="25"/>
  <c r="T88" i="25" s="1"/>
  <c r="K89" i="12"/>
  <c r="D88" i="19"/>
  <c r="AH88" i="19" s="1"/>
  <c r="L89" i="12"/>
  <c r="C90" i="12" s="1"/>
  <c r="K99" i="31" l="1"/>
  <c r="L99" i="31"/>
  <c r="C100" i="31" s="1"/>
  <c r="D100" i="31" s="1"/>
  <c r="E100" i="31" s="1"/>
  <c r="H91" i="26"/>
  <c r="J91" i="26" s="1"/>
  <c r="B90" i="27" s="1"/>
  <c r="AF90" i="27" s="1"/>
  <c r="I91" i="26"/>
  <c r="C88" i="19"/>
  <c r="AG88" i="19" s="1"/>
  <c r="C88" i="25"/>
  <c r="U88" i="25" s="1"/>
  <c r="D90" i="12"/>
  <c r="E90" i="12" s="1"/>
  <c r="I100" i="31" l="1"/>
  <c r="H100" i="31"/>
  <c r="J100" i="31" s="1"/>
  <c r="K91" i="26"/>
  <c r="C90" i="27" s="1"/>
  <c r="AG90" i="27" s="1"/>
  <c r="D90" i="27"/>
  <c r="AH90" i="27" s="1"/>
  <c r="L91" i="26"/>
  <c r="C92" i="26" s="1"/>
  <c r="D92" i="26" s="1"/>
  <c r="E92" i="26" s="1"/>
  <c r="V88" i="25"/>
  <c r="I90" i="12"/>
  <c r="H90" i="12"/>
  <c r="J90" i="12" s="1"/>
  <c r="L100" i="31" l="1"/>
  <c r="C101" i="31" s="1"/>
  <c r="D101" i="31" s="1"/>
  <c r="E101" i="31" s="1"/>
  <c r="K100" i="31"/>
  <c r="B89" i="19"/>
  <c r="AF89" i="19" s="1"/>
  <c r="B89" i="25"/>
  <c r="T89" i="25" s="1"/>
  <c r="D89" i="25"/>
  <c r="H92" i="26"/>
  <c r="J92" i="26" s="1"/>
  <c r="B91" i="27" s="1"/>
  <c r="AF91" i="27" s="1"/>
  <c r="I92" i="26"/>
  <c r="D89" i="19"/>
  <c r="AH89" i="19" s="1"/>
  <c r="K90" i="12"/>
  <c r="L90" i="12"/>
  <c r="C91" i="12" s="1"/>
  <c r="I101" i="31" l="1"/>
  <c r="H101" i="31"/>
  <c r="J101" i="31" s="1"/>
  <c r="K92" i="26"/>
  <c r="C91" i="27" s="1"/>
  <c r="AG91" i="27" s="1"/>
  <c r="D91" i="27"/>
  <c r="AH91" i="27" s="1"/>
  <c r="L92" i="26"/>
  <c r="C93" i="26" s="1"/>
  <c r="D93" i="26" s="1"/>
  <c r="E93" i="26" s="1"/>
  <c r="H93" i="26" s="1"/>
  <c r="C89" i="19"/>
  <c r="AG89" i="19" s="1"/>
  <c r="C89" i="25"/>
  <c r="U89" i="25" s="1"/>
  <c r="V89" i="25" s="1"/>
  <c r="D91" i="12"/>
  <c r="E91" i="12" s="1"/>
  <c r="K101" i="31" l="1"/>
  <c r="L101" i="31"/>
  <c r="C102" i="31" s="1"/>
  <c r="D102" i="31" s="1"/>
  <c r="E102" i="31" s="1"/>
  <c r="I93" i="26"/>
  <c r="D92" i="27" s="1"/>
  <c r="AH92" i="27" s="1"/>
  <c r="J93" i="26"/>
  <c r="B92" i="27" s="1"/>
  <c r="AF92" i="27" s="1"/>
  <c r="H91" i="12"/>
  <c r="J91" i="12" s="1"/>
  <c r="I91" i="12"/>
  <c r="H102" i="31" l="1"/>
  <c r="J102" i="31" s="1"/>
  <c r="I102" i="31"/>
  <c r="K93" i="26"/>
  <c r="C92" i="27" s="1"/>
  <c r="AG92" i="27" s="1"/>
  <c r="L93" i="26"/>
  <c r="C94" i="26" s="1"/>
  <c r="D94" i="26" s="1"/>
  <c r="E94" i="26" s="1"/>
  <c r="I94" i="26" s="1"/>
  <c r="D93" i="27" s="1"/>
  <c r="AH93" i="27" s="1"/>
  <c r="B90" i="19"/>
  <c r="AF90" i="19" s="1"/>
  <c r="B90" i="25"/>
  <c r="T90" i="25" s="1"/>
  <c r="D90" i="25"/>
  <c r="K91" i="12"/>
  <c r="D90" i="19"/>
  <c r="AH90" i="19" s="1"/>
  <c r="L91" i="12"/>
  <c r="C92" i="12" s="1"/>
  <c r="L102" i="31" l="1"/>
  <c r="C103" i="31" s="1"/>
  <c r="D103" i="31" s="1"/>
  <c r="E103" i="31" s="1"/>
  <c r="K102" i="31"/>
  <c r="H94" i="26"/>
  <c r="J94" i="26" s="1"/>
  <c r="C90" i="19"/>
  <c r="AG90" i="19" s="1"/>
  <c r="C90" i="25"/>
  <c r="U90" i="25" s="1"/>
  <c r="V90" i="25" s="1"/>
  <c r="D92" i="12"/>
  <c r="E92" i="12" s="1"/>
  <c r="H103" i="31" l="1"/>
  <c r="J103" i="31" s="1"/>
  <c r="I103" i="31"/>
  <c r="L94" i="26"/>
  <c r="C95" i="26" s="1"/>
  <c r="D95" i="26" s="1"/>
  <c r="E95" i="26" s="1"/>
  <c r="I95" i="26" s="1"/>
  <c r="K94" i="26"/>
  <c r="C93" i="27" s="1"/>
  <c r="AG93" i="27" s="1"/>
  <c r="B93" i="27"/>
  <c r="AF93" i="27" s="1"/>
  <c r="I92" i="12"/>
  <c r="H92" i="12"/>
  <c r="J92" i="12" s="1"/>
  <c r="L103" i="31" l="1"/>
  <c r="C104" i="31" s="1"/>
  <c r="D104" i="31" s="1"/>
  <c r="E104" i="31" s="1"/>
  <c r="K103" i="31"/>
  <c r="H95" i="26"/>
  <c r="J95" i="26" s="1"/>
  <c r="B94" i="27" s="1"/>
  <c r="AF94" i="27" s="1"/>
  <c r="D94" i="27"/>
  <c r="AH94" i="27" s="1"/>
  <c r="D91" i="25"/>
  <c r="B91" i="19"/>
  <c r="AF91" i="19" s="1"/>
  <c r="B91" i="25"/>
  <c r="T91" i="25" s="1"/>
  <c r="D91" i="19"/>
  <c r="AH91" i="19" s="1"/>
  <c r="K92" i="12"/>
  <c r="L92" i="12"/>
  <c r="C93" i="12" s="1"/>
  <c r="H104" i="31" l="1"/>
  <c r="J104" i="31" s="1"/>
  <c r="I104" i="31"/>
  <c r="K95" i="26"/>
  <c r="C94" i="27" s="1"/>
  <c r="AG94" i="27" s="1"/>
  <c r="L95" i="26"/>
  <c r="C96" i="26" s="1"/>
  <c r="D96" i="26" s="1"/>
  <c r="E96" i="26" s="1"/>
  <c r="H96" i="26" s="1"/>
  <c r="J96" i="26" s="1"/>
  <c r="B95" i="27" s="1"/>
  <c r="AF95" i="27" s="1"/>
  <c r="C91" i="19"/>
  <c r="AG91" i="19" s="1"/>
  <c r="C91" i="25"/>
  <c r="U91" i="25" s="1"/>
  <c r="V91" i="25" s="1"/>
  <c r="D93" i="12"/>
  <c r="E93" i="12" s="1"/>
  <c r="L104" i="31" l="1"/>
  <c r="C105" i="31" s="1"/>
  <c r="D105" i="31" s="1"/>
  <c r="E105" i="31" s="1"/>
  <c r="K104" i="31"/>
  <c r="I96" i="26"/>
  <c r="K96" i="26" s="1"/>
  <c r="C95" i="27" s="1"/>
  <c r="AG95" i="27" s="1"/>
  <c r="H93" i="12"/>
  <c r="J93" i="12" s="1"/>
  <c r="I93" i="12"/>
  <c r="I105" i="31" l="1"/>
  <c r="H105" i="31"/>
  <c r="J105" i="31" s="1"/>
  <c r="L96" i="26"/>
  <c r="C97" i="26" s="1"/>
  <c r="D97" i="26" s="1"/>
  <c r="E97" i="26" s="1"/>
  <c r="H97" i="26" s="1"/>
  <c r="J97" i="26" s="1"/>
  <c r="B96" i="27" s="1"/>
  <c r="AF96" i="27" s="1"/>
  <c r="D95" i="27"/>
  <c r="AH95" i="27" s="1"/>
  <c r="D92" i="25"/>
  <c r="B92" i="19"/>
  <c r="AF92" i="19" s="1"/>
  <c r="B92" i="25"/>
  <c r="T92" i="25" s="1"/>
  <c r="D92" i="19"/>
  <c r="AH92" i="19" s="1"/>
  <c r="K93" i="12"/>
  <c r="L93" i="12"/>
  <c r="C94" i="12" s="1"/>
  <c r="K105" i="31" l="1"/>
  <c r="L105" i="31"/>
  <c r="C106" i="31" s="1"/>
  <c r="D106" i="31" s="1"/>
  <c r="E106" i="31" s="1"/>
  <c r="I97" i="26"/>
  <c r="D96" i="27" s="1"/>
  <c r="AH96" i="27" s="1"/>
  <c r="C92" i="19"/>
  <c r="AG92" i="19" s="1"/>
  <c r="C92" i="25"/>
  <c r="U92" i="25" s="1"/>
  <c r="V92" i="25" s="1"/>
  <c r="D94" i="12"/>
  <c r="E94" i="12" s="1"/>
  <c r="H106" i="31" l="1"/>
  <c r="J106" i="31" s="1"/>
  <c r="I106" i="31"/>
  <c r="L97" i="26"/>
  <c r="C98" i="26" s="1"/>
  <c r="D98" i="26" s="1"/>
  <c r="E98" i="26" s="1"/>
  <c r="I98" i="26" s="1"/>
  <c r="K97" i="26"/>
  <c r="C96" i="27" s="1"/>
  <c r="AG96" i="27" s="1"/>
  <c r="H94" i="12"/>
  <c r="J94" i="12" s="1"/>
  <c r="I94" i="12"/>
  <c r="K106" i="31" l="1"/>
  <c r="L106" i="31"/>
  <c r="C107" i="31" s="1"/>
  <c r="D107" i="31" s="1"/>
  <c r="E107" i="31" s="1"/>
  <c r="H98" i="26"/>
  <c r="J98" i="26" s="1"/>
  <c r="B97" i="27" s="1"/>
  <c r="AF97" i="27" s="1"/>
  <c r="D97" i="27"/>
  <c r="AH97" i="27" s="1"/>
  <c r="L94" i="12"/>
  <c r="C95" i="12" s="1"/>
  <c r="D95" i="12" s="1"/>
  <c r="E95" i="12" s="1"/>
  <c r="D93" i="25"/>
  <c r="B93" i="19"/>
  <c r="AF93" i="19" s="1"/>
  <c r="B93" i="25"/>
  <c r="T93" i="25" s="1"/>
  <c r="D93" i="19"/>
  <c r="AH93" i="19" s="1"/>
  <c r="K94" i="12"/>
  <c r="H107" i="31" l="1"/>
  <c r="J107" i="31" s="1"/>
  <c r="I107" i="31"/>
  <c r="L98" i="26"/>
  <c r="C99" i="26" s="1"/>
  <c r="D99" i="26" s="1"/>
  <c r="E99" i="26" s="1"/>
  <c r="I99" i="26" s="1"/>
  <c r="K98" i="26"/>
  <c r="C97" i="27" s="1"/>
  <c r="AG97" i="27" s="1"/>
  <c r="C93" i="19"/>
  <c r="AG93" i="19" s="1"/>
  <c r="C93" i="25"/>
  <c r="U93" i="25" s="1"/>
  <c r="V93" i="25" s="1"/>
  <c r="H95" i="12"/>
  <c r="J95" i="12" s="1"/>
  <c r="I95" i="12"/>
  <c r="K107" i="31" l="1"/>
  <c r="L107" i="31"/>
  <c r="C108" i="31" s="1"/>
  <c r="D108" i="31" s="1"/>
  <c r="E108" i="31" s="1"/>
  <c r="H99" i="26"/>
  <c r="J99" i="26" s="1"/>
  <c r="B98" i="27" s="1"/>
  <c r="AF98" i="27" s="1"/>
  <c r="D98" i="27"/>
  <c r="AH98" i="27" s="1"/>
  <c r="B94" i="19"/>
  <c r="AF94" i="19" s="1"/>
  <c r="B94" i="25"/>
  <c r="T94" i="25" s="1"/>
  <c r="D94" i="25"/>
  <c r="D94" i="19"/>
  <c r="AH94" i="19" s="1"/>
  <c r="K95" i="12"/>
  <c r="L95" i="12"/>
  <c r="C96" i="12" s="1"/>
  <c r="L99" i="26" l="1"/>
  <c r="C100" i="26" s="1"/>
  <c r="D100" i="26" s="1"/>
  <c r="K99" i="26"/>
  <c r="C98" i="27" s="1"/>
  <c r="AG98" i="27" s="1"/>
  <c r="H108" i="31"/>
  <c r="J108" i="31" s="1"/>
  <c r="I108" i="31"/>
  <c r="C94" i="19"/>
  <c r="AG94" i="19" s="1"/>
  <c r="C94" i="25"/>
  <c r="U94" i="25" s="1"/>
  <c r="V94" i="25" s="1"/>
  <c r="D96" i="12"/>
  <c r="E96" i="12" s="1"/>
  <c r="L108" i="31" l="1"/>
  <c r="C109" i="31" s="1"/>
  <c r="D109" i="31" s="1"/>
  <c r="E109" i="31" s="1"/>
  <c r="K108" i="31"/>
  <c r="H96" i="12"/>
  <c r="J96" i="12" s="1"/>
  <c r="I96" i="12"/>
  <c r="H109" i="31" l="1"/>
  <c r="J109" i="31" s="1"/>
  <c r="I109" i="31"/>
  <c r="B95" i="19"/>
  <c r="AF95" i="19" s="1"/>
  <c r="B95" i="25"/>
  <c r="T95" i="25" s="1"/>
  <c r="D95" i="25"/>
  <c r="D95" i="19"/>
  <c r="AH95" i="19" s="1"/>
  <c r="K96" i="12"/>
  <c r="L96" i="12"/>
  <c r="C97" i="12" s="1"/>
  <c r="K109" i="31" l="1"/>
  <c r="L109" i="31"/>
  <c r="C110" i="31" s="1"/>
  <c r="D110" i="31" s="1"/>
  <c r="E110" i="31" s="1"/>
  <c r="C95" i="19"/>
  <c r="AG95" i="19" s="1"/>
  <c r="C95" i="25"/>
  <c r="U95" i="25" s="1"/>
  <c r="V95" i="25" s="1"/>
  <c r="D97" i="12"/>
  <c r="E97" i="12" s="1"/>
  <c r="H110" i="31" l="1"/>
  <c r="J110" i="31" s="1"/>
  <c r="I110" i="31"/>
  <c r="I97" i="12"/>
  <c r="H97" i="12"/>
  <c r="J97" i="12" s="1"/>
  <c r="L110" i="31" l="1"/>
  <c r="C111" i="31" s="1"/>
  <c r="D111" i="31" s="1"/>
  <c r="E111" i="31" s="1"/>
  <c r="K110" i="31"/>
  <c r="B96" i="19"/>
  <c r="AF96" i="19" s="1"/>
  <c r="B96" i="25"/>
  <c r="T96" i="25" s="1"/>
  <c r="D96" i="25"/>
  <c r="D96" i="19"/>
  <c r="AH96" i="19" s="1"/>
  <c r="K97" i="12"/>
  <c r="L97" i="12"/>
  <c r="C98" i="12" s="1"/>
  <c r="I111" i="31" l="1"/>
  <c r="H111" i="31"/>
  <c r="J111" i="31" s="1"/>
  <c r="C96" i="19"/>
  <c r="AG96" i="19" s="1"/>
  <c r="C96" i="25"/>
  <c r="U96" i="25" s="1"/>
  <c r="V96" i="25" s="1"/>
  <c r="D98" i="12"/>
  <c r="E98" i="12" s="1"/>
  <c r="L111" i="31" l="1"/>
  <c r="C112" i="31" s="1"/>
  <c r="D112" i="31" s="1"/>
  <c r="E112" i="31" s="1"/>
  <c r="K111" i="31"/>
  <c r="H98" i="12"/>
  <c r="J98" i="12" s="1"/>
  <c r="I98" i="12"/>
  <c r="H112" i="31" l="1"/>
  <c r="J112" i="31" s="1"/>
  <c r="I112" i="31"/>
  <c r="L98" i="12"/>
  <c r="C99" i="12" s="1"/>
  <c r="D99" i="12" s="1"/>
  <c r="E99" i="12" s="1"/>
  <c r="D97" i="25"/>
  <c r="B97" i="19"/>
  <c r="AF97" i="19" s="1"/>
  <c r="B97" i="25"/>
  <c r="T97" i="25" s="1"/>
  <c r="D97" i="19"/>
  <c r="AH97" i="19" s="1"/>
  <c r="K98" i="12"/>
  <c r="L112" i="31" l="1"/>
  <c r="C113" i="31" s="1"/>
  <c r="D113" i="31" s="1"/>
  <c r="E113" i="31" s="1"/>
  <c r="K112" i="31"/>
  <c r="C97" i="19"/>
  <c r="AG97" i="19" s="1"/>
  <c r="C97" i="25"/>
  <c r="U97" i="25" s="1"/>
  <c r="V97" i="25" s="1"/>
  <c r="I99" i="12"/>
  <c r="H99" i="12"/>
  <c r="J99" i="12" s="1"/>
  <c r="I113" i="31" l="1"/>
  <c r="H113" i="31"/>
  <c r="J113" i="31" s="1"/>
  <c r="B98" i="19"/>
  <c r="AF98" i="19" s="1"/>
  <c r="B98" i="25"/>
  <c r="T98" i="25" s="1"/>
  <c r="D98" i="25"/>
  <c r="D98" i="19"/>
  <c r="AH98" i="19" s="1"/>
  <c r="K99" i="12"/>
  <c r="L99" i="12"/>
  <c r="C100" i="12" s="1"/>
  <c r="K113" i="31" l="1"/>
  <c r="L113" i="31"/>
  <c r="C114" i="31" s="1"/>
  <c r="D114" i="31" s="1"/>
  <c r="E114" i="31" s="1"/>
  <c r="C98" i="19"/>
  <c r="AG98" i="19" s="1"/>
  <c r="C98" i="25"/>
  <c r="U98" i="25" s="1"/>
  <c r="V98" i="25" s="1"/>
  <c r="D100" i="12"/>
  <c r="E100" i="12" s="1"/>
  <c r="E100" i="26" s="1"/>
  <c r="H114" i="31" l="1"/>
  <c r="J114" i="31" s="1"/>
  <c r="I114" i="31"/>
  <c r="H100" i="26"/>
  <c r="J100" i="26" s="1"/>
  <c r="B99" i="27" s="1"/>
  <c r="AF99" i="27" s="1"/>
  <c r="I100" i="26"/>
  <c r="H100" i="12"/>
  <c r="J100" i="12" s="1"/>
  <c r="I100" i="12"/>
  <c r="L114" i="31" l="1"/>
  <c r="C115" i="31" s="1"/>
  <c r="D115" i="31" s="1"/>
  <c r="E115" i="31" s="1"/>
  <c r="K114" i="31"/>
  <c r="K100" i="26"/>
  <c r="C99" i="27" s="1"/>
  <c r="AG99" i="27" s="1"/>
  <c r="D99" i="27"/>
  <c r="AH99" i="27" s="1"/>
  <c r="B99" i="19"/>
  <c r="AF99" i="19" s="1"/>
  <c r="B99" i="25"/>
  <c r="T99" i="25" s="1"/>
  <c r="L100" i="26"/>
  <c r="C101" i="26" s="1"/>
  <c r="D101" i="26" s="1"/>
  <c r="E101" i="26" s="1"/>
  <c r="D99" i="25"/>
  <c r="K100" i="12"/>
  <c r="D99" i="19"/>
  <c r="AH99" i="19" s="1"/>
  <c r="L100" i="12"/>
  <c r="C101" i="12" s="1"/>
  <c r="H115" i="31" l="1"/>
  <c r="J115" i="31" s="1"/>
  <c r="I115" i="31"/>
  <c r="H101" i="26"/>
  <c r="J101" i="26" s="1"/>
  <c r="B100" i="27" s="1"/>
  <c r="AF100" i="27" s="1"/>
  <c r="I101" i="26"/>
  <c r="C99" i="19"/>
  <c r="AG99" i="19" s="1"/>
  <c r="C99" i="25"/>
  <c r="U99" i="25" s="1"/>
  <c r="V99" i="25" s="1"/>
  <c r="D101" i="12"/>
  <c r="E101" i="12" s="1"/>
  <c r="K115" i="31" l="1"/>
  <c r="L115" i="31"/>
  <c r="C116" i="31" s="1"/>
  <c r="D116" i="31" s="1"/>
  <c r="E116" i="31" s="1"/>
  <c r="K101" i="26"/>
  <c r="C100" i="27" s="1"/>
  <c r="AG100" i="27" s="1"/>
  <c r="D100" i="27"/>
  <c r="AH100" i="27" s="1"/>
  <c r="L101" i="26"/>
  <c r="C102" i="26" s="1"/>
  <c r="D102" i="26" s="1"/>
  <c r="E102" i="26" s="1"/>
  <c r="H101" i="12"/>
  <c r="J101" i="12" s="1"/>
  <c r="I101" i="12"/>
  <c r="H116" i="31" l="1"/>
  <c r="J116" i="31" s="1"/>
  <c r="I116" i="31"/>
  <c r="D100" i="25"/>
  <c r="B100" i="19"/>
  <c r="AF100" i="19" s="1"/>
  <c r="B100" i="25"/>
  <c r="T100" i="25" s="1"/>
  <c r="H102" i="26"/>
  <c r="J102" i="26" s="1"/>
  <c r="B101" i="27" s="1"/>
  <c r="AF101" i="27" s="1"/>
  <c r="I102" i="26"/>
  <c r="D100" i="19"/>
  <c r="AH100" i="19" s="1"/>
  <c r="K101" i="12"/>
  <c r="L101" i="12"/>
  <c r="C102" i="12" s="1"/>
  <c r="L116" i="31" l="1"/>
  <c r="C117" i="31" s="1"/>
  <c r="D117" i="31" s="1"/>
  <c r="E117" i="31" s="1"/>
  <c r="K116" i="31"/>
  <c r="K102" i="26"/>
  <c r="C101" i="27" s="1"/>
  <c r="AG101" i="27" s="1"/>
  <c r="D101" i="27"/>
  <c r="AH101" i="27" s="1"/>
  <c r="L102" i="26"/>
  <c r="C103" i="26" s="1"/>
  <c r="D103" i="26" s="1"/>
  <c r="E103" i="26" s="1"/>
  <c r="C100" i="19"/>
  <c r="AG100" i="19" s="1"/>
  <c r="C100" i="25"/>
  <c r="U100" i="25" s="1"/>
  <c r="V100" i="25" s="1"/>
  <c r="D102" i="12"/>
  <c r="E102" i="12" s="1"/>
  <c r="H117" i="31" l="1"/>
  <c r="J117" i="31" s="1"/>
  <c r="I117" i="31"/>
  <c r="H103" i="26"/>
  <c r="J103" i="26" s="1"/>
  <c r="B102" i="27" s="1"/>
  <c r="AF102" i="27" s="1"/>
  <c r="I103" i="26"/>
  <c r="I102" i="12"/>
  <c r="H102" i="12"/>
  <c r="J102" i="12" s="1"/>
  <c r="L117" i="31" l="1"/>
  <c r="C118" i="31" s="1"/>
  <c r="D118" i="31" s="1"/>
  <c r="E118" i="31" s="1"/>
  <c r="I118" i="31" s="1"/>
  <c r="K117" i="31"/>
  <c r="K103" i="26"/>
  <c r="C102" i="27" s="1"/>
  <c r="AG102" i="27" s="1"/>
  <c r="D102" i="27"/>
  <c r="AH102" i="27" s="1"/>
  <c r="D101" i="25"/>
  <c r="L103" i="26"/>
  <c r="C104" i="26" s="1"/>
  <c r="D104" i="26" s="1"/>
  <c r="E104" i="26" s="1"/>
  <c r="B101" i="19"/>
  <c r="AF101" i="19" s="1"/>
  <c r="B101" i="25"/>
  <c r="T101" i="25" s="1"/>
  <c r="D101" i="19"/>
  <c r="AH101" i="19" s="1"/>
  <c r="K102" i="12"/>
  <c r="L102" i="12"/>
  <c r="C103" i="12" s="1"/>
  <c r="H118" i="31" l="1"/>
  <c r="J118" i="31" s="1"/>
  <c r="K118" i="31" s="1"/>
  <c r="H104" i="26"/>
  <c r="J104" i="26" s="1"/>
  <c r="B103" i="27" s="1"/>
  <c r="AF103" i="27" s="1"/>
  <c r="I104" i="26"/>
  <c r="C101" i="19"/>
  <c r="AG101" i="19" s="1"/>
  <c r="C101" i="25"/>
  <c r="U101" i="25" s="1"/>
  <c r="V101" i="25" s="1"/>
  <c r="D103" i="12"/>
  <c r="E103" i="12" s="1"/>
  <c r="L118" i="31" l="1"/>
  <c r="C119" i="31" s="1"/>
  <c r="D119" i="31" s="1"/>
  <c r="E119" i="31" s="1"/>
  <c r="H119" i="31"/>
  <c r="J119" i="31" s="1"/>
  <c r="I119" i="31"/>
  <c r="K104" i="26"/>
  <c r="C103" i="27" s="1"/>
  <c r="AG103" i="27" s="1"/>
  <c r="D103" i="27"/>
  <c r="AH103" i="27" s="1"/>
  <c r="L104" i="26"/>
  <c r="C105" i="26" s="1"/>
  <c r="D105" i="26" s="1"/>
  <c r="E105" i="26" s="1"/>
  <c r="H103" i="12"/>
  <c r="J103" i="12" s="1"/>
  <c r="I103" i="12"/>
  <c r="L119" i="31" l="1"/>
  <c r="C120" i="31" s="1"/>
  <c r="D120" i="31" s="1"/>
  <c r="E120" i="31" s="1"/>
  <c r="H120" i="31" s="1"/>
  <c r="J120" i="31" s="1"/>
  <c r="K119" i="31"/>
  <c r="D102" i="25"/>
  <c r="H105" i="26"/>
  <c r="J105" i="26" s="1"/>
  <c r="B104" i="27" s="1"/>
  <c r="AF104" i="27" s="1"/>
  <c r="I105" i="26"/>
  <c r="B102" i="19"/>
  <c r="AF102" i="19" s="1"/>
  <c r="B102" i="25"/>
  <c r="T102" i="25" s="1"/>
  <c r="D102" i="19"/>
  <c r="AH102" i="19" s="1"/>
  <c r="K103" i="12"/>
  <c r="L103" i="12"/>
  <c r="C104" i="12" s="1"/>
  <c r="I120" i="31" l="1"/>
  <c r="L120" i="31" s="1"/>
  <c r="C121" i="31" s="1"/>
  <c r="D121" i="31" s="1"/>
  <c r="E121" i="31" s="1"/>
  <c r="H121" i="31" s="1"/>
  <c r="J121" i="31" s="1"/>
  <c r="K105" i="26"/>
  <c r="C104" i="27" s="1"/>
  <c r="AG104" i="27" s="1"/>
  <c r="D104" i="27"/>
  <c r="AH104" i="27" s="1"/>
  <c r="C102" i="19"/>
  <c r="AG102" i="19" s="1"/>
  <c r="C102" i="25"/>
  <c r="U102" i="25" s="1"/>
  <c r="V102" i="25" s="1"/>
  <c r="L105" i="26"/>
  <c r="C106" i="26" s="1"/>
  <c r="D106" i="26" s="1"/>
  <c r="E106" i="26" s="1"/>
  <c r="D104" i="12"/>
  <c r="E104" i="12" s="1"/>
  <c r="K120" i="31" l="1"/>
  <c r="I121" i="31"/>
  <c r="L121" i="31" s="1"/>
  <c r="C122" i="31" s="1"/>
  <c r="D122" i="31" s="1"/>
  <c r="E122" i="31" s="1"/>
  <c r="H122" i="31" s="1"/>
  <c r="J122" i="31" s="1"/>
  <c r="H106" i="26"/>
  <c r="J106" i="26" s="1"/>
  <c r="B105" i="27" s="1"/>
  <c r="AF105" i="27" s="1"/>
  <c r="I106" i="26"/>
  <c r="I104" i="12"/>
  <c r="H104" i="12"/>
  <c r="J104" i="12" s="1"/>
  <c r="K121" i="31" l="1"/>
  <c r="I122" i="31"/>
  <c r="L122" i="31" s="1"/>
  <c r="C123" i="31" s="1"/>
  <c r="D123" i="31" s="1"/>
  <c r="E123" i="31" s="1"/>
  <c r="H123" i="31" s="1"/>
  <c r="J123" i="31" s="1"/>
  <c r="K106" i="26"/>
  <c r="C105" i="27" s="1"/>
  <c r="AG105" i="27" s="1"/>
  <c r="D105" i="27"/>
  <c r="AH105" i="27" s="1"/>
  <c r="D103" i="25"/>
  <c r="L106" i="26"/>
  <c r="C107" i="26" s="1"/>
  <c r="D107" i="26" s="1"/>
  <c r="E107" i="26" s="1"/>
  <c r="B103" i="19"/>
  <c r="AF103" i="19" s="1"/>
  <c r="B103" i="25"/>
  <c r="T103" i="25" s="1"/>
  <c r="D103" i="19"/>
  <c r="AH103" i="19" s="1"/>
  <c r="K104" i="12"/>
  <c r="L104" i="12"/>
  <c r="C105" i="12" s="1"/>
  <c r="K122" i="31" l="1"/>
  <c r="I123" i="31"/>
  <c r="L123" i="31" s="1"/>
  <c r="C124" i="31" s="1"/>
  <c r="D124" i="31" s="1"/>
  <c r="E124" i="31" s="1"/>
  <c r="H124" i="31" s="1"/>
  <c r="J124" i="31" s="1"/>
  <c r="H107" i="26"/>
  <c r="J107" i="26" s="1"/>
  <c r="B106" i="27" s="1"/>
  <c r="AF106" i="27" s="1"/>
  <c r="I107" i="26"/>
  <c r="C103" i="19"/>
  <c r="AG103" i="19" s="1"/>
  <c r="C103" i="25"/>
  <c r="U103" i="25" s="1"/>
  <c r="V103" i="25" s="1"/>
  <c r="D105" i="12"/>
  <c r="E105" i="12" s="1"/>
  <c r="K123" i="31" l="1"/>
  <c r="I124" i="31"/>
  <c r="K124" i="31" s="1"/>
  <c r="K107" i="26"/>
  <c r="C106" i="27" s="1"/>
  <c r="AG106" i="27" s="1"/>
  <c r="D106" i="27"/>
  <c r="AH106" i="27" s="1"/>
  <c r="L107" i="26"/>
  <c r="C108" i="26" s="1"/>
  <c r="D108" i="26" s="1"/>
  <c r="E108" i="26" s="1"/>
  <c r="H105" i="12"/>
  <c r="J105" i="12" s="1"/>
  <c r="I105" i="12"/>
  <c r="L124" i="31" l="1"/>
  <c r="C125" i="31" s="1"/>
  <c r="D125" i="31" s="1"/>
  <c r="E125" i="31" s="1"/>
  <c r="H125" i="31" s="1"/>
  <c r="J125" i="31" s="1"/>
  <c r="D104" i="25"/>
  <c r="B104" i="19"/>
  <c r="AF104" i="19" s="1"/>
  <c r="B104" i="25"/>
  <c r="T104" i="25" s="1"/>
  <c r="H108" i="26"/>
  <c r="J108" i="26" s="1"/>
  <c r="B107" i="27" s="1"/>
  <c r="AF107" i="27" s="1"/>
  <c r="I108" i="26"/>
  <c r="D104" i="19"/>
  <c r="AH104" i="19" s="1"/>
  <c r="K105" i="12"/>
  <c r="L105" i="12"/>
  <c r="C106" i="12" s="1"/>
  <c r="I125" i="31" l="1"/>
  <c r="L125" i="31"/>
  <c r="C126" i="31" s="1"/>
  <c r="D126" i="31" s="1"/>
  <c r="E126" i="31" s="1"/>
  <c r="K125" i="31"/>
  <c r="K108" i="26"/>
  <c r="C107" i="27" s="1"/>
  <c r="AG107" i="27" s="1"/>
  <c r="D107" i="27"/>
  <c r="AH107" i="27" s="1"/>
  <c r="L108" i="26"/>
  <c r="C109" i="26" s="1"/>
  <c r="D109" i="26" s="1"/>
  <c r="E109" i="26" s="1"/>
  <c r="C104" i="19"/>
  <c r="AG104" i="19" s="1"/>
  <c r="C104" i="25"/>
  <c r="U104" i="25" s="1"/>
  <c r="V104" i="25" s="1"/>
  <c r="D106" i="12"/>
  <c r="E106" i="12" s="1"/>
  <c r="I126" i="31" l="1"/>
  <c r="H126" i="31"/>
  <c r="J126" i="31" s="1"/>
  <c r="H109" i="26"/>
  <c r="J109" i="26" s="1"/>
  <c r="B108" i="27" s="1"/>
  <c r="AF108" i="27" s="1"/>
  <c r="I109" i="26"/>
  <c r="I106" i="12"/>
  <c r="H106" i="12"/>
  <c r="J106" i="12" s="1"/>
  <c r="K126" i="31" l="1"/>
  <c r="L126" i="31"/>
  <c r="C127" i="31" s="1"/>
  <c r="D127" i="31" s="1"/>
  <c r="E127" i="31" s="1"/>
  <c r="K109" i="26"/>
  <c r="C108" i="27" s="1"/>
  <c r="AG108" i="27" s="1"/>
  <c r="D108" i="27"/>
  <c r="AH108" i="27" s="1"/>
  <c r="L109" i="26"/>
  <c r="C110" i="26" s="1"/>
  <c r="D110" i="26" s="1"/>
  <c r="E110" i="26" s="1"/>
  <c r="H110" i="26" s="1"/>
  <c r="J110" i="26" s="1"/>
  <c r="B109" i="27" s="1"/>
  <c r="AF109" i="27" s="1"/>
  <c r="D105" i="25"/>
  <c r="B105" i="19"/>
  <c r="AF105" i="19" s="1"/>
  <c r="B105" i="25"/>
  <c r="T105" i="25" s="1"/>
  <c r="K106" i="12"/>
  <c r="D105" i="19"/>
  <c r="AH105" i="19" s="1"/>
  <c r="L106" i="12"/>
  <c r="C107" i="12" s="1"/>
  <c r="H127" i="31" l="1"/>
  <c r="J127" i="31" s="1"/>
  <c r="I127" i="31"/>
  <c r="I110" i="26"/>
  <c r="D109" i="27" s="1"/>
  <c r="AH109" i="27" s="1"/>
  <c r="C105" i="19"/>
  <c r="AG105" i="19" s="1"/>
  <c r="C105" i="25"/>
  <c r="U105" i="25" s="1"/>
  <c r="V105" i="25" s="1"/>
  <c r="D107" i="12"/>
  <c r="E107" i="12" s="1"/>
  <c r="K127" i="31" l="1"/>
  <c r="L127" i="31"/>
  <c r="C128" i="31" s="1"/>
  <c r="D128" i="31" s="1"/>
  <c r="E128" i="31" s="1"/>
  <c r="L110" i="26"/>
  <c r="C111" i="26" s="1"/>
  <c r="D111" i="26" s="1"/>
  <c r="E111" i="26" s="1"/>
  <c r="H111" i="26" s="1"/>
  <c r="J111" i="26" s="1"/>
  <c r="B110" i="27" s="1"/>
  <c r="AF110" i="27" s="1"/>
  <c r="K110" i="26"/>
  <c r="C109" i="27" s="1"/>
  <c r="AG109" i="27" s="1"/>
  <c r="H107" i="12"/>
  <c r="J107" i="12" s="1"/>
  <c r="I107" i="12"/>
  <c r="H128" i="31" l="1"/>
  <c r="J128" i="31" s="1"/>
  <c r="I128" i="31"/>
  <c r="I111" i="26"/>
  <c r="L111" i="26" s="1"/>
  <c r="C112" i="26" s="1"/>
  <c r="D112" i="26" s="1"/>
  <c r="B106" i="19"/>
  <c r="AF106" i="19" s="1"/>
  <c r="B106" i="25"/>
  <c r="T106" i="25" s="1"/>
  <c r="D106" i="25"/>
  <c r="D106" i="19"/>
  <c r="AH106" i="19" s="1"/>
  <c r="K107" i="12"/>
  <c r="L107" i="12"/>
  <c r="C108" i="12" s="1"/>
  <c r="L128" i="31" l="1"/>
  <c r="C129" i="31" s="1"/>
  <c r="D129" i="31" s="1"/>
  <c r="E129" i="31" s="1"/>
  <c r="H129" i="31" s="1"/>
  <c r="J129" i="31" s="1"/>
  <c r="K128" i="31"/>
  <c r="D110" i="27"/>
  <c r="AH110" i="27" s="1"/>
  <c r="K111" i="26"/>
  <c r="C110" i="27" s="1"/>
  <c r="AG110" i="27" s="1"/>
  <c r="C106" i="19"/>
  <c r="AG106" i="19" s="1"/>
  <c r="C106" i="25"/>
  <c r="U106" i="25" s="1"/>
  <c r="V106" i="25" s="1"/>
  <c r="D108" i="12"/>
  <c r="E108" i="12" s="1"/>
  <c r="I129" i="31" l="1"/>
  <c r="L129" i="31" s="1"/>
  <c r="C130" i="31" s="1"/>
  <c r="D130" i="31" s="1"/>
  <c r="E130" i="31" s="1"/>
  <c r="H130" i="31" s="1"/>
  <c r="J130" i="31" s="1"/>
  <c r="I108" i="12"/>
  <c r="H108" i="12"/>
  <c r="J108" i="12" s="1"/>
  <c r="I130" i="31" l="1"/>
  <c r="L130" i="31"/>
  <c r="C131" i="31" s="1"/>
  <c r="D131" i="31" s="1"/>
  <c r="E131" i="31" s="1"/>
  <c r="H131" i="31" s="1"/>
  <c r="J131" i="31" s="1"/>
  <c r="K129" i="31"/>
  <c r="K130" i="31"/>
  <c r="B107" i="19"/>
  <c r="AF107" i="19" s="1"/>
  <c r="B107" i="25"/>
  <c r="T107" i="25" s="1"/>
  <c r="D107" i="25"/>
  <c r="K108" i="12"/>
  <c r="D107" i="19"/>
  <c r="AH107" i="19" s="1"/>
  <c r="L108" i="12"/>
  <c r="C109" i="12" s="1"/>
  <c r="I131" i="31" l="1"/>
  <c r="K131" i="31" s="1"/>
  <c r="L131" i="31"/>
  <c r="C132" i="31" s="1"/>
  <c r="D132" i="31" s="1"/>
  <c r="E132" i="31" s="1"/>
  <c r="C107" i="19"/>
  <c r="AG107" i="19" s="1"/>
  <c r="C107" i="25"/>
  <c r="U107" i="25" s="1"/>
  <c r="V107" i="25" s="1"/>
  <c r="D109" i="12"/>
  <c r="E109" i="12" s="1"/>
  <c r="H132" i="31" l="1"/>
  <c r="J132" i="31" s="1"/>
  <c r="I132" i="31"/>
  <c r="H109" i="12"/>
  <c r="J109" i="12" s="1"/>
  <c r="I109" i="12"/>
  <c r="L132" i="31" l="1"/>
  <c r="C133" i="31" s="1"/>
  <c r="D133" i="31" s="1"/>
  <c r="E133" i="31" s="1"/>
  <c r="K132" i="31"/>
  <c r="D108" i="25"/>
  <c r="B108" i="19"/>
  <c r="AF108" i="19" s="1"/>
  <c r="B108" i="25"/>
  <c r="T108" i="25" s="1"/>
  <c r="D108" i="19"/>
  <c r="AH108" i="19" s="1"/>
  <c r="K109" i="12"/>
  <c r="L109" i="12"/>
  <c r="C110" i="12" s="1"/>
  <c r="I133" i="31" l="1"/>
  <c r="H133" i="31"/>
  <c r="J133" i="31" s="1"/>
  <c r="C108" i="19"/>
  <c r="AG108" i="19" s="1"/>
  <c r="C108" i="25"/>
  <c r="U108" i="25" s="1"/>
  <c r="V108" i="25" s="1"/>
  <c r="D110" i="12"/>
  <c r="E110" i="12" s="1"/>
  <c r="K133" i="31" l="1"/>
  <c r="L133" i="31"/>
  <c r="C134" i="31" s="1"/>
  <c r="D134" i="31" s="1"/>
  <c r="E134" i="31" s="1"/>
  <c r="I110" i="12"/>
  <c r="H110" i="12"/>
  <c r="J110" i="12" s="1"/>
  <c r="H134" i="31" l="1"/>
  <c r="J134" i="31" s="1"/>
  <c r="I134" i="31"/>
  <c r="B109" i="19"/>
  <c r="AF109" i="19" s="1"/>
  <c r="B109" i="25"/>
  <c r="T109" i="25" s="1"/>
  <c r="D109" i="25"/>
  <c r="K110" i="12"/>
  <c r="D109" i="19"/>
  <c r="AH109" i="19" s="1"/>
  <c r="L110" i="12"/>
  <c r="C111" i="12" s="1"/>
  <c r="L134" i="31" l="1"/>
  <c r="C135" i="31" s="1"/>
  <c r="D135" i="31" s="1"/>
  <c r="E135" i="31" s="1"/>
  <c r="H135" i="31" s="1"/>
  <c r="J135" i="31" s="1"/>
  <c r="K134" i="31"/>
  <c r="C109" i="19"/>
  <c r="AG109" i="19" s="1"/>
  <c r="C109" i="25"/>
  <c r="U109" i="25" s="1"/>
  <c r="V109" i="25" s="1"/>
  <c r="D111" i="12"/>
  <c r="E111" i="12" s="1"/>
  <c r="I135" i="31" l="1"/>
  <c r="L135" i="31" s="1"/>
  <c r="C136" i="31" s="1"/>
  <c r="D136" i="31" s="1"/>
  <c r="E136" i="31" s="1"/>
  <c r="H111" i="12"/>
  <c r="J111" i="12" s="1"/>
  <c r="I111" i="12"/>
  <c r="K135" i="31" l="1"/>
  <c r="H136" i="31"/>
  <c r="J136" i="31" s="1"/>
  <c r="I136" i="31"/>
  <c r="D110" i="25"/>
  <c r="B110" i="19"/>
  <c r="AF110" i="19" s="1"/>
  <c r="B110" i="25"/>
  <c r="T110" i="25" s="1"/>
  <c r="D110" i="19"/>
  <c r="AH110" i="19" s="1"/>
  <c r="K111" i="12"/>
  <c r="L111" i="12"/>
  <c r="C112" i="12" s="1"/>
  <c r="L136" i="31" l="1"/>
  <c r="C137" i="31" s="1"/>
  <c r="D137" i="31" s="1"/>
  <c r="E137" i="31" s="1"/>
  <c r="K136" i="31"/>
  <c r="C110" i="19"/>
  <c r="AG110" i="19" s="1"/>
  <c r="C110" i="25"/>
  <c r="U110" i="25" s="1"/>
  <c r="V110" i="25" s="1"/>
  <c r="D112" i="12"/>
  <c r="E112" i="12" s="1"/>
  <c r="E112" i="26" s="1"/>
  <c r="I137" i="31" l="1"/>
  <c r="H137" i="31"/>
  <c r="J137" i="31" s="1"/>
  <c r="H112" i="26"/>
  <c r="J112" i="26" s="1"/>
  <c r="B111" i="27" s="1"/>
  <c r="AF111" i="27" s="1"/>
  <c r="I112" i="26"/>
  <c r="I112" i="12"/>
  <c r="H112" i="12"/>
  <c r="J112" i="12" s="1"/>
  <c r="K137" i="31" l="1"/>
  <c r="L137" i="31"/>
  <c r="C138" i="31" s="1"/>
  <c r="D138" i="31" s="1"/>
  <c r="E138" i="31" s="1"/>
  <c r="K112" i="26"/>
  <c r="C111" i="27" s="1"/>
  <c r="AG111" i="27" s="1"/>
  <c r="D111" i="27"/>
  <c r="AH111" i="27" s="1"/>
  <c r="D111" i="25"/>
  <c r="L112" i="26"/>
  <c r="C113" i="26" s="1"/>
  <c r="D113" i="26" s="1"/>
  <c r="E113" i="26" s="1"/>
  <c r="B111" i="19"/>
  <c r="AF111" i="19" s="1"/>
  <c r="B111" i="25"/>
  <c r="T111" i="25" s="1"/>
  <c r="D111" i="19"/>
  <c r="AH111" i="19" s="1"/>
  <c r="K112" i="12"/>
  <c r="L112" i="12"/>
  <c r="C113" i="12" s="1"/>
  <c r="I138" i="31" l="1"/>
  <c r="H138" i="31"/>
  <c r="J138" i="31" s="1"/>
  <c r="H113" i="26"/>
  <c r="J113" i="26" s="1"/>
  <c r="B112" i="27" s="1"/>
  <c r="AF112" i="27" s="1"/>
  <c r="I113" i="26"/>
  <c r="C111" i="19"/>
  <c r="AG111" i="19" s="1"/>
  <c r="C111" i="25"/>
  <c r="U111" i="25" s="1"/>
  <c r="V111" i="25" s="1"/>
  <c r="D113" i="12"/>
  <c r="E113" i="12" s="1"/>
  <c r="L138" i="31" l="1"/>
  <c r="C139" i="31" s="1"/>
  <c r="D139" i="31" s="1"/>
  <c r="E139" i="31" s="1"/>
  <c r="K138" i="31"/>
  <c r="K113" i="26"/>
  <c r="C112" i="27" s="1"/>
  <c r="AG112" i="27" s="1"/>
  <c r="D112" i="27"/>
  <c r="AH112" i="27" s="1"/>
  <c r="L113" i="26"/>
  <c r="C114" i="26" s="1"/>
  <c r="D114" i="26" s="1"/>
  <c r="E114" i="26" s="1"/>
  <c r="I113" i="12"/>
  <c r="H113" i="12"/>
  <c r="J113" i="12" s="1"/>
  <c r="H139" i="31" l="1"/>
  <c r="J139" i="31" s="1"/>
  <c r="I139" i="31"/>
  <c r="B112" i="19"/>
  <c r="AF112" i="19" s="1"/>
  <c r="B112" i="25"/>
  <c r="T112" i="25" s="1"/>
  <c r="H114" i="26"/>
  <c r="J114" i="26" s="1"/>
  <c r="B113" i="27" s="1"/>
  <c r="AF113" i="27" s="1"/>
  <c r="I114" i="26"/>
  <c r="D112" i="25"/>
  <c r="K113" i="12"/>
  <c r="D112" i="19"/>
  <c r="AH112" i="19" s="1"/>
  <c r="L113" i="12"/>
  <c r="C114" i="12" s="1"/>
  <c r="K139" i="31" l="1"/>
  <c r="L139" i="31"/>
  <c r="C140" i="31" s="1"/>
  <c r="D140" i="31" s="1"/>
  <c r="E140" i="31" s="1"/>
  <c r="K114" i="26"/>
  <c r="C113" i="27" s="1"/>
  <c r="AG113" i="27" s="1"/>
  <c r="D113" i="27"/>
  <c r="AH113" i="27" s="1"/>
  <c r="L114" i="26"/>
  <c r="C115" i="26" s="1"/>
  <c r="D115" i="26" s="1"/>
  <c r="E115" i="26" s="1"/>
  <c r="C112" i="19"/>
  <c r="AG112" i="19" s="1"/>
  <c r="C112" i="25"/>
  <c r="U112" i="25" s="1"/>
  <c r="D114" i="12"/>
  <c r="E114" i="12" s="1"/>
  <c r="I140" i="31" l="1"/>
  <c r="H140" i="31"/>
  <c r="J140" i="31" s="1"/>
  <c r="V112" i="25"/>
  <c r="H115" i="26"/>
  <c r="J115" i="26" s="1"/>
  <c r="B114" i="27" s="1"/>
  <c r="AF114" i="27" s="1"/>
  <c r="I115" i="26"/>
  <c r="I114" i="12"/>
  <c r="H114" i="12"/>
  <c r="J114" i="12" s="1"/>
  <c r="K140" i="31" l="1"/>
  <c r="L140" i="31"/>
  <c r="C141" i="31" s="1"/>
  <c r="D141" i="31" s="1"/>
  <c r="E141" i="31" s="1"/>
  <c r="K115" i="26"/>
  <c r="C114" i="27" s="1"/>
  <c r="AG114" i="27" s="1"/>
  <c r="D114" i="27"/>
  <c r="AH114" i="27" s="1"/>
  <c r="D113" i="25"/>
  <c r="L115" i="26"/>
  <c r="C116" i="26" s="1"/>
  <c r="B113" i="19"/>
  <c r="AF113" i="19" s="1"/>
  <c r="B113" i="25"/>
  <c r="T113" i="25" s="1"/>
  <c r="K114" i="12"/>
  <c r="D113" i="19"/>
  <c r="AH113" i="19" s="1"/>
  <c r="L114" i="12"/>
  <c r="C115" i="12" s="1"/>
  <c r="H141" i="31" l="1"/>
  <c r="J141" i="31" s="1"/>
  <c r="I141" i="31"/>
  <c r="D116" i="26"/>
  <c r="E116" i="26" s="1"/>
  <c r="C113" i="19"/>
  <c r="AG113" i="19" s="1"/>
  <c r="C113" i="25"/>
  <c r="U113" i="25" s="1"/>
  <c r="V113" i="25" s="1"/>
  <c r="D115" i="12"/>
  <c r="E115" i="12" s="1"/>
  <c r="K141" i="31" l="1"/>
  <c r="L141" i="31"/>
  <c r="C142" i="31" s="1"/>
  <c r="D142" i="31" s="1"/>
  <c r="E142" i="31" s="1"/>
  <c r="H116" i="26"/>
  <c r="J116" i="26" s="1"/>
  <c r="B115" i="27" s="1"/>
  <c r="AF115" i="27" s="1"/>
  <c r="I116" i="26"/>
  <c r="I115" i="12"/>
  <c r="H115" i="12"/>
  <c r="J115" i="12" s="1"/>
  <c r="H142" i="31" l="1"/>
  <c r="J142" i="31" s="1"/>
  <c r="I142" i="31"/>
  <c r="K116" i="26"/>
  <c r="C115" i="27" s="1"/>
  <c r="AG115" i="27" s="1"/>
  <c r="D115" i="27"/>
  <c r="AH115" i="27" s="1"/>
  <c r="D114" i="25"/>
  <c r="L116" i="26"/>
  <c r="C117" i="26" s="1"/>
  <c r="D117" i="26" s="1"/>
  <c r="E117" i="26" s="1"/>
  <c r="B114" i="19"/>
  <c r="AF114" i="19" s="1"/>
  <c r="B114" i="25"/>
  <c r="T114" i="25" s="1"/>
  <c r="K115" i="12"/>
  <c r="D114" i="19"/>
  <c r="AH114" i="19" s="1"/>
  <c r="L115" i="12"/>
  <c r="C116" i="12" s="1"/>
  <c r="L142" i="31" l="1"/>
  <c r="C143" i="31" s="1"/>
  <c r="D143" i="31" s="1"/>
  <c r="E143" i="31" s="1"/>
  <c r="K142" i="31"/>
  <c r="H117" i="26"/>
  <c r="J117" i="26" s="1"/>
  <c r="B116" i="27" s="1"/>
  <c r="AF116" i="27" s="1"/>
  <c r="I117" i="26"/>
  <c r="C114" i="19"/>
  <c r="AG114" i="19" s="1"/>
  <c r="C114" i="25"/>
  <c r="U114" i="25" s="1"/>
  <c r="V114" i="25" s="1"/>
  <c r="D116" i="12"/>
  <c r="E116" i="12" s="1"/>
  <c r="I143" i="31" l="1"/>
  <c r="H143" i="31"/>
  <c r="J143" i="31" s="1"/>
  <c r="K117" i="26"/>
  <c r="C116" i="27" s="1"/>
  <c r="AG116" i="27" s="1"/>
  <c r="D116" i="27"/>
  <c r="AH116" i="27" s="1"/>
  <c r="L117" i="26"/>
  <c r="C118" i="26" s="1"/>
  <c r="D118" i="26" s="1"/>
  <c r="E118" i="26" s="1"/>
  <c r="I116" i="12"/>
  <c r="H116" i="12"/>
  <c r="J116" i="12" s="1"/>
  <c r="K143" i="31" l="1"/>
  <c r="L143" i="31"/>
  <c r="C144" i="31" s="1"/>
  <c r="D144" i="31" s="1"/>
  <c r="E144" i="31" s="1"/>
  <c r="B115" i="19"/>
  <c r="AF115" i="19" s="1"/>
  <c r="B115" i="25"/>
  <c r="T115" i="25" s="1"/>
  <c r="D115" i="25"/>
  <c r="H118" i="26"/>
  <c r="J118" i="26" s="1"/>
  <c r="B117" i="27" s="1"/>
  <c r="AF117" i="27" s="1"/>
  <c r="I118" i="26"/>
  <c r="D115" i="19"/>
  <c r="AH115" i="19" s="1"/>
  <c r="K116" i="12"/>
  <c r="L116" i="12"/>
  <c r="C117" i="12" s="1"/>
  <c r="H144" i="31" l="1"/>
  <c r="J144" i="31" s="1"/>
  <c r="I144" i="31"/>
  <c r="K118" i="26"/>
  <c r="C117" i="27" s="1"/>
  <c r="AG117" i="27" s="1"/>
  <c r="D117" i="27"/>
  <c r="AH117" i="27" s="1"/>
  <c r="L118" i="26"/>
  <c r="C119" i="26" s="1"/>
  <c r="D119" i="26" s="1"/>
  <c r="E119" i="26" s="1"/>
  <c r="C115" i="19"/>
  <c r="AG115" i="19" s="1"/>
  <c r="C115" i="25"/>
  <c r="U115" i="25" s="1"/>
  <c r="V115" i="25" s="1"/>
  <c r="D117" i="12"/>
  <c r="E117" i="12" s="1"/>
  <c r="L144" i="31" l="1"/>
  <c r="C145" i="31" s="1"/>
  <c r="D145" i="31" s="1"/>
  <c r="E145" i="31" s="1"/>
  <c r="K144" i="31"/>
  <c r="H119" i="26"/>
  <c r="J119" i="26" s="1"/>
  <c r="B118" i="27" s="1"/>
  <c r="AF118" i="27" s="1"/>
  <c r="I119" i="26"/>
  <c r="I117" i="12"/>
  <c r="H117" i="12"/>
  <c r="J117" i="12" s="1"/>
  <c r="I145" i="31" l="1"/>
  <c r="H145" i="31"/>
  <c r="J145" i="31" s="1"/>
  <c r="K119" i="26"/>
  <c r="C118" i="27" s="1"/>
  <c r="AG118" i="27" s="1"/>
  <c r="D118" i="27"/>
  <c r="AH118" i="27" s="1"/>
  <c r="D116" i="25"/>
  <c r="L119" i="26"/>
  <c r="C120" i="26" s="1"/>
  <c r="D120" i="26" s="1"/>
  <c r="E120" i="26" s="1"/>
  <c r="B116" i="19"/>
  <c r="AF116" i="19" s="1"/>
  <c r="B116" i="25"/>
  <c r="T116" i="25" s="1"/>
  <c r="D116" i="19"/>
  <c r="AH116" i="19" s="1"/>
  <c r="K117" i="12"/>
  <c r="L117" i="12"/>
  <c r="C118" i="12" s="1"/>
  <c r="L145" i="31" l="1"/>
  <c r="C146" i="31" s="1"/>
  <c r="D146" i="31" s="1"/>
  <c r="E146" i="31" s="1"/>
  <c r="K145" i="31"/>
  <c r="H120" i="26"/>
  <c r="J120" i="26" s="1"/>
  <c r="B119" i="27" s="1"/>
  <c r="AF119" i="27" s="1"/>
  <c r="I120" i="26"/>
  <c r="C116" i="19"/>
  <c r="AG116" i="19" s="1"/>
  <c r="C116" i="25"/>
  <c r="U116" i="25" s="1"/>
  <c r="V116" i="25" s="1"/>
  <c r="D118" i="12"/>
  <c r="E118" i="12" s="1"/>
  <c r="H146" i="31" l="1"/>
  <c r="J146" i="31" s="1"/>
  <c r="I146" i="31"/>
  <c r="K120" i="26"/>
  <c r="C119" i="27" s="1"/>
  <c r="AG119" i="27" s="1"/>
  <c r="D119" i="27"/>
  <c r="AH119" i="27" s="1"/>
  <c r="L120" i="26"/>
  <c r="C121" i="26" s="1"/>
  <c r="D121" i="26" s="1"/>
  <c r="E121" i="26" s="1"/>
  <c r="I118" i="12"/>
  <c r="H118" i="12"/>
  <c r="J118" i="12" s="1"/>
  <c r="K146" i="31" l="1"/>
  <c r="L146" i="31"/>
  <c r="C147" i="31" s="1"/>
  <c r="D147" i="31" s="1"/>
  <c r="E147" i="31" s="1"/>
  <c r="D117" i="25"/>
  <c r="B117" i="19"/>
  <c r="AF117" i="19" s="1"/>
  <c r="B117" i="25"/>
  <c r="T117" i="25" s="1"/>
  <c r="H121" i="26"/>
  <c r="J121" i="26" s="1"/>
  <c r="B120" i="27" s="1"/>
  <c r="AF120" i="27" s="1"/>
  <c r="I121" i="26"/>
  <c r="D117" i="19"/>
  <c r="AH117" i="19" s="1"/>
  <c r="K118" i="12"/>
  <c r="L118" i="12"/>
  <c r="C119" i="12" s="1"/>
  <c r="H147" i="31" l="1"/>
  <c r="J147" i="31" s="1"/>
  <c r="I147" i="31"/>
  <c r="K121" i="26"/>
  <c r="C120" i="27" s="1"/>
  <c r="AG120" i="27" s="1"/>
  <c r="D120" i="27"/>
  <c r="AH120" i="27" s="1"/>
  <c r="L121" i="26"/>
  <c r="C122" i="26" s="1"/>
  <c r="D122" i="26" s="1"/>
  <c r="E122" i="26" s="1"/>
  <c r="C117" i="19"/>
  <c r="AG117" i="19" s="1"/>
  <c r="C117" i="25"/>
  <c r="U117" i="25" s="1"/>
  <c r="V117" i="25" s="1"/>
  <c r="D119" i="12"/>
  <c r="E119" i="12" s="1"/>
  <c r="K147" i="31" l="1"/>
  <c r="L147" i="31"/>
  <c r="C148" i="31" s="1"/>
  <c r="D148" i="31" s="1"/>
  <c r="E148" i="31" s="1"/>
  <c r="H122" i="26"/>
  <c r="J122" i="26" s="1"/>
  <c r="B121" i="27" s="1"/>
  <c r="AF121" i="27" s="1"/>
  <c r="I122" i="26"/>
  <c r="I119" i="12"/>
  <c r="H119" i="12"/>
  <c r="J119" i="12" s="1"/>
  <c r="I148" i="31" l="1"/>
  <c r="H148" i="31"/>
  <c r="J148" i="31" s="1"/>
  <c r="K122" i="26"/>
  <c r="C121" i="27" s="1"/>
  <c r="AG121" i="27" s="1"/>
  <c r="D121" i="27"/>
  <c r="AH121" i="27" s="1"/>
  <c r="D118" i="25"/>
  <c r="L122" i="26"/>
  <c r="C123" i="26" s="1"/>
  <c r="D123" i="26" s="1"/>
  <c r="E123" i="26" s="1"/>
  <c r="B118" i="19"/>
  <c r="AF118" i="19" s="1"/>
  <c r="B118" i="25"/>
  <c r="T118" i="25" s="1"/>
  <c r="D118" i="19"/>
  <c r="AH118" i="19" s="1"/>
  <c r="K119" i="12"/>
  <c r="L119" i="12"/>
  <c r="C120" i="12" s="1"/>
  <c r="K148" i="31" l="1"/>
  <c r="L148" i="31"/>
  <c r="C149" i="31" s="1"/>
  <c r="D149" i="31" s="1"/>
  <c r="E149" i="31" s="1"/>
  <c r="H123" i="26"/>
  <c r="J123" i="26" s="1"/>
  <c r="B122" i="27" s="1"/>
  <c r="AF122" i="27" s="1"/>
  <c r="AM5" i="27" s="1"/>
  <c r="I123" i="26"/>
  <c r="C118" i="19"/>
  <c r="AG118" i="19" s="1"/>
  <c r="C118" i="25"/>
  <c r="U118" i="25" s="1"/>
  <c r="V118" i="25" s="1"/>
  <c r="D120" i="12"/>
  <c r="E120" i="12" s="1"/>
  <c r="I149" i="31" l="1"/>
  <c r="H149" i="31"/>
  <c r="J149" i="31" s="1"/>
  <c r="K123" i="26"/>
  <c r="C122" i="27" s="1"/>
  <c r="AG122" i="27" s="1"/>
  <c r="AL5" i="27" s="1"/>
  <c r="D122" i="27"/>
  <c r="AH122" i="27" s="1"/>
  <c r="AN5" i="27" s="1"/>
  <c r="L123" i="26"/>
  <c r="C124" i="26" s="1"/>
  <c r="D124" i="26" s="1"/>
  <c r="E124" i="26" s="1"/>
  <c r="I120" i="12"/>
  <c r="H120" i="12"/>
  <c r="J120" i="12" s="1"/>
  <c r="L149" i="31" l="1"/>
  <c r="C150" i="31" s="1"/>
  <c r="D150" i="31" s="1"/>
  <c r="E150" i="31" s="1"/>
  <c r="K149" i="31"/>
  <c r="B119" i="19"/>
  <c r="AF119" i="19" s="1"/>
  <c r="B119" i="25"/>
  <c r="T119" i="25" s="1"/>
  <c r="D119" i="25"/>
  <c r="H124" i="26"/>
  <c r="J124" i="26" s="1"/>
  <c r="I124" i="26"/>
  <c r="D119" i="19"/>
  <c r="AH119" i="19" s="1"/>
  <c r="K120" i="12"/>
  <c r="L120" i="12"/>
  <c r="C121" i="12" s="1"/>
  <c r="H150" i="31" l="1"/>
  <c r="J150" i="31" s="1"/>
  <c r="I150" i="31"/>
  <c r="K124" i="26"/>
  <c r="C119" i="19"/>
  <c r="AG119" i="19" s="1"/>
  <c r="C119" i="25"/>
  <c r="U119" i="25" s="1"/>
  <c r="V119" i="25" s="1"/>
  <c r="L124" i="26"/>
  <c r="C125" i="26" s="1"/>
  <c r="D125" i="26" s="1"/>
  <c r="E125" i="26" s="1"/>
  <c r="D121" i="12"/>
  <c r="E121" i="12" s="1"/>
  <c r="L150" i="31" l="1"/>
  <c r="C151" i="31" s="1"/>
  <c r="D151" i="31" s="1"/>
  <c r="E151" i="31" s="1"/>
  <c r="K150" i="31"/>
  <c r="H125" i="26"/>
  <c r="J125" i="26" s="1"/>
  <c r="I125" i="26"/>
  <c r="I121" i="12"/>
  <c r="H121" i="12"/>
  <c r="J121" i="12" s="1"/>
  <c r="H151" i="31" l="1"/>
  <c r="J151" i="31" s="1"/>
  <c r="I151" i="31"/>
  <c r="K125" i="26"/>
  <c r="D120" i="25"/>
  <c r="L125" i="26"/>
  <c r="C126" i="26" s="1"/>
  <c r="D126" i="26" s="1"/>
  <c r="E126" i="26" s="1"/>
  <c r="B120" i="19"/>
  <c r="AF120" i="19" s="1"/>
  <c r="B120" i="25"/>
  <c r="T120" i="25" s="1"/>
  <c r="K121" i="12"/>
  <c r="D120" i="19"/>
  <c r="AH120" i="19" s="1"/>
  <c r="L121" i="12"/>
  <c r="C122" i="12" s="1"/>
  <c r="K151" i="31" l="1"/>
  <c r="L151" i="31"/>
  <c r="C152" i="31" s="1"/>
  <c r="D152" i="31" s="1"/>
  <c r="E152" i="31" s="1"/>
  <c r="H126" i="26"/>
  <c r="J126" i="26" s="1"/>
  <c r="I126" i="26"/>
  <c r="C120" i="19"/>
  <c r="AG120" i="19" s="1"/>
  <c r="C120" i="25"/>
  <c r="U120" i="25" s="1"/>
  <c r="V120" i="25" s="1"/>
  <c r="D122" i="12"/>
  <c r="E122" i="12" s="1"/>
  <c r="H152" i="31" l="1"/>
  <c r="J152" i="31" s="1"/>
  <c r="I152" i="31"/>
  <c r="K126" i="26"/>
  <c r="L126" i="26"/>
  <c r="C127" i="26" s="1"/>
  <c r="D127" i="26" s="1"/>
  <c r="E127" i="26" s="1"/>
  <c r="I122" i="12"/>
  <c r="H122" i="12"/>
  <c r="J122" i="12" s="1"/>
  <c r="L152" i="31" l="1"/>
  <c r="C153" i="31" s="1"/>
  <c r="D153" i="31" s="1"/>
  <c r="E153" i="31" s="1"/>
  <c r="K152" i="31"/>
  <c r="B121" i="19"/>
  <c r="AF121" i="19" s="1"/>
  <c r="B121" i="25"/>
  <c r="T121" i="25" s="1"/>
  <c r="D121" i="25"/>
  <c r="H127" i="26"/>
  <c r="J127" i="26" s="1"/>
  <c r="I127" i="26"/>
  <c r="K122" i="12"/>
  <c r="D121" i="19"/>
  <c r="AH121" i="19" s="1"/>
  <c r="L122" i="12"/>
  <c r="C123" i="12" s="1"/>
  <c r="I153" i="31" l="1"/>
  <c r="H153" i="31"/>
  <c r="J153" i="31" s="1"/>
  <c r="K127" i="26"/>
  <c r="L127" i="26"/>
  <c r="C128" i="26" s="1"/>
  <c r="D128" i="26" s="1"/>
  <c r="E128" i="26" s="1"/>
  <c r="C121" i="19"/>
  <c r="AG121" i="19" s="1"/>
  <c r="C121" i="25"/>
  <c r="U121" i="25" s="1"/>
  <c r="V121" i="25" s="1"/>
  <c r="D123" i="12"/>
  <c r="E123" i="12" s="1"/>
  <c r="K153" i="31" l="1"/>
  <c r="L153" i="31"/>
  <c r="C154" i="31" s="1"/>
  <c r="D154" i="31" s="1"/>
  <c r="E154" i="31" s="1"/>
  <c r="H128" i="26"/>
  <c r="J128" i="26" s="1"/>
  <c r="I128" i="26"/>
  <c r="H123" i="12"/>
  <c r="J123" i="12" s="1"/>
  <c r="I123" i="12"/>
  <c r="I154" i="31" l="1"/>
  <c r="H154" i="31"/>
  <c r="J154" i="31" s="1"/>
  <c r="K128" i="26"/>
  <c r="B122" i="19"/>
  <c r="AF122" i="19" s="1"/>
  <c r="B122" i="25"/>
  <c r="T122" i="25" s="1"/>
  <c r="L128" i="26"/>
  <c r="C129" i="26" s="1"/>
  <c r="D129" i="26" s="1"/>
  <c r="E129" i="26" s="1"/>
  <c r="D122" i="25"/>
  <c r="K123" i="12"/>
  <c r="D122" i="19"/>
  <c r="AH122" i="19" s="1"/>
  <c r="L123" i="12"/>
  <c r="C124" i="12" s="1"/>
  <c r="K154" i="31" l="1"/>
  <c r="L154" i="31"/>
  <c r="C155" i="31" s="1"/>
  <c r="D155" i="31" s="1"/>
  <c r="E155" i="31" s="1"/>
  <c r="AN12" i="19"/>
  <c r="H129" i="26"/>
  <c r="J129" i="26" s="1"/>
  <c r="I129" i="26"/>
  <c r="AF3" i="25"/>
  <c r="AF4" i="25"/>
  <c r="AF5" i="25"/>
  <c r="AA6" i="25"/>
  <c r="AF6" i="25" s="1"/>
  <c r="AA7" i="25"/>
  <c r="AF7" i="25" s="1"/>
  <c r="AA8" i="25"/>
  <c r="AF8" i="25" s="1"/>
  <c r="AA9" i="25"/>
  <c r="AF9" i="25" s="1"/>
  <c r="AA10" i="25"/>
  <c r="AF10" i="25" s="1"/>
  <c r="AA11" i="25"/>
  <c r="AF11" i="25" s="1"/>
  <c r="AA12" i="25"/>
  <c r="AF12" i="25" s="1"/>
  <c r="C122" i="19"/>
  <c r="AG122" i="19" s="1"/>
  <c r="C122" i="25"/>
  <c r="U122" i="25" s="1"/>
  <c r="AM3" i="27"/>
  <c r="AR3" i="27" s="1"/>
  <c r="AM4" i="27"/>
  <c r="AR4" i="27" s="1"/>
  <c r="AR5" i="27"/>
  <c r="AM6" i="27"/>
  <c r="AR6" i="27" s="1"/>
  <c r="AM7" i="27"/>
  <c r="AR7" i="27" s="1"/>
  <c r="AM8" i="27"/>
  <c r="AR8" i="27" s="1"/>
  <c r="AM9" i="27"/>
  <c r="AR9" i="27" s="1"/>
  <c r="AM10" i="27"/>
  <c r="AR10" i="27" s="1"/>
  <c r="AM11" i="27"/>
  <c r="AR11" i="27" s="1"/>
  <c r="AM12" i="27"/>
  <c r="AR12" i="27" s="1"/>
  <c r="D124" i="12"/>
  <c r="E124" i="12" s="1"/>
  <c r="I155" i="31" l="1"/>
  <c r="H155" i="31"/>
  <c r="J155" i="31" s="1"/>
  <c r="K129" i="26"/>
  <c r="V122" i="25"/>
  <c r="AE3" i="25"/>
  <c r="AE4" i="25"/>
  <c r="AE5" i="25"/>
  <c r="Z6" i="25"/>
  <c r="AE6" i="25" s="1"/>
  <c r="Z7" i="25"/>
  <c r="AE7" i="25" s="1"/>
  <c r="Z8" i="25"/>
  <c r="AE8" i="25" s="1"/>
  <c r="Z9" i="25"/>
  <c r="AE9" i="25" s="1"/>
  <c r="Z10" i="25"/>
  <c r="AE10" i="25" s="1"/>
  <c r="Z11" i="25"/>
  <c r="AE11" i="25" s="1"/>
  <c r="Z12" i="25"/>
  <c r="AE12" i="25" s="1"/>
  <c r="AL3" i="27"/>
  <c r="AQ3" i="27" s="1"/>
  <c r="AL4" i="27"/>
  <c r="AQ4" i="27" s="1"/>
  <c r="AQ5" i="27"/>
  <c r="AL6" i="27"/>
  <c r="AQ6" i="27" s="1"/>
  <c r="AL7" i="27"/>
  <c r="AQ7" i="27" s="1"/>
  <c r="AL8" i="27"/>
  <c r="AQ8" i="27" s="1"/>
  <c r="AL9" i="27"/>
  <c r="AQ9" i="27" s="1"/>
  <c r="AL10" i="27"/>
  <c r="AQ10" i="27" s="1"/>
  <c r="AL11" i="27"/>
  <c r="AQ11" i="27" s="1"/>
  <c r="AL12" i="27"/>
  <c r="AQ12" i="27" s="1"/>
  <c r="L129" i="26"/>
  <c r="C130" i="26" s="1"/>
  <c r="D130" i="26" s="1"/>
  <c r="E130" i="26" s="1"/>
  <c r="I124" i="12"/>
  <c r="H124" i="12"/>
  <c r="J124" i="12" s="1"/>
  <c r="K155" i="31" l="1"/>
  <c r="L155" i="31"/>
  <c r="C156" i="31" s="1"/>
  <c r="D156" i="31" s="1"/>
  <c r="E156" i="31" s="1"/>
  <c r="L124" i="12"/>
  <c r="C125" i="12" s="1"/>
  <c r="D125" i="12" s="1"/>
  <c r="E125" i="12" s="1"/>
  <c r="AN3" i="27"/>
  <c r="AN4" i="27"/>
  <c r="AN6" i="27"/>
  <c r="AN7" i="27"/>
  <c r="AN8" i="27"/>
  <c r="AN9" i="27"/>
  <c r="AN10" i="27"/>
  <c r="AN11" i="27"/>
  <c r="AN12" i="27"/>
  <c r="H130" i="26"/>
  <c r="J130" i="26" s="1"/>
  <c r="I130" i="26"/>
  <c r="AB6" i="25"/>
  <c r="AB7" i="25"/>
  <c r="AB8" i="25"/>
  <c r="AB9" i="25"/>
  <c r="AB10" i="25"/>
  <c r="AB11" i="25"/>
  <c r="AB12" i="25"/>
  <c r="K124" i="12"/>
  <c r="H156" i="31" l="1"/>
  <c r="J156" i="31" s="1"/>
  <c r="I156" i="31"/>
  <c r="K130" i="26"/>
  <c r="L130" i="26"/>
  <c r="C131" i="26" s="1"/>
  <c r="D131" i="26" s="1"/>
  <c r="E131" i="26" s="1"/>
  <c r="I125" i="12"/>
  <c r="H125" i="12"/>
  <c r="J125" i="12" s="1"/>
  <c r="L156" i="31" l="1"/>
  <c r="C157" i="31" s="1"/>
  <c r="D157" i="31" s="1"/>
  <c r="E157" i="31" s="1"/>
  <c r="H157" i="31" s="1"/>
  <c r="J157" i="31" s="1"/>
  <c r="K156" i="31"/>
  <c r="H131" i="26"/>
  <c r="J131" i="26" s="1"/>
  <c r="I131" i="26"/>
  <c r="K125" i="12"/>
  <c r="L125" i="12"/>
  <c r="C126" i="12" s="1"/>
  <c r="I157" i="31" l="1"/>
  <c r="L157" i="31" s="1"/>
  <c r="C158" i="31" s="1"/>
  <c r="D158" i="31" s="1"/>
  <c r="E158" i="31" s="1"/>
  <c r="K157" i="31"/>
  <c r="K131" i="26"/>
  <c r="L131" i="26"/>
  <c r="C132" i="26" s="1"/>
  <c r="D132" i="26" s="1"/>
  <c r="E132" i="26" s="1"/>
  <c r="D126" i="12"/>
  <c r="E126" i="12" s="1"/>
  <c r="I158" i="31" l="1"/>
  <c r="H158" i="31"/>
  <c r="J158" i="31" s="1"/>
  <c r="H132" i="26"/>
  <c r="J132" i="26" s="1"/>
  <c r="I132" i="26"/>
  <c r="H126" i="12"/>
  <c r="J126" i="12" s="1"/>
  <c r="I126" i="12"/>
  <c r="L158" i="31" l="1"/>
  <c r="C159" i="31" s="1"/>
  <c r="D159" i="31" s="1"/>
  <c r="E159" i="31" s="1"/>
  <c r="K158" i="31"/>
  <c r="K132" i="26"/>
  <c r="L132" i="26"/>
  <c r="C133" i="26" s="1"/>
  <c r="D133" i="26" s="1"/>
  <c r="E133" i="26" s="1"/>
  <c r="K126" i="12"/>
  <c r="L126" i="12"/>
  <c r="C127" i="12" s="1"/>
  <c r="I159" i="31" l="1"/>
  <c r="H159" i="31"/>
  <c r="J159" i="31" s="1"/>
  <c r="H133" i="26"/>
  <c r="J133" i="26" s="1"/>
  <c r="I133" i="26"/>
  <c r="D127" i="12"/>
  <c r="E127" i="12" s="1"/>
  <c r="K159" i="31" l="1"/>
  <c r="L159" i="31"/>
  <c r="C160" i="31" s="1"/>
  <c r="D160" i="31" s="1"/>
  <c r="E160" i="31" s="1"/>
  <c r="K133" i="26"/>
  <c r="L133" i="26"/>
  <c r="C134" i="26" s="1"/>
  <c r="D134" i="26" s="1"/>
  <c r="E134" i="26" s="1"/>
  <c r="I127" i="12"/>
  <c r="H127" i="12"/>
  <c r="J127" i="12" s="1"/>
  <c r="H160" i="31" l="1"/>
  <c r="J160" i="31" s="1"/>
  <c r="I160" i="31"/>
  <c r="H134" i="26"/>
  <c r="J134" i="26" s="1"/>
  <c r="I134" i="26"/>
  <c r="K127" i="12"/>
  <c r="L127" i="12"/>
  <c r="C128" i="12" s="1"/>
  <c r="L160" i="31" l="1"/>
  <c r="C161" i="31" s="1"/>
  <c r="D161" i="31" s="1"/>
  <c r="E161" i="31" s="1"/>
  <c r="K160" i="31"/>
  <c r="K134" i="26"/>
  <c r="L134" i="26"/>
  <c r="C135" i="26" s="1"/>
  <c r="D135" i="26" s="1"/>
  <c r="E135" i="26" s="1"/>
  <c r="D128" i="12"/>
  <c r="E128" i="12" s="1"/>
  <c r="I161" i="31" l="1"/>
  <c r="H161" i="31"/>
  <c r="J161" i="31" s="1"/>
  <c r="H135" i="26"/>
  <c r="J135" i="26" s="1"/>
  <c r="I135" i="26"/>
  <c r="H128" i="12"/>
  <c r="J128" i="12" s="1"/>
  <c r="I128" i="12"/>
  <c r="K161" i="31" l="1"/>
  <c r="L161" i="31"/>
  <c r="C162" i="31" s="1"/>
  <c r="D162" i="31" s="1"/>
  <c r="E162" i="31" s="1"/>
  <c r="K135" i="26"/>
  <c r="L135" i="26"/>
  <c r="C136" i="26" s="1"/>
  <c r="D136" i="26" s="1"/>
  <c r="E136" i="26" s="1"/>
  <c r="K128" i="12"/>
  <c r="L128" i="12"/>
  <c r="C129" i="12" s="1"/>
  <c r="I162" i="31" l="1"/>
  <c r="H162" i="31"/>
  <c r="J162" i="31" s="1"/>
  <c r="H136" i="26"/>
  <c r="J136" i="26" s="1"/>
  <c r="I136" i="26"/>
  <c r="D129" i="12"/>
  <c r="E129" i="12" s="1"/>
  <c r="K162" i="31" l="1"/>
  <c r="L162" i="31"/>
  <c r="C163" i="31" s="1"/>
  <c r="D163" i="31" s="1"/>
  <c r="E163" i="31" s="1"/>
  <c r="K136" i="26"/>
  <c r="L136" i="26"/>
  <c r="C137" i="26" s="1"/>
  <c r="D137" i="26" s="1"/>
  <c r="E137" i="26" s="1"/>
  <c r="H137" i="26" s="1"/>
  <c r="J137" i="26" s="1"/>
  <c r="I129" i="12"/>
  <c r="H129" i="12"/>
  <c r="J129" i="12" s="1"/>
  <c r="I163" i="31" l="1"/>
  <c r="H163" i="31"/>
  <c r="J163" i="31" s="1"/>
  <c r="I137" i="26"/>
  <c r="K137" i="26" s="1"/>
  <c r="K129" i="12"/>
  <c r="L129" i="12"/>
  <c r="C130" i="12" s="1"/>
  <c r="L163" i="31" l="1"/>
  <c r="C164" i="31" s="1"/>
  <c r="D164" i="31" s="1"/>
  <c r="E164" i="31" s="1"/>
  <c r="K163" i="31"/>
  <c r="L137" i="26"/>
  <c r="C138" i="26" s="1"/>
  <c r="D138" i="26" s="1"/>
  <c r="E138" i="26" s="1"/>
  <c r="H138" i="26" s="1"/>
  <c r="J138" i="26" s="1"/>
  <c r="D130" i="12"/>
  <c r="E130" i="12" s="1"/>
  <c r="H164" i="31" l="1"/>
  <c r="J164" i="31" s="1"/>
  <c r="I164" i="31"/>
  <c r="I138" i="26"/>
  <c r="K138" i="26" s="1"/>
  <c r="H130" i="12"/>
  <c r="J130" i="12" s="1"/>
  <c r="I130" i="12"/>
  <c r="L164" i="31" l="1"/>
  <c r="C165" i="31" s="1"/>
  <c r="D165" i="31" s="1"/>
  <c r="E165" i="31" s="1"/>
  <c r="K164" i="31"/>
  <c r="L138" i="26"/>
  <c r="C139" i="26" s="1"/>
  <c r="D139" i="26" s="1"/>
  <c r="E139" i="26" s="1"/>
  <c r="H139" i="26" s="1"/>
  <c r="J139" i="26" s="1"/>
  <c r="K130" i="12"/>
  <c r="L130" i="12"/>
  <c r="C131" i="12" s="1"/>
  <c r="H165" i="31" l="1"/>
  <c r="J165" i="31" s="1"/>
  <c r="I165" i="31"/>
  <c r="I139" i="26"/>
  <c r="K139" i="26" s="1"/>
  <c r="D131" i="12"/>
  <c r="E131" i="12" s="1"/>
  <c r="L165" i="31" l="1"/>
  <c r="C166" i="31" s="1"/>
  <c r="D166" i="31" s="1"/>
  <c r="E166" i="31" s="1"/>
  <c r="K165" i="31"/>
  <c r="L139" i="26"/>
  <c r="C140" i="26" s="1"/>
  <c r="D140" i="26" s="1"/>
  <c r="E140" i="26" s="1"/>
  <c r="H140" i="26" s="1"/>
  <c r="J140" i="26" s="1"/>
  <c r="I131" i="12"/>
  <c r="H131" i="12"/>
  <c r="J131" i="12" s="1"/>
  <c r="H166" i="31" l="1"/>
  <c r="J166" i="31" s="1"/>
  <c r="I166" i="31"/>
  <c r="L166" i="31" s="1"/>
  <c r="C167" i="31" s="1"/>
  <c r="D167" i="31" s="1"/>
  <c r="E167" i="31" s="1"/>
  <c r="I140" i="26"/>
  <c r="K140" i="26" s="1"/>
  <c r="K131" i="12"/>
  <c r="L131" i="12"/>
  <c r="C132" i="12" s="1"/>
  <c r="I167" i="31" l="1"/>
  <c r="H167" i="31"/>
  <c r="J167" i="31" s="1"/>
  <c r="K166" i="31"/>
  <c r="L140" i="26"/>
  <c r="C141" i="26" s="1"/>
  <c r="D141" i="26" s="1"/>
  <c r="E141" i="26" s="1"/>
  <c r="H141" i="26" s="1"/>
  <c r="J141" i="26" s="1"/>
  <c r="D132" i="12"/>
  <c r="E132" i="12" s="1"/>
  <c r="L167" i="31" l="1"/>
  <c r="C168" i="31" s="1"/>
  <c r="D168" i="31" s="1"/>
  <c r="E168" i="31" s="1"/>
  <c r="K167" i="31"/>
  <c r="I141" i="26"/>
  <c r="L141" i="26" s="1"/>
  <c r="C142" i="26" s="1"/>
  <c r="D142" i="26" s="1"/>
  <c r="E142" i="26" s="1"/>
  <c r="H132" i="12"/>
  <c r="J132" i="12" s="1"/>
  <c r="I132" i="12"/>
  <c r="I168" i="31" l="1"/>
  <c r="H168" i="31"/>
  <c r="J168" i="31" s="1"/>
  <c r="K141" i="26"/>
  <c r="H142" i="26"/>
  <c r="J142" i="26" s="1"/>
  <c r="I142" i="26"/>
  <c r="K132" i="12"/>
  <c r="L132" i="12"/>
  <c r="C133" i="12" s="1"/>
  <c r="K168" i="31" l="1"/>
  <c r="L168" i="31"/>
  <c r="C169" i="31" s="1"/>
  <c r="D169" i="31" s="1"/>
  <c r="E169" i="31" s="1"/>
  <c r="K142" i="26"/>
  <c r="L142" i="26"/>
  <c r="C143" i="26" s="1"/>
  <c r="D143" i="26" s="1"/>
  <c r="E143" i="26" s="1"/>
  <c r="D133" i="12"/>
  <c r="E133" i="12" s="1"/>
  <c r="H169" i="31" l="1"/>
  <c r="J169" i="31" s="1"/>
  <c r="I169" i="31"/>
  <c r="H143" i="26"/>
  <c r="J143" i="26" s="1"/>
  <c r="I143" i="26"/>
  <c r="I133" i="12"/>
  <c r="H133" i="12"/>
  <c r="J133" i="12" s="1"/>
  <c r="L169" i="31" l="1"/>
  <c r="C170" i="31" s="1"/>
  <c r="D170" i="31" s="1"/>
  <c r="E170" i="31" s="1"/>
  <c r="K169" i="31"/>
  <c r="K143" i="26"/>
  <c r="L143" i="26"/>
  <c r="C144" i="26" s="1"/>
  <c r="D144" i="26" s="1"/>
  <c r="E144" i="26" s="1"/>
  <c r="K133" i="12"/>
  <c r="L133" i="12"/>
  <c r="C134" i="12" s="1"/>
  <c r="H170" i="31" l="1"/>
  <c r="J170" i="31" s="1"/>
  <c r="I170" i="31"/>
  <c r="H144" i="26"/>
  <c r="J144" i="26" s="1"/>
  <c r="I144" i="26"/>
  <c r="D134" i="12"/>
  <c r="E134" i="12" s="1"/>
  <c r="K170" i="31" l="1"/>
  <c r="L170" i="31"/>
  <c r="C171" i="31" s="1"/>
  <c r="D171" i="31" s="1"/>
  <c r="E171" i="31" s="1"/>
  <c r="K144" i="26"/>
  <c r="L144" i="26"/>
  <c r="C145" i="26" s="1"/>
  <c r="D145" i="26" s="1"/>
  <c r="E145" i="26" s="1"/>
  <c r="H134" i="12"/>
  <c r="J134" i="12" s="1"/>
  <c r="I134" i="12"/>
  <c r="I171" i="31" l="1"/>
  <c r="H171" i="31"/>
  <c r="J171" i="31" s="1"/>
  <c r="H145" i="26"/>
  <c r="J145" i="26" s="1"/>
  <c r="I145" i="26"/>
  <c r="K134" i="12"/>
  <c r="L134" i="12"/>
  <c r="C135" i="12" s="1"/>
  <c r="K171" i="31" l="1"/>
  <c r="L171" i="31"/>
  <c r="C172" i="31" s="1"/>
  <c r="D172" i="31" s="1"/>
  <c r="E172" i="31" s="1"/>
  <c r="K145" i="26"/>
  <c r="L145" i="26"/>
  <c r="C146" i="26" s="1"/>
  <c r="D146" i="26" s="1"/>
  <c r="E146" i="26" s="1"/>
  <c r="D135" i="12"/>
  <c r="E135" i="12" s="1"/>
  <c r="H172" i="31" l="1"/>
  <c r="J172" i="31" s="1"/>
  <c r="I172" i="31"/>
  <c r="H146" i="26"/>
  <c r="J146" i="26" s="1"/>
  <c r="I146" i="26"/>
  <c r="I135" i="12"/>
  <c r="H135" i="12"/>
  <c r="J135" i="12" s="1"/>
  <c r="L172" i="31" l="1"/>
  <c r="C173" i="31" s="1"/>
  <c r="D173" i="31" s="1"/>
  <c r="E173" i="31" s="1"/>
  <c r="K172" i="31"/>
  <c r="K146" i="26"/>
  <c r="L146" i="26"/>
  <c r="C147" i="26" s="1"/>
  <c r="K135" i="12"/>
  <c r="L135" i="12"/>
  <c r="C136" i="12" s="1"/>
  <c r="I173" i="31" l="1"/>
  <c r="H173" i="31"/>
  <c r="J173" i="31" s="1"/>
  <c r="D147" i="26"/>
  <c r="E147" i="26" s="1"/>
  <c r="D136" i="12"/>
  <c r="E136" i="12" s="1"/>
  <c r="L173" i="31" l="1"/>
  <c r="C174" i="31" s="1"/>
  <c r="D174" i="31" s="1"/>
  <c r="E174" i="31" s="1"/>
  <c r="K173" i="31"/>
  <c r="H147" i="26"/>
  <c r="J147" i="26" s="1"/>
  <c r="I147" i="26"/>
  <c r="H136" i="12"/>
  <c r="J136" i="12" s="1"/>
  <c r="I136" i="12"/>
  <c r="H174" i="31" l="1"/>
  <c r="J174" i="31" s="1"/>
  <c r="I174" i="31"/>
  <c r="K147" i="26"/>
  <c r="L147" i="26"/>
  <c r="C148" i="26" s="1"/>
  <c r="D148" i="26" s="1"/>
  <c r="E148" i="26" s="1"/>
  <c r="K136" i="12"/>
  <c r="L136" i="12"/>
  <c r="C137" i="12" s="1"/>
  <c r="K174" i="31" l="1"/>
  <c r="L174" i="31"/>
  <c r="C175" i="31" s="1"/>
  <c r="D175" i="31" s="1"/>
  <c r="E175" i="31" s="1"/>
  <c r="H148" i="26"/>
  <c r="J148" i="26" s="1"/>
  <c r="I148" i="26"/>
  <c r="D137" i="12"/>
  <c r="E137" i="12" s="1"/>
  <c r="I175" i="31" l="1"/>
  <c r="H175" i="31"/>
  <c r="J175" i="31" s="1"/>
  <c r="K148" i="26"/>
  <c r="L148" i="26"/>
  <c r="C149" i="26" s="1"/>
  <c r="D149" i="26" s="1"/>
  <c r="E149" i="26" s="1"/>
  <c r="I137" i="12"/>
  <c r="H137" i="12"/>
  <c r="J137" i="12" s="1"/>
  <c r="K175" i="31" l="1"/>
  <c r="L175" i="31"/>
  <c r="C176" i="31" s="1"/>
  <c r="D176" i="31" s="1"/>
  <c r="E176" i="31" s="1"/>
  <c r="H149" i="26"/>
  <c r="J149" i="26" s="1"/>
  <c r="I149" i="26"/>
  <c r="K137" i="12"/>
  <c r="L137" i="12"/>
  <c r="C138" i="12" s="1"/>
  <c r="I176" i="31" l="1"/>
  <c r="H176" i="31"/>
  <c r="J176" i="31" s="1"/>
  <c r="K149" i="26"/>
  <c r="L149" i="26"/>
  <c r="C150" i="26" s="1"/>
  <c r="D150" i="26" s="1"/>
  <c r="E150" i="26" s="1"/>
  <c r="D138" i="12"/>
  <c r="E138" i="12" s="1"/>
  <c r="L176" i="31" l="1"/>
  <c r="C177" i="31" s="1"/>
  <c r="D177" i="31" s="1"/>
  <c r="E177" i="31" s="1"/>
  <c r="K176" i="31"/>
  <c r="H150" i="26"/>
  <c r="J150" i="26" s="1"/>
  <c r="I150" i="26"/>
  <c r="I138" i="12"/>
  <c r="H138" i="12"/>
  <c r="J138" i="12" s="1"/>
  <c r="I177" i="31" l="1"/>
  <c r="H177" i="31"/>
  <c r="J177" i="31" s="1"/>
  <c r="K150" i="26"/>
  <c r="L150" i="26"/>
  <c r="C151" i="26" s="1"/>
  <c r="K138" i="12"/>
  <c r="L138" i="12"/>
  <c r="C139" i="12" s="1"/>
  <c r="L177" i="31" l="1"/>
  <c r="C178" i="31" s="1"/>
  <c r="D178" i="31" s="1"/>
  <c r="E178" i="31" s="1"/>
  <c r="K177" i="31"/>
  <c r="D151" i="26"/>
  <c r="E151" i="26" s="1"/>
  <c r="D139" i="12"/>
  <c r="E139" i="12" s="1"/>
  <c r="I178" i="31" l="1"/>
  <c r="H178" i="31"/>
  <c r="J178" i="31" s="1"/>
  <c r="H151" i="26"/>
  <c r="J151" i="26" s="1"/>
  <c r="I151" i="26"/>
  <c r="I139" i="12"/>
  <c r="H139" i="12"/>
  <c r="J139" i="12" s="1"/>
  <c r="K178" i="31" l="1"/>
  <c r="L178" i="31"/>
  <c r="C179" i="31" s="1"/>
  <c r="D179" i="31" s="1"/>
  <c r="E179" i="31" s="1"/>
  <c r="K151" i="26"/>
  <c r="L151" i="26"/>
  <c r="C152" i="26" s="1"/>
  <c r="D152" i="26" s="1"/>
  <c r="E152" i="26" s="1"/>
  <c r="K139" i="12"/>
  <c r="L139" i="12"/>
  <c r="C140" i="12" s="1"/>
  <c r="I179" i="31" l="1"/>
  <c r="H179" i="31"/>
  <c r="J179" i="31" s="1"/>
  <c r="H152" i="26"/>
  <c r="J152" i="26" s="1"/>
  <c r="I152" i="26"/>
  <c r="D140" i="12"/>
  <c r="E140" i="12" s="1"/>
  <c r="L179" i="31" l="1"/>
  <c r="C180" i="31" s="1"/>
  <c r="D180" i="31" s="1"/>
  <c r="E180" i="31" s="1"/>
  <c r="K179" i="31"/>
  <c r="K152" i="26"/>
  <c r="L152" i="26"/>
  <c r="C153" i="26" s="1"/>
  <c r="D153" i="26" s="1"/>
  <c r="E153" i="26" s="1"/>
  <c r="H140" i="12"/>
  <c r="J140" i="12" s="1"/>
  <c r="I140" i="12"/>
  <c r="I180" i="31" l="1"/>
  <c r="H180" i="31"/>
  <c r="J180" i="31" s="1"/>
  <c r="H153" i="26"/>
  <c r="J153" i="26" s="1"/>
  <c r="I153" i="26"/>
  <c r="K140" i="12"/>
  <c r="L140" i="12"/>
  <c r="C141" i="12" s="1"/>
  <c r="K180" i="31" l="1"/>
  <c r="L180" i="31"/>
  <c r="C181" i="31" s="1"/>
  <c r="D181" i="31" s="1"/>
  <c r="E181" i="31" s="1"/>
  <c r="K153" i="26"/>
  <c r="L153" i="26"/>
  <c r="C154" i="26" s="1"/>
  <c r="D154" i="26" s="1"/>
  <c r="E154" i="26" s="1"/>
  <c r="H154" i="26" s="1"/>
  <c r="J154" i="26" s="1"/>
  <c r="D141" i="12"/>
  <c r="E141" i="12" s="1"/>
  <c r="I181" i="31" l="1"/>
  <c r="H181" i="31"/>
  <c r="J181" i="31" s="1"/>
  <c r="I154" i="26"/>
  <c r="K154" i="26" s="1"/>
  <c r="H141" i="12"/>
  <c r="J141" i="12" s="1"/>
  <c r="I141" i="12"/>
  <c r="K181" i="31" l="1"/>
  <c r="L181" i="31"/>
  <c r="C182" i="31" s="1"/>
  <c r="D182" i="31" s="1"/>
  <c r="E182" i="31" s="1"/>
  <c r="L154" i="26"/>
  <c r="C155" i="26" s="1"/>
  <c r="D155" i="26" s="1"/>
  <c r="K141" i="12"/>
  <c r="L141" i="12"/>
  <c r="C142" i="12" s="1"/>
  <c r="H182" i="31" l="1"/>
  <c r="J182" i="31" s="1"/>
  <c r="I182" i="31"/>
  <c r="E155" i="26"/>
  <c r="I155" i="26" s="1"/>
  <c r="D142" i="12"/>
  <c r="E142" i="12" s="1"/>
  <c r="L182" i="31" l="1"/>
  <c r="C183" i="31" s="1"/>
  <c r="D183" i="31" s="1"/>
  <c r="E183" i="31" s="1"/>
  <c r="K182" i="31"/>
  <c r="H155" i="26"/>
  <c r="J155" i="26" s="1"/>
  <c r="K155" i="26" s="1"/>
  <c r="I142" i="12"/>
  <c r="H142" i="12"/>
  <c r="J142" i="12" s="1"/>
  <c r="I183" i="31" l="1"/>
  <c r="H183" i="31"/>
  <c r="J183" i="31" s="1"/>
  <c r="L155" i="26"/>
  <c r="C156" i="26" s="1"/>
  <c r="D156" i="26" s="1"/>
  <c r="E156" i="26" s="1"/>
  <c r="H156" i="26" s="1"/>
  <c r="J156" i="26" s="1"/>
  <c r="K142" i="12"/>
  <c r="L142" i="12"/>
  <c r="C143" i="12" s="1"/>
  <c r="L183" i="31" l="1"/>
  <c r="C184" i="31" s="1"/>
  <c r="D184" i="31" s="1"/>
  <c r="E184" i="31" s="1"/>
  <c r="K183" i="31"/>
  <c r="I156" i="26"/>
  <c r="K156" i="26" s="1"/>
  <c r="D143" i="12"/>
  <c r="E143" i="12" s="1"/>
  <c r="I184" i="31" l="1"/>
  <c r="H184" i="31"/>
  <c r="J184" i="31" s="1"/>
  <c r="L156" i="26"/>
  <c r="C157" i="26" s="1"/>
  <c r="D157" i="26" s="1"/>
  <c r="E157" i="26" s="1"/>
  <c r="H157" i="26" s="1"/>
  <c r="J157" i="26" s="1"/>
  <c r="H143" i="12"/>
  <c r="J143" i="12" s="1"/>
  <c r="I143" i="12"/>
  <c r="L184" i="31" l="1"/>
  <c r="C185" i="31" s="1"/>
  <c r="D185" i="31" s="1"/>
  <c r="E185" i="31" s="1"/>
  <c r="K184" i="31"/>
  <c r="I157" i="26"/>
  <c r="K157" i="26" s="1"/>
  <c r="L143" i="12"/>
  <c r="C144" i="12" s="1"/>
  <c r="D144" i="12" s="1"/>
  <c r="E144" i="12" s="1"/>
  <c r="K143" i="12"/>
  <c r="H185" i="31" l="1"/>
  <c r="J185" i="31" s="1"/>
  <c r="I185" i="31"/>
  <c r="L157" i="26"/>
  <c r="C158" i="26" s="1"/>
  <c r="D158" i="26" s="1"/>
  <c r="E158" i="26" s="1"/>
  <c r="I158" i="26" s="1"/>
  <c r="I144" i="12"/>
  <c r="H144" i="12"/>
  <c r="J144" i="12" s="1"/>
  <c r="L185" i="31" l="1"/>
  <c r="C186" i="31" s="1"/>
  <c r="D186" i="31" s="1"/>
  <c r="E186" i="31" s="1"/>
  <c r="H186" i="31" s="1"/>
  <c r="J186" i="31" s="1"/>
  <c r="K185" i="31"/>
  <c r="H158" i="26"/>
  <c r="J158" i="26" s="1"/>
  <c r="K158" i="26" s="1"/>
  <c r="K144" i="12"/>
  <c r="L144" i="12"/>
  <c r="C145" i="12" s="1"/>
  <c r="I186" i="31" l="1"/>
  <c r="K186" i="31" s="1"/>
  <c r="L158" i="26"/>
  <c r="C159" i="26" s="1"/>
  <c r="D159" i="26" s="1"/>
  <c r="E159" i="26" s="1"/>
  <c r="H159" i="26" s="1"/>
  <c r="J159" i="26" s="1"/>
  <c r="D145" i="12"/>
  <c r="E145" i="12" s="1"/>
  <c r="L186" i="31" l="1"/>
  <c r="C187" i="31" s="1"/>
  <c r="D187" i="31" s="1"/>
  <c r="E187" i="31" s="1"/>
  <c r="H187" i="31"/>
  <c r="J187" i="31" s="1"/>
  <c r="I187" i="31"/>
  <c r="I159" i="26"/>
  <c r="L159" i="26" s="1"/>
  <c r="C160" i="26" s="1"/>
  <c r="D160" i="26" s="1"/>
  <c r="E160" i="26" s="1"/>
  <c r="H145" i="12"/>
  <c r="J145" i="12" s="1"/>
  <c r="I145" i="12"/>
  <c r="L187" i="31" l="1"/>
  <c r="C188" i="31" s="1"/>
  <c r="D188" i="31" s="1"/>
  <c r="E188" i="31" s="1"/>
  <c r="H188" i="31" s="1"/>
  <c r="J188" i="31" s="1"/>
  <c r="K187" i="31"/>
  <c r="K159" i="26"/>
  <c r="H160" i="26"/>
  <c r="J160" i="26" s="1"/>
  <c r="I160" i="26"/>
  <c r="K145" i="12"/>
  <c r="L145" i="12"/>
  <c r="C146" i="12" s="1"/>
  <c r="I188" i="31" l="1"/>
  <c r="K188" i="31" s="1"/>
  <c r="K160" i="26"/>
  <c r="L160" i="26"/>
  <c r="C161" i="26" s="1"/>
  <c r="D161" i="26" s="1"/>
  <c r="E161" i="26" s="1"/>
  <c r="D146" i="12"/>
  <c r="E146" i="12" s="1"/>
  <c r="L188" i="31" l="1"/>
  <c r="C189" i="31" s="1"/>
  <c r="D189" i="31" s="1"/>
  <c r="E189" i="31" s="1"/>
  <c r="H189" i="31" s="1"/>
  <c r="J189" i="31" s="1"/>
  <c r="H161" i="26"/>
  <c r="J161" i="26" s="1"/>
  <c r="I161" i="26"/>
  <c r="I146" i="12"/>
  <c r="H146" i="12"/>
  <c r="J146" i="12" s="1"/>
  <c r="I189" i="31" l="1"/>
  <c r="L189" i="31" s="1"/>
  <c r="C190" i="31" s="1"/>
  <c r="D190" i="31" s="1"/>
  <c r="E190" i="31" s="1"/>
  <c r="K161" i="26"/>
  <c r="L161" i="26"/>
  <c r="C162" i="26" s="1"/>
  <c r="D162" i="26" s="1"/>
  <c r="E162" i="26" s="1"/>
  <c r="K146" i="12"/>
  <c r="L146" i="12"/>
  <c r="C147" i="12" s="1"/>
  <c r="K189" i="31" l="1"/>
  <c r="I190" i="31"/>
  <c r="H190" i="31"/>
  <c r="J190" i="31" s="1"/>
  <c r="H162" i="26"/>
  <c r="J162" i="26" s="1"/>
  <c r="I162" i="26"/>
  <c r="D147" i="12"/>
  <c r="E147" i="12" s="1"/>
  <c r="L190" i="31" l="1"/>
  <c r="C191" i="31" s="1"/>
  <c r="D191" i="31" s="1"/>
  <c r="E191" i="31" s="1"/>
  <c r="K190" i="31"/>
  <c r="K162" i="26"/>
  <c r="L162" i="26"/>
  <c r="C163" i="26" s="1"/>
  <c r="D163" i="26" s="1"/>
  <c r="E163" i="26" s="1"/>
  <c r="H147" i="12"/>
  <c r="J147" i="12" s="1"/>
  <c r="I147" i="12"/>
  <c r="I191" i="31" l="1"/>
  <c r="H191" i="31"/>
  <c r="J191" i="31" s="1"/>
  <c r="H163" i="26"/>
  <c r="J163" i="26" s="1"/>
  <c r="I163" i="26"/>
  <c r="K147" i="12"/>
  <c r="L147" i="12"/>
  <c r="C148" i="12" s="1"/>
  <c r="L191" i="31" l="1"/>
  <c r="C192" i="31" s="1"/>
  <c r="D192" i="31" s="1"/>
  <c r="E192" i="31" s="1"/>
  <c r="K191" i="31"/>
  <c r="K163" i="26"/>
  <c r="L163" i="26"/>
  <c r="C164" i="26" s="1"/>
  <c r="D164" i="26" s="1"/>
  <c r="E164" i="26" s="1"/>
  <c r="H164" i="26" s="1"/>
  <c r="J164" i="26" s="1"/>
  <c r="D148" i="12"/>
  <c r="E148" i="12" s="1"/>
  <c r="H192" i="31" l="1"/>
  <c r="J192" i="31" s="1"/>
  <c r="I192" i="31"/>
  <c r="I164" i="26"/>
  <c r="K164" i="26" s="1"/>
  <c r="I148" i="12"/>
  <c r="H148" i="12"/>
  <c r="J148" i="12" s="1"/>
  <c r="L192" i="31" l="1"/>
  <c r="C193" i="31" s="1"/>
  <c r="D193" i="31" s="1"/>
  <c r="E193" i="31" s="1"/>
  <c r="K192" i="31"/>
  <c r="L164" i="26"/>
  <c r="C165" i="26" s="1"/>
  <c r="D165" i="26" s="1"/>
  <c r="E165" i="26" s="1"/>
  <c r="L148" i="12"/>
  <c r="C149" i="12" s="1"/>
  <c r="D149" i="12" s="1"/>
  <c r="E149" i="12" s="1"/>
  <c r="K148" i="12"/>
  <c r="H193" i="31" l="1"/>
  <c r="J193" i="31" s="1"/>
  <c r="I193" i="31"/>
  <c r="H165" i="26"/>
  <c r="J165" i="26" s="1"/>
  <c r="I165" i="26"/>
  <c r="H149" i="12"/>
  <c r="J149" i="12" s="1"/>
  <c r="I149" i="12"/>
  <c r="L193" i="31" l="1"/>
  <c r="C194" i="31" s="1"/>
  <c r="D194" i="31" s="1"/>
  <c r="E194" i="31" s="1"/>
  <c r="H194" i="31"/>
  <c r="J194" i="31" s="1"/>
  <c r="I194" i="31"/>
  <c r="K193" i="31"/>
  <c r="K165" i="26"/>
  <c r="L165" i="26"/>
  <c r="C166" i="26" s="1"/>
  <c r="D166" i="26" s="1"/>
  <c r="E166" i="26" s="1"/>
  <c r="K149" i="12"/>
  <c r="L149" i="12"/>
  <c r="C150" i="12" s="1"/>
  <c r="K194" i="31" l="1"/>
  <c r="L194" i="31"/>
  <c r="C195" i="31" s="1"/>
  <c r="D195" i="31" s="1"/>
  <c r="E195" i="31" s="1"/>
  <c r="I166" i="26"/>
  <c r="H166" i="26"/>
  <c r="J166" i="26" s="1"/>
  <c r="D150" i="12"/>
  <c r="E150" i="12" s="1"/>
  <c r="I195" i="31" l="1"/>
  <c r="H195" i="31"/>
  <c r="J195" i="31" s="1"/>
  <c r="K166" i="26"/>
  <c r="L166" i="26"/>
  <c r="C167" i="26" s="1"/>
  <c r="H150" i="12"/>
  <c r="J150" i="12" s="1"/>
  <c r="I150" i="12"/>
  <c r="K195" i="31" l="1"/>
  <c r="L195" i="31"/>
  <c r="C196" i="31" s="1"/>
  <c r="D196" i="31" s="1"/>
  <c r="E196" i="31" s="1"/>
  <c r="D167" i="26"/>
  <c r="E167" i="26" s="1"/>
  <c r="K150" i="12"/>
  <c r="L150" i="12"/>
  <c r="C151" i="12" s="1"/>
  <c r="I196" i="31" l="1"/>
  <c r="H196" i="31"/>
  <c r="J196" i="31" s="1"/>
  <c r="H167" i="26"/>
  <c r="J167" i="26" s="1"/>
  <c r="I167" i="26"/>
  <c r="D151" i="12"/>
  <c r="E151" i="12" s="1"/>
  <c r="L196" i="31" l="1"/>
  <c r="C197" i="31" s="1"/>
  <c r="D197" i="31" s="1"/>
  <c r="E197" i="31" s="1"/>
  <c r="K196" i="31"/>
  <c r="K167" i="26"/>
  <c r="L167" i="26"/>
  <c r="C168" i="26" s="1"/>
  <c r="D168" i="26" s="1"/>
  <c r="E168" i="26" s="1"/>
  <c r="I151" i="12"/>
  <c r="H151" i="12"/>
  <c r="J151" i="12" s="1"/>
  <c r="H197" i="31" l="1"/>
  <c r="J197" i="31" s="1"/>
  <c r="I197" i="31"/>
  <c r="I168" i="26"/>
  <c r="H168" i="26"/>
  <c r="J168" i="26" s="1"/>
  <c r="K151" i="12"/>
  <c r="L151" i="12"/>
  <c r="C152" i="12" s="1"/>
  <c r="L197" i="31" l="1"/>
  <c r="C198" i="31" s="1"/>
  <c r="D198" i="31" s="1"/>
  <c r="E198" i="31" s="1"/>
  <c r="K197" i="31"/>
  <c r="K168" i="26"/>
  <c r="L168" i="26"/>
  <c r="C169" i="26" s="1"/>
  <c r="D169" i="26" s="1"/>
  <c r="E169" i="26" s="1"/>
  <c r="D152" i="12"/>
  <c r="E152" i="12" s="1"/>
  <c r="I198" i="31" l="1"/>
  <c r="H198" i="31"/>
  <c r="J198" i="31" s="1"/>
  <c r="I169" i="26"/>
  <c r="H169" i="26"/>
  <c r="J169" i="26" s="1"/>
  <c r="I152" i="12"/>
  <c r="H152" i="12"/>
  <c r="J152" i="12" s="1"/>
  <c r="K198" i="31" l="1"/>
  <c r="L198" i="31"/>
  <c r="C199" i="31" s="1"/>
  <c r="D199" i="31" s="1"/>
  <c r="E199" i="31" s="1"/>
  <c r="L152" i="12"/>
  <c r="C153" i="12" s="1"/>
  <c r="D153" i="12" s="1"/>
  <c r="E153" i="12" s="1"/>
  <c r="K169" i="26"/>
  <c r="L169" i="26"/>
  <c r="C170" i="26" s="1"/>
  <c r="D170" i="26" s="1"/>
  <c r="E170" i="26" s="1"/>
  <c r="K152" i="12"/>
  <c r="I199" i="31" l="1"/>
  <c r="H199" i="31"/>
  <c r="J199" i="31" s="1"/>
  <c r="I170" i="26"/>
  <c r="H170" i="26"/>
  <c r="J170" i="26" s="1"/>
  <c r="I153" i="12"/>
  <c r="H153" i="12"/>
  <c r="J153" i="12" s="1"/>
  <c r="K199" i="31" l="1"/>
  <c r="L199" i="31"/>
  <c r="C200" i="31" s="1"/>
  <c r="D200" i="31" s="1"/>
  <c r="E200" i="31" s="1"/>
  <c r="K170" i="26"/>
  <c r="L170" i="26"/>
  <c r="C171" i="26" s="1"/>
  <c r="D171" i="26" s="1"/>
  <c r="E171" i="26" s="1"/>
  <c r="K153" i="12"/>
  <c r="L153" i="12"/>
  <c r="C154" i="12" s="1"/>
  <c r="H200" i="31" l="1"/>
  <c r="J200" i="31" s="1"/>
  <c r="I200" i="31"/>
  <c r="L200" i="31" s="1"/>
  <c r="C201" i="31" s="1"/>
  <c r="D201" i="31" s="1"/>
  <c r="E201" i="31" s="1"/>
  <c r="I171" i="26"/>
  <c r="H171" i="26"/>
  <c r="J171" i="26" s="1"/>
  <c r="D154" i="12"/>
  <c r="E154" i="12" s="1"/>
  <c r="I201" i="31" l="1"/>
  <c r="H201" i="31"/>
  <c r="J201" i="31" s="1"/>
  <c r="K200" i="31"/>
  <c r="K171" i="26"/>
  <c r="L171" i="26"/>
  <c r="C172" i="26" s="1"/>
  <c r="D172" i="26" s="1"/>
  <c r="E172" i="26" s="1"/>
  <c r="H154" i="12"/>
  <c r="J154" i="12" s="1"/>
  <c r="I154" i="12"/>
  <c r="K201" i="31" l="1"/>
  <c r="L201" i="31"/>
  <c r="C202" i="31" s="1"/>
  <c r="D202" i="31" s="1"/>
  <c r="E202" i="31" s="1"/>
  <c r="I172" i="26"/>
  <c r="H172" i="26"/>
  <c r="K154" i="12"/>
  <c r="L154" i="12"/>
  <c r="C155" i="12" s="1"/>
  <c r="I202" i="31" l="1"/>
  <c r="H202" i="31"/>
  <c r="J202" i="31" s="1"/>
  <c r="J172" i="26"/>
  <c r="K172" i="26" s="1"/>
  <c r="L172" i="26"/>
  <c r="C173" i="26" s="1"/>
  <c r="D173" i="26" s="1"/>
  <c r="E173" i="26" s="1"/>
  <c r="D155" i="12"/>
  <c r="E155" i="12" s="1"/>
  <c r="K202" i="31" l="1"/>
  <c r="L202" i="31"/>
  <c r="C203" i="31" s="1"/>
  <c r="D203" i="31" s="1"/>
  <c r="E203" i="31" s="1"/>
  <c r="H173" i="26"/>
  <c r="J173" i="26" s="1"/>
  <c r="I173" i="26"/>
  <c r="I155" i="12"/>
  <c r="H155" i="12"/>
  <c r="J155" i="12" s="1"/>
  <c r="H203" i="31" l="1"/>
  <c r="J203" i="31" s="1"/>
  <c r="I203" i="31"/>
  <c r="K173" i="26"/>
  <c r="L173" i="26"/>
  <c r="C174" i="26" s="1"/>
  <c r="D174" i="26" s="1"/>
  <c r="E174" i="26" s="1"/>
  <c r="K155" i="12"/>
  <c r="L155" i="12"/>
  <c r="C156" i="12" s="1"/>
  <c r="L203" i="31" l="1"/>
  <c r="C204" i="31" s="1"/>
  <c r="D204" i="31" s="1"/>
  <c r="E204" i="31" s="1"/>
  <c r="K203" i="31"/>
  <c r="I174" i="26"/>
  <c r="H174" i="26"/>
  <c r="J174" i="26" s="1"/>
  <c r="D156" i="12"/>
  <c r="E156" i="12" s="1"/>
  <c r="H204" i="31" l="1"/>
  <c r="J204" i="31" s="1"/>
  <c r="I204" i="31"/>
  <c r="K174" i="26"/>
  <c r="L174" i="26"/>
  <c r="C175" i="26" s="1"/>
  <c r="H156" i="12"/>
  <c r="J156" i="12" s="1"/>
  <c r="I156" i="12"/>
  <c r="L204" i="31" l="1"/>
  <c r="C205" i="31" s="1"/>
  <c r="D205" i="31" s="1"/>
  <c r="E205" i="31" s="1"/>
  <c r="K204" i="31"/>
  <c r="D175" i="26"/>
  <c r="E175" i="26" s="1"/>
  <c r="K156" i="12"/>
  <c r="L156" i="12"/>
  <c r="C157" i="12" s="1"/>
  <c r="H205" i="31" l="1"/>
  <c r="J205" i="31" s="1"/>
  <c r="I205" i="31"/>
  <c r="H175" i="26"/>
  <c r="J175" i="26" s="1"/>
  <c r="I175" i="26"/>
  <c r="D157" i="12"/>
  <c r="E157" i="12" s="1"/>
  <c r="L205" i="31" l="1"/>
  <c r="C206" i="31" s="1"/>
  <c r="D206" i="31" s="1"/>
  <c r="E206" i="31" s="1"/>
  <c r="H206" i="31" s="1"/>
  <c r="J206" i="31" s="1"/>
  <c r="K205" i="31"/>
  <c r="K175" i="26"/>
  <c r="L175" i="26"/>
  <c r="C176" i="26" s="1"/>
  <c r="D176" i="26" s="1"/>
  <c r="E176" i="26" s="1"/>
  <c r="I157" i="12"/>
  <c r="H157" i="12"/>
  <c r="J157" i="12" s="1"/>
  <c r="I206" i="31" l="1"/>
  <c r="K206" i="31"/>
  <c r="L206" i="31"/>
  <c r="C207" i="31" s="1"/>
  <c r="D207" i="31" s="1"/>
  <c r="E207" i="31" s="1"/>
  <c r="H176" i="26"/>
  <c r="J176" i="26" s="1"/>
  <c r="I176" i="26"/>
  <c r="K157" i="12"/>
  <c r="L157" i="12"/>
  <c r="C158" i="12" s="1"/>
  <c r="I207" i="31" l="1"/>
  <c r="H207" i="31"/>
  <c r="J207" i="31" s="1"/>
  <c r="K176" i="26"/>
  <c r="L176" i="26"/>
  <c r="C177" i="26" s="1"/>
  <c r="D177" i="26" s="1"/>
  <c r="E177" i="26" s="1"/>
  <c r="D158" i="12"/>
  <c r="E158" i="12" s="1"/>
  <c r="K207" i="31" l="1"/>
  <c r="L207" i="31"/>
  <c r="C208" i="31" s="1"/>
  <c r="D208" i="31" s="1"/>
  <c r="E208" i="31" s="1"/>
  <c r="H177" i="26"/>
  <c r="J177" i="26" s="1"/>
  <c r="I177" i="26"/>
  <c r="H158" i="12"/>
  <c r="J158" i="12" s="1"/>
  <c r="I158" i="12"/>
  <c r="I208" i="31" l="1"/>
  <c r="H208" i="31"/>
  <c r="J208" i="31" s="1"/>
  <c r="K177" i="26"/>
  <c r="L177" i="26"/>
  <c r="C178" i="26" s="1"/>
  <c r="D178" i="26" s="1"/>
  <c r="E178" i="26" s="1"/>
  <c r="K158" i="12"/>
  <c r="L158" i="12"/>
  <c r="C159" i="12" s="1"/>
  <c r="L208" i="31" l="1"/>
  <c r="C209" i="31" s="1"/>
  <c r="D209" i="31" s="1"/>
  <c r="E209" i="31" s="1"/>
  <c r="K208" i="31"/>
  <c r="H178" i="26"/>
  <c r="J178" i="26" s="1"/>
  <c r="I178" i="26"/>
  <c r="D159" i="12"/>
  <c r="E159" i="12" s="1"/>
  <c r="I209" i="31" l="1"/>
  <c r="H209" i="31"/>
  <c r="J209" i="31" s="1"/>
  <c r="K178" i="26"/>
  <c r="L178" i="26"/>
  <c r="C179" i="26" s="1"/>
  <c r="D179" i="26" s="1"/>
  <c r="E179" i="26" s="1"/>
  <c r="H179" i="26" s="1"/>
  <c r="J179" i="26" s="1"/>
  <c r="I159" i="12"/>
  <c r="H159" i="12"/>
  <c r="J159" i="12" s="1"/>
  <c r="L209" i="31" l="1"/>
  <c r="C210" i="31" s="1"/>
  <c r="D210" i="31" s="1"/>
  <c r="E210" i="31" s="1"/>
  <c r="K209" i="31"/>
  <c r="I179" i="26"/>
  <c r="K179" i="26" s="1"/>
  <c r="K159" i="12"/>
  <c r="L159" i="12"/>
  <c r="C160" i="12" s="1"/>
  <c r="H210" i="31" l="1"/>
  <c r="J210" i="31" s="1"/>
  <c r="I210" i="31"/>
  <c r="L179" i="26"/>
  <c r="C180" i="26" s="1"/>
  <c r="D180" i="26" s="1"/>
  <c r="E180" i="26" s="1"/>
  <c r="H180" i="26" s="1"/>
  <c r="J180" i="26" s="1"/>
  <c r="D160" i="12"/>
  <c r="E160" i="12" s="1"/>
  <c r="K210" i="31" l="1"/>
  <c r="L210" i="31"/>
  <c r="C211" i="31" s="1"/>
  <c r="D211" i="31" s="1"/>
  <c r="E211" i="31" s="1"/>
  <c r="I180" i="26"/>
  <c r="K180" i="26" s="1"/>
  <c r="I160" i="12"/>
  <c r="H160" i="12"/>
  <c r="J160" i="12" s="1"/>
  <c r="I211" i="31" l="1"/>
  <c r="H211" i="31"/>
  <c r="J211" i="31" s="1"/>
  <c r="L180" i="26"/>
  <c r="C181" i="26" s="1"/>
  <c r="D181" i="26" s="1"/>
  <c r="E181" i="26" s="1"/>
  <c r="I181" i="26" s="1"/>
  <c r="L160" i="12"/>
  <c r="C161" i="12" s="1"/>
  <c r="K160" i="12"/>
  <c r="K211" i="31" l="1"/>
  <c r="L211" i="31"/>
  <c r="C212" i="31" s="1"/>
  <c r="D212" i="31" s="1"/>
  <c r="E212" i="31" s="1"/>
  <c r="H181" i="26"/>
  <c r="J181" i="26" s="1"/>
  <c r="K181" i="26" s="1"/>
  <c r="D161" i="12"/>
  <c r="E161" i="12" s="1"/>
  <c r="H212" i="31" l="1"/>
  <c r="J212" i="31" s="1"/>
  <c r="I212" i="31"/>
  <c r="L181" i="26"/>
  <c r="C182" i="26" s="1"/>
  <c r="D182" i="26" s="1"/>
  <c r="E182" i="26" s="1"/>
  <c r="H182" i="26" s="1"/>
  <c r="J182" i="26" s="1"/>
  <c r="I161" i="12"/>
  <c r="H161" i="12"/>
  <c r="J161" i="12" s="1"/>
  <c r="I182" i="26" l="1"/>
  <c r="L212" i="31"/>
  <c r="C213" i="31" s="1"/>
  <c r="D213" i="31" s="1"/>
  <c r="E213" i="31" s="1"/>
  <c r="K212" i="31"/>
  <c r="K182" i="26"/>
  <c r="L182" i="26"/>
  <c r="C183" i="26" s="1"/>
  <c r="D183" i="26" s="1"/>
  <c r="E183" i="26" s="1"/>
  <c r="K161" i="12"/>
  <c r="L161" i="12"/>
  <c r="C162" i="12" s="1"/>
  <c r="I213" i="31" l="1"/>
  <c r="H213" i="31"/>
  <c r="J213" i="31" s="1"/>
  <c r="H183" i="26"/>
  <c r="J183" i="26" s="1"/>
  <c r="I183" i="26"/>
  <c r="D162" i="12"/>
  <c r="E162" i="12" s="1"/>
  <c r="K213" i="31" l="1"/>
  <c r="L213" i="31"/>
  <c r="C214" i="31" s="1"/>
  <c r="D214" i="31" s="1"/>
  <c r="E214" i="31" s="1"/>
  <c r="K183" i="26"/>
  <c r="L183" i="26"/>
  <c r="C184" i="26" s="1"/>
  <c r="D184" i="26" s="1"/>
  <c r="E184" i="26" s="1"/>
  <c r="I162" i="12"/>
  <c r="H162" i="12"/>
  <c r="J162" i="12" s="1"/>
  <c r="H214" i="31" l="1"/>
  <c r="J214" i="31" s="1"/>
  <c r="I214" i="31"/>
  <c r="H184" i="26"/>
  <c r="J184" i="26" s="1"/>
  <c r="I184" i="26"/>
  <c r="K162" i="12"/>
  <c r="L162" i="12"/>
  <c r="C163" i="12" s="1"/>
  <c r="K214" i="31" l="1"/>
  <c r="L214" i="31"/>
  <c r="C215" i="31" s="1"/>
  <c r="D215" i="31" s="1"/>
  <c r="E215" i="31" s="1"/>
  <c r="K184" i="26"/>
  <c r="L184" i="26"/>
  <c r="C185" i="26" s="1"/>
  <c r="D185" i="26" s="1"/>
  <c r="E185" i="26" s="1"/>
  <c r="D163" i="12"/>
  <c r="E163" i="12" s="1"/>
  <c r="H215" i="31" l="1"/>
  <c r="J215" i="31" s="1"/>
  <c r="I215" i="31"/>
  <c r="I185" i="26"/>
  <c r="H185" i="26"/>
  <c r="J185" i="26" s="1"/>
  <c r="I163" i="12"/>
  <c r="H163" i="12"/>
  <c r="J163" i="12" s="1"/>
  <c r="K215" i="31" l="1"/>
  <c r="L215" i="31"/>
  <c r="C216" i="31" s="1"/>
  <c r="D216" i="31" s="1"/>
  <c r="E216" i="31" s="1"/>
  <c r="K185" i="26"/>
  <c r="L185" i="26"/>
  <c r="C186" i="26" s="1"/>
  <c r="D186" i="26" s="1"/>
  <c r="E186" i="26" s="1"/>
  <c r="K163" i="12"/>
  <c r="L163" i="12"/>
  <c r="C164" i="12" s="1"/>
  <c r="H216" i="31" l="1"/>
  <c r="J216" i="31" s="1"/>
  <c r="I216" i="31"/>
  <c r="H186" i="26"/>
  <c r="J186" i="26" s="1"/>
  <c r="I186" i="26"/>
  <c r="D164" i="12"/>
  <c r="E164" i="12" s="1"/>
  <c r="L216" i="31" l="1"/>
  <c r="C217" i="31" s="1"/>
  <c r="D217" i="31" s="1"/>
  <c r="E217" i="31" s="1"/>
  <c r="K216" i="31"/>
  <c r="K186" i="26"/>
  <c r="L186" i="26"/>
  <c r="C187" i="26" s="1"/>
  <c r="D187" i="26" s="1"/>
  <c r="E187" i="26" s="1"/>
  <c r="I164" i="12"/>
  <c r="H164" i="12"/>
  <c r="J164" i="12" s="1"/>
  <c r="I217" i="31" l="1"/>
  <c r="H217" i="31"/>
  <c r="J217" i="31" s="1"/>
  <c r="H187" i="26"/>
  <c r="J187" i="26" s="1"/>
  <c r="I187" i="26"/>
  <c r="K164" i="12"/>
  <c r="L164" i="12"/>
  <c r="C165" i="12" s="1"/>
  <c r="L217" i="31" l="1"/>
  <c r="C218" i="31" s="1"/>
  <c r="D218" i="31" s="1"/>
  <c r="E218" i="31" s="1"/>
  <c r="K217" i="31"/>
  <c r="K187" i="26"/>
  <c r="L187" i="26"/>
  <c r="C188" i="26" s="1"/>
  <c r="D188" i="26" s="1"/>
  <c r="E188" i="26" s="1"/>
  <c r="D165" i="12"/>
  <c r="E165" i="12" s="1"/>
  <c r="H218" i="31" l="1"/>
  <c r="J218" i="31" s="1"/>
  <c r="I218" i="31"/>
  <c r="H188" i="26"/>
  <c r="J188" i="26" s="1"/>
  <c r="I188" i="26"/>
  <c r="I165" i="12"/>
  <c r="H165" i="12"/>
  <c r="J165" i="12" s="1"/>
  <c r="K218" i="31" l="1"/>
  <c r="L218" i="31"/>
  <c r="C219" i="31" s="1"/>
  <c r="D219" i="31" s="1"/>
  <c r="E219" i="31" s="1"/>
  <c r="K188" i="26"/>
  <c r="L188" i="26"/>
  <c r="C189" i="26" s="1"/>
  <c r="D189" i="26" s="1"/>
  <c r="E189" i="26" s="1"/>
  <c r="K165" i="12"/>
  <c r="L165" i="12"/>
  <c r="C166" i="12" s="1"/>
  <c r="I219" i="31" l="1"/>
  <c r="H219" i="31"/>
  <c r="J219" i="31" s="1"/>
  <c r="H189" i="26"/>
  <c r="J189" i="26" s="1"/>
  <c r="I189" i="26"/>
  <c r="D166" i="12"/>
  <c r="E166" i="12" s="1"/>
  <c r="L219" i="31" l="1"/>
  <c r="C220" i="31" s="1"/>
  <c r="D220" i="31" s="1"/>
  <c r="E220" i="31" s="1"/>
  <c r="K219" i="31"/>
  <c r="K189" i="26"/>
  <c r="L189" i="26"/>
  <c r="C190" i="26" s="1"/>
  <c r="D190" i="26" s="1"/>
  <c r="E190" i="26" s="1"/>
  <c r="H166" i="12"/>
  <c r="J166" i="12" s="1"/>
  <c r="I166" i="12"/>
  <c r="I220" i="31" l="1"/>
  <c r="H220" i="31"/>
  <c r="J220" i="31" s="1"/>
  <c r="H190" i="26"/>
  <c r="J190" i="26" s="1"/>
  <c r="I190" i="26"/>
  <c r="K166" i="12"/>
  <c r="L166" i="12"/>
  <c r="C167" i="12" s="1"/>
  <c r="K220" i="31" l="1"/>
  <c r="L220" i="31"/>
  <c r="C221" i="31" s="1"/>
  <c r="D221" i="31" s="1"/>
  <c r="E221" i="31" s="1"/>
  <c r="K190" i="26"/>
  <c r="L190" i="26"/>
  <c r="C191" i="26" s="1"/>
  <c r="D191" i="26" s="1"/>
  <c r="E191" i="26" s="1"/>
  <c r="H191" i="26" s="1"/>
  <c r="J191" i="26" s="1"/>
  <c r="D167" i="12"/>
  <c r="E167" i="12" s="1"/>
  <c r="I221" i="31" l="1"/>
  <c r="H221" i="31"/>
  <c r="J221" i="31" s="1"/>
  <c r="I191" i="26"/>
  <c r="K191" i="26" s="1"/>
  <c r="I167" i="12"/>
  <c r="H167" i="12"/>
  <c r="J167" i="12" s="1"/>
  <c r="K221" i="31" l="1"/>
  <c r="L221" i="31"/>
  <c r="C222" i="31" s="1"/>
  <c r="D222" i="31" s="1"/>
  <c r="E222" i="31" s="1"/>
  <c r="L191" i="26"/>
  <c r="C192" i="26" s="1"/>
  <c r="D192" i="26" s="1"/>
  <c r="E192" i="26" s="1"/>
  <c r="I192" i="26" s="1"/>
  <c r="K167" i="12"/>
  <c r="L167" i="12"/>
  <c r="C168" i="12" s="1"/>
  <c r="I222" i="31" l="1"/>
  <c r="H222" i="31"/>
  <c r="J222" i="31" s="1"/>
  <c r="H192" i="26"/>
  <c r="J192" i="26" s="1"/>
  <c r="K192" i="26" s="1"/>
  <c r="D168" i="12"/>
  <c r="E168" i="12" s="1"/>
  <c r="K222" i="31" l="1"/>
  <c r="L222" i="31"/>
  <c r="C223" i="31" s="1"/>
  <c r="D223" i="31" s="1"/>
  <c r="E223" i="31" s="1"/>
  <c r="L192" i="26"/>
  <c r="C193" i="26" s="1"/>
  <c r="D193" i="26" s="1"/>
  <c r="E193" i="26" s="1"/>
  <c r="H193" i="26" s="1"/>
  <c r="J193" i="26" s="1"/>
  <c r="H168" i="12"/>
  <c r="J168" i="12" s="1"/>
  <c r="I168" i="12"/>
  <c r="H223" i="31" l="1"/>
  <c r="J223" i="31" s="1"/>
  <c r="I223" i="31"/>
  <c r="I193" i="26"/>
  <c r="K193" i="26" s="1"/>
  <c r="K168" i="12"/>
  <c r="L168" i="12"/>
  <c r="C169" i="12" s="1"/>
  <c r="K223" i="31" l="1"/>
  <c r="L223" i="31"/>
  <c r="C224" i="31" s="1"/>
  <c r="D224" i="31" s="1"/>
  <c r="E224" i="31" s="1"/>
  <c r="L193" i="26"/>
  <c r="C194" i="26" s="1"/>
  <c r="D194" i="26" s="1"/>
  <c r="E194" i="26" s="1"/>
  <c r="H194" i="26" s="1"/>
  <c r="J194" i="26" s="1"/>
  <c r="D169" i="12"/>
  <c r="E169" i="12" s="1"/>
  <c r="H224" i="31" l="1"/>
  <c r="J224" i="31" s="1"/>
  <c r="I224" i="31"/>
  <c r="I194" i="26"/>
  <c r="K194" i="26" s="1"/>
  <c r="I169" i="12"/>
  <c r="H169" i="12"/>
  <c r="J169" i="12" s="1"/>
  <c r="L224" i="31" l="1"/>
  <c r="C225" i="31" s="1"/>
  <c r="D225" i="31" s="1"/>
  <c r="E225" i="31" s="1"/>
  <c r="K224" i="31"/>
  <c r="L194" i="26"/>
  <c r="C195" i="26" s="1"/>
  <c r="D195" i="26" s="1"/>
  <c r="E195" i="26" s="1"/>
  <c r="H195" i="26" s="1"/>
  <c r="J195" i="26" s="1"/>
  <c r="K169" i="12"/>
  <c r="L169" i="12"/>
  <c r="C170" i="12" s="1"/>
  <c r="I225" i="31" l="1"/>
  <c r="H225" i="31"/>
  <c r="J225" i="31" s="1"/>
  <c r="I195" i="26"/>
  <c r="K195" i="26" s="1"/>
  <c r="D170" i="12"/>
  <c r="E170" i="12" s="1"/>
  <c r="L195" i="26" l="1"/>
  <c r="C196" i="26" s="1"/>
  <c r="D196" i="26" s="1"/>
  <c r="E196" i="26" s="1"/>
  <c r="I196" i="26" s="1"/>
  <c r="L225" i="31"/>
  <c r="C226" i="31" s="1"/>
  <c r="D226" i="31" s="1"/>
  <c r="E226" i="31" s="1"/>
  <c r="K225" i="31"/>
  <c r="H170" i="12"/>
  <c r="J170" i="12" s="1"/>
  <c r="I170" i="12"/>
  <c r="H196" i="26" l="1"/>
  <c r="J196" i="26" s="1"/>
  <c r="I226" i="31"/>
  <c r="H226" i="31"/>
  <c r="J226" i="31" s="1"/>
  <c r="L196" i="26"/>
  <c r="C197" i="26" s="1"/>
  <c r="D197" i="26" s="1"/>
  <c r="E197" i="26" s="1"/>
  <c r="K196" i="26"/>
  <c r="K170" i="12"/>
  <c r="L170" i="12"/>
  <c r="C171" i="12" s="1"/>
  <c r="K226" i="31" l="1"/>
  <c r="L226" i="31"/>
  <c r="C227" i="31" s="1"/>
  <c r="D227" i="31" s="1"/>
  <c r="E227" i="31" s="1"/>
  <c r="I197" i="26"/>
  <c r="H197" i="26"/>
  <c r="D171" i="12"/>
  <c r="E171" i="12" s="1"/>
  <c r="I227" i="31" l="1"/>
  <c r="H227" i="31"/>
  <c r="J227" i="31" s="1"/>
  <c r="J197" i="26"/>
  <c r="K197" i="26" s="1"/>
  <c r="L197" i="26"/>
  <c r="C198" i="26" s="1"/>
  <c r="D198" i="26" s="1"/>
  <c r="E198" i="26" s="1"/>
  <c r="I171" i="12"/>
  <c r="H171" i="12"/>
  <c r="J171" i="12" s="1"/>
  <c r="L227" i="31" l="1"/>
  <c r="C228" i="31" s="1"/>
  <c r="D228" i="31" s="1"/>
  <c r="E228" i="31" s="1"/>
  <c r="K227" i="31"/>
  <c r="H198" i="26"/>
  <c r="I198" i="26"/>
  <c r="K171" i="12"/>
  <c r="L171" i="12"/>
  <c r="C172" i="12" s="1"/>
  <c r="I228" i="31" l="1"/>
  <c r="H228" i="31"/>
  <c r="J228" i="31" s="1"/>
  <c r="J198" i="26"/>
  <c r="K198" i="26" s="1"/>
  <c r="L198" i="26"/>
  <c r="C199" i="26" s="1"/>
  <c r="D199" i="26" s="1"/>
  <c r="E199" i="26" s="1"/>
  <c r="D172" i="12"/>
  <c r="E172" i="12" s="1"/>
  <c r="L228" i="31" l="1"/>
  <c r="C229" i="31" s="1"/>
  <c r="D229" i="31" s="1"/>
  <c r="E229" i="31" s="1"/>
  <c r="K228" i="31"/>
  <c r="I199" i="26"/>
  <c r="H199" i="26"/>
  <c r="J199" i="26" s="1"/>
  <c r="H172" i="12"/>
  <c r="J172" i="12" s="1"/>
  <c r="I172" i="12"/>
  <c r="H229" i="31" l="1"/>
  <c r="J229" i="31" s="1"/>
  <c r="I229" i="31"/>
  <c r="K199" i="26"/>
  <c r="L199" i="26"/>
  <c r="C200" i="26" s="1"/>
  <c r="D200" i="26" s="1"/>
  <c r="E200" i="26" s="1"/>
  <c r="K172" i="12"/>
  <c r="L172" i="12"/>
  <c r="C173" i="12" s="1"/>
  <c r="L229" i="31" l="1"/>
  <c r="C230" i="31" s="1"/>
  <c r="D230" i="31" s="1"/>
  <c r="E230" i="31" s="1"/>
  <c r="K229" i="31"/>
  <c r="I200" i="26"/>
  <c r="H200" i="26"/>
  <c r="D173" i="12"/>
  <c r="E173" i="12" s="1"/>
  <c r="I230" i="31" l="1"/>
  <c r="H230" i="31"/>
  <c r="J230" i="31" s="1"/>
  <c r="J200" i="26"/>
  <c r="K200" i="26" s="1"/>
  <c r="L200" i="26"/>
  <c r="C201" i="26" s="1"/>
  <c r="D201" i="26" s="1"/>
  <c r="E201" i="26" s="1"/>
  <c r="H173" i="12"/>
  <c r="J173" i="12" s="1"/>
  <c r="I173" i="12"/>
  <c r="K230" i="31" l="1"/>
  <c r="L230" i="31"/>
  <c r="C231" i="31" s="1"/>
  <c r="D231" i="31" s="1"/>
  <c r="E231" i="31" s="1"/>
  <c r="H201" i="26"/>
  <c r="J201" i="26" s="1"/>
  <c r="I201" i="26"/>
  <c r="K173" i="12"/>
  <c r="L173" i="12"/>
  <c r="C174" i="12" s="1"/>
  <c r="I231" i="31" l="1"/>
  <c r="H231" i="31"/>
  <c r="J231" i="31" s="1"/>
  <c r="K201" i="26"/>
  <c r="L201" i="26"/>
  <c r="C202" i="26" s="1"/>
  <c r="D202" i="26" s="1"/>
  <c r="E202" i="26" s="1"/>
  <c r="D174" i="12"/>
  <c r="E174" i="12" s="1"/>
  <c r="K231" i="31" l="1"/>
  <c r="L231" i="31"/>
  <c r="C232" i="31" s="1"/>
  <c r="D232" i="31" s="1"/>
  <c r="E232" i="31" s="1"/>
  <c r="I202" i="26"/>
  <c r="H202" i="26"/>
  <c r="J202" i="26" s="1"/>
  <c r="I174" i="12"/>
  <c r="H174" i="12"/>
  <c r="J174" i="12" s="1"/>
  <c r="I232" i="31" l="1"/>
  <c r="H232" i="31"/>
  <c r="J232" i="31" s="1"/>
  <c r="K202" i="26"/>
  <c r="L202" i="26"/>
  <c r="C203" i="26" s="1"/>
  <c r="D203" i="26" s="1"/>
  <c r="E203" i="26" s="1"/>
  <c r="K174" i="12"/>
  <c r="L174" i="12"/>
  <c r="C175" i="12" s="1"/>
  <c r="K232" i="31" l="1"/>
  <c r="L232" i="31"/>
  <c r="C233" i="31" s="1"/>
  <c r="D233" i="31" s="1"/>
  <c r="E233" i="31" s="1"/>
  <c r="I203" i="26"/>
  <c r="H203" i="26"/>
  <c r="D175" i="12"/>
  <c r="E175" i="12" s="1"/>
  <c r="H233" i="31" l="1"/>
  <c r="J233" i="31" s="1"/>
  <c r="I233" i="31"/>
  <c r="J203" i="26"/>
  <c r="K203" i="26" s="1"/>
  <c r="L203" i="26"/>
  <c r="C204" i="26" s="1"/>
  <c r="D204" i="26" s="1"/>
  <c r="E204" i="26" s="1"/>
  <c r="H175" i="12"/>
  <c r="J175" i="12" s="1"/>
  <c r="I175" i="12"/>
  <c r="K233" i="31" l="1"/>
  <c r="L233" i="31"/>
  <c r="C234" i="31" s="1"/>
  <c r="D234" i="31" s="1"/>
  <c r="E234" i="31" s="1"/>
  <c r="H204" i="26"/>
  <c r="J204" i="26" s="1"/>
  <c r="I204" i="26"/>
  <c r="K175" i="12"/>
  <c r="L175" i="12"/>
  <c r="C176" i="12" s="1"/>
  <c r="I234" i="31" l="1"/>
  <c r="H234" i="31"/>
  <c r="J234" i="31" s="1"/>
  <c r="K204" i="26"/>
  <c r="L204" i="26"/>
  <c r="C205" i="26" s="1"/>
  <c r="D205" i="26" s="1"/>
  <c r="E205" i="26" s="1"/>
  <c r="D176" i="12"/>
  <c r="E176" i="12" s="1"/>
  <c r="L234" i="31" l="1"/>
  <c r="C235" i="31" s="1"/>
  <c r="D235" i="31" s="1"/>
  <c r="E235" i="31" s="1"/>
  <c r="K234" i="31"/>
  <c r="I205" i="26"/>
  <c r="H205" i="26"/>
  <c r="J205" i="26" s="1"/>
  <c r="I176" i="12"/>
  <c r="H176" i="12"/>
  <c r="J176" i="12" s="1"/>
  <c r="H235" i="31" l="1"/>
  <c r="J235" i="31" s="1"/>
  <c r="I235" i="31"/>
  <c r="K205" i="26"/>
  <c r="L205" i="26"/>
  <c r="C206" i="26" s="1"/>
  <c r="D206" i="26" s="1"/>
  <c r="E206" i="26" s="1"/>
  <c r="K176" i="12"/>
  <c r="L176" i="12"/>
  <c r="C177" i="12" s="1"/>
  <c r="K235" i="31" l="1"/>
  <c r="L235" i="31"/>
  <c r="C236" i="31" s="1"/>
  <c r="D236" i="31" s="1"/>
  <c r="E236" i="31" s="1"/>
  <c r="I206" i="26"/>
  <c r="H206" i="26"/>
  <c r="J206" i="26" s="1"/>
  <c r="D177" i="12"/>
  <c r="E177" i="12" s="1"/>
  <c r="I236" i="31" l="1"/>
  <c r="H236" i="31"/>
  <c r="J236" i="31" s="1"/>
  <c r="K206" i="26"/>
  <c r="L206" i="26"/>
  <c r="C207" i="26" s="1"/>
  <c r="D207" i="26" s="1"/>
  <c r="E207" i="26" s="1"/>
  <c r="H177" i="12"/>
  <c r="J177" i="12" s="1"/>
  <c r="I177" i="12"/>
  <c r="L236" i="31" l="1"/>
  <c r="C237" i="31" s="1"/>
  <c r="D237" i="31" s="1"/>
  <c r="E237" i="31" s="1"/>
  <c r="K236" i="31"/>
  <c r="I207" i="26"/>
  <c r="H207" i="26"/>
  <c r="J207" i="26" s="1"/>
  <c r="K177" i="12"/>
  <c r="L177" i="12"/>
  <c r="C178" i="12" s="1"/>
  <c r="I237" i="31" l="1"/>
  <c r="H237" i="31"/>
  <c r="J237" i="31" s="1"/>
  <c r="K207" i="26"/>
  <c r="L207" i="26"/>
  <c r="C208" i="26" s="1"/>
  <c r="D208" i="26" s="1"/>
  <c r="E208" i="26" s="1"/>
  <c r="D178" i="12"/>
  <c r="E178" i="12" s="1"/>
  <c r="K237" i="31" l="1"/>
  <c r="L237" i="31"/>
  <c r="C238" i="31" s="1"/>
  <c r="D238" i="31" s="1"/>
  <c r="E238" i="31" s="1"/>
  <c r="I208" i="26"/>
  <c r="H208" i="26"/>
  <c r="J208" i="26" s="1"/>
  <c r="I178" i="12"/>
  <c r="H178" i="12"/>
  <c r="J178" i="12" s="1"/>
  <c r="H238" i="31" l="1"/>
  <c r="J238" i="31" s="1"/>
  <c r="I238" i="31"/>
  <c r="K208" i="26"/>
  <c r="L208" i="26"/>
  <c r="C209" i="26" s="1"/>
  <c r="D209" i="26" s="1"/>
  <c r="E209" i="26" s="1"/>
  <c r="K178" i="12"/>
  <c r="L178" i="12"/>
  <c r="C179" i="12" s="1"/>
  <c r="L238" i="31" l="1"/>
  <c r="C239" i="31" s="1"/>
  <c r="D239" i="31" s="1"/>
  <c r="E239" i="31" s="1"/>
  <c r="K238" i="31"/>
  <c r="I209" i="26"/>
  <c r="H209" i="26"/>
  <c r="J209" i="26" s="1"/>
  <c r="D179" i="12"/>
  <c r="E179" i="12" s="1"/>
  <c r="H239" i="31" l="1"/>
  <c r="J239" i="31" s="1"/>
  <c r="I239" i="31"/>
  <c r="K209" i="26"/>
  <c r="L209" i="26"/>
  <c r="C210" i="26" s="1"/>
  <c r="D210" i="26" s="1"/>
  <c r="E210" i="26" s="1"/>
  <c r="H179" i="12"/>
  <c r="J179" i="12" s="1"/>
  <c r="I179" i="12"/>
  <c r="L239" i="31" l="1"/>
  <c r="C240" i="31" s="1"/>
  <c r="D240" i="31" s="1"/>
  <c r="E240" i="31" s="1"/>
  <c r="K239" i="31"/>
  <c r="I210" i="26"/>
  <c r="H210" i="26"/>
  <c r="J210" i="26" s="1"/>
  <c r="K179" i="12"/>
  <c r="L179" i="12"/>
  <c r="C180" i="12" s="1"/>
  <c r="I240" i="31" l="1"/>
  <c r="H240" i="31"/>
  <c r="J240" i="31" s="1"/>
  <c r="K210" i="26"/>
  <c r="L210" i="26"/>
  <c r="C211" i="26" s="1"/>
  <c r="D211" i="26" s="1"/>
  <c r="E211" i="26" s="1"/>
  <c r="D180" i="12"/>
  <c r="E180" i="12" s="1"/>
  <c r="L240" i="31" l="1"/>
  <c r="C241" i="31" s="1"/>
  <c r="D241" i="31" s="1"/>
  <c r="E241" i="31" s="1"/>
  <c r="K240" i="31"/>
  <c r="I211" i="26"/>
  <c r="H211" i="26"/>
  <c r="J211" i="26" s="1"/>
  <c r="I180" i="12"/>
  <c r="H180" i="12"/>
  <c r="J180" i="12" s="1"/>
  <c r="I241" i="31" l="1"/>
  <c r="H241" i="31"/>
  <c r="J241" i="31" s="1"/>
  <c r="K211" i="26"/>
  <c r="L211" i="26"/>
  <c r="C212" i="26" s="1"/>
  <c r="D212" i="26" s="1"/>
  <c r="E212" i="26" s="1"/>
  <c r="K180" i="12"/>
  <c r="L180" i="12"/>
  <c r="C181" i="12" s="1"/>
  <c r="L241" i="31" l="1"/>
  <c r="C242" i="31" s="1"/>
  <c r="D242" i="31" s="1"/>
  <c r="E242" i="31" s="1"/>
  <c r="K241" i="31"/>
  <c r="I212" i="26"/>
  <c r="H212" i="26"/>
  <c r="J212" i="26" s="1"/>
  <c r="D181" i="12"/>
  <c r="E181" i="12" s="1"/>
  <c r="I242" i="31" l="1"/>
  <c r="H242" i="31"/>
  <c r="J242" i="31" s="1"/>
  <c r="K212" i="26"/>
  <c r="L212" i="26"/>
  <c r="C213" i="26" s="1"/>
  <c r="D213" i="26" s="1"/>
  <c r="E213" i="26" s="1"/>
  <c r="H181" i="12"/>
  <c r="J181" i="12" s="1"/>
  <c r="I181" i="12"/>
  <c r="L242" i="31" l="1"/>
  <c r="C243" i="31" s="1"/>
  <c r="D243" i="31" s="1"/>
  <c r="E243" i="31" s="1"/>
  <c r="K242" i="31"/>
  <c r="I213" i="26"/>
  <c r="H213" i="26"/>
  <c r="J213" i="26" s="1"/>
  <c r="K181" i="12"/>
  <c r="L181" i="12"/>
  <c r="C182" i="12" s="1"/>
  <c r="I243" i="31" l="1"/>
  <c r="H243" i="31"/>
  <c r="J243" i="31" s="1"/>
  <c r="K213" i="26"/>
  <c r="L213" i="26"/>
  <c r="C214" i="26" s="1"/>
  <c r="D214" i="26" s="1"/>
  <c r="E214" i="26" s="1"/>
  <c r="D182" i="12"/>
  <c r="E182" i="12" s="1"/>
  <c r="K243" i="31" l="1"/>
  <c r="L243" i="31"/>
  <c r="C244" i="31" s="1"/>
  <c r="D244" i="31" s="1"/>
  <c r="E244" i="31" s="1"/>
  <c r="I214" i="26"/>
  <c r="H214" i="26"/>
  <c r="H182" i="12"/>
  <c r="J182" i="12" s="1"/>
  <c r="I182" i="12"/>
  <c r="I244" i="31" l="1"/>
  <c r="H244" i="31"/>
  <c r="J244" i="31" s="1"/>
  <c r="J214" i="26"/>
  <c r="K214" i="26" s="1"/>
  <c r="L214" i="26"/>
  <c r="C215" i="26" s="1"/>
  <c r="D215" i="26" s="1"/>
  <c r="E215" i="26" s="1"/>
  <c r="K182" i="12"/>
  <c r="L182" i="12"/>
  <c r="C183" i="12" s="1"/>
  <c r="L244" i="31" l="1"/>
  <c r="C245" i="31" s="1"/>
  <c r="D245" i="31" s="1"/>
  <c r="E245" i="31" s="1"/>
  <c r="K244" i="31"/>
  <c r="H215" i="26"/>
  <c r="J215" i="26" s="1"/>
  <c r="I215" i="26"/>
  <c r="D183" i="12"/>
  <c r="E183" i="12" s="1"/>
  <c r="H245" i="31" l="1"/>
  <c r="J245" i="31" s="1"/>
  <c r="I245" i="31"/>
  <c r="K215" i="26"/>
  <c r="L215" i="26"/>
  <c r="C216" i="26" s="1"/>
  <c r="D216" i="26" s="1"/>
  <c r="E216" i="26" s="1"/>
  <c r="H183" i="12"/>
  <c r="J183" i="12" s="1"/>
  <c r="I183" i="12"/>
  <c r="K245" i="31" l="1"/>
  <c r="L245" i="31"/>
  <c r="C246" i="31" s="1"/>
  <c r="D246" i="31" s="1"/>
  <c r="E246" i="31" s="1"/>
  <c r="I216" i="26"/>
  <c r="H216" i="26"/>
  <c r="J216" i="26" s="1"/>
  <c r="K183" i="12"/>
  <c r="L183" i="12"/>
  <c r="C184" i="12" s="1"/>
  <c r="I246" i="31" l="1"/>
  <c r="H246" i="31"/>
  <c r="J246" i="31" s="1"/>
  <c r="K216" i="26"/>
  <c r="L216" i="26"/>
  <c r="C217" i="26" s="1"/>
  <c r="D217" i="26" s="1"/>
  <c r="E217" i="26" s="1"/>
  <c r="D184" i="12"/>
  <c r="E184" i="12" s="1"/>
  <c r="L246" i="31" l="1"/>
  <c r="C247" i="31" s="1"/>
  <c r="D247" i="31" s="1"/>
  <c r="E247" i="31" s="1"/>
  <c r="K246" i="31"/>
  <c r="I217" i="26"/>
  <c r="H217" i="26"/>
  <c r="J217" i="26" s="1"/>
  <c r="I184" i="12"/>
  <c r="H184" i="12"/>
  <c r="J184" i="12" s="1"/>
  <c r="I247" i="31" l="1"/>
  <c r="H247" i="31"/>
  <c r="J247" i="31" s="1"/>
  <c r="L217" i="26"/>
  <c r="C218" i="26" s="1"/>
  <c r="D218" i="26" s="1"/>
  <c r="E218" i="26" s="1"/>
  <c r="K217" i="26"/>
  <c r="K184" i="12"/>
  <c r="L184" i="12"/>
  <c r="C185" i="12" s="1"/>
  <c r="L247" i="31" l="1"/>
  <c r="C248" i="31" s="1"/>
  <c r="D248" i="31" s="1"/>
  <c r="E248" i="31" s="1"/>
  <c r="K247" i="31"/>
  <c r="H218" i="26"/>
  <c r="J218" i="26" s="1"/>
  <c r="I218" i="26"/>
  <c r="D185" i="12"/>
  <c r="E185" i="12" s="1"/>
  <c r="H248" i="31" l="1"/>
  <c r="J248" i="31" s="1"/>
  <c r="I248" i="31"/>
  <c r="K218" i="26"/>
  <c r="L218" i="26"/>
  <c r="C219" i="26" s="1"/>
  <c r="D219" i="26" s="1"/>
  <c r="E219" i="26" s="1"/>
  <c r="I185" i="12"/>
  <c r="H185" i="12"/>
  <c r="J185" i="12" s="1"/>
  <c r="K248" i="31" l="1"/>
  <c r="L248" i="31"/>
  <c r="C249" i="31" s="1"/>
  <c r="D249" i="31" s="1"/>
  <c r="E249" i="31" s="1"/>
  <c r="H219" i="26"/>
  <c r="J219" i="26" s="1"/>
  <c r="I219" i="26"/>
  <c r="K185" i="12"/>
  <c r="L185" i="12"/>
  <c r="C186" i="12" s="1"/>
  <c r="I249" i="31" l="1"/>
  <c r="H249" i="31"/>
  <c r="J249" i="31" s="1"/>
  <c r="K219" i="26"/>
  <c r="L219" i="26"/>
  <c r="C220" i="26" s="1"/>
  <c r="D220" i="26" s="1"/>
  <c r="E220" i="26" s="1"/>
  <c r="D186" i="12"/>
  <c r="E186" i="12" s="1"/>
  <c r="K249" i="31" l="1"/>
  <c r="L249" i="31"/>
  <c r="C250" i="31" s="1"/>
  <c r="D250" i="31" s="1"/>
  <c r="E250" i="31" s="1"/>
  <c r="H220" i="26"/>
  <c r="J220" i="26" s="1"/>
  <c r="I220" i="26"/>
  <c r="I186" i="12"/>
  <c r="H186" i="12"/>
  <c r="J186" i="12" s="1"/>
  <c r="H250" i="31" l="1"/>
  <c r="J250" i="31" s="1"/>
  <c r="I250" i="31"/>
  <c r="K220" i="26"/>
  <c r="L220" i="26"/>
  <c r="C221" i="26" s="1"/>
  <c r="D221" i="26" s="1"/>
  <c r="E221" i="26" s="1"/>
  <c r="K186" i="12"/>
  <c r="L186" i="12"/>
  <c r="C187" i="12" s="1"/>
  <c r="L250" i="31" l="1"/>
  <c r="C251" i="31" s="1"/>
  <c r="D251" i="31" s="1"/>
  <c r="E251" i="31" s="1"/>
  <c r="K250" i="31"/>
  <c r="H221" i="26"/>
  <c r="J221" i="26" s="1"/>
  <c r="I221" i="26"/>
  <c r="D187" i="12"/>
  <c r="E187" i="12" s="1"/>
  <c r="I251" i="31" l="1"/>
  <c r="H251" i="31"/>
  <c r="J251" i="31" s="1"/>
  <c r="K221" i="26"/>
  <c r="L221" i="26"/>
  <c r="C222" i="26" s="1"/>
  <c r="D222" i="26" s="1"/>
  <c r="E222" i="26" s="1"/>
  <c r="H187" i="12"/>
  <c r="J187" i="12" s="1"/>
  <c r="I187" i="12"/>
  <c r="L251" i="31" l="1"/>
  <c r="C252" i="31" s="1"/>
  <c r="D252" i="31" s="1"/>
  <c r="E252" i="31" s="1"/>
  <c r="K251" i="31"/>
  <c r="H222" i="26"/>
  <c r="J222" i="26" s="1"/>
  <c r="I222" i="26"/>
  <c r="K187" i="12"/>
  <c r="L187" i="12"/>
  <c r="C188" i="12" s="1"/>
  <c r="I252" i="31" l="1"/>
  <c r="H252" i="31"/>
  <c r="J252" i="31" s="1"/>
  <c r="K222" i="26"/>
  <c r="L222" i="26"/>
  <c r="C223" i="26" s="1"/>
  <c r="D223" i="26" s="1"/>
  <c r="E223" i="26" s="1"/>
  <c r="D188" i="12"/>
  <c r="E188" i="12" s="1"/>
  <c r="L252" i="31" l="1"/>
  <c r="C253" i="31" s="1"/>
  <c r="D253" i="31" s="1"/>
  <c r="E253" i="31" s="1"/>
  <c r="K252" i="31"/>
  <c r="H223" i="26"/>
  <c r="J223" i="26" s="1"/>
  <c r="I223" i="26"/>
  <c r="H188" i="12"/>
  <c r="J188" i="12" s="1"/>
  <c r="I188" i="12"/>
  <c r="H253" i="31" l="1"/>
  <c r="J253" i="31" s="1"/>
  <c r="I253" i="31"/>
  <c r="K223" i="26"/>
  <c r="L223" i="26"/>
  <c r="C224" i="26" s="1"/>
  <c r="D224" i="26" s="1"/>
  <c r="E224" i="26" s="1"/>
  <c r="H224" i="26" s="1"/>
  <c r="J224" i="26" s="1"/>
  <c r="K188" i="12"/>
  <c r="L188" i="12"/>
  <c r="C189" i="12" s="1"/>
  <c r="K253" i="31" l="1"/>
  <c r="L253" i="31"/>
  <c r="C254" i="31" s="1"/>
  <c r="D254" i="31" s="1"/>
  <c r="E254" i="31" s="1"/>
  <c r="I224" i="26"/>
  <c r="K224" i="26" s="1"/>
  <c r="D189" i="12"/>
  <c r="E189" i="12" s="1"/>
  <c r="H254" i="31" l="1"/>
  <c r="J254" i="31" s="1"/>
  <c r="I254" i="31"/>
  <c r="L224" i="26"/>
  <c r="C225" i="26" s="1"/>
  <c r="D225" i="26" s="1"/>
  <c r="E225" i="26" s="1"/>
  <c r="I225" i="26" s="1"/>
  <c r="I189" i="12"/>
  <c r="H189" i="12"/>
  <c r="J189" i="12" s="1"/>
  <c r="L254" i="31" l="1"/>
  <c r="C255" i="31" s="1"/>
  <c r="D255" i="31" s="1"/>
  <c r="E255" i="31" s="1"/>
  <c r="K254" i="31"/>
  <c r="H225" i="26"/>
  <c r="J225" i="26" s="1"/>
  <c r="K225" i="26" s="1"/>
  <c r="K189" i="12"/>
  <c r="L189" i="12"/>
  <c r="C190" i="12" s="1"/>
  <c r="H255" i="31" l="1"/>
  <c r="J255" i="31" s="1"/>
  <c r="I255" i="31"/>
  <c r="L225" i="26"/>
  <c r="C226" i="26" s="1"/>
  <c r="D226" i="26" s="1"/>
  <c r="E226" i="26" s="1"/>
  <c r="H226" i="26" s="1"/>
  <c r="J226" i="26" s="1"/>
  <c r="D190" i="12"/>
  <c r="E190" i="12" s="1"/>
  <c r="L255" i="31" l="1"/>
  <c r="C256" i="31" s="1"/>
  <c r="D256" i="31" s="1"/>
  <c r="E256" i="31" s="1"/>
  <c r="K255" i="31"/>
  <c r="I226" i="26"/>
  <c r="K226" i="26" s="1"/>
  <c r="H190" i="12"/>
  <c r="J190" i="12" s="1"/>
  <c r="I190" i="12"/>
  <c r="H256" i="31" l="1"/>
  <c r="J256" i="31" s="1"/>
  <c r="I256" i="31"/>
  <c r="L226" i="26"/>
  <c r="C227" i="26" s="1"/>
  <c r="D227" i="26" s="1"/>
  <c r="E227" i="26" s="1"/>
  <c r="I227" i="26" s="1"/>
  <c r="L190" i="12"/>
  <c r="C191" i="12" s="1"/>
  <c r="D191" i="12" s="1"/>
  <c r="E191" i="12" s="1"/>
  <c r="K190" i="12"/>
  <c r="K256" i="31" l="1"/>
  <c r="L256" i="31"/>
  <c r="C257" i="31" s="1"/>
  <c r="D257" i="31" s="1"/>
  <c r="E257" i="31" s="1"/>
  <c r="H227" i="26"/>
  <c r="J227" i="26" s="1"/>
  <c r="K227" i="26" s="1"/>
  <c r="I191" i="12"/>
  <c r="H191" i="12"/>
  <c r="J191" i="12" s="1"/>
  <c r="H257" i="31" l="1"/>
  <c r="J257" i="31" s="1"/>
  <c r="I257" i="31"/>
  <c r="L227" i="26"/>
  <c r="C228" i="26" s="1"/>
  <c r="D228" i="26" s="1"/>
  <c r="E228" i="26" s="1"/>
  <c r="H228" i="26" s="1"/>
  <c r="K191" i="12"/>
  <c r="L191" i="12"/>
  <c r="C192" i="12" s="1"/>
  <c r="L257" i="31" l="1"/>
  <c r="C258" i="31" s="1"/>
  <c r="D258" i="31" s="1"/>
  <c r="E258" i="31" s="1"/>
  <c r="K257" i="31"/>
  <c r="I228" i="26"/>
  <c r="L228" i="26" s="1"/>
  <c r="C229" i="26" s="1"/>
  <c r="D229" i="26" s="1"/>
  <c r="E229" i="26" s="1"/>
  <c r="J228" i="26"/>
  <c r="D192" i="12"/>
  <c r="E192" i="12" s="1"/>
  <c r="H258" i="31" l="1"/>
  <c r="J258" i="31" s="1"/>
  <c r="I258" i="31"/>
  <c r="K228" i="26"/>
  <c r="H229" i="26"/>
  <c r="J229" i="26" s="1"/>
  <c r="I229" i="26"/>
  <c r="H192" i="12"/>
  <c r="J192" i="12" s="1"/>
  <c r="I192" i="12"/>
  <c r="L258" i="31" l="1"/>
  <c r="C259" i="31" s="1"/>
  <c r="D259" i="31" s="1"/>
  <c r="E259" i="31" s="1"/>
  <c r="K258" i="31"/>
  <c r="K229" i="26"/>
  <c r="L229" i="26"/>
  <c r="C230" i="26" s="1"/>
  <c r="D230" i="26" s="1"/>
  <c r="E230" i="26" s="1"/>
  <c r="K192" i="12"/>
  <c r="L192" i="12"/>
  <c r="C193" i="12" s="1"/>
  <c r="H259" i="31" l="1"/>
  <c r="J259" i="31" s="1"/>
  <c r="I259" i="31"/>
  <c r="I230" i="26"/>
  <c r="H230" i="26"/>
  <c r="J230" i="26" s="1"/>
  <c r="D193" i="12"/>
  <c r="E193" i="12" s="1"/>
  <c r="L259" i="31" l="1"/>
  <c r="C260" i="31" s="1"/>
  <c r="D260" i="31" s="1"/>
  <c r="E260" i="31" s="1"/>
  <c r="K259" i="31"/>
  <c r="K230" i="26"/>
  <c r="L230" i="26"/>
  <c r="C231" i="26" s="1"/>
  <c r="D231" i="26" s="1"/>
  <c r="E231" i="26" s="1"/>
  <c r="H193" i="12"/>
  <c r="J193" i="12" s="1"/>
  <c r="I193" i="12"/>
  <c r="H260" i="31" l="1"/>
  <c r="J260" i="31" s="1"/>
  <c r="I260" i="31"/>
  <c r="I231" i="26"/>
  <c r="H231" i="26"/>
  <c r="J231" i="26" s="1"/>
  <c r="K193" i="12"/>
  <c r="L193" i="12"/>
  <c r="C194" i="12" s="1"/>
  <c r="L260" i="31" l="1"/>
  <c r="C261" i="31" s="1"/>
  <c r="D261" i="31" s="1"/>
  <c r="E261" i="31" s="1"/>
  <c r="K260" i="31"/>
  <c r="K231" i="26"/>
  <c r="L231" i="26"/>
  <c r="C232" i="26" s="1"/>
  <c r="D232" i="26" s="1"/>
  <c r="E232" i="26" s="1"/>
  <c r="D194" i="12"/>
  <c r="E194" i="12" s="1"/>
  <c r="I261" i="31" l="1"/>
  <c r="H261" i="31"/>
  <c r="J261" i="31" s="1"/>
  <c r="I232" i="26"/>
  <c r="H232" i="26"/>
  <c r="J232" i="26" s="1"/>
  <c r="I194" i="12"/>
  <c r="H194" i="12"/>
  <c r="J194" i="12" s="1"/>
  <c r="K261" i="31" l="1"/>
  <c r="L261" i="31"/>
  <c r="C262" i="31" s="1"/>
  <c r="D262" i="31" s="1"/>
  <c r="E262" i="31" s="1"/>
  <c r="K232" i="26"/>
  <c r="L232" i="26"/>
  <c r="C233" i="26" s="1"/>
  <c r="D233" i="26" s="1"/>
  <c r="E233" i="26" s="1"/>
  <c r="K194" i="12"/>
  <c r="L194" i="12"/>
  <c r="C195" i="12" s="1"/>
  <c r="H262" i="31" l="1"/>
  <c r="J262" i="31" s="1"/>
  <c r="I262" i="31"/>
  <c r="I233" i="26"/>
  <c r="H233" i="26"/>
  <c r="J233" i="26" s="1"/>
  <c r="D195" i="12"/>
  <c r="E195" i="12" s="1"/>
  <c r="K262" i="31" l="1"/>
  <c r="L262" i="31"/>
  <c r="C263" i="31" s="1"/>
  <c r="D263" i="31" s="1"/>
  <c r="E263" i="31" s="1"/>
  <c r="K233" i="26"/>
  <c r="L233" i="26"/>
  <c r="C234" i="26" s="1"/>
  <c r="D234" i="26" s="1"/>
  <c r="E234" i="26" s="1"/>
  <c r="H195" i="12"/>
  <c r="J195" i="12" s="1"/>
  <c r="I195" i="12"/>
  <c r="H263" i="31" l="1"/>
  <c r="J263" i="31" s="1"/>
  <c r="I263" i="31"/>
  <c r="I234" i="26"/>
  <c r="H234" i="26"/>
  <c r="J234" i="26" s="1"/>
  <c r="K195" i="12"/>
  <c r="L195" i="12"/>
  <c r="C196" i="12" s="1"/>
  <c r="L263" i="31" l="1"/>
  <c r="C264" i="31" s="1"/>
  <c r="D264" i="31" s="1"/>
  <c r="E264" i="31" s="1"/>
  <c r="K263" i="31"/>
  <c r="K234" i="26"/>
  <c r="L234" i="26"/>
  <c r="C235" i="26" s="1"/>
  <c r="D235" i="26" s="1"/>
  <c r="E235" i="26" s="1"/>
  <c r="D196" i="12"/>
  <c r="E196" i="12" s="1"/>
  <c r="H264" i="31" l="1"/>
  <c r="J264" i="31" s="1"/>
  <c r="I264" i="31"/>
  <c r="I235" i="26"/>
  <c r="H235" i="26"/>
  <c r="J235" i="26" s="1"/>
  <c r="H196" i="12"/>
  <c r="J196" i="12" s="1"/>
  <c r="I196" i="12"/>
  <c r="L264" i="31" l="1"/>
  <c r="C265" i="31" s="1"/>
  <c r="D265" i="31" s="1"/>
  <c r="E265" i="31" s="1"/>
  <c r="K264" i="31"/>
  <c r="K235" i="26"/>
  <c r="L235" i="26"/>
  <c r="C236" i="26" s="1"/>
  <c r="D236" i="26" s="1"/>
  <c r="E236" i="26" s="1"/>
  <c r="K196" i="12"/>
  <c r="L196" i="12"/>
  <c r="C197" i="12" s="1"/>
  <c r="H265" i="31" l="1"/>
  <c r="J265" i="31" s="1"/>
  <c r="I265" i="31"/>
  <c r="I236" i="26"/>
  <c r="H236" i="26"/>
  <c r="J236" i="26" s="1"/>
  <c r="D197" i="12"/>
  <c r="E197" i="12" s="1"/>
  <c r="L265" i="31" l="1"/>
  <c r="C266" i="31" s="1"/>
  <c r="D266" i="31" s="1"/>
  <c r="E266" i="31" s="1"/>
  <c r="K265" i="31"/>
  <c r="K236" i="26"/>
  <c r="L236" i="26"/>
  <c r="C237" i="26" s="1"/>
  <c r="D237" i="26" s="1"/>
  <c r="E237" i="26" s="1"/>
  <c r="I197" i="12"/>
  <c r="H197" i="12"/>
  <c r="J197" i="12" s="1"/>
  <c r="H266" i="31" l="1"/>
  <c r="J266" i="31" s="1"/>
  <c r="I266" i="31"/>
  <c r="I237" i="26"/>
  <c r="H237" i="26"/>
  <c r="J237" i="26" s="1"/>
  <c r="K197" i="12"/>
  <c r="L197" i="12"/>
  <c r="C198" i="12" s="1"/>
  <c r="K266" i="31" l="1"/>
  <c r="L266" i="31"/>
  <c r="C267" i="31" s="1"/>
  <c r="D267" i="31" s="1"/>
  <c r="E267" i="31" s="1"/>
  <c r="K237" i="26"/>
  <c r="L237" i="26"/>
  <c r="C238" i="26" s="1"/>
  <c r="D238" i="26" s="1"/>
  <c r="E238" i="26" s="1"/>
  <c r="D198" i="12"/>
  <c r="E198" i="12" s="1"/>
  <c r="I267" i="31" l="1"/>
  <c r="H267" i="31"/>
  <c r="J267" i="31" s="1"/>
  <c r="I238" i="26"/>
  <c r="H238" i="26"/>
  <c r="J238" i="26" s="1"/>
  <c r="H198" i="12"/>
  <c r="J198" i="12" s="1"/>
  <c r="I198" i="12"/>
  <c r="K267" i="31" l="1"/>
  <c r="L267" i="31"/>
  <c r="C268" i="31" s="1"/>
  <c r="D268" i="31" s="1"/>
  <c r="E268" i="31" s="1"/>
  <c r="K238" i="26"/>
  <c r="L238" i="26"/>
  <c r="C239" i="26" s="1"/>
  <c r="D239" i="26" s="1"/>
  <c r="E239" i="26" s="1"/>
  <c r="K198" i="12"/>
  <c r="L198" i="12"/>
  <c r="C199" i="12" s="1"/>
  <c r="I268" i="31" l="1"/>
  <c r="H268" i="31"/>
  <c r="J268" i="31" s="1"/>
  <c r="I239" i="26"/>
  <c r="H239" i="26"/>
  <c r="J239" i="26" s="1"/>
  <c r="D199" i="12"/>
  <c r="E199" i="12" s="1"/>
  <c r="L268" i="31" l="1"/>
  <c r="C269" i="31" s="1"/>
  <c r="D269" i="31" s="1"/>
  <c r="E269" i="31" s="1"/>
  <c r="K268" i="31"/>
  <c r="K239" i="26"/>
  <c r="L239" i="26"/>
  <c r="C240" i="26" s="1"/>
  <c r="D240" i="26" s="1"/>
  <c r="E240" i="26" s="1"/>
  <c r="I199" i="12"/>
  <c r="H199" i="12"/>
  <c r="J199" i="12" s="1"/>
  <c r="I269" i="31" l="1"/>
  <c r="H269" i="31"/>
  <c r="J269" i="31" s="1"/>
  <c r="I240" i="26"/>
  <c r="H240" i="26"/>
  <c r="J240" i="26" s="1"/>
  <c r="K199" i="12"/>
  <c r="L199" i="12"/>
  <c r="C200" i="12" s="1"/>
  <c r="L269" i="31" l="1"/>
  <c r="C270" i="31" s="1"/>
  <c r="D270" i="31" s="1"/>
  <c r="E270" i="31" s="1"/>
  <c r="K269" i="31"/>
  <c r="K240" i="26"/>
  <c r="L240" i="26"/>
  <c r="C241" i="26" s="1"/>
  <c r="D241" i="26" s="1"/>
  <c r="E241" i="26" s="1"/>
  <c r="D200" i="12"/>
  <c r="E200" i="12" s="1"/>
  <c r="H270" i="31" l="1"/>
  <c r="J270" i="31" s="1"/>
  <c r="I270" i="31"/>
  <c r="I241" i="26"/>
  <c r="H241" i="26"/>
  <c r="J241" i="26" s="1"/>
  <c r="H200" i="12"/>
  <c r="J200" i="12" s="1"/>
  <c r="I200" i="12"/>
  <c r="L270" i="31" l="1"/>
  <c r="C271" i="31" s="1"/>
  <c r="D271" i="31" s="1"/>
  <c r="E271" i="31" s="1"/>
  <c r="K270" i="31"/>
  <c r="K241" i="26"/>
  <c r="L241" i="26"/>
  <c r="C242" i="26" s="1"/>
  <c r="D242" i="26" s="1"/>
  <c r="E242" i="26" s="1"/>
  <c r="K200" i="12"/>
  <c r="L200" i="12"/>
  <c r="C201" i="12" s="1"/>
  <c r="H271" i="31" l="1"/>
  <c r="J271" i="31" s="1"/>
  <c r="I271" i="31"/>
  <c r="I242" i="26"/>
  <c r="H242" i="26"/>
  <c r="D201" i="12"/>
  <c r="E201" i="12" s="1"/>
  <c r="L271" i="31" l="1"/>
  <c r="C272" i="31" s="1"/>
  <c r="D272" i="31" s="1"/>
  <c r="E272" i="31" s="1"/>
  <c r="K271" i="31"/>
  <c r="J242" i="26"/>
  <c r="K242" i="26" s="1"/>
  <c r="L242" i="26"/>
  <c r="C243" i="26" s="1"/>
  <c r="D243" i="26" s="1"/>
  <c r="E243" i="26" s="1"/>
  <c r="I201" i="12"/>
  <c r="H201" i="12"/>
  <c r="J201" i="12" s="1"/>
  <c r="I272" i="31" l="1"/>
  <c r="H272" i="31"/>
  <c r="J272" i="31" s="1"/>
  <c r="H243" i="26"/>
  <c r="I243" i="26"/>
  <c r="K201" i="12"/>
  <c r="L201" i="12"/>
  <c r="C202" i="12" s="1"/>
  <c r="K272" i="31" l="1"/>
  <c r="L272" i="31"/>
  <c r="C273" i="31" s="1"/>
  <c r="D273" i="31" s="1"/>
  <c r="E273" i="31" s="1"/>
  <c r="H273" i="31" s="1"/>
  <c r="J273" i="31" s="1"/>
  <c r="J243" i="26"/>
  <c r="K243" i="26" s="1"/>
  <c r="L243" i="26"/>
  <c r="C244" i="26" s="1"/>
  <c r="D202" i="12"/>
  <c r="E202" i="12" s="1"/>
  <c r="I273" i="31" l="1"/>
  <c r="L273" i="31" s="1"/>
  <c r="C274" i="31" s="1"/>
  <c r="D274" i="31" s="1"/>
  <c r="E274" i="31" s="1"/>
  <c r="D244" i="26"/>
  <c r="E244" i="26" s="1"/>
  <c r="H202" i="12"/>
  <c r="J202" i="12" s="1"/>
  <c r="I202" i="12"/>
  <c r="K273" i="31" l="1"/>
  <c r="H274" i="31"/>
  <c r="J274" i="31" s="1"/>
  <c r="I274" i="31"/>
  <c r="I244" i="26"/>
  <c r="H244" i="26"/>
  <c r="K202" i="12"/>
  <c r="L202" i="12"/>
  <c r="C203" i="12" s="1"/>
  <c r="K274" i="31" l="1"/>
  <c r="L274" i="31"/>
  <c r="C275" i="31" s="1"/>
  <c r="D275" i="31" s="1"/>
  <c r="E275" i="31" s="1"/>
  <c r="J244" i="26"/>
  <c r="K244" i="26" s="1"/>
  <c r="L244" i="26"/>
  <c r="C245" i="26" s="1"/>
  <c r="D245" i="26" s="1"/>
  <c r="E245" i="26" s="1"/>
  <c r="D203" i="12"/>
  <c r="E203" i="12" s="1"/>
  <c r="H275" i="31" l="1"/>
  <c r="J275" i="31" s="1"/>
  <c r="I275" i="31"/>
  <c r="H245" i="26"/>
  <c r="J245" i="26" s="1"/>
  <c r="I245" i="26"/>
  <c r="I203" i="12"/>
  <c r="H203" i="12"/>
  <c r="J203" i="12" s="1"/>
  <c r="K275" i="31" l="1"/>
  <c r="L275" i="31"/>
  <c r="C276" i="31" s="1"/>
  <c r="D276" i="31" s="1"/>
  <c r="E276" i="31" s="1"/>
  <c r="K245" i="26"/>
  <c r="L245" i="26"/>
  <c r="C246" i="26" s="1"/>
  <c r="D246" i="26" s="1"/>
  <c r="E246" i="26" s="1"/>
  <c r="K203" i="12"/>
  <c r="L203" i="12"/>
  <c r="C204" i="12" s="1"/>
  <c r="H276" i="31" l="1"/>
  <c r="J276" i="31" s="1"/>
  <c r="I276" i="31"/>
  <c r="I246" i="26"/>
  <c r="H246" i="26"/>
  <c r="J246" i="26" s="1"/>
  <c r="D204" i="12"/>
  <c r="E204" i="12" s="1"/>
  <c r="L276" i="31" l="1"/>
  <c r="C277" i="31" s="1"/>
  <c r="D277" i="31" s="1"/>
  <c r="E277" i="31" s="1"/>
  <c r="K276" i="31"/>
  <c r="K246" i="26"/>
  <c r="L246" i="26"/>
  <c r="C247" i="26" s="1"/>
  <c r="D247" i="26" s="1"/>
  <c r="E247" i="26" s="1"/>
  <c r="H204" i="12"/>
  <c r="J204" i="12" s="1"/>
  <c r="I204" i="12"/>
  <c r="I277" i="31" l="1"/>
  <c r="H277" i="31"/>
  <c r="J277" i="31" s="1"/>
  <c r="I247" i="26"/>
  <c r="H247" i="26"/>
  <c r="J247" i="26" s="1"/>
  <c r="K204" i="12"/>
  <c r="L204" i="12"/>
  <c r="C205" i="12" s="1"/>
  <c r="L277" i="31" l="1"/>
  <c r="C278" i="31" s="1"/>
  <c r="D278" i="31" s="1"/>
  <c r="E278" i="31" s="1"/>
  <c r="K277" i="31"/>
  <c r="K247" i="26"/>
  <c r="L247" i="26"/>
  <c r="C248" i="26" s="1"/>
  <c r="D248" i="26" s="1"/>
  <c r="E248" i="26" s="1"/>
  <c r="D205" i="12"/>
  <c r="E205" i="12" s="1"/>
  <c r="H278" i="31" l="1"/>
  <c r="J278" i="31" s="1"/>
  <c r="I278" i="31"/>
  <c r="I248" i="26"/>
  <c r="H248" i="26"/>
  <c r="J248" i="26" s="1"/>
  <c r="I205" i="12"/>
  <c r="H205" i="12"/>
  <c r="J205" i="12" s="1"/>
  <c r="L278" i="31" l="1"/>
  <c r="C279" i="31" s="1"/>
  <c r="D279" i="31" s="1"/>
  <c r="E279" i="31" s="1"/>
  <c r="I279" i="31" s="1"/>
  <c r="K278" i="31"/>
  <c r="K248" i="26"/>
  <c r="L248" i="26"/>
  <c r="C249" i="26" s="1"/>
  <c r="D249" i="26" s="1"/>
  <c r="E249" i="26" s="1"/>
  <c r="K205" i="12"/>
  <c r="L205" i="12"/>
  <c r="C206" i="12" s="1"/>
  <c r="H279" i="31" l="1"/>
  <c r="J279" i="31" s="1"/>
  <c r="K279" i="31"/>
  <c r="L279" i="31"/>
  <c r="C280" i="31" s="1"/>
  <c r="D280" i="31" s="1"/>
  <c r="E280" i="31" s="1"/>
  <c r="I249" i="26"/>
  <c r="H249" i="26"/>
  <c r="J249" i="26" s="1"/>
  <c r="D206" i="12"/>
  <c r="E206" i="12" s="1"/>
  <c r="H280" i="31" l="1"/>
  <c r="J280" i="31" s="1"/>
  <c r="I280" i="31"/>
  <c r="K249" i="26"/>
  <c r="L249" i="26"/>
  <c r="C250" i="26" s="1"/>
  <c r="D250" i="26" s="1"/>
  <c r="E250" i="26" s="1"/>
  <c r="H206" i="12"/>
  <c r="J206" i="12" s="1"/>
  <c r="I206" i="12"/>
  <c r="K280" i="31" l="1"/>
  <c r="L280" i="31"/>
  <c r="C281" i="31" s="1"/>
  <c r="D281" i="31" s="1"/>
  <c r="E281" i="31" s="1"/>
  <c r="I250" i="26"/>
  <c r="H250" i="26"/>
  <c r="J250" i="26" s="1"/>
  <c r="K206" i="12"/>
  <c r="L206" i="12"/>
  <c r="C207" i="12" s="1"/>
  <c r="H281" i="31" l="1"/>
  <c r="J281" i="31" s="1"/>
  <c r="I281" i="31"/>
  <c r="K250" i="26"/>
  <c r="L250" i="26"/>
  <c r="C251" i="26" s="1"/>
  <c r="D251" i="26" s="1"/>
  <c r="E251" i="26" s="1"/>
  <c r="D207" i="12"/>
  <c r="E207" i="12" s="1"/>
  <c r="K281" i="31" l="1"/>
  <c r="L281" i="31"/>
  <c r="C282" i="31" s="1"/>
  <c r="D282" i="31" s="1"/>
  <c r="E282" i="31" s="1"/>
  <c r="I251" i="26"/>
  <c r="H251" i="26"/>
  <c r="J251" i="26" s="1"/>
  <c r="I207" i="12"/>
  <c r="H207" i="12"/>
  <c r="J207" i="12" s="1"/>
  <c r="H282" i="31" l="1"/>
  <c r="J282" i="31" s="1"/>
  <c r="I282" i="31"/>
  <c r="K251" i="26"/>
  <c r="L251" i="26"/>
  <c r="C252" i="26" s="1"/>
  <c r="D252" i="26" s="1"/>
  <c r="E252" i="26" s="1"/>
  <c r="K207" i="12"/>
  <c r="L207" i="12"/>
  <c r="C208" i="12" s="1"/>
  <c r="K282" i="31" l="1"/>
  <c r="L282" i="31"/>
  <c r="C283" i="31" s="1"/>
  <c r="D283" i="31" s="1"/>
  <c r="E283" i="31" s="1"/>
  <c r="I252" i="26"/>
  <c r="H252" i="26"/>
  <c r="D208" i="12"/>
  <c r="E208" i="12" s="1"/>
  <c r="I283" i="31" l="1"/>
  <c r="H283" i="31"/>
  <c r="J283" i="31" s="1"/>
  <c r="J252" i="26"/>
  <c r="K252" i="26" s="1"/>
  <c r="L252" i="26"/>
  <c r="C253" i="26" s="1"/>
  <c r="D253" i="26" s="1"/>
  <c r="E253" i="26" s="1"/>
  <c r="I208" i="12"/>
  <c r="H208" i="12"/>
  <c r="J208" i="12" s="1"/>
  <c r="L283" i="31" l="1"/>
  <c r="C284" i="31" s="1"/>
  <c r="D284" i="31" s="1"/>
  <c r="E284" i="31" s="1"/>
  <c r="K283" i="31"/>
  <c r="L208" i="12"/>
  <c r="C209" i="12" s="1"/>
  <c r="D209" i="12" s="1"/>
  <c r="E209" i="12" s="1"/>
  <c r="H253" i="26"/>
  <c r="I253" i="26"/>
  <c r="K208" i="12"/>
  <c r="I284" i="31" l="1"/>
  <c r="H284" i="31"/>
  <c r="J284" i="31" s="1"/>
  <c r="J253" i="26"/>
  <c r="K253" i="26" s="1"/>
  <c r="L253" i="26"/>
  <c r="C254" i="26" s="1"/>
  <c r="D254" i="26" s="1"/>
  <c r="E254" i="26" s="1"/>
  <c r="I209" i="12"/>
  <c r="H209" i="12"/>
  <c r="J209" i="12" s="1"/>
  <c r="L284" i="31" l="1"/>
  <c r="C285" i="31" s="1"/>
  <c r="D285" i="31" s="1"/>
  <c r="E285" i="31" s="1"/>
  <c r="K284" i="31"/>
  <c r="H254" i="26"/>
  <c r="J254" i="26" s="1"/>
  <c r="I254" i="26"/>
  <c r="K209" i="12"/>
  <c r="L209" i="12"/>
  <c r="C210" i="12" s="1"/>
  <c r="H285" i="31" l="1"/>
  <c r="J285" i="31" s="1"/>
  <c r="I285" i="31"/>
  <c r="K254" i="26"/>
  <c r="L254" i="26"/>
  <c r="C255" i="26" s="1"/>
  <c r="D255" i="26" s="1"/>
  <c r="E255" i="26" s="1"/>
  <c r="D210" i="12"/>
  <c r="E210" i="12" s="1"/>
  <c r="K285" i="31" l="1"/>
  <c r="L285" i="31"/>
  <c r="C286" i="31" s="1"/>
  <c r="D286" i="31" s="1"/>
  <c r="E286" i="31" s="1"/>
  <c r="I255" i="26"/>
  <c r="H255" i="26"/>
  <c r="J255" i="26" s="1"/>
  <c r="I210" i="12"/>
  <c r="H210" i="12"/>
  <c r="J210" i="12" s="1"/>
  <c r="H286" i="31" l="1"/>
  <c r="J286" i="31" s="1"/>
  <c r="I286" i="31"/>
  <c r="K255" i="26"/>
  <c r="L255" i="26"/>
  <c r="C256" i="26" s="1"/>
  <c r="K210" i="12"/>
  <c r="L210" i="12"/>
  <c r="C211" i="12" s="1"/>
  <c r="L286" i="31" l="1"/>
  <c r="C287" i="31" s="1"/>
  <c r="D287" i="31" s="1"/>
  <c r="E287" i="31" s="1"/>
  <c r="K286" i="31"/>
  <c r="D256" i="26"/>
  <c r="E256" i="26" s="1"/>
  <c r="D211" i="12"/>
  <c r="E211" i="12" s="1"/>
  <c r="I287" i="31" l="1"/>
  <c r="H287" i="31"/>
  <c r="J287" i="31" s="1"/>
  <c r="H256" i="26"/>
  <c r="J256" i="26" s="1"/>
  <c r="I256" i="26"/>
  <c r="I211" i="12"/>
  <c r="H211" i="12"/>
  <c r="J211" i="12" s="1"/>
  <c r="L287" i="31" l="1"/>
  <c r="C288" i="31" s="1"/>
  <c r="D288" i="31" s="1"/>
  <c r="E288" i="31" s="1"/>
  <c r="K287" i="31"/>
  <c r="K256" i="26"/>
  <c r="L256" i="26"/>
  <c r="C257" i="26" s="1"/>
  <c r="D257" i="26" s="1"/>
  <c r="E257" i="26" s="1"/>
  <c r="K211" i="12"/>
  <c r="L211" i="12"/>
  <c r="C212" i="12" s="1"/>
  <c r="I288" i="31" l="1"/>
  <c r="H288" i="31"/>
  <c r="J288" i="31" s="1"/>
  <c r="H257" i="26"/>
  <c r="J257" i="26" s="1"/>
  <c r="I257" i="26"/>
  <c r="D212" i="12"/>
  <c r="E212" i="12" s="1"/>
  <c r="K288" i="31" l="1"/>
  <c r="L288" i="31"/>
  <c r="C289" i="31" s="1"/>
  <c r="D289" i="31" s="1"/>
  <c r="E289" i="31" s="1"/>
  <c r="K257" i="26"/>
  <c r="L257" i="26"/>
  <c r="C258" i="26" s="1"/>
  <c r="D258" i="26" s="1"/>
  <c r="E258" i="26" s="1"/>
  <c r="H258" i="26" s="1"/>
  <c r="J258" i="26" s="1"/>
  <c r="H212" i="12"/>
  <c r="J212" i="12" s="1"/>
  <c r="I212" i="12"/>
  <c r="I289" i="31" l="1"/>
  <c r="H289" i="31"/>
  <c r="J289" i="31" s="1"/>
  <c r="I258" i="26"/>
  <c r="K258" i="26" s="1"/>
  <c r="K212" i="12"/>
  <c r="L212" i="12"/>
  <c r="C213" i="12" s="1"/>
  <c r="L289" i="31" l="1"/>
  <c r="C290" i="31" s="1"/>
  <c r="D290" i="31" s="1"/>
  <c r="E290" i="31" s="1"/>
  <c r="K289" i="31"/>
  <c r="L258" i="26"/>
  <c r="C259" i="26" s="1"/>
  <c r="D259" i="26" s="1"/>
  <c r="E259" i="26" s="1"/>
  <c r="I259" i="26" s="1"/>
  <c r="D213" i="12"/>
  <c r="E213" i="12" s="1"/>
  <c r="I290" i="31" l="1"/>
  <c r="H290" i="31"/>
  <c r="J290" i="31" s="1"/>
  <c r="H259" i="26"/>
  <c r="J259" i="26" s="1"/>
  <c r="K259" i="26" s="1"/>
  <c r="I213" i="12"/>
  <c r="H213" i="12"/>
  <c r="J213" i="12" s="1"/>
  <c r="K290" i="31" l="1"/>
  <c r="L290" i="31"/>
  <c r="C291" i="31" s="1"/>
  <c r="D291" i="31" s="1"/>
  <c r="E291" i="31" s="1"/>
  <c r="L259" i="26"/>
  <c r="C260" i="26" s="1"/>
  <c r="D260" i="26" s="1"/>
  <c r="E260" i="26" s="1"/>
  <c r="I260" i="26" s="1"/>
  <c r="K213" i="12"/>
  <c r="L213" i="12"/>
  <c r="C214" i="12" s="1"/>
  <c r="I291" i="31" l="1"/>
  <c r="H291" i="31"/>
  <c r="J291" i="31" s="1"/>
  <c r="H260" i="26"/>
  <c r="J260" i="26" s="1"/>
  <c r="K260" i="26" s="1"/>
  <c r="D214" i="12"/>
  <c r="E214" i="12" s="1"/>
  <c r="L291" i="31" l="1"/>
  <c r="C292" i="31" s="1"/>
  <c r="D292" i="31" s="1"/>
  <c r="E292" i="31" s="1"/>
  <c r="K291" i="31"/>
  <c r="L260" i="26"/>
  <c r="C261" i="26" s="1"/>
  <c r="D261" i="26" s="1"/>
  <c r="E261" i="26" s="1"/>
  <c r="I261" i="26" s="1"/>
  <c r="H214" i="12"/>
  <c r="J214" i="12" s="1"/>
  <c r="I214" i="12"/>
  <c r="I292" i="31" l="1"/>
  <c r="H292" i="31"/>
  <c r="J292" i="31" s="1"/>
  <c r="H261" i="26"/>
  <c r="J261" i="26" s="1"/>
  <c r="K261" i="26" s="1"/>
  <c r="K214" i="12"/>
  <c r="L214" i="12"/>
  <c r="C215" i="12" s="1"/>
  <c r="K292" i="31" l="1"/>
  <c r="L292" i="31"/>
  <c r="C293" i="31" s="1"/>
  <c r="D293" i="31" s="1"/>
  <c r="E293" i="31" s="1"/>
  <c r="L261" i="26"/>
  <c r="C262" i="26" s="1"/>
  <c r="D262" i="26" s="1"/>
  <c r="E262" i="26" s="1"/>
  <c r="H262" i="26" s="1"/>
  <c r="J262" i="26" s="1"/>
  <c r="D215" i="12"/>
  <c r="E215" i="12" s="1"/>
  <c r="I262" i="26" l="1"/>
  <c r="K262" i="26" s="1"/>
  <c r="H293" i="31"/>
  <c r="J293" i="31" s="1"/>
  <c r="I293" i="31"/>
  <c r="I215" i="12"/>
  <c r="H215" i="12"/>
  <c r="J215" i="12" s="1"/>
  <c r="L262" i="26" l="1"/>
  <c r="C263" i="26" s="1"/>
  <c r="D263" i="26" s="1"/>
  <c r="E263" i="26" s="1"/>
  <c r="I263" i="26" s="1"/>
  <c r="L293" i="31"/>
  <c r="C294" i="31" s="1"/>
  <c r="D294" i="31" s="1"/>
  <c r="E294" i="31" s="1"/>
  <c r="K293" i="31"/>
  <c r="K215" i="12"/>
  <c r="L215" i="12"/>
  <c r="C216" i="12" s="1"/>
  <c r="H263" i="26" l="1"/>
  <c r="J263" i="26" s="1"/>
  <c r="H294" i="31"/>
  <c r="J294" i="31" s="1"/>
  <c r="I294" i="31"/>
  <c r="K263" i="26"/>
  <c r="L263" i="26"/>
  <c r="C264" i="26" s="1"/>
  <c r="D216" i="12"/>
  <c r="E216" i="12" s="1"/>
  <c r="L294" i="31" l="1"/>
  <c r="C295" i="31" s="1"/>
  <c r="D295" i="31" s="1"/>
  <c r="E295" i="31" s="1"/>
  <c r="K294" i="31"/>
  <c r="D264" i="26"/>
  <c r="E264" i="26" s="1"/>
  <c r="H216" i="12"/>
  <c r="J216" i="12" s="1"/>
  <c r="I216" i="12"/>
  <c r="H295" i="31" l="1"/>
  <c r="J295" i="31" s="1"/>
  <c r="I295" i="31"/>
  <c r="H264" i="26"/>
  <c r="J264" i="26" s="1"/>
  <c r="I264" i="26"/>
  <c r="K216" i="12"/>
  <c r="L216" i="12"/>
  <c r="C217" i="12" s="1"/>
  <c r="L295" i="31" l="1"/>
  <c r="C296" i="31" s="1"/>
  <c r="D296" i="31" s="1"/>
  <c r="E296" i="31" s="1"/>
  <c r="K295" i="31"/>
  <c r="K264" i="26"/>
  <c r="L264" i="26"/>
  <c r="C265" i="26" s="1"/>
  <c r="D265" i="26" s="1"/>
  <c r="E265" i="26" s="1"/>
  <c r="I265" i="26" s="1"/>
  <c r="D217" i="12"/>
  <c r="E217" i="12" s="1"/>
  <c r="H296" i="31" l="1"/>
  <c r="J296" i="31" s="1"/>
  <c r="I296" i="31"/>
  <c r="H265" i="26"/>
  <c r="J265" i="26" s="1"/>
  <c r="K265" i="26" s="1"/>
  <c r="I217" i="12"/>
  <c r="H217" i="12"/>
  <c r="J217" i="12" s="1"/>
  <c r="L296" i="31" l="1"/>
  <c r="C297" i="31" s="1"/>
  <c r="D297" i="31" s="1"/>
  <c r="E297" i="31" s="1"/>
  <c r="K296" i="31"/>
  <c r="L265" i="26"/>
  <c r="C266" i="26" s="1"/>
  <c r="D266" i="26" s="1"/>
  <c r="E266" i="26" s="1"/>
  <c r="H266" i="26" s="1"/>
  <c r="J266" i="26" s="1"/>
  <c r="K217" i="12"/>
  <c r="L217" i="12"/>
  <c r="C218" i="12" s="1"/>
  <c r="H297" i="31" l="1"/>
  <c r="J297" i="31" s="1"/>
  <c r="I297" i="31"/>
  <c r="I266" i="26"/>
  <c r="K266" i="26" s="1"/>
  <c r="D218" i="12"/>
  <c r="E218" i="12" s="1"/>
  <c r="L297" i="31" l="1"/>
  <c r="C298" i="31" s="1"/>
  <c r="D298" i="31" s="1"/>
  <c r="E298" i="31" s="1"/>
  <c r="K297" i="31"/>
  <c r="L266" i="26"/>
  <c r="C267" i="26" s="1"/>
  <c r="D267" i="26" s="1"/>
  <c r="E267" i="26" s="1"/>
  <c r="H267" i="26" s="1"/>
  <c r="J267" i="26" s="1"/>
  <c r="H218" i="12"/>
  <c r="J218" i="12" s="1"/>
  <c r="I218" i="12"/>
  <c r="I298" i="31" l="1"/>
  <c r="H298" i="31"/>
  <c r="J298" i="31" s="1"/>
  <c r="I267" i="26"/>
  <c r="K267" i="26" s="1"/>
  <c r="K218" i="12"/>
  <c r="L218" i="12"/>
  <c r="C219" i="12" s="1"/>
  <c r="L267" i="26" l="1"/>
  <c r="C268" i="26" s="1"/>
  <c r="D268" i="26" s="1"/>
  <c r="E268" i="26" s="1"/>
  <c r="H268" i="26" s="1"/>
  <c r="J268" i="26" s="1"/>
  <c r="K298" i="31"/>
  <c r="L298" i="31"/>
  <c r="C299" i="31" s="1"/>
  <c r="D299" i="31" s="1"/>
  <c r="E299" i="31" s="1"/>
  <c r="I268" i="26"/>
  <c r="K268" i="26" s="1"/>
  <c r="D219" i="12"/>
  <c r="E219" i="12" s="1"/>
  <c r="H299" i="31" l="1"/>
  <c r="J299" i="31" s="1"/>
  <c r="I299" i="31"/>
  <c r="L268" i="26"/>
  <c r="C269" i="26" s="1"/>
  <c r="D269" i="26" s="1"/>
  <c r="E269" i="26" s="1"/>
  <c r="H269" i="26" s="1"/>
  <c r="J269" i="26" s="1"/>
  <c r="I219" i="12"/>
  <c r="H219" i="12"/>
  <c r="J219" i="12" s="1"/>
  <c r="I269" i="26" l="1"/>
  <c r="K269" i="26" s="1"/>
  <c r="K299" i="31"/>
  <c r="L299" i="31"/>
  <c r="C300" i="31" s="1"/>
  <c r="D300" i="31" s="1"/>
  <c r="E300" i="31" s="1"/>
  <c r="L219" i="12"/>
  <c r="C220" i="12" s="1"/>
  <c r="D220" i="12" s="1"/>
  <c r="E220" i="12" s="1"/>
  <c r="K219" i="12"/>
  <c r="L269" i="26" l="1"/>
  <c r="C270" i="26" s="1"/>
  <c r="D270" i="26" s="1"/>
  <c r="E270" i="26" s="1"/>
  <c r="H300" i="31"/>
  <c r="J300" i="31" s="1"/>
  <c r="I300" i="31"/>
  <c r="H270" i="26"/>
  <c r="J270" i="26" s="1"/>
  <c r="I270" i="26"/>
  <c r="H220" i="12"/>
  <c r="J220" i="12" s="1"/>
  <c r="I220" i="12"/>
  <c r="L300" i="31" l="1"/>
  <c r="C301" i="31" s="1"/>
  <c r="D301" i="31" s="1"/>
  <c r="E301" i="31" s="1"/>
  <c r="K300" i="31"/>
  <c r="K270" i="26"/>
  <c r="L270" i="26"/>
  <c r="C271" i="26" s="1"/>
  <c r="D271" i="26" s="1"/>
  <c r="E271" i="26" s="1"/>
  <c r="K220" i="12"/>
  <c r="L220" i="12"/>
  <c r="C221" i="12" s="1"/>
  <c r="H301" i="31" l="1"/>
  <c r="J301" i="31" s="1"/>
  <c r="I301" i="31"/>
  <c r="H271" i="26"/>
  <c r="J271" i="26" s="1"/>
  <c r="I271" i="26"/>
  <c r="D221" i="12"/>
  <c r="E221" i="12" s="1"/>
  <c r="L301" i="31" l="1"/>
  <c r="C302" i="31" s="1"/>
  <c r="D302" i="31" s="1"/>
  <c r="E302" i="31" s="1"/>
  <c r="K301" i="31"/>
  <c r="K271" i="26"/>
  <c r="L271" i="26"/>
  <c r="C272" i="26" s="1"/>
  <c r="D272" i="26" s="1"/>
  <c r="E272" i="26" s="1"/>
  <c r="H221" i="12"/>
  <c r="J221" i="12" s="1"/>
  <c r="I221" i="12"/>
  <c r="H302" i="31" l="1"/>
  <c r="J302" i="31" s="1"/>
  <c r="I302" i="31"/>
  <c r="H272" i="26"/>
  <c r="J272" i="26" s="1"/>
  <c r="I272" i="26"/>
  <c r="K221" i="12"/>
  <c r="L221" i="12"/>
  <c r="C222" i="12" s="1"/>
  <c r="K302" i="31" l="1"/>
  <c r="L302" i="31"/>
  <c r="C303" i="31" s="1"/>
  <c r="D303" i="31" s="1"/>
  <c r="E303" i="31" s="1"/>
  <c r="K272" i="26"/>
  <c r="L272" i="26"/>
  <c r="C273" i="26" s="1"/>
  <c r="D273" i="26" s="1"/>
  <c r="E273" i="26" s="1"/>
  <c r="D222" i="12"/>
  <c r="E222" i="12" s="1"/>
  <c r="H303" i="31" l="1"/>
  <c r="J303" i="31" s="1"/>
  <c r="I303" i="31"/>
  <c r="H273" i="26"/>
  <c r="J273" i="26" s="1"/>
  <c r="I273" i="26"/>
  <c r="I222" i="12"/>
  <c r="H222" i="12"/>
  <c r="J222" i="12" s="1"/>
  <c r="L303" i="31" l="1"/>
  <c r="C304" i="31" s="1"/>
  <c r="D304" i="31" s="1"/>
  <c r="E304" i="31" s="1"/>
  <c r="K303" i="31"/>
  <c r="K273" i="26"/>
  <c r="L273" i="26"/>
  <c r="C274" i="26" s="1"/>
  <c r="D274" i="26" s="1"/>
  <c r="E274" i="26" s="1"/>
  <c r="K222" i="12"/>
  <c r="L222" i="12"/>
  <c r="C223" i="12" s="1"/>
  <c r="H304" i="31" l="1"/>
  <c r="J304" i="31" s="1"/>
  <c r="I304" i="31"/>
  <c r="H274" i="26"/>
  <c r="J274" i="26" s="1"/>
  <c r="I274" i="26"/>
  <c r="D223" i="12"/>
  <c r="E223" i="12" s="1"/>
  <c r="L304" i="31" l="1"/>
  <c r="C305" i="31" s="1"/>
  <c r="D305" i="31" s="1"/>
  <c r="E305" i="31" s="1"/>
  <c r="K304" i="31"/>
  <c r="K274" i="26"/>
  <c r="L274" i="26"/>
  <c r="C275" i="26" s="1"/>
  <c r="D275" i="26" s="1"/>
  <c r="E275" i="26" s="1"/>
  <c r="H223" i="12"/>
  <c r="J223" i="12" s="1"/>
  <c r="I223" i="12"/>
  <c r="I305" i="31" l="1"/>
  <c r="H305" i="31"/>
  <c r="J305" i="31" s="1"/>
  <c r="H275" i="26"/>
  <c r="J275" i="26" s="1"/>
  <c r="I275" i="26"/>
  <c r="K223" i="12"/>
  <c r="L223" i="12"/>
  <c r="C224" i="12" s="1"/>
  <c r="K305" i="31" l="1"/>
  <c r="L305" i="31"/>
  <c r="C306" i="31" s="1"/>
  <c r="D306" i="31" s="1"/>
  <c r="E306" i="31" s="1"/>
  <c r="K275" i="26"/>
  <c r="L275" i="26"/>
  <c r="C276" i="26" s="1"/>
  <c r="D276" i="26" s="1"/>
  <c r="E276" i="26" s="1"/>
  <c r="D224" i="12"/>
  <c r="E224" i="12" s="1"/>
  <c r="H306" i="31" l="1"/>
  <c r="J306" i="31" s="1"/>
  <c r="I306" i="31"/>
  <c r="H276" i="26"/>
  <c r="J276" i="26" s="1"/>
  <c r="I276" i="26"/>
  <c r="I224" i="12"/>
  <c r="H224" i="12"/>
  <c r="J224" i="12" s="1"/>
  <c r="L306" i="31" l="1"/>
  <c r="C307" i="31" s="1"/>
  <c r="D307" i="31" s="1"/>
  <c r="E307" i="31" s="1"/>
  <c r="K306" i="31"/>
  <c r="K276" i="26"/>
  <c r="L276" i="26"/>
  <c r="C277" i="26" s="1"/>
  <c r="D277" i="26" s="1"/>
  <c r="E277" i="26" s="1"/>
  <c r="K224" i="12"/>
  <c r="L224" i="12"/>
  <c r="C225" i="12" s="1"/>
  <c r="H307" i="31" l="1"/>
  <c r="J307" i="31" s="1"/>
  <c r="I307" i="31"/>
  <c r="H277" i="26"/>
  <c r="J277" i="26" s="1"/>
  <c r="I277" i="26"/>
  <c r="D225" i="12"/>
  <c r="E225" i="12" s="1"/>
  <c r="L307" i="31" l="1"/>
  <c r="C308" i="31" s="1"/>
  <c r="D308" i="31" s="1"/>
  <c r="E308" i="31" s="1"/>
  <c r="K307" i="31"/>
  <c r="K277" i="26"/>
  <c r="L277" i="26"/>
  <c r="C278" i="26" s="1"/>
  <c r="D278" i="26" s="1"/>
  <c r="E278" i="26" s="1"/>
  <c r="H225" i="12"/>
  <c r="J225" i="12" s="1"/>
  <c r="I225" i="12"/>
  <c r="I308" i="31" l="1"/>
  <c r="H308" i="31"/>
  <c r="J308" i="31" s="1"/>
  <c r="H278" i="26"/>
  <c r="J278" i="26" s="1"/>
  <c r="I278" i="26"/>
  <c r="K225" i="12"/>
  <c r="L225" i="12"/>
  <c r="C226" i="12" s="1"/>
  <c r="K308" i="31" l="1"/>
  <c r="L308" i="31"/>
  <c r="C309" i="31" s="1"/>
  <c r="D309" i="31" s="1"/>
  <c r="E309" i="31" s="1"/>
  <c r="K278" i="26"/>
  <c r="L278" i="26"/>
  <c r="C279" i="26" s="1"/>
  <c r="D279" i="26" s="1"/>
  <c r="E279" i="26" s="1"/>
  <c r="D226" i="12"/>
  <c r="E226" i="12" s="1"/>
  <c r="I309" i="31" l="1"/>
  <c r="H309" i="31"/>
  <c r="J309" i="31" s="1"/>
  <c r="H279" i="26"/>
  <c r="J279" i="26" s="1"/>
  <c r="I279" i="26"/>
  <c r="I226" i="12"/>
  <c r="H226" i="12"/>
  <c r="J226" i="12" s="1"/>
  <c r="K309" i="31" l="1"/>
  <c r="L309" i="31"/>
  <c r="C310" i="31" s="1"/>
  <c r="D310" i="31" s="1"/>
  <c r="E310" i="31" s="1"/>
  <c r="K279" i="26"/>
  <c r="L279" i="26"/>
  <c r="C280" i="26" s="1"/>
  <c r="D280" i="26" s="1"/>
  <c r="E280" i="26" s="1"/>
  <c r="K226" i="12"/>
  <c r="L226" i="12"/>
  <c r="C227" i="12" s="1"/>
  <c r="H310" i="31" l="1"/>
  <c r="J310" i="31" s="1"/>
  <c r="I310" i="31"/>
  <c r="H280" i="26"/>
  <c r="J280" i="26" s="1"/>
  <c r="I280" i="26"/>
  <c r="D227" i="12"/>
  <c r="E227" i="12" s="1"/>
  <c r="K310" i="31" l="1"/>
  <c r="L310" i="31"/>
  <c r="C311" i="31" s="1"/>
  <c r="D311" i="31" s="1"/>
  <c r="E311" i="31" s="1"/>
  <c r="K280" i="26"/>
  <c r="L280" i="26"/>
  <c r="C281" i="26" s="1"/>
  <c r="D281" i="26" s="1"/>
  <c r="E281" i="26" s="1"/>
  <c r="H227" i="12"/>
  <c r="J227" i="12" s="1"/>
  <c r="I227" i="12"/>
  <c r="H311" i="31" l="1"/>
  <c r="J311" i="31" s="1"/>
  <c r="I311" i="31"/>
  <c r="H281" i="26"/>
  <c r="J281" i="26" s="1"/>
  <c r="I281" i="26"/>
  <c r="K227" i="12"/>
  <c r="L227" i="12"/>
  <c r="C228" i="12" s="1"/>
  <c r="K311" i="31" l="1"/>
  <c r="L311" i="31"/>
  <c r="C312" i="31" s="1"/>
  <c r="D312" i="31" s="1"/>
  <c r="E312" i="31" s="1"/>
  <c r="K281" i="26"/>
  <c r="L281" i="26"/>
  <c r="C282" i="26" s="1"/>
  <c r="D282" i="26" s="1"/>
  <c r="E282" i="26" s="1"/>
  <c r="D228" i="12"/>
  <c r="E228" i="12" s="1"/>
  <c r="H312" i="31" l="1"/>
  <c r="J312" i="31" s="1"/>
  <c r="I312" i="31"/>
  <c r="H282" i="26"/>
  <c r="J282" i="26" s="1"/>
  <c r="I282" i="26"/>
  <c r="I228" i="12"/>
  <c r="H228" i="12"/>
  <c r="J228" i="12" s="1"/>
  <c r="L312" i="31" l="1"/>
  <c r="C313" i="31" s="1"/>
  <c r="D313" i="31" s="1"/>
  <c r="E313" i="31" s="1"/>
  <c r="K312" i="31"/>
  <c r="K282" i="26"/>
  <c r="L282" i="26"/>
  <c r="C283" i="26" s="1"/>
  <c r="D283" i="26" s="1"/>
  <c r="E283" i="26" s="1"/>
  <c r="K228" i="12"/>
  <c r="L228" i="12"/>
  <c r="C229" i="12" s="1"/>
  <c r="I313" i="31" l="1"/>
  <c r="H313" i="31"/>
  <c r="J313" i="31" s="1"/>
  <c r="H283" i="26"/>
  <c r="J283" i="26" s="1"/>
  <c r="I283" i="26"/>
  <c r="D229" i="12"/>
  <c r="E229" i="12" s="1"/>
  <c r="L313" i="31" l="1"/>
  <c r="C314" i="31" s="1"/>
  <c r="D314" i="31" s="1"/>
  <c r="E314" i="31" s="1"/>
  <c r="K313" i="31"/>
  <c r="K283" i="26"/>
  <c r="L283" i="26"/>
  <c r="C284" i="26" s="1"/>
  <c r="D284" i="26" s="1"/>
  <c r="E284" i="26" s="1"/>
  <c r="H229" i="12"/>
  <c r="J229" i="12" s="1"/>
  <c r="I229" i="12"/>
  <c r="I314" i="31" l="1"/>
  <c r="H314" i="31"/>
  <c r="J314" i="31" s="1"/>
  <c r="H284" i="26"/>
  <c r="J284" i="26" s="1"/>
  <c r="I284" i="26"/>
  <c r="K229" i="12"/>
  <c r="L229" i="12"/>
  <c r="C230" i="12" s="1"/>
  <c r="L314" i="31" l="1"/>
  <c r="C315" i="31" s="1"/>
  <c r="D315" i="31" s="1"/>
  <c r="E315" i="31" s="1"/>
  <c r="K314" i="31"/>
  <c r="K284" i="26"/>
  <c r="L284" i="26"/>
  <c r="C285" i="26" s="1"/>
  <c r="D285" i="26" s="1"/>
  <c r="E285" i="26" s="1"/>
  <c r="D230" i="12"/>
  <c r="E230" i="12" s="1"/>
  <c r="H315" i="31" l="1"/>
  <c r="J315" i="31" s="1"/>
  <c r="I315" i="31"/>
  <c r="H285" i="26"/>
  <c r="J285" i="26" s="1"/>
  <c r="I285" i="26"/>
  <c r="I230" i="12"/>
  <c r="H230" i="12"/>
  <c r="J230" i="12" s="1"/>
  <c r="L315" i="31" l="1"/>
  <c r="C316" i="31" s="1"/>
  <c r="D316" i="31" s="1"/>
  <c r="E316" i="31" s="1"/>
  <c r="K315" i="31"/>
  <c r="K285" i="26"/>
  <c r="L285" i="26"/>
  <c r="C286" i="26" s="1"/>
  <c r="D286" i="26" s="1"/>
  <c r="E286" i="26" s="1"/>
  <c r="K230" i="12"/>
  <c r="L230" i="12"/>
  <c r="C231" i="12" s="1"/>
  <c r="H316" i="31" l="1"/>
  <c r="J316" i="31" s="1"/>
  <c r="I316" i="31"/>
  <c r="H286" i="26"/>
  <c r="J286" i="26" s="1"/>
  <c r="I286" i="26"/>
  <c r="D231" i="12"/>
  <c r="E231" i="12" s="1"/>
  <c r="L316" i="31" l="1"/>
  <c r="C317" i="31" s="1"/>
  <c r="D317" i="31" s="1"/>
  <c r="E317" i="31" s="1"/>
  <c r="K316" i="31"/>
  <c r="K286" i="26"/>
  <c r="L286" i="26"/>
  <c r="C287" i="26" s="1"/>
  <c r="D287" i="26" s="1"/>
  <c r="E287" i="26" s="1"/>
  <c r="H231" i="12"/>
  <c r="J231" i="12" s="1"/>
  <c r="I231" i="12"/>
  <c r="H317" i="31" l="1"/>
  <c r="J317" i="31" s="1"/>
  <c r="I317" i="31"/>
  <c r="H287" i="26"/>
  <c r="J287" i="26" s="1"/>
  <c r="I287" i="26"/>
  <c r="K231" i="12"/>
  <c r="L231" i="12"/>
  <c r="C232" i="12" s="1"/>
  <c r="L317" i="31" l="1"/>
  <c r="C318" i="31" s="1"/>
  <c r="D318" i="31" s="1"/>
  <c r="E318" i="31" s="1"/>
  <c r="K317" i="31"/>
  <c r="K287" i="26"/>
  <c r="L287" i="26"/>
  <c r="C288" i="26" s="1"/>
  <c r="D288" i="26" s="1"/>
  <c r="E288" i="26" s="1"/>
  <c r="D232" i="12"/>
  <c r="E232" i="12" s="1"/>
  <c r="H318" i="31" l="1"/>
  <c r="J318" i="31" s="1"/>
  <c r="I318" i="31"/>
  <c r="I288" i="26"/>
  <c r="H288" i="26"/>
  <c r="J288" i="26" s="1"/>
  <c r="I232" i="12"/>
  <c r="H232" i="12"/>
  <c r="J232" i="12" s="1"/>
  <c r="K318" i="31" l="1"/>
  <c r="L318" i="31"/>
  <c r="C319" i="31" s="1"/>
  <c r="D319" i="31" s="1"/>
  <c r="E319" i="31" s="1"/>
  <c r="K288" i="26"/>
  <c r="L288" i="26"/>
  <c r="C289" i="26" s="1"/>
  <c r="D289" i="26" s="1"/>
  <c r="E289" i="26" s="1"/>
  <c r="K232" i="12"/>
  <c r="L232" i="12"/>
  <c r="C233" i="12" s="1"/>
  <c r="I319" i="31" l="1"/>
  <c r="H319" i="31"/>
  <c r="J319" i="31" s="1"/>
  <c r="I289" i="26"/>
  <c r="H289" i="26"/>
  <c r="J289" i="26" s="1"/>
  <c r="D233" i="12"/>
  <c r="E233" i="12" s="1"/>
  <c r="L319" i="31" l="1"/>
  <c r="C320" i="31" s="1"/>
  <c r="D320" i="31" s="1"/>
  <c r="E320" i="31" s="1"/>
  <c r="K319" i="31"/>
  <c r="K289" i="26"/>
  <c r="L289" i="26"/>
  <c r="C290" i="26" s="1"/>
  <c r="D290" i="26" s="1"/>
  <c r="E290" i="26" s="1"/>
  <c r="H233" i="12"/>
  <c r="J233" i="12" s="1"/>
  <c r="I233" i="12"/>
  <c r="I320" i="31" l="1"/>
  <c r="H320" i="31"/>
  <c r="J320" i="31" s="1"/>
  <c r="H290" i="26"/>
  <c r="J290" i="26" s="1"/>
  <c r="I290" i="26"/>
  <c r="K233" i="12"/>
  <c r="L233" i="12"/>
  <c r="C234" i="12" s="1"/>
  <c r="L320" i="31" l="1"/>
  <c r="C321" i="31" s="1"/>
  <c r="D321" i="31" s="1"/>
  <c r="E321" i="31" s="1"/>
  <c r="K320" i="31"/>
  <c r="K290" i="26"/>
  <c r="L290" i="26"/>
  <c r="C291" i="26" s="1"/>
  <c r="D291" i="26" s="1"/>
  <c r="E291" i="26" s="1"/>
  <c r="H291" i="26" s="1"/>
  <c r="J291" i="26" s="1"/>
  <c r="D234" i="12"/>
  <c r="E234" i="12" s="1"/>
  <c r="H321" i="31" l="1"/>
  <c r="J321" i="31" s="1"/>
  <c r="I321" i="31"/>
  <c r="I291" i="26"/>
  <c r="K291" i="26" s="1"/>
  <c r="I234" i="12"/>
  <c r="H234" i="12"/>
  <c r="J234" i="12" s="1"/>
  <c r="K321" i="31" l="1"/>
  <c r="L321" i="31"/>
  <c r="C322" i="31" s="1"/>
  <c r="D322" i="31" s="1"/>
  <c r="E322" i="31" s="1"/>
  <c r="L291" i="26"/>
  <c r="C292" i="26" s="1"/>
  <c r="D292" i="26" s="1"/>
  <c r="E292" i="26" s="1"/>
  <c r="I292" i="26" s="1"/>
  <c r="K234" i="12"/>
  <c r="L234" i="12"/>
  <c r="C235" i="12" s="1"/>
  <c r="I322" i="31" l="1"/>
  <c r="H322" i="31"/>
  <c r="J322" i="31" s="1"/>
  <c r="H292" i="26"/>
  <c r="J292" i="26" s="1"/>
  <c r="K292" i="26" s="1"/>
  <c r="D235" i="12"/>
  <c r="E235" i="12" s="1"/>
  <c r="L322" i="31" l="1"/>
  <c r="C323" i="31" s="1"/>
  <c r="D323" i="31" s="1"/>
  <c r="E323" i="31" s="1"/>
  <c r="K322" i="31"/>
  <c r="L292" i="26"/>
  <c r="C293" i="26" s="1"/>
  <c r="D293" i="26" s="1"/>
  <c r="E293" i="26" s="1"/>
  <c r="I293" i="26" s="1"/>
  <c r="H235" i="12"/>
  <c r="J235" i="12" s="1"/>
  <c r="I235" i="12"/>
  <c r="H293" i="26" l="1"/>
  <c r="J293" i="26" s="1"/>
  <c r="K293" i="26" s="1"/>
  <c r="I323" i="31"/>
  <c r="H323" i="31"/>
  <c r="J323" i="31" s="1"/>
  <c r="K235" i="12"/>
  <c r="L235" i="12"/>
  <c r="C236" i="12" s="1"/>
  <c r="L293" i="26" l="1"/>
  <c r="C294" i="26" s="1"/>
  <c r="D294" i="26" s="1"/>
  <c r="E294" i="26" s="1"/>
  <c r="H294" i="26" s="1"/>
  <c r="J294" i="26" s="1"/>
  <c r="K323" i="31"/>
  <c r="L323" i="31"/>
  <c r="C324" i="31" s="1"/>
  <c r="D324" i="31" s="1"/>
  <c r="E324" i="31" s="1"/>
  <c r="D236" i="12"/>
  <c r="E236" i="12" s="1"/>
  <c r="I294" i="26" l="1"/>
  <c r="K294" i="26" s="1"/>
  <c r="H324" i="31"/>
  <c r="J324" i="31" s="1"/>
  <c r="I324" i="31"/>
  <c r="H236" i="12"/>
  <c r="J236" i="12" s="1"/>
  <c r="I236" i="12"/>
  <c r="L294" i="26" l="1"/>
  <c r="C295" i="26" s="1"/>
  <c r="D295" i="26" s="1"/>
  <c r="E295" i="26" s="1"/>
  <c r="H295" i="26" s="1"/>
  <c r="J295" i="26" s="1"/>
  <c r="L324" i="31"/>
  <c r="C325" i="31" s="1"/>
  <c r="D325" i="31" s="1"/>
  <c r="E325" i="31" s="1"/>
  <c r="K324" i="31"/>
  <c r="I295" i="26"/>
  <c r="K295" i="26" s="1"/>
  <c r="K236" i="12"/>
  <c r="L236" i="12"/>
  <c r="C237" i="12" s="1"/>
  <c r="H325" i="31" l="1"/>
  <c r="J325" i="31" s="1"/>
  <c r="I325" i="31"/>
  <c r="L295" i="26"/>
  <c r="C296" i="26" s="1"/>
  <c r="D296" i="26" s="1"/>
  <c r="E296" i="26" s="1"/>
  <c r="H296" i="26" s="1"/>
  <c r="J296" i="26" s="1"/>
  <c r="D237" i="12"/>
  <c r="E237" i="12" s="1"/>
  <c r="K325" i="31" l="1"/>
  <c r="L325" i="31"/>
  <c r="C326" i="31" s="1"/>
  <c r="D326" i="31" s="1"/>
  <c r="E326" i="31" s="1"/>
  <c r="I296" i="26"/>
  <c r="K296" i="26" s="1"/>
  <c r="H237" i="12"/>
  <c r="J237" i="12" s="1"/>
  <c r="I237" i="12"/>
  <c r="H326" i="31" l="1"/>
  <c r="J326" i="31" s="1"/>
  <c r="I326" i="31"/>
  <c r="L296" i="26"/>
  <c r="C297" i="26" s="1"/>
  <c r="D297" i="26" s="1"/>
  <c r="E297" i="26" s="1"/>
  <c r="I297" i="26" s="1"/>
  <c r="K237" i="12"/>
  <c r="L237" i="12"/>
  <c r="C238" i="12" s="1"/>
  <c r="L326" i="31" l="1"/>
  <c r="C327" i="31" s="1"/>
  <c r="D327" i="31" s="1"/>
  <c r="E327" i="31" s="1"/>
  <c r="K326" i="31"/>
  <c r="H297" i="26"/>
  <c r="J297" i="26" s="1"/>
  <c r="K297" i="26" s="1"/>
  <c r="D238" i="12"/>
  <c r="E238" i="12" s="1"/>
  <c r="I327" i="31" l="1"/>
  <c r="H327" i="31"/>
  <c r="J327" i="31" s="1"/>
  <c r="L297" i="26"/>
  <c r="C298" i="26" s="1"/>
  <c r="D298" i="26" s="1"/>
  <c r="E298" i="26" s="1"/>
  <c r="I238" i="12"/>
  <c r="H238" i="12"/>
  <c r="J238" i="12" s="1"/>
  <c r="L327" i="31" l="1"/>
  <c r="C328" i="31" s="1"/>
  <c r="D328" i="31" s="1"/>
  <c r="E328" i="31" s="1"/>
  <c r="K327" i="31"/>
  <c r="H298" i="26"/>
  <c r="I298" i="26"/>
  <c r="K238" i="12"/>
  <c r="L238" i="12"/>
  <c r="C239" i="12" s="1"/>
  <c r="H328" i="31" l="1"/>
  <c r="J328" i="31" s="1"/>
  <c r="I328" i="31"/>
  <c r="J298" i="26"/>
  <c r="K298" i="26" s="1"/>
  <c r="L298" i="26"/>
  <c r="C299" i="26" s="1"/>
  <c r="D299" i="26" s="1"/>
  <c r="E299" i="26" s="1"/>
  <c r="D239" i="12"/>
  <c r="E239" i="12" s="1"/>
  <c r="L328" i="31" l="1"/>
  <c r="C329" i="31" s="1"/>
  <c r="D329" i="31" s="1"/>
  <c r="E329" i="31" s="1"/>
  <c r="K328" i="31"/>
  <c r="I299" i="26"/>
  <c r="H299" i="26"/>
  <c r="J299" i="26" s="1"/>
  <c r="H239" i="12"/>
  <c r="J239" i="12" s="1"/>
  <c r="I239" i="12"/>
  <c r="H329" i="31" l="1"/>
  <c r="J329" i="31" s="1"/>
  <c r="I329" i="31"/>
  <c r="L299" i="26"/>
  <c r="C300" i="26" s="1"/>
  <c r="D300" i="26" s="1"/>
  <c r="E300" i="26" s="1"/>
  <c r="K299" i="26"/>
  <c r="K239" i="12"/>
  <c r="L239" i="12"/>
  <c r="C240" i="12" s="1"/>
  <c r="K329" i="31" l="1"/>
  <c r="L329" i="31"/>
  <c r="C330" i="31" s="1"/>
  <c r="D330" i="31" s="1"/>
  <c r="E330" i="31" s="1"/>
  <c r="I300" i="26"/>
  <c r="H300" i="26"/>
  <c r="D240" i="12"/>
  <c r="E240" i="12" s="1"/>
  <c r="H330" i="31" l="1"/>
  <c r="J330" i="31" s="1"/>
  <c r="I330" i="31"/>
  <c r="J300" i="26"/>
  <c r="K300" i="26" s="1"/>
  <c r="L300" i="26"/>
  <c r="C301" i="26" s="1"/>
  <c r="D301" i="26" s="1"/>
  <c r="E301" i="26" s="1"/>
  <c r="I240" i="12"/>
  <c r="H240" i="12"/>
  <c r="J240" i="12" s="1"/>
  <c r="K330" i="31" l="1"/>
  <c r="L330" i="31"/>
  <c r="C331" i="31" s="1"/>
  <c r="D331" i="31" s="1"/>
  <c r="E331" i="31" s="1"/>
  <c r="H301" i="26"/>
  <c r="J301" i="26" s="1"/>
  <c r="I301" i="26"/>
  <c r="K240" i="12"/>
  <c r="L240" i="12"/>
  <c r="C241" i="12" s="1"/>
  <c r="K301" i="26" l="1"/>
  <c r="I331" i="31"/>
  <c r="H331" i="31"/>
  <c r="J331" i="31" s="1"/>
  <c r="L301" i="26"/>
  <c r="C302" i="26" s="1"/>
  <c r="D302" i="26" s="1"/>
  <c r="E302" i="26" s="1"/>
  <c r="D241" i="12"/>
  <c r="E241" i="12" s="1"/>
  <c r="L331" i="31" l="1"/>
  <c r="C332" i="31" s="1"/>
  <c r="D332" i="31" s="1"/>
  <c r="E332" i="31" s="1"/>
  <c r="K331" i="31"/>
  <c r="H302" i="26"/>
  <c r="I302" i="26"/>
  <c r="H241" i="12"/>
  <c r="J241" i="12" s="1"/>
  <c r="I241" i="12"/>
  <c r="I332" i="31" l="1"/>
  <c r="H332" i="31"/>
  <c r="J332" i="31" s="1"/>
  <c r="J302" i="26"/>
  <c r="K302" i="26" s="1"/>
  <c r="L302" i="26"/>
  <c r="C303" i="26" s="1"/>
  <c r="D303" i="26" s="1"/>
  <c r="E303" i="26" s="1"/>
  <c r="K241" i="12"/>
  <c r="L241" i="12"/>
  <c r="C242" i="12" s="1"/>
  <c r="L332" i="31" l="1"/>
  <c r="C333" i="31" s="1"/>
  <c r="D333" i="31" s="1"/>
  <c r="E333" i="31" s="1"/>
  <c r="K332" i="31"/>
  <c r="H303" i="26"/>
  <c r="I303" i="26"/>
  <c r="D242" i="12"/>
  <c r="E242" i="12" s="1"/>
  <c r="H333" i="31" l="1"/>
  <c r="J333" i="31" s="1"/>
  <c r="I333" i="31"/>
  <c r="J303" i="26"/>
  <c r="K303" i="26" s="1"/>
  <c r="L303" i="26"/>
  <c r="C304" i="26" s="1"/>
  <c r="D304" i="26" s="1"/>
  <c r="E304" i="26" s="1"/>
  <c r="I242" i="12"/>
  <c r="H242" i="12"/>
  <c r="J242" i="12" s="1"/>
  <c r="L333" i="31" l="1"/>
  <c r="C334" i="31" s="1"/>
  <c r="D334" i="31" s="1"/>
  <c r="E334" i="31" s="1"/>
  <c r="K333" i="31"/>
  <c r="I304" i="26"/>
  <c r="H304" i="26"/>
  <c r="J304" i="26" s="1"/>
  <c r="K242" i="12"/>
  <c r="L242" i="12"/>
  <c r="C243" i="12" s="1"/>
  <c r="I334" i="31" l="1"/>
  <c r="H334" i="31"/>
  <c r="J334" i="31" s="1"/>
  <c r="L304" i="26"/>
  <c r="C305" i="26" s="1"/>
  <c r="D305" i="26" s="1"/>
  <c r="E305" i="26" s="1"/>
  <c r="K304" i="26"/>
  <c r="D243" i="12"/>
  <c r="E243" i="12" s="1"/>
  <c r="K334" i="31" l="1"/>
  <c r="L334" i="31"/>
  <c r="C335" i="31" s="1"/>
  <c r="D335" i="31" s="1"/>
  <c r="E335" i="31" s="1"/>
  <c r="H305" i="26"/>
  <c r="J305" i="26" s="1"/>
  <c r="I305" i="26"/>
  <c r="H243" i="12"/>
  <c r="J243" i="12" s="1"/>
  <c r="I243" i="12"/>
  <c r="H335" i="31" l="1"/>
  <c r="J335" i="31" s="1"/>
  <c r="I335" i="31"/>
  <c r="L305" i="26"/>
  <c r="C306" i="26" s="1"/>
  <c r="D306" i="26" s="1"/>
  <c r="E306" i="26" s="1"/>
  <c r="K305" i="26"/>
  <c r="K243" i="12"/>
  <c r="L243" i="12"/>
  <c r="C244" i="12" s="1"/>
  <c r="L335" i="31" l="1"/>
  <c r="C336" i="31" s="1"/>
  <c r="D336" i="31" s="1"/>
  <c r="E336" i="31" s="1"/>
  <c r="K335" i="31"/>
  <c r="H306" i="26"/>
  <c r="J306" i="26" s="1"/>
  <c r="I306" i="26"/>
  <c r="D244" i="12"/>
  <c r="E244" i="12" s="1"/>
  <c r="I336" i="31" l="1"/>
  <c r="H336" i="31"/>
  <c r="J336" i="31" s="1"/>
  <c r="K306" i="26"/>
  <c r="L306" i="26"/>
  <c r="C307" i="26" s="1"/>
  <c r="D307" i="26" s="1"/>
  <c r="E307" i="26" s="1"/>
  <c r="I244" i="12"/>
  <c r="H244" i="12"/>
  <c r="J244" i="12" s="1"/>
  <c r="L336" i="31" l="1"/>
  <c r="C337" i="31" s="1"/>
  <c r="D337" i="31" s="1"/>
  <c r="E337" i="31" s="1"/>
  <c r="K336" i="31"/>
  <c r="H307" i="26"/>
  <c r="J307" i="26" s="1"/>
  <c r="I307" i="26"/>
  <c r="K244" i="12"/>
  <c r="L244" i="12"/>
  <c r="C245" i="12" s="1"/>
  <c r="H337" i="31" l="1"/>
  <c r="J337" i="31" s="1"/>
  <c r="I337" i="31"/>
  <c r="L307" i="26"/>
  <c r="C308" i="26" s="1"/>
  <c r="D308" i="26" s="1"/>
  <c r="E308" i="26" s="1"/>
  <c r="K307" i="26"/>
  <c r="D245" i="12"/>
  <c r="E245" i="12" s="1"/>
  <c r="L337" i="31" l="1"/>
  <c r="C338" i="31" s="1"/>
  <c r="D338" i="31" s="1"/>
  <c r="E338" i="31" s="1"/>
  <c r="K337" i="31"/>
  <c r="H308" i="26"/>
  <c r="J308" i="26" s="1"/>
  <c r="I308" i="26"/>
  <c r="I245" i="12"/>
  <c r="H245" i="12"/>
  <c r="J245" i="12" s="1"/>
  <c r="H338" i="31" l="1"/>
  <c r="J338" i="31" s="1"/>
  <c r="I338" i="31"/>
  <c r="L308" i="26"/>
  <c r="C309" i="26" s="1"/>
  <c r="D309" i="26" s="1"/>
  <c r="E309" i="26" s="1"/>
  <c r="K308" i="26"/>
  <c r="K245" i="12"/>
  <c r="L245" i="12"/>
  <c r="C246" i="12" s="1"/>
  <c r="L338" i="31" l="1"/>
  <c r="C339" i="31" s="1"/>
  <c r="D339" i="31" s="1"/>
  <c r="E339" i="31" s="1"/>
  <c r="K338" i="31"/>
  <c r="H309" i="26"/>
  <c r="J309" i="26" s="1"/>
  <c r="I309" i="26"/>
  <c r="D246" i="12"/>
  <c r="E246" i="12" s="1"/>
  <c r="I339" i="31" l="1"/>
  <c r="H339" i="31"/>
  <c r="J339" i="31" s="1"/>
  <c r="L309" i="26"/>
  <c r="C310" i="26" s="1"/>
  <c r="D310" i="26" s="1"/>
  <c r="E310" i="26" s="1"/>
  <c r="K309" i="26"/>
  <c r="I246" i="12"/>
  <c r="H246" i="12"/>
  <c r="J246" i="12" s="1"/>
  <c r="L339" i="31" l="1"/>
  <c r="C340" i="31" s="1"/>
  <c r="D340" i="31" s="1"/>
  <c r="E340" i="31" s="1"/>
  <c r="K339" i="31"/>
  <c r="I310" i="26"/>
  <c r="H310" i="26"/>
  <c r="J310" i="26" s="1"/>
  <c r="K246" i="12"/>
  <c r="L246" i="12"/>
  <c r="C247" i="12" s="1"/>
  <c r="H340" i="31" l="1"/>
  <c r="J340" i="31" s="1"/>
  <c r="I340" i="31"/>
  <c r="L310" i="26"/>
  <c r="C311" i="26" s="1"/>
  <c r="D311" i="26" s="1"/>
  <c r="E311" i="26" s="1"/>
  <c r="K310" i="26"/>
  <c r="D247" i="12"/>
  <c r="E247" i="12" s="1"/>
  <c r="K340" i="31" l="1"/>
  <c r="L340" i="31"/>
  <c r="C341" i="31" s="1"/>
  <c r="D341" i="31" s="1"/>
  <c r="E341" i="31" s="1"/>
  <c r="I311" i="26"/>
  <c r="H311" i="26"/>
  <c r="J311" i="26" s="1"/>
  <c r="H247" i="12"/>
  <c r="J247" i="12" s="1"/>
  <c r="I247" i="12"/>
  <c r="I341" i="31" l="1"/>
  <c r="H341" i="31"/>
  <c r="J341" i="31" s="1"/>
  <c r="L311" i="26"/>
  <c r="C312" i="26" s="1"/>
  <c r="D312" i="26" s="1"/>
  <c r="E312" i="26" s="1"/>
  <c r="K311" i="26"/>
  <c r="K247" i="12"/>
  <c r="L247" i="12"/>
  <c r="C248" i="12" s="1"/>
  <c r="K341" i="31" l="1"/>
  <c r="L341" i="31"/>
  <c r="C342" i="31" s="1"/>
  <c r="D342" i="31" s="1"/>
  <c r="E342" i="31" s="1"/>
  <c r="H312" i="26"/>
  <c r="J312" i="26" s="1"/>
  <c r="I312" i="26"/>
  <c r="D248" i="12"/>
  <c r="E248" i="12" s="1"/>
  <c r="H342" i="31" l="1"/>
  <c r="J342" i="31" s="1"/>
  <c r="I342" i="31"/>
  <c r="L312" i="26"/>
  <c r="C313" i="26" s="1"/>
  <c r="D313" i="26" s="1"/>
  <c r="E313" i="26" s="1"/>
  <c r="K312" i="26"/>
  <c r="I248" i="12"/>
  <c r="H248" i="12"/>
  <c r="J248" i="12" s="1"/>
  <c r="K342" i="31" l="1"/>
  <c r="L342" i="31"/>
  <c r="C343" i="31" s="1"/>
  <c r="D343" i="31" s="1"/>
  <c r="E343" i="31" s="1"/>
  <c r="I313" i="26"/>
  <c r="H313" i="26"/>
  <c r="J313" i="26" s="1"/>
  <c r="K248" i="12"/>
  <c r="L248" i="12"/>
  <c r="C249" i="12" s="1"/>
  <c r="H343" i="31" l="1"/>
  <c r="J343" i="31" s="1"/>
  <c r="I343" i="31"/>
  <c r="L313" i="26"/>
  <c r="C314" i="26" s="1"/>
  <c r="D314" i="26" s="1"/>
  <c r="E314" i="26" s="1"/>
  <c r="K313" i="26"/>
  <c r="D249" i="12"/>
  <c r="E249" i="12" s="1"/>
  <c r="K343" i="31" l="1"/>
  <c r="L343" i="31"/>
  <c r="C344" i="31" s="1"/>
  <c r="D344" i="31" s="1"/>
  <c r="E344" i="31" s="1"/>
  <c r="H314" i="26"/>
  <c r="J314" i="26" s="1"/>
  <c r="I314" i="26"/>
  <c r="H249" i="12"/>
  <c r="J249" i="12" s="1"/>
  <c r="I249" i="12"/>
  <c r="I344" i="31" l="1"/>
  <c r="H344" i="31"/>
  <c r="J344" i="31" s="1"/>
  <c r="L314" i="26"/>
  <c r="C315" i="26" s="1"/>
  <c r="D315" i="26" s="1"/>
  <c r="E315" i="26" s="1"/>
  <c r="K314" i="26"/>
  <c r="K249" i="12"/>
  <c r="L249" i="12"/>
  <c r="C250" i="12" s="1"/>
  <c r="L344" i="31" l="1"/>
  <c r="C345" i="31" s="1"/>
  <c r="D345" i="31" s="1"/>
  <c r="E345" i="31" s="1"/>
  <c r="K344" i="31"/>
  <c r="H315" i="26"/>
  <c r="J315" i="26" s="1"/>
  <c r="I315" i="26"/>
  <c r="D250" i="12"/>
  <c r="E250" i="12" s="1"/>
  <c r="I345" i="31" l="1"/>
  <c r="H345" i="31"/>
  <c r="J345" i="31" s="1"/>
  <c r="L315" i="26"/>
  <c r="C316" i="26" s="1"/>
  <c r="D316" i="26" s="1"/>
  <c r="E316" i="26" s="1"/>
  <c r="K315" i="26"/>
  <c r="I250" i="12"/>
  <c r="H250" i="12"/>
  <c r="J250" i="12" s="1"/>
  <c r="L345" i="31" l="1"/>
  <c r="C346" i="31" s="1"/>
  <c r="D346" i="31" s="1"/>
  <c r="E346" i="31" s="1"/>
  <c r="K345" i="31"/>
  <c r="H316" i="26"/>
  <c r="J316" i="26" s="1"/>
  <c r="I316" i="26"/>
  <c r="K250" i="12"/>
  <c r="L250" i="12"/>
  <c r="C251" i="12" s="1"/>
  <c r="H346" i="31" l="1"/>
  <c r="J346" i="31" s="1"/>
  <c r="I346" i="31"/>
  <c r="L316" i="26"/>
  <c r="C317" i="26" s="1"/>
  <c r="D317" i="26" s="1"/>
  <c r="E317" i="26" s="1"/>
  <c r="K316" i="26"/>
  <c r="D251" i="12"/>
  <c r="E251" i="12" s="1"/>
  <c r="K346" i="31" l="1"/>
  <c r="L346" i="31"/>
  <c r="C347" i="31" s="1"/>
  <c r="D347" i="31" s="1"/>
  <c r="E347" i="31" s="1"/>
  <c r="I317" i="26"/>
  <c r="H317" i="26"/>
  <c r="J317" i="26" s="1"/>
  <c r="H251" i="12"/>
  <c r="J251" i="12" s="1"/>
  <c r="I251" i="12"/>
  <c r="I347" i="31" l="1"/>
  <c r="H347" i="31"/>
  <c r="J347" i="31" s="1"/>
  <c r="L317" i="26"/>
  <c r="C318" i="26" s="1"/>
  <c r="D318" i="26" s="1"/>
  <c r="E318" i="26" s="1"/>
  <c r="K317" i="26"/>
  <c r="K251" i="12"/>
  <c r="L251" i="12"/>
  <c r="C252" i="12" s="1"/>
  <c r="K347" i="31" l="1"/>
  <c r="L347" i="31"/>
  <c r="C348" i="31" s="1"/>
  <c r="D348" i="31" s="1"/>
  <c r="E348" i="31" s="1"/>
  <c r="H318" i="26"/>
  <c r="J318" i="26" s="1"/>
  <c r="I318" i="26"/>
  <c r="D252" i="12"/>
  <c r="E252" i="12" s="1"/>
  <c r="H348" i="31" l="1"/>
  <c r="J348" i="31" s="1"/>
  <c r="I348" i="31"/>
  <c r="L348" i="31" s="1"/>
  <c r="C349" i="31" s="1"/>
  <c r="D349" i="31" s="1"/>
  <c r="E349" i="31" s="1"/>
  <c r="L318" i="26"/>
  <c r="C319" i="26" s="1"/>
  <c r="D319" i="26" s="1"/>
  <c r="E319" i="26" s="1"/>
  <c r="K318" i="26"/>
  <c r="I252" i="12"/>
  <c r="H252" i="12"/>
  <c r="J252" i="12" s="1"/>
  <c r="K348" i="31" l="1"/>
  <c r="I349" i="31"/>
  <c r="H349" i="31"/>
  <c r="J349" i="31" s="1"/>
  <c r="I319" i="26"/>
  <c r="H319" i="26"/>
  <c r="J319" i="26" s="1"/>
  <c r="K252" i="12"/>
  <c r="L252" i="12"/>
  <c r="C253" i="12" s="1"/>
  <c r="L349" i="31" l="1"/>
  <c r="C350" i="31" s="1"/>
  <c r="D350" i="31" s="1"/>
  <c r="E350" i="31" s="1"/>
  <c r="K349" i="31"/>
  <c r="L319" i="26"/>
  <c r="C320" i="26" s="1"/>
  <c r="D320" i="26" s="1"/>
  <c r="E320" i="26" s="1"/>
  <c r="K319" i="26"/>
  <c r="D253" i="12"/>
  <c r="E253" i="12" s="1"/>
  <c r="H350" i="31" l="1"/>
  <c r="J350" i="31" s="1"/>
  <c r="I350" i="31"/>
  <c r="I320" i="26"/>
  <c r="H320" i="26"/>
  <c r="J320" i="26" s="1"/>
  <c r="H253" i="12"/>
  <c r="J253" i="12" s="1"/>
  <c r="I253" i="12"/>
  <c r="K350" i="31" l="1"/>
  <c r="L350" i="31"/>
  <c r="C351" i="31" s="1"/>
  <c r="D351" i="31" s="1"/>
  <c r="E351" i="31" s="1"/>
  <c r="L320" i="26"/>
  <c r="C321" i="26" s="1"/>
  <c r="D321" i="26" s="1"/>
  <c r="E321" i="26" s="1"/>
  <c r="K320" i="26"/>
  <c r="K253" i="12"/>
  <c r="L253" i="12"/>
  <c r="C254" i="12" s="1"/>
  <c r="H351" i="31" l="1"/>
  <c r="J351" i="31" s="1"/>
  <c r="I351" i="31"/>
  <c r="I321" i="26"/>
  <c r="H321" i="26"/>
  <c r="J321" i="26" s="1"/>
  <c r="D254" i="12"/>
  <c r="E254" i="12" s="1"/>
  <c r="L351" i="31" l="1"/>
  <c r="C352" i="31" s="1"/>
  <c r="D352" i="31" s="1"/>
  <c r="E352" i="31" s="1"/>
  <c r="K351" i="31"/>
  <c r="L321" i="26"/>
  <c r="C322" i="26" s="1"/>
  <c r="D322" i="26" s="1"/>
  <c r="E322" i="26" s="1"/>
  <c r="K321" i="26"/>
  <c r="I254" i="12"/>
  <c r="H254" i="12"/>
  <c r="J254" i="12" s="1"/>
  <c r="I352" i="31" l="1"/>
  <c r="H352" i="31"/>
  <c r="J352" i="31" s="1"/>
  <c r="I322" i="26"/>
  <c r="H322" i="26"/>
  <c r="J322" i="26" s="1"/>
  <c r="K254" i="12"/>
  <c r="L254" i="12"/>
  <c r="C255" i="12" s="1"/>
  <c r="L352" i="31" l="1"/>
  <c r="C353" i="31" s="1"/>
  <c r="D353" i="31" s="1"/>
  <c r="E353" i="31" s="1"/>
  <c r="K352" i="31"/>
  <c r="L322" i="26"/>
  <c r="C323" i="26" s="1"/>
  <c r="D323" i="26" s="1"/>
  <c r="E323" i="26" s="1"/>
  <c r="K322" i="26"/>
  <c r="D255" i="12"/>
  <c r="E255" i="12" s="1"/>
  <c r="I353" i="31" l="1"/>
  <c r="H353" i="31"/>
  <c r="J353" i="31" s="1"/>
  <c r="I323" i="26"/>
  <c r="H323" i="26"/>
  <c r="J323" i="26" s="1"/>
  <c r="I255" i="12"/>
  <c r="H255" i="12"/>
  <c r="J255" i="12" s="1"/>
  <c r="L353" i="31" l="1"/>
  <c r="C354" i="31" s="1"/>
  <c r="D354" i="31" s="1"/>
  <c r="E354" i="31" s="1"/>
  <c r="K353" i="31"/>
  <c r="L323" i="26"/>
  <c r="C324" i="26" s="1"/>
  <c r="D324" i="26" s="1"/>
  <c r="E324" i="26" s="1"/>
  <c r="K323" i="26"/>
  <c r="K255" i="12"/>
  <c r="L255" i="12"/>
  <c r="C256" i="12" s="1"/>
  <c r="H354" i="31" l="1"/>
  <c r="J354" i="31" s="1"/>
  <c r="I354" i="31"/>
  <c r="H324" i="26"/>
  <c r="J324" i="26" s="1"/>
  <c r="I324" i="26"/>
  <c r="D256" i="12"/>
  <c r="E256" i="12" s="1"/>
  <c r="L354" i="31" l="1"/>
  <c r="C355" i="31" s="1"/>
  <c r="D355" i="31" s="1"/>
  <c r="E355" i="31" s="1"/>
  <c r="K354" i="31"/>
  <c r="L324" i="26"/>
  <c r="C325" i="26" s="1"/>
  <c r="D325" i="26" s="1"/>
  <c r="E325" i="26" s="1"/>
  <c r="K324" i="26"/>
  <c r="I256" i="12"/>
  <c r="H256" i="12"/>
  <c r="J256" i="12" s="1"/>
  <c r="I355" i="31" l="1"/>
  <c r="H355" i="31"/>
  <c r="J355" i="31" s="1"/>
  <c r="H325" i="26"/>
  <c r="J325" i="26" s="1"/>
  <c r="I325" i="26"/>
  <c r="L256" i="12"/>
  <c r="C257" i="12" s="1"/>
  <c r="D257" i="12" s="1"/>
  <c r="E257" i="12" s="1"/>
  <c r="K256" i="12"/>
  <c r="K355" i="31" l="1"/>
  <c r="L355" i="31"/>
  <c r="C356" i="31" s="1"/>
  <c r="D356" i="31" s="1"/>
  <c r="E356" i="31" s="1"/>
  <c r="K325" i="26"/>
  <c r="L325" i="26"/>
  <c r="C326" i="26" s="1"/>
  <c r="D326" i="26" s="1"/>
  <c r="E326" i="26" s="1"/>
  <c r="I257" i="12"/>
  <c r="H257" i="12"/>
  <c r="J257" i="12" s="1"/>
  <c r="H356" i="31" l="1"/>
  <c r="J356" i="31" s="1"/>
  <c r="I356" i="31"/>
  <c r="I326" i="26"/>
  <c r="H326" i="26"/>
  <c r="J326" i="26" s="1"/>
  <c r="K257" i="12"/>
  <c r="L257" i="12"/>
  <c r="C258" i="12" s="1"/>
  <c r="K326" i="26" l="1"/>
  <c r="L356" i="31"/>
  <c r="C357" i="31" s="1"/>
  <c r="D357" i="31" s="1"/>
  <c r="E357" i="31" s="1"/>
  <c r="K356" i="31"/>
  <c r="L326" i="26"/>
  <c r="C327" i="26" s="1"/>
  <c r="D327" i="26" s="1"/>
  <c r="E327" i="26" s="1"/>
  <c r="D258" i="12"/>
  <c r="E258" i="12" s="1"/>
  <c r="H357" i="31" l="1"/>
  <c r="J357" i="31" s="1"/>
  <c r="I357" i="31"/>
  <c r="H327" i="26"/>
  <c r="J327" i="26" s="1"/>
  <c r="I327" i="26"/>
  <c r="H258" i="12"/>
  <c r="J258" i="12" s="1"/>
  <c r="I258" i="12"/>
  <c r="L357" i="31" l="1"/>
  <c r="C358" i="31" s="1"/>
  <c r="D358" i="31" s="1"/>
  <c r="E358" i="31" s="1"/>
  <c r="K357" i="31"/>
  <c r="K327" i="26"/>
  <c r="L327" i="26"/>
  <c r="C328" i="26" s="1"/>
  <c r="D328" i="26" s="1"/>
  <c r="E328" i="26" s="1"/>
  <c r="K258" i="12"/>
  <c r="L258" i="12"/>
  <c r="C259" i="12" s="1"/>
  <c r="H358" i="31" l="1"/>
  <c r="J358" i="31" s="1"/>
  <c r="I358" i="31"/>
  <c r="H328" i="26"/>
  <c r="J328" i="26" s="1"/>
  <c r="I328" i="26"/>
  <c r="D259" i="12"/>
  <c r="E259" i="12" s="1"/>
  <c r="K358" i="31" l="1"/>
  <c r="L358" i="31"/>
  <c r="C359" i="31" s="1"/>
  <c r="D359" i="31" s="1"/>
  <c r="E359" i="31" s="1"/>
  <c r="K328" i="26"/>
  <c r="L328" i="26"/>
  <c r="C329" i="26" s="1"/>
  <c r="D329" i="26" s="1"/>
  <c r="E329" i="26" s="1"/>
  <c r="I259" i="12"/>
  <c r="H259" i="12"/>
  <c r="J259" i="12" s="1"/>
  <c r="H359" i="31" l="1"/>
  <c r="J359" i="31" s="1"/>
  <c r="I359" i="31"/>
  <c r="H329" i="26"/>
  <c r="J329" i="26" s="1"/>
  <c r="I329" i="26"/>
  <c r="K259" i="12"/>
  <c r="L259" i="12"/>
  <c r="C260" i="12" s="1"/>
  <c r="L359" i="31" l="1"/>
  <c r="C360" i="31" s="1"/>
  <c r="D360" i="31" s="1"/>
  <c r="E360" i="31" s="1"/>
  <c r="K359" i="31"/>
  <c r="K329" i="26"/>
  <c r="L329" i="26"/>
  <c r="C330" i="26" s="1"/>
  <c r="D330" i="26" s="1"/>
  <c r="E330" i="26" s="1"/>
  <c r="D260" i="12"/>
  <c r="E260" i="12" s="1"/>
  <c r="H360" i="31" l="1"/>
  <c r="J360" i="31" s="1"/>
  <c r="I360" i="31"/>
  <c r="I330" i="26"/>
  <c r="H330" i="26"/>
  <c r="J330" i="26" s="1"/>
  <c r="H260" i="12"/>
  <c r="J260" i="12" s="1"/>
  <c r="I260" i="12"/>
  <c r="L360" i="31" l="1"/>
  <c r="C361" i="31" s="1"/>
  <c r="D361" i="31" s="1"/>
  <c r="E361" i="31" s="1"/>
  <c r="K360" i="31"/>
  <c r="L330" i="26"/>
  <c r="C331" i="26" s="1"/>
  <c r="D331" i="26" s="1"/>
  <c r="E331" i="26" s="1"/>
  <c r="K330" i="26"/>
  <c r="K260" i="12"/>
  <c r="L260" i="12"/>
  <c r="C261" i="12" s="1"/>
  <c r="H361" i="31" l="1"/>
  <c r="J361" i="31" s="1"/>
  <c r="I361" i="31"/>
  <c r="I331" i="26"/>
  <c r="H331" i="26"/>
  <c r="J331" i="26" s="1"/>
  <c r="D261" i="12"/>
  <c r="E261" i="12" s="1"/>
  <c r="L361" i="31" l="1"/>
  <c r="C362" i="31" s="1"/>
  <c r="D362" i="31" s="1"/>
  <c r="E362" i="31" s="1"/>
  <c r="K361" i="31"/>
  <c r="K331" i="26"/>
  <c r="L331" i="26"/>
  <c r="C332" i="26" s="1"/>
  <c r="D332" i="26" s="1"/>
  <c r="E332" i="26" s="1"/>
  <c r="I261" i="12"/>
  <c r="H261" i="12"/>
  <c r="J261" i="12" s="1"/>
  <c r="H362" i="31" l="1"/>
  <c r="J362" i="31" s="1"/>
  <c r="I362" i="31"/>
  <c r="I332" i="26"/>
  <c r="H332" i="26"/>
  <c r="J332" i="26" s="1"/>
  <c r="K261" i="12"/>
  <c r="L261" i="12"/>
  <c r="C262" i="12" s="1"/>
  <c r="K362" i="31" l="1"/>
  <c r="L362" i="31"/>
  <c r="C363" i="31" s="1"/>
  <c r="D363" i="31" s="1"/>
  <c r="E363" i="31" s="1"/>
  <c r="K332" i="26"/>
  <c r="L332" i="26"/>
  <c r="C333" i="26" s="1"/>
  <c r="D333" i="26" s="1"/>
  <c r="E333" i="26" s="1"/>
  <c r="D262" i="12"/>
  <c r="E262" i="12" s="1"/>
  <c r="H363" i="31" l="1"/>
  <c r="J363" i="31" s="1"/>
  <c r="I363" i="31"/>
  <c r="I333" i="26"/>
  <c r="H333" i="26"/>
  <c r="J333" i="26" s="1"/>
  <c r="H262" i="12"/>
  <c r="J262" i="12" s="1"/>
  <c r="I262" i="12"/>
  <c r="L363" i="31" l="1"/>
  <c r="C364" i="31" s="1"/>
  <c r="D364" i="31" s="1"/>
  <c r="E364" i="31" s="1"/>
  <c r="K363" i="31"/>
  <c r="K333" i="26"/>
  <c r="L333" i="26"/>
  <c r="C334" i="26" s="1"/>
  <c r="D334" i="26" s="1"/>
  <c r="E334" i="26" s="1"/>
  <c r="K262" i="12"/>
  <c r="L262" i="12"/>
  <c r="C263" i="12" s="1"/>
  <c r="I364" i="31" l="1"/>
  <c r="H364" i="31"/>
  <c r="J364" i="31" s="1"/>
  <c r="I334" i="26"/>
  <c r="H334" i="26"/>
  <c r="J334" i="26" s="1"/>
  <c r="D263" i="12"/>
  <c r="E263" i="12" s="1"/>
  <c r="L364" i="31" l="1"/>
  <c r="C365" i="31" s="1"/>
  <c r="D365" i="31" s="1"/>
  <c r="E365" i="31" s="1"/>
  <c r="K364" i="31"/>
  <c r="K334" i="26"/>
  <c r="L334" i="26"/>
  <c r="C335" i="26" s="1"/>
  <c r="D335" i="26" s="1"/>
  <c r="E335" i="26" s="1"/>
  <c r="I263" i="12"/>
  <c r="H263" i="12"/>
  <c r="J263" i="12" s="1"/>
  <c r="I365" i="31" l="1"/>
  <c r="H365" i="31"/>
  <c r="J365" i="31" s="1"/>
  <c r="H335" i="26"/>
  <c r="J335" i="26" s="1"/>
  <c r="I335" i="26"/>
  <c r="K263" i="12"/>
  <c r="L263" i="12"/>
  <c r="C264" i="12" s="1"/>
  <c r="K365" i="31" l="1"/>
  <c r="L365" i="31"/>
  <c r="C366" i="31" s="1"/>
  <c r="D366" i="31" s="1"/>
  <c r="E366" i="31" s="1"/>
  <c r="L335" i="26"/>
  <c r="C336" i="26" s="1"/>
  <c r="D336" i="26" s="1"/>
  <c r="E336" i="26" s="1"/>
  <c r="K335" i="26"/>
  <c r="D264" i="12"/>
  <c r="E264" i="12" s="1"/>
  <c r="I366" i="31" l="1"/>
  <c r="H366" i="31"/>
  <c r="J366" i="31" s="1"/>
  <c r="I336" i="26"/>
  <c r="H336" i="26"/>
  <c r="J336" i="26" s="1"/>
  <c r="H264" i="12"/>
  <c r="J264" i="12" s="1"/>
  <c r="I264" i="12"/>
  <c r="K366" i="31" l="1"/>
  <c r="L366" i="31"/>
  <c r="C367" i="31" s="1"/>
  <c r="D367" i="31" s="1"/>
  <c r="E367" i="31" s="1"/>
  <c r="K336" i="26"/>
  <c r="L336" i="26"/>
  <c r="C337" i="26" s="1"/>
  <c r="D337" i="26" s="1"/>
  <c r="E337" i="26" s="1"/>
  <c r="K264" i="12"/>
  <c r="L264" i="12"/>
  <c r="C265" i="12" s="1"/>
  <c r="I367" i="31" l="1"/>
  <c r="H367" i="31"/>
  <c r="J367" i="31" s="1"/>
  <c r="H337" i="26"/>
  <c r="J337" i="26" s="1"/>
  <c r="I337" i="26"/>
  <c r="D265" i="12"/>
  <c r="E265" i="12" s="1"/>
  <c r="K367" i="31" l="1"/>
  <c r="L367" i="31"/>
  <c r="C368" i="31" s="1"/>
  <c r="D368" i="31" s="1"/>
  <c r="E368" i="31" s="1"/>
  <c r="K337" i="26"/>
  <c r="L337" i="26"/>
  <c r="C338" i="26" s="1"/>
  <c r="D338" i="26" s="1"/>
  <c r="E338" i="26" s="1"/>
  <c r="I265" i="12"/>
  <c r="H265" i="12"/>
  <c r="J265" i="12" s="1"/>
  <c r="I368" i="31" l="1"/>
  <c r="H368" i="31"/>
  <c r="J368" i="31" s="1"/>
  <c r="I338" i="26"/>
  <c r="H338" i="26"/>
  <c r="J338" i="26" s="1"/>
  <c r="K265" i="12"/>
  <c r="L265" i="12"/>
  <c r="C266" i="12" s="1"/>
  <c r="K368" i="31" l="1"/>
  <c r="L368" i="31"/>
  <c r="C369" i="31" s="1"/>
  <c r="D369" i="31" s="1"/>
  <c r="E369" i="31" s="1"/>
  <c r="L338" i="26"/>
  <c r="C339" i="26" s="1"/>
  <c r="D339" i="26" s="1"/>
  <c r="E339" i="26" s="1"/>
  <c r="K338" i="26"/>
  <c r="D266" i="12"/>
  <c r="E266" i="12" s="1"/>
  <c r="I369" i="31" l="1"/>
  <c r="H369" i="31"/>
  <c r="J369" i="31" s="1"/>
  <c r="H339" i="26"/>
  <c r="J339" i="26" s="1"/>
  <c r="I339" i="26"/>
  <c r="H266" i="12"/>
  <c r="J266" i="12" s="1"/>
  <c r="I266" i="12"/>
  <c r="L369" i="31" l="1"/>
  <c r="K369" i="31"/>
  <c r="K339" i="26"/>
  <c r="L339" i="26"/>
  <c r="C340" i="26" s="1"/>
  <c r="D340" i="26" s="1"/>
  <c r="E340" i="26" s="1"/>
  <c r="K266" i="12"/>
  <c r="L266" i="12"/>
  <c r="C267" i="12" s="1"/>
  <c r="I340" i="26" l="1"/>
  <c r="H340" i="26"/>
  <c r="J340" i="26" s="1"/>
  <c r="D267" i="12"/>
  <c r="E267" i="12" s="1"/>
  <c r="K340" i="26" l="1"/>
  <c r="L340" i="26"/>
  <c r="C341" i="26" s="1"/>
  <c r="D341" i="26" s="1"/>
  <c r="E341" i="26" s="1"/>
  <c r="I267" i="12"/>
  <c r="H267" i="12"/>
  <c r="J267" i="12" s="1"/>
  <c r="H341" i="26" l="1"/>
  <c r="J341" i="26" s="1"/>
  <c r="I341" i="26"/>
  <c r="K267" i="12"/>
  <c r="L267" i="12"/>
  <c r="C268" i="12" s="1"/>
  <c r="L341" i="26" l="1"/>
  <c r="C342" i="26" s="1"/>
  <c r="D342" i="26" s="1"/>
  <c r="E342" i="26" s="1"/>
  <c r="K341" i="26"/>
  <c r="D268" i="12"/>
  <c r="E268" i="12" s="1"/>
  <c r="I342" i="26" l="1"/>
  <c r="H342" i="26"/>
  <c r="J342" i="26" s="1"/>
  <c r="I268" i="12"/>
  <c r="H268" i="12"/>
  <c r="J268" i="12" s="1"/>
  <c r="K342" i="26" l="1"/>
  <c r="L342" i="26"/>
  <c r="C343" i="26" s="1"/>
  <c r="D343" i="26" s="1"/>
  <c r="E343" i="26" s="1"/>
  <c r="L268" i="12"/>
  <c r="C269" i="12" s="1"/>
  <c r="K268" i="12"/>
  <c r="I343" i="26" l="1"/>
  <c r="H343" i="26"/>
  <c r="J343" i="26" s="1"/>
  <c r="D269" i="12"/>
  <c r="E269" i="12" s="1"/>
  <c r="K343" i="26" l="1"/>
  <c r="L343" i="26"/>
  <c r="C344" i="26" s="1"/>
  <c r="D344" i="26" s="1"/>
  <c r="E344" i="26" s="1"/>
  <c r="I269" i="12"/>
  <c r="H269" i="12"/>
  <c r="J269" i="12" s="1"/>
  <c r="I344" i="26" l="1"/>
  <c r="H344" i="26"/>
  <c r="J344" i="26" s="1"/>
  <c r="K269" i="12"/>
  <c r="L269" i="12"/>
  <c r="C270" i="12" s="1"/>
  <c r="D270" i="12" s="1"/>
  <c r="E270" i="12" s="1"/>
  <c r="K344" i="26" l="1"/>
  <c r="L344" i="26"/>
  <c r="C345" i="26" s="1"/>
  <c r="D345" i="26" s="1"/>
  <c r="E345" i="26" s="1"/>
  <c r="I270" i="12"/>
  <c r="H270" i="12"/>
  <c r="J270" i="12" s="1"/>
  <c r="I345" i="26" l="1"/>
  <c r="H345" i="26"/>
  <c r="J345" i="26" s="1"/>
  <c r="K270" i="12"/>
  <c r="L270" i="12"/>
  <c r="C271" i="12" s="1"/>
  <c r="L345" i="26" l="1"/>
  <c r="C346" i="26" s="1"/>
  <c r="D346" i="26" s="1"/>
  <c r="E346" i="26" s="1"/>
  <c r="K345" i="26"/>
  <c r="D271" i="12"/>
  <c r="E271" i="12" s="1"/>
  <c r="I346" i="26" l="1"/>
  <c r="H346" i="26"/>
  <c r="J346" i="26" s="1"/>
  <c r="I271" i="12"/>
  <c r="H271" i="12"/>
  <c r="J271" i="12" s="1"/>
  <c r="K346" i="26" l="1"/>
  <c r="L346" i="26"/>
  <c r="C347" i="26" s="1"/>
  <c r="D347" i="26" s="1"/>
  <c r="E347" i="26" s="1"/>
  <c r="L271" i="12"/>
  <c r="C272" i="12" s="1"/>
  <c r="D272" i="12" s="1"/>
  <c r="E272" i="12" s="1"/>
  <c r="K271" i="12"/>
  <c r="I347" i="26" l="1"/>
  <c r="H347" i="26"/>
  <c r="J347" i="26" s="1"/>
  <c r="I272" i="12"/>
  <c r="H272" i="12"/>
  <c r="J272" i="12" s="1"/>
  <c r="K347" i="26" l="1"/>
  <c r="L347" i="26"/>
  <c r="C348" i="26" s="1"/>
  <c r="D348" i="26" s="1"/>
  <c r="E348" i="26" s="1"/>
  <c r="K272" i="12"/>
  <c r="L272" i="12"/>
  <c r="C273" i="12" s="1"/>
  <c r="H348" i="26" l="1"/>
  <c r="J348" i="26" s="1"/>
  <c r="I348" i="26"/>
  <c r="D273" i="12"/>
  <c r="E273" i="12" s="1"/>
  <c r="K348" i="26" l="1"/>
  <c r="L348" i="26"/>
  <c r="C349" i="26" s="1"/>
  <c r="D349" i="26" s="1"/>
  <c r="E349" i="26" s="1"/>
  <c r="I273" i="12"/>
  <c r="H273" i="12"/>
  <c r="J273" i="12" s="1"/>
  <c r="H349" i="26" l="1"/>
  <c r="J349" i="26" s="1"/>
  <c r="I349" i="26"/>
  <c r="K273" i="12"/>
  <c r="L273" i="12"/>
  <c r="C274" i="12" s="1"/>
  <c r="K349" i="26" l="1"/>
  <c r="L349" i="26"/>
  <c r="C350" i="26" s="1"/>
  <c r="D350" i="26" s="1"/>
  <c r="E350" i="26" s="1"/>
  <c r="D274" i="12"/>
  <c r="E274" i="12" s="1"/>
  <c r="I350" i="26" l="1"/>
  <c r="H350" i="26"/>
  <c r="J350" i="26" s="1"/>
  <c r="H274" i="12"/>
  <c r="J274" i="12" s="1"/>
  <c r="I274" i="12"/>
  <c r="K350" i="26" l="1"/>
  <c r="L350" i="26"/>
  <c r="C351" i="26" s="1"/>
  <c r="D351" i="26" s="1"/>
  <c r="E351" i="26" s="1"/>
  <c r="K274" i="12"/>
  <c r="L274" i="12"/>
  <c r="C275" i="12" s="1"/>
  <c r="H351" i="26" l="1"/>
  <c r="J351" i="26" s="1"/>
  <c r="I351" i="26"/>
  <c r="D275" i="12"/>
  <c r="E275" i="12" s="1"/>
  <c r="K351" i="26" l="1"/>
  <c r="L351" i="26"/>
  <c r="C352" i="26" s="1"/>
  <c r="D352" i="26" s="1"/>
  <c r="E352" i="26" s="1"/>
  <c r="I275" i="12"/>
  <c r="H275" i="12"/>
  <c r="J275" i="12" s="1"/>
  <c r="I352" i="26" l="1"/>
  <c r="H352" i="26"/>
  <c r="J352" i="26" s="1"/>
  <c r="K275" i="12"/>
  <c r="L275" i="12"/>
  <c r="C276" i="12" s="1"/>
  <c r="L352" i="26" l="1"/>
  <c r="C353" i="26" s="1"/>
  <c r="D353" i="26" s="1"/>
  <c r="E353" i="26" s="1"/>
  <c r="H353" i="26" s="1"/>
  <c r="J353" i="26" s="1"/>
  <c r="K352" i="26"/>
  <c r="D276" i="12"/>
  <c r="E276" i="12" s="1"/>
  <c r="I353" i="26" l="1"/>
  <c r="L353" i="26" s="1"/>
  <c r="C354" i="26" s="1"/>
  <c r="D354" i="26" s="1"/>
  <c r="E354" i="26" s="1"/>
  <c r="H276" i="12"/>
  <c r="J276" i="12" s="1"/>
  <c r="I276" i="12"/>
  <c r="K353" i="26" l="1"/>
  <c r="H354" i="26"/>
  <c r="J354" i="26" s="1"/>
  <c r="I354" i="26"/>
  <c r="K276" i="12"/>
  <c r="L276" i="12"/>
  <c r="C277" i="12" s="1"/>
  <c r="L354" i="26" l="1"/>
  <c r="C355" i="26" s="1"/>
  <c r="D355" i="26" s="1"/>
  <c r="E355" i="26" s="1"/>
  <c r="K354" i="26"/>
  <c r="D277" i="12"/>
  <c r="E277" i="12" s="1"/>
  <c r="H355" i="26" l="1"/>
  <c r="J355" i="26" s="1"/>
  <c r="I355" i="26"/>
  <c r="I277" i="12"/>
  <c r="H277" i="12"/>
  <c r="J277" i="12" s="1"/>
  <c r="K355" i="26" l="1"/>
  <c r="L355" i="26"/>
  <c r="C356" i="26" s="1"/>
  <c r="D356" i="26" s="1"/>
  <c r="E356" i="26" s="1"/>
  <c r="K277" i="12"/>
  <c r="L277" i="12"/>
  <c r="C278" i="12" s="1"/>
  <c r="H356" i="26" l="1"/>
  <c r="J356" i="26" s="1"/>
  <c r="I356" i="26"/>
  <c r="D278" i="12"/>
  <c r="E278" i="12" s="1"/>
  <c r="K356" i="26" l="1"/>
  <c r="L356" i="26"/>
  <c r="C357" i="26" s="1"/>
  <c r="D357" i="26" s="1"/>
  <c r="E357" i="26" s="1"/>
  <c r="H278" i="12"/>
  <c r="J278" i="12" s="1"/>
  <c r="I278" i="12"/>
  <c r="H357" i="26" l="1"/>
  <c r="J357" i="26" s="1"/>
  <c r="I357" i="26"/>
  <c r="K278" i="12"/>
  <c r="L278" i="12"/>
  <c r="C279" i="12" s="1"/>
  <c r="K357" i="26" l="1"/>
  <c r="L357" i="26"/>
  <c r="C358" i="26" s="1"/>
  <c r="D358" i="26" s="1"/>
  <c r="E358" i="26" s="1"/>
  <c r="D279" i="12"/>
  <c r="E279" i="12" s="1"/>
  <c r="H358" i="26" l="1"/>
  <c r="J358" i="26" s="1"/>
  <c r="I358" i="26"/>
  <c r="I279" i="12"/>
  <c r="H279" i="12"/>
  <c r="J279" i="12" s="1"/>
  <c r="K358" i="26" l="1"/>
  <c r="L358" i="26"/>
  <c r="C359" i="26" s="1"/>
  <c r="D359" i="26" s="1"/>
  <c r="E359" i="26" s="1"/>
  <c r="K279" i="12"/>
  <c r="L279" i="12"/>
  <c r="C280" i="12" s="1"/>
  <c r="I359" i="26" l="1"/>
  <c r="H359" i="26"/>
  <c r="J359" i="26" s="1"/>
  <c r="D280" i="12"/>
  <c r="E280" i="12" s="1"/>
  <c r="K359" i="26" l="1"/>
  <c r="L359" i="26"/>
  <c r="C360" i="26" s="1"/>
  <c r="D360" i="26" s="1"/>
  <c r="E360" i="26" s="1"/>
  <c r="H280" i="12"/>
  <c r="J280" i="12" s="1"/>
  <c r="I280" i="12"/>
  <c r="I360" i="26" l="1"/>
  <c r="H360" i="26"/>
  <c r="J360" i="26" s="1"/>
  <c r="L280" i="12"/>
  <c r="C281" i="12" s="1"/>
  <c r="D281" i="12" s="1"/>
  <c r="E281" i="12" s="1"/>
  <c r="K280" i="12"/>
  <c r="L360" i="26" l="1"/>
  <c r="C361" i="26" s="1"/>
  <c r="D361" i="26" s="1"/>
  <c r="E361" i="26" s="1"/>
  <c r="K360" i="26"/>
  <c r="H281" i="12"/>
  <c r="J281" i="12" s="1"/>
  <c r="I281" i="12"/>
  <c r="H361" i="26" l="1"/>
  <c r="J361" i="26" s="1"/>
  <c r="I361" i="26"/>
  <c r="K281" i="12"/>
  <c r="L281" i="12"/>
  <c r="C282" i="12" s="1"/>
  <c r="K361" i="26" l="1"/>
  <c r="L361" i="26"/>
  <c r="C362" i="26" s="1"/>
  <c r="D362" i="26" s="1"/>
  <c r="E362" i="26" s="1"/>
  <c r="D282" i="12"/>
  <c r="E282" i="12" s="1"/>
  <c r="H362" i="26" l="1"/>
  <c r="J362" i="26" s="1"/>
  <c r="I362" i="26"/>
  <c r="H282" i="12"/>
  <c r="J282" i="12" s="1"/>
  <c r="I282" i="12"/>
  <c r="K362" i="26" l="1"/>
  <c r="L362" i="26"/>
  <c r="C363" i="26" s="1"/>
  <c r="D363" i="26" s="1"/>
  <c r="E363" i="26" s="1"/>
  <c r="K282" i="12"/>
  <c r="L282" i="12"/>
  <c r="C283" i="12" s="1"/>
  <c r="H363" i="26" l="1"/>
  <c r="J363" i="26" s="1"/>
  <c r="I363" i="26"/>
  <c r="D283" i="12"/>
  <c r="E283" i="12" s="1"/>
  <c r="K363" i="26" l="1"/>
  <c r="L363" i="26"/>
  <c r="C364" i="26" s="1"/>
  <c r="D364" i="26" s="1"/>
  <c r="E364" i="26" s="1"/>
  <c r="I283" i="12"/>
  <c r="H283" i="12"/>
  <c r="J283" i="12" s="1"/>
  <c r="H364" i="26" l="1"/>
  <c r="J364" i="26" s="1"/>
  <c r="I364" i="26"/>
  <c r="K283" i="12"/>
  <c r="L283" i="12"/>
  <c r="C284" i="12" s="1"/>
  <c r="K364" i="26" l="1"/>
  <c r="L364" i="26"/>
  <c r="C365" i="26" s="1"/>
  <c r="D365" i="26" s="1"/>
  <c r="E365" i="26" s="1"/>
  <c r="D284" i="12"/>
  <c r="E284" i="12" s="1"/>
  <c r="H365" i="26" l="1"/>
  <c r="J365" i="26" s="1"/>
  <c r="I365" i="26"/>
  <c r="H284" i="12"/>
  <c r="J284" i="12" s="1"/>
  <c r="I284" i="12"/>
  <c r="L365" i="26" l="1"/>
  <c r="C366" i="26" s="1"/>
  <c r="D366" i="26" s="1"/>
  <c r="E366" i="26" s="1"/>
  <c r="K365" i="26"/>
  <c r="L284" i="12"/>
  <c r="C285" i="12" s="1"/>
  <c r="D285" i="12" s="1"/>
  <c r="E285" i="12" s="1"/>
  <c r="K284" i="12"/>
  <c r="H366" i="26" l="1"/>
  <c r="J366" i="26" s="1"/>
  <c r="I366" i="26"/>
  <c r="H285" i="12"/>
  <c r="J285" i="12" s="1"/>
  <c r="I285" i="12"/>
  <c r="K366" i="26" l="1"/>
  <c r="L366" i="26"/>
  <c r="C367" i="26" s="1"/>
  <c r="D367" i="26" s="1"/>
  <c r="E367" i="26" s="1"/>
  <c r="K285" i="12"/>
  <c r="L285" i="12"/>
  <c r="C286" i="12" s="1"/>
  <c r="H367" i="26" l="1"/>
  <c r="J367" i="26" s="1"/>
  <c r="I367" i="26"/>
  <c r="D286" i="12"/>
  <c r="E286" i="12" s="1"/>
  <c r="L367" i="26" l="1"/>
  <c r="C368" i="26" s="1"/>
  <c r="D368" i="26" s="1"/>
  <c r="E368" i="26" s="1"/>
  <c r="K367" i="26"/>
  <c r="H286" i="12"/>
  <c r="J286" i="12" s="1"/>
  <c r="I286" i="12"/>
  <c r="I368" i="26" l="1"/>
  <c r="H368" i="26"/>
  <c r="J368" i="26" s="1"/>
  <c r="K286" i="12"/>
  <c r="L286" i="12"/>
  <c r="C287" i="12" s="1"/>
  <c r="K368" i="26" l="1"/>
  <c r="L368" i="26"/>
  <c r="C369" i="26" s="1"/>
  <c r="D369" i="26" s="1"/>
  <c r="E369" i="26" s="1"/>
  <c r="D287" i="12"/>
  <c r="E287" i="12" s="1"/>
  <c r="H369" i="26" l="1"/>
  <c r="J369" i="26" s="1"/>
  <c r="I369" i="26"/>
  <c r="H287" i="12"/>
  <c r="J287" i="12" s="1"/>
  <c r="I287" i="12"/>
  <c r="L369" i="26" l="1"/>
  <c r="K369" i="26"/>
  <c r="K287" i="12"/>
  <c r="L287" i="12"/>
  <c r="C288" i="12" s="1"/>
  <c r="D288" i="12" l="1"/>
  <c r="E288" i="12" s="1"/>
  <c r="H288" i="12" l="1"/>
  <c r="J288" i="12" s="1"/>
  <c r="I288" i="12"/>
  <c r="K288" i="12" l="1"/>
  <c r="L288" i="12"/>
  <c r="C289" i="12" s="1"/>
  <c r="D289" i="12" l="1"/>
  <c r="E289" i="12" s="1"/>
  <c r="H289" i="12" l="1"/>
  <c r="J289" i="12" s="1"/>
  <c r="I289" i="12"/>
  <c r="K289" i="12" l="1"/>
  <c r="L289" i="12"/>
  <c r="C290" i="12" s="1"/>
  <c r="D290" i="12" l="1"/>
  <c r="E290" i="12" s="1"/>
  <c r="I290" i="12" l="1"/>
  <c r="H290" i="12"/>
  <c r="J290" i="12" s="1"/>
  <c r="K290" i="12" l="1"/>
  <c r="L290" i="12"/>
  <c r="C291" i="12" s="1"/>
  <c r="D291" i="12" l="1"/>
  <c r="E291" i="12" s="1"/>
  <c r="H291" i="12" l="1"/>
  <c r="J291" i="12" s="1"/>
  <c r="I291" i="12"/>
  <c r="K291" i="12" l="1"/>
  <c r="L291" i="12"/>
  <c r="C292" i="12" s="1"/>
  <c r="D292" i="12" l="1"/>
  <c r="E292" i="12" s="1"/>
  <c r="I292" i="12" l="1"/>
  <c r="H292" i="12"/>
  <c r="J292" i="12" s="1"/>
  <c r="K292" i="12" l="1"/>
  <c r="L292" i="12"/>
  <c r="C293" i="12" s="1"/>
  <c r="D293" i="12" l="1"/>
  <c r="E293" i="12" s="1"/>
  <c r="I293" i="12" l="1"/>
  <c r="H293" i="12"/>
  <c r="J293" i="12" s="1"/>
  <c r="L293" i="12" l="1"/>
  <c r="C294" i="12" s="1"/>
  <c r="D294" i="12" s="1"/>
  <c r="E294" i="12" s="1"/>
  <c r="K293" i="12"/>
  <c r="I294" i="12" l="1"/>
  <c r="H294" i="12"/>
  <c r="J294" i="12" s="1"/>
  <c r="L294" i="12" l="1"/>
  <c r="C295" i="12" s="1"/>
  <c r="K294" i="12"/>
  <c r="D295" i="12" l="1"/>
  <c r="E295" i="12" s="1"/>
  <c r="I295" i="12" l="1"/>
  <c r="H295" i="12"/>
  <c r="J295" i="12" s="1"/>
  <c r="K295" i="12" l="1"/>
  <c r="L295" i="12"/>
  <c r="C296" i="12" s="1"/>
  <c r="D296" i="12" l="1"/>
  <c r="E296" i="12" s="1"/>
  <c r="I296" i="12" l="1"/>
  <c r="H296" i="12"/>
  <c r="J296" i="12" s="1"/>
  <c r="L296" i="12" l="1"/>
  <c r="C297" i="12" s="1"/>
  <c r="D297" i="12" s="1"/>
  <c r="E297" i="12" s="1"/>
  <c r="K296" i="12"/>
  <c r="H297" i="12" l="1"/>
  <c r="J297" i="12" s="1"/>
  <c r="I297" i="12"/>
  <c r="K297" i="12" l="1"/>
  <c r="L297" i="12"/>
  <c r="C298" i="12" s="1"/>
  <c r="D298" i="12" l="1"/>
  <c r="E298" i="12" s="1"/>
  <c r="I298" i="12" l="1"/>
  <c r="H298" i="12"/>
  <c r="J298" i="12" s="1"/>
  <c r="K298" i="12" l="1"/>
  <c r="L298" i="12"/>
  <c r="C299" i="12" s="1"/>
  <c r="D299" i="12" l="1"/>
  <c r="E299" i="12" s="1"/>
  <c r="H299" i="12" l="1"/>
  <c r="J299" i="12" s="1"/>
  <c r="I299" i="12"/>
  <c r="K299" i="12" l="1"/>
  <c r="L299" i="12"/>
  <c r="C300" i="12" s="1"/>
  <c r="D300" i="12" l="1"/>
  <c r="E300" i="12" s="1"/>
  <c r="I300" i="12" l="1"/>
  <c r="H300" i="12"/>
  <c r="J300" i="12" s="1"/>
  <c r="K300" i="12" l="1"/>
  <c r="L300" i="12"/>
  <c r="C301" i="12" s="1"/>
  <c r="D301" i="12" l="1"/>
  <c r="E301" i="12" s="1"/>
  <c r="H301" i="12" l="1"/>
  <c r="J301" i="12" s="1"/>
  <c r="I301" i="12"/>
  <c r="K301" i="12" l="1"/>
  <c r="L301" i="12"/>
  <c r="C302" i="12" s="1"/>
  <c r="D302" i="12" l="1"/>
  <c r="E302" i="12" s="1"/>
  <c r="I302" i="12" l="1"/>
  <c r="H302" i="12"/>
  <c r="J302" i="12" s="1"/>
  <c r="K302" i="12" l="1"/>
  <c r="L302" i="12"/>
  <c r="C303" i="12" s="1"/>
  <c r="D303" i="12" l="1"/>
  <c r="E303" i="12" s="1"/>
  <c r="H303" i="12" l="1"/>
  <c r="J303" i="12" s="1"/>
  <c r="I303" i="12"/>
  <c r="K303" i="12" l="1"/>
  <c r="L303" i="12"/>
  <c r="C304" i="12" s="1"/>
  <c r="D304" i="12" l="1"/>
  <c r="E304" i="12" s="1"/>
  <c r="I304" i="12" l="1"/>
  <c r="H304" i="12"/>
  <c r="J304" i="12" s="1"/>
  <c r="L304" i="12" l="1"/>
  <c r="C305" i="12" s="1"/>
  <c r="K304" i="12"/>
  <c r="D305" i="12" l="1"/>
  <c r="E305" i="12" s="1"/>
  <c r="I305" i="12" l="1"/>
  <c r="H305" i="12"/>
  <c r="J305" i="12" s="1"/>
  <c r="K305" i="12" l="1"/>
  <c r="L305" i="12"/>
  <c r="C306" i="12" s="1"/>
  <c r="D306" i="12" l="1"/>
  <c r="E306" i="12" s="1"/>
  <c r="H306" i="12" l="1"/>
  <c r="J306" i="12" s="1"/>
  <c r="I306" i="12"/>
  <c r="K306" i="12" l="1"/>
  <c r="L306" i="12"/>
  <c r="C307" i="12" s="1"/>
  <c r="D307" i="12" l="1"/>
  <c r="E307" i="12" s="1"/>
  <c r="I307" i="12" l="1"/>
  <c r="H307" i="12"/>
  <c r="J307" i="12" s="1"/>
  <c r="K307" i="12" l="1"/>
  <c r="L307" i="12"/>
  <c r="C308" i="12" s="1"/>
  <c r="D308" i="12" l="1"/>
  <c r="E308" i="12" s="1"/>
  <c r="H308" i="12" l="1"/>
  <c r="J308" i="12" s="1"/>
  <c r="I308" i="12"/>
  <c r="K308" i="12" l="1"/>
  <c r="L308" i="12"/>
  <c r="C309" i="12" s="1"/>
  <c r="D309" i="12" l="1"/>
  <c r="E309" i="12" s="1"/>
  <c r="I309" i="12" l="1"/>
  <c r="H309" i="12"/>
  <c r="J309" i="12" s="1"/>
  <c r="K309" i="12" l="1"/>
  <c r="L309" i="12"/>
  <c r="C310" i="12" s="1"/>
  <c r="D310" i="12" l="1"/>
  <c r="E310" i="12" s="1"/>
  <c r="H310" i="12" l="1"/>
  <c r="J310" i="12" s="1"/>
  <c r="I310" i="12"/>
  <c r="K310" i="12" l="1"/>
  <c r="L310" i="12"/>
  <c r="C311" i="12" s="1"/>
  <c r="D311" i="12" l="1"/>
  <c r="E311" i="12" s="1"/>
  <c r="I311" i="12" l="1"/>
  <c r="H311" i="12"/>
  <c r="J311" i="12" s="1"/>
  <c r="K311" i="12" l="1"/>
  <c r="L311" i="12"/>
  <c r="C312" i="12" s="1"/>
  <c r="D312" i="12" l="1"/>
  <c r="E312" i="12" s="1"/>
  <c r="H312" i="12" l="1"/>
  <c r="J312" i="12" s="1"/>
  <c r="I312" i="12"/>
  <c r="K312" i="12" l="1"/>
  <c r="L312" i="12"/>
  <c r="C313" i="12" s="1"/>
  <c r="D313" i="12" l="1"/>
  <c r="E313" i="12" s="1"/>
  <c r="H313" i="12" l="1"/>
  <c r="J313" i="12" s="1"/>
  <c r="I313" i="12"/>
  <c r="K313" i="12" l="1"/>
  <c r="L313" i="12"/>
  <c r="C314" i="12" s="1"/>
  <c r="D314" i="12" l="1"/>
  <c r="E314" i="12" s="1"/>
  <c r="H314" i="12" l="1"/>
  <c r="J314" i="12" s="1"/>
  <c r="I314" i="12"/>
  <c r="L314" i="12" l="1"/>
  <c r="C315" i="12" s="1"/>
  <c r="D315" i="12" s="1"/>
  <c r="E315" i="12" s="1"/>
  <c r="K314" i="12"/>
  <c r="I315" i="12" l="1"/>
  <c r="H315" i="12"/>
  <c r="J315" i="12" s="1"/>
  <c r="K315" i="12" l="1"/>
  <c r="L315" i="12"/>
  <c r="C316" i="12" s="1"/>
  <c r="D316" i="12" l="1"/>
  <c r="E316" i="12" s="1"/>
  <c r="I316" i="12" l="1"/>
  <c r="H316" i="12"/>
  <c r="J316" i="12" s="1"/>
  <c r="L316" i="12" l="1"/>
  <c r="C317" i="12" s="1"/>
  <c r="D317" i="12" s="1"/>
  <c r="E317" i="12" s="1"/>
  <c r="K316" i="12"/>
  <c r="H317" i="12" l="1"/>
  <c r="J317" i="12" s="1"/>
  <c r="I317" i="12"/>
  <c r="K317" i="12" l="1"/>
  <c r="L317" i="12"/>
  <c r="C318" i="12" s="1"/>
  <c r="D318" i="12" l="1"/>
  <c r="E318" i="12" s="1"/>
  <c r="H318" i="12" l="1"/>
  <c r="J318" i="12" s="1"/>
  <c r="I318" i="12"/>
  <c r="K318" i="12" l="1"/>
  <c r="L318" i="12"/>
  <c r="C319" i="12" s="1"/>
  <c r="D319" i="12" l="1"/>
  <c r="E319" i="12" s="1"/>
  <c r="H319" i="12" l="1"/>
  <c r="J319" i="12" s="1"/>
  <c r="I319" i="12"/>
  <c r="K319" i="12" l="1"/>
  <c r="L319" i="12"/>
  <c r="C320" i="12" s="1"/>
  <c r="D320" i="12" l="1"/>
  <c r="E320" i="12" s="1"/>
  <c r="H320" i="12" l="1"/>
  <c r="J320" i="12" s="1"/>
  <c r="I320" i="12"/>
  <c r="K320" i="12" l="1"/>
  <c r="L320" i="12"/>
  <c r="C321" i="12" s="1"/>
  <c r="D321" i="12" l="1"/>
  <c r="E321" i="12" s="1"/>
  <c r="H321" i="12" l="1"/>
  <c r="J321" i="12" s="1"/>
  <c r="I321" i="12"/>
  <c r="K321" i="12" l="1"/>
  <c r="L321" i="12"/>
  <c r="C322" i="12" s="1"/>
  <c r="D322" i="12" l="1"/>
  <c r="E322" i="12" s="1"/>
  <c r="H322" i="12" l="1"/>
  <c r="J322" i="12" s="1"/>
  <c r="I322" i="12"/>
  <c r="K322" i="12" l="1"/>
  <c r="L322" i="12"/>
  <c r="C323" i="12" s="1"/>
  <c r="D323" i="12" l="1"/>
  <c r="E323" i="12" s="1"/>
  <c r="I323" i="12" l="1"/>
  <c r="H323" i="12"/>
  <c r="J323" i="12" s="1"/>
  <c r="K323" i="12" l="1"/>
  <c r="L323" i="12"/>
  <c r="C324" i="12" s="1"/>
  <c r="D324" i="12" l="1"/>
  <c r="E324" i="12" s="1"/>
  <c r="H324" i="12" l="1"/>
  <c r="J324" i="12" s="1"/>
  <c r="I324" i="12"/>
  <c r="K324" i="12" l="1"/>
  <c r="L324" i="12"/>
  <c r="C325" i="12" s="1"/>
  <c r="D325" i="12" l="1"/>
  <c r="E325" i="12" s="1"/>
  <c r="I325" i="12" l="1"/>
  <c r="H325" i="12"/>
  <c r="J325" i="12" s="1"/>
  <c r="K325" i="12" l="1"/>
  <c r="L325" i="12"/>
  <c r="C326" i="12" s="1"/>
  <c r="D326" i="12" l="1"/>
  <c r="E326" i="12" s="1"/>
  <c r="H326" i="12" l="1"/>
  <c r="J326" i="12" s="1"/>
  <c r="I326" i="12"/>
  <c r="K326" i="12" l="1"/>
  <c r="L326" i="12"/>
  <c r="C327" i="12" s="1"/>
  <c r="D327" i="12" l="1"/>
  <c r="E327" i="12" s="1"/>
  <c r="I327" i="12" l="1"/>
  <c r="H327" i="12"/>
  <c r="J327" i="12" s="1"/>
  <c r="K327" i="12" l="1"/>
  <c r="L327" i="12"/>
  <c r="C328" i="12" s="1"/>
  <c r="D328" i="12" l="1"/>
  <c r="E328" i="12" s="1"/>
  <c r="H328" i="12" l="1"/>
  <c r="J328" i="12" s="1"/>
  <c r="I328" i="12"/>
  <c r="K328" i="12" l="1"/>
  <c r="L328" i="12"/>
  <c r="C329" i="12" s="1"/>
  <c r="D329" i="12" l="1"/>
  <c r="E329" i="12" s="1"/>
  <c r="I329" i="12" l="1"/>
  <c r="H329" i="12"/>
  <c r="J329" i="12" s="1"/>
  <c r="K329" i="12" l="1"/>
  <c r="L329" i="12"/>
  <c r="C330" i="12" s="1"/>
  <c r="D330" i="12" l="1"/>
  <c r="E330" i="12" s="1"/>
  <c r="H330" i="12" l="1"/>
  <c r="J330" i="12" s="1"/>
  <c r="I330" i="12"/>
  <c r="K330" i="12" l="1"/>
  <c r="L330" i="12"/>
  <c r="C331" i="12" s="1"/>
  <c r="D331" i="12" l="1"/>
  <c r="E331" i="12" s="1"/>
  <c r="I331" i="12" l="1"/>
  <c r="H331" i="12"/>
  <c r="J331" i="12" s="1"/>
  <c r="K331" i="12" l="1"/>
  <c r="L331" i="12"/>
  <c r="C332" i="12" s="1"/>
  <c r="D332" i="12" l="1"/>
  <c r="E332" i="12" s="1"/>
  <c r="H332" i="12" l="1"/>
  <c r="J332" i="12" s="1"/>
  <c r="I332" i="12"/>
  <c r="K332" i="12" l="1"/>
  <c r="L332" i="12"/>
  <c r="C333" i="12" s="1"/>
  <c r="D333" i="12" l="1"/>
  <c r="E333" i="12" s="1"/>
  <c r="H333" i="12" l="1"/>
  <c r="J333" i="12" s="1"/>
  <c r="I333" i="12"/>
  <c r="K333" i="12" l="1"/>
  <c r="L333" i="12"/>
  <c r="C334" i="12" s="1"/>
  <c r="D334" i="12" l="1"/>
  <c r="E334" i="12" s="1"/>
  <c r="H334" i="12" l="1"/>
  <c r="J334" i="12" s="1"/>
  <c r="I334" i="12"/>
  <c r="K334" i="12" l="1"/>
  <c r="L334" i="12"/>
  <c r="C335" i="12" s="1"/>
  <c r="D335" i="12" l="1"/>
  <c r="E335" i="12" s="1"/>
  <c r="H335" i="12" l="1"/>
  <c r="J335" i="12" s="1"/>
  <c r="I335" i="12"/>
  <c r="K335" i="12" l="1"/>
  <c r="L335" i="12"/>
  <c r="C336" i="12" s="1"/>
  <c r="D336" i="12" l="1"/>
  <c r="E336" i="12" s="1"/>
  <c r="H336" i="12" l="1"/>
  <c r="J336" i="12" s="1"/>
  <c r="I336" i="12"/>
  <c r="L336" i="12" l="1"/>
  <c r="C337" i="12" s="1"/>
  <c r="D337" i="12" s="1"/>
  <c r="E337" i="12" s="1"/>
  <c r="K336" i="12"/>
  <c r="H337" i="12" l="1"/>
  <c r="J337" i="12" s="1"/>
  <c r="I337" i="12"/>
  <c r="K337" i="12" l="1"/>
  <c r="L337" i="12"/>
  <c r="C338" i="12" s="1"/>
  <c r="D338" i="12" l="1"/>
  <c r="E338" i="12" s="1"/>
  <c r="H338" i="12" l="1"/>
  <c r="J338" i="12" s="1"/>
  <c r="I338" i="12"/>
  <c r="L338" i="12" s="1"/>
  <c r="C339" i="12" s="1"/>
  <c r="D339" i="12" l="1"/>
  <c r="E339" i="12" s="1"/>
  <c r="K338" i="12"/>
  <c r="H339" i="12" l="1"/>
  <c r="J339" i="12" s="1"/>
  <c r="I339" i="12"/>
  <c r="K339" i="12" l="1"/>
  <c r="L339" i="12"/>
  <c r="C340" i="12" s="1"/>
  <c r="D340" i="12" l="1"/>
  <c r="E340" i="12" s="1"/>
  <c r="H340" i="12" l="1"/>
  <c r="J340" i="12" s="1"/>
  <c r="I340" i="12"/>
  <c r="K340" i="12" l="1"/>
  <c r="L340" i="12"/>
  <c r="C341" i="12" s="1"/>
  <c r="D341" i="12" l="1"/>
  <c r="E341" i="12" s="1"/>
  <c r="H341" i="12" l="1"/>
  <c r="J341" i="12" s="1"/>
  <c r="I341" i="12"/>
  <c r="K341" i="12" l="1"/>
  <c r="L341" i="12"/>
  <c r="C342" i="12" s="1"/>
  <c r="D342" i="12" l="1"/>
  <c r="E342" i="12" s="1"/>
  <c r="H342" i="12" l="1"/>
  <c r="J342" i="12" s="1"/>
  <c r="I342" i="12"/>
  <c r="L342" i="12" l="1"/>
  <c r="C343" i="12" s="1"/>
  <c r="D343" i="12" s="1"/>
  <c r="E343" i="12" s="1"/>
  <c r="K342" i="12"/>
  <c r="I343" i="12" l="1"/>
  <c r="H343" i="12"/>
  <c r="J343" i="12" s="1"/>
  <c r="K343" i="12" l="1"/>
  <c r="L343" i="12"/>
  <c r="C344" i="12" s="1"/>
  <c r="D344" i="12" l="1"/>
  <c r="E344" i="12" s="1"/>
  <c r="H344" i="12" l="1"/>
  <c r="J344" i="12" s="1"/>
  <c r="I344" i="12"/>
  <c r="L344" i="12" l="1"/>
  <c r="C345" i="12" s="1"/>
  <c r="D345" i="12" s="1"/>
  <c r="E345" i="12" s="1"/>
  <c r="K344" i="12"/>
  <c r="I345" i="12" l="1"/>
  <c r="H345" i="12"/>
  <c r="J345" i="12" s="1"/>
  <c r="K345" i="12" l="1"/>
  <c r="L345" i="12"/>
  <c r="C346" i="12" s="1"/>
  <c r="D346" i="12" l="1"/>
  <c r="E346" i="12" s="1"/>
  <c r="H346" i="12" l="1"/>
  <c r="J346" i="12" s="1"/>
  <c r="I346" i="12"/>
  <c r="L346" i="12" l="1"/>
  <c r="C347" i="12" s="1"/>
  <c r="D347" i="12" s="1"/>
  <c r="E347" i="12" s="1"/>
  <c r="K346" i="12"/>
  <c r="I347" i="12" l="1"/>
  <c r="H347" i="12"/>
  <c r="J347" i="12" s="1"/>
  <c r="K347" i="12" l="1"/>
  <c r="L347" i="12"/>
  <c r="C348" i="12" s="1"/>
  <c r="D348" i="12" l="1"/>
  <c r="E348" i="12" s="1"/>
  <c r="H348" i="12" l="1"/>
  <c r="J348" i="12" s="1"/>
  <c r="I348" i="12"/>
  <c r="L348" i="12" l="1"/>
  <c r="C349" i="12" s="1"/>
  <c r="K348" i="12"/>
  <c r="D349" i="12" l="1"/>
  <c r="E349" i="12" s="1"/>
  <c r="I349" i="12" l="1"/>
  <c r="H349" i="12"/>
  <c r="J349" i="12" s="1"/>
  <c r="K349" i="12" l="1"/>
  <c r="L349" i="12"/>
  <c r="C350" i="12" s="1"/>
  <c r="D350" i="12" l="1"/>
  <c r="E350" i="12" s="1"/>
  <c r="I350" i="12" l="1"/>
  <c r="H350" i="12"/>
  <c r="J350" i="12" s="1"/>
  <c r="K350" i="12" l="1"/>
  <c r="L350" i="12"/>
  <c r="C351" i="12" s="1"/>
  <c r="D351" i="12" l="1"/>
  <c r="E351" i="12" s="1"/>
  <c r="I351" i="12" l="1"/>
  <c r="H351" i="12"/>
  <c r="J351" i="12" s="1"/>
  <c r="K351" i="12" l="1"/>
  <c r="L351" i="12"/>
  <c r="C352" i="12" s="1"/>
  <c r="D352" i="12" l="1"/>
  <c r="E352" i="12" s="1"/>
  <c r="I352" i="12" l="1"/>
  <c r="H352" i="12"/>
  <c r="J352" i="12" s="1"/>
  <c r="K352" i="12" l="1"/>
  <c r="L352" i="12"/>
  <c r="C353" i="12" s="1"/>
  <c r="D353" i="12" l="1"/>
  <c r="E353" i="12" s="1"/>
  <c r="I353" i="12" l="1"/>
  <c r="H353" i="12"/>
  <c r="J353" i="12" s="1"/>
  <c r="K353" i="12" l="1"/>
  <c r="L353" i="12"/>
  <c r="C354" i="12" s="1"/>
  <c r="D354" i="12" l="1"/>
  <c r="E354" i="12" s="1"/>
  <c r="I354" i="12" l="1"/>
  <c r="H354" i="12"/>
  <c r="J354" i="12" s="1"/>
  <c r="K354" i="12" l="1"/>
  <c r="L354" i="12"/>
  <c r="C355" i="12" s="1"/>
  <c r="D355" i="12" l="1"/>
  <c r="E355" i="12" s="1"/>
  <c r="I355" i="12" l="1"/>
  <c r="H355" i="12"/>
  <c r="J355" i="12" s="1"/>
  <c r="L355" i="12" l="1"/>
  <c r="C356" i="12" s="1"/>
  <c r="D356" i="12" s="1"/>
  <c r="E356" i="12" s="1"/>
  <c r="K355" i="12"/>
  <c r="I356" i="12" l="1"/>
  <c r="H356" i="12"/>
  <c r="J356" i="12" s="1"/>
  <c r="K356" i="12" l="1"/>
  <c r="L356" i="12"/>
  <c r="C357" i="12" s="1"/>
  <c r="D357" i="12" l="1"/>
  <c r="E357" i="12" s="1"/>
  <c r="I357" i="12" l="1"/>
  <c r="H357" i="12"/>
  <c r="J357" i="12" s="1"/>
  <c r="K357" i="12" l="1"/>
  <c r="L357" i="12"/>
  <c r="C358" i="12" s="1"/>
  <c r="D358" i="12" l="1"/>
  <c r="E358" i="12" s="1"/>
  <c r="I358" i="12" l="1"/>
  <c r="H358" i="12"/>
  <c r="J358" i="12" s="1"/>
  <c r="K358" i="12" l="1"/>
  <c r="L358" i="12"/>
  <c r="C359" i="12" s="1"/>
  <c r="D359" i="12" l="1"/>
  <c r="E359" i="12" s="1"/>
  <c r="I359" i="12" l="1"/>
  <c r="H359" i="12"/>
  <c r="J359" i="12" s="1"/>
  <c r="K359" i="12" l="1"/>
  <c r="L359" i="12"/>
  <c r="C360" i="12" s="1"/>
  <c r="D360" i="12" l="1"/>
  <c r="E360" i="12" s="1"/>
  <c r="H360" i="12" l="1"/>
  <c r="J360" i="12" s="1"/>
  <c r="I360" i="12"/>
  <c r="K360" i="12" l="1"/>
  <c r="L360" i="12"/>
  <c r="C361" i="12" s="1"/>
  <c r="D361" i="12" l="1"/>
  <c r="E361" i="12" s="1"/>
  <c r="I361" i="12" l="1"/>
  <c r="H361" i="12"/>
  <c r="J361" i="12" s="1"/>
  <c r="K361" i="12" l="1"/>
  <c r="L361" i="12"/>
  <c r="C362" i="12" s="1"/>
  <c r="D362" i="12" l="1"/>
  <c r="E362" i="12" s="1"/>
  <c r="H362" i="12" l="1"/>
  <c r="J362" i="12" s="1"/>
  <c r="I362" i="12"/>
  <c r="K362" i="12" l="1"/>
  <c r="L362" i="12"/>
  <c r="C363" i="12" s="1"/>
  <c r="D363" i="12" l="1"/>
  <c r="E363" i="12" s="1"/>
  <c r="I363" i="12" l="1"/>
  <c r="H363" i="12"/>
  <c r="J363" i="12" s="1"/>
  <c r="AR3" i="19" l="1"/>
  <c r="AR4" i="19"/>
  <c r="AR5" i="19"/>
  <c r="AM6" i="19"/>
  <c r="AR6" i="19" s="1"/>
  <c r="AM7" i="19"/>
  <c r="AR7" i="19" s="1"/>
  <c r="AM8" i="19"/>
  <c r="AR8" i="19" s="1"/>
  <c r="AM9" i="19"/>
  <c r="AR9" i="19" s="1"/>
  <c r="AM10" i="19"/>
  <c r="AR10" i="19" s="1"/>
  <c r="AM11" i="19"/>
  <c r="AR11" i="19" s="1"/>
  <c r="AM12" i="19"/>
  <c r="AR12" i="19" s="1"/>
  <c r="K363" i="12"/>
  <c r="L363" i="12"/>
  <c r="C364" i="12" s="1"/>
  <c r="AQ3" i="19" l="1"/>
  <c r="AQ4" i="19"/>
  <c r="AQ5" i="19"/>
  <c r="AL6" i="19"/>
  <c r="AQ6" i="19" s="1"/>
  <c r="AL7" i="19"/>
  <c r="AQ7" i="19" s="1"/>
  <c r="AL8" i="19"/>
  <c r="AQ8" i="19" s="1"/>
  <c r="AL9" i="19"/>
  <c r="AQ9" i="19" s="1"/>
  <c r="AL10" i="19"/>
  <c r="AQ10" i="19" s="1"/>
  <c r="AL11" i="19"/>
  <c r="AQ11" i="19" s="1"/>
  <c r="AL12" i="19"/>
  <c r="AQ12" i="19" s="1"/>
  <c r="AN6" i="19"/>
  <c r="AN7" i="19"/>
  <c r="AN8" i="19"/>
  <c r="AN9" i="19"/>
  <c r="AN10" i="19"/>
  <c r="AN11" i="19"/>
  <c r="D364" i="12"/>
  <c r="E364" i="12" s="1"/>
  <c r="H364" i="12" l="1"/>
  <c r="J364" i="12" s="1"/>
  <c r="I364" i="12"/>
  <c r="K364" i="12" l="1"/>
  <c r="L364" i="12"/>
  <c r="C365" i="12" s="1"/>
  <c r="D365" i="12" l="1"/>
  <c r="E365" i="12" s="1"/>
  <c r="H365" i="12" l="1"/>
  <c r="J365" i="12" s="1"/>
  <c r="I365" i="12"/>
  <c r="K365" i="12" l="1"/>
  <c r="L365" i="12"/>
  <c r="C366" i="12" s="1"/>
  <c r="D366" i="12" l="1"/>
  <c r="E366" i="12" s="1"/>
  <c r="I366" i="12" l="1"/>
  <c r="H366" i="12"/>
  <c r="J366" i="12" s="1"/>
  <c r="L366" i="12" l="1"/>
  <c r="C367" i="12" s="1"/>
  <c r="K366" i="12"/>
  <c r="D367" i="12" l="1"/>
  <c r="E367" i="12" s="1"/>
  <c r="I367" i="12" l="1"/>
  <c r="H367" i="12"/>
  <c r="J367" i="12" s="1"/>
  <c r="L367" i="12" l="1"/>
  <c r="C368" i="12" s="1"/>
  <c r="K367" i="12"/>
  <c r="D368" i="12" l="1"/>
  <c r="E368" i="12" s="1"/>
  <c r="H368" i="12" l="1"/>
  <c r="J368" i="12" s="1"/>
  <c r="I368" i="12"/>
  <c r="K368" i="12" l="1"/>
  <c r="L368" i="12"/>
  <c r="C369" i="12" s="1"/>
  <c r="D369" i="12" l="1"/>
  <c r="E369" i="12" s="1"/>
  <c r="I369" i="12" l="1"/>
  <c r="H369" i="12"/>
  <c r="J369" i="12" s="1"/>
  <c r="K369" i="12" l="1"/>
  <c r="L369" i="12"/>
</calcChain>
</file>

<file path=xl/sharedStrings.xml><?xml version="1.0" encoding="utf-8"?>
<sst xmlns="http://schemas.openxmlformats.org/spreadsheetml/2006/main" count="2475" uniqueCount="618">
  <si>
    <t>Aba</t>
  </si>
  <si>
    <t>Descrição</t>
  </si>
  <si>
    <t>Encargos</t>
  </si>
  <si>
    <t>Apresenta a projeção dos parâmetros utilizados para evolução dos contratos, com base na Grade de Parâmetros Macroeconômicos de 06/03/2025, divulgada pela Secretaria de Política Econômica (SPE).</t>
  </si>
  <si>
    <t>Linha Serviço Dívida Compet</t>
  </si>
  <si>
    <t>Apresenta o fluxo a ser inserido na linha de Serviço da Dívida por Competência na planilha do PRF. Trata-se de cálculo hipotético em que se considera a premissa de que o estado usufruiu dos benefícios do Regime de Recuperação Fiscal (RRF) até o ano anterior ao que se está fazendo referência, de modo que que todas as dívidas do art. 9º da LC 159/17 (no caso do Rio Grande do Sul, as dívidas dos programas das Leis nº 9.496/97 e das garantidas pela União) voltam a ser pagas em sua integralidade no exercício apresentado. Cabe ressaltar que para o ano de 2022 considerou-se a premissa da assinatura dos contratos do art. 9º-A da LC 159/17 e art. 23 da LC 178/21, apenas com valores que estavam em pendência jurídica (saldo inicial do art. 23), sem considerar novas incorporações. Por solicitação da STN, nos anos de 2024 a 2027 foi considerado o serviço da dívida vincendo nos contratos com a União (Lei nº 9.496/97, artigos 9º e 9º-A  da LC 159/2017), independentemente dos efeitos de suspensão do pagamento dessas dívidas nos termos da LC 206/2024.</t>
  </si>
  <si>
    <t>Consolidado - Cen. Ajustado</t>
  </si>
  <si>
    <t xml:space="preserve">Apresenta o fluxo do cenário ajustado. Parte do cálculo do cenário base com as medidas implementadas, e adicionalmente contempla as novas medidas de ajuste, quais sejam: operações de crédito PROFISCO III, PROGESTÃO, PRÓ-RESILIÊNCIA e Operação de Crédito com Bancos Privados.  </t>
  </si>
  <si>
    <t>Consolidado - Cenário Base</t>
  </si>
  <si>
    <t>Apresenta o cenário base, considerando toda a metodologia do RRF e considerando todas as dívidas contratuais do Estado, inclusive medidas de ajuste implementadas (Operação de Crédito BID PRÓ-SUSTENTABILIDADE)</t>
  </si>
  <si>
    <t>OC A CONTRATAR</t>
  </si>
  <si>
    <t>Apresenta o fluxo em Reais, das operações de crédito aprovadas após o início do RRF ou cuja inclusão estão sendo solicitada.</t>
  </si>
  <si>
    <t>OC A CONTRATAR US$</t>
  </si>
  <si>
    <t>Apresenta o fluxo, em moeda original, das operações de crédito aprovadas após o início do RRF ou cuja inclusão estão sendo solicitada.</t>
  </si>
  <si>
    <t>Contratos fora RRF</t>
  </si>
  <si>
    <t>Apresenta as dívidas contratuais do estado que não farão parte da sistemática do RRF. Para as dívidas com garantia da União, utilizamos as informações provenientes do Sistema Integrado da Dívida (SID). Identificamos apenas um contrato de dívida sem garantia (Pró Moradia - CEF).</t>
  </si>
  <si>
    <t>Art. 9º-A - serv. div. comp</t>
  </si>
  <si>
    <t>Cálculo do fluxo da dívida do art. 9º-A com as premissas adotadas para determinação do serviço da dívida por competência (estado usufrui dos benefícios do RRF somente até o ano anterior ao que se está fazendo referência). Não considera a suspensão do pagamento do serviço da dívida nos termos da LC 206/2024.</t>
  </si>
  <si>
    <t>Art. 9º-A</t>
  </si>
  <si>
    <t xml:space="preserve">Cálculo do fluxo da dívida do art. 9º-A. O saldo inicial parte das incorporações esperadas da dívida da Lei nº 9.496/97 e dos contratos com garantia da União que adotarão os benefícios do RRF após a assinatura do contrato do art. 9º-A em 25/02. Considera, ainda, que a homologação do RRF se dará em maio/22, motivo pelo qual incorpora os valores constantes do contrato do art. 23 e tem previsão de início de pagamento em 01/07/2022. Cabe ressaltar que para efetuar as incorporações de outras dívidas, optou-se por evoluir as parcelas dessas dívidas até o dia 1 do mês subsequente e aí então incorporar ao saldo do art. 9º-A. </t>
  </si>
  <si>
    <t>Art. 23</t>
  </si>
  <si>
    <t>Apresenta projeção do fluxo do contrato do art. 23 da LC 178/21, assinado em 25/02/2022. Parte do saldo assinalado no contrato e considera a premissa de que será incorporado ao contrato do art. 9º-A na data da homologação do RRF (estimada em maio/22)</t>
  </si>
  <si>
    <t>Cálculo do fluxo da dívida da Lei nº 9.496/97. Foi adotada a mesma metodologia utilizada pelo Banco do Brasil para se evoluir as parcelas da data base (dia 1 de cada mês) para a data de vencimento, e depois para o dia 1 do mês subsequente (para ser incorporado ao art. 9º-A). Aqui consideramos a suspensão de pagamentos prevista pelo RRF, além de considerar o pagamento prioritário dos juros (quando da retomada parcial dos pagamentos).</t>
  </si>
  <si>
    <t>Conta Gráfica Art. 9° LC206</t>
  </si>
  <si>
    <t>Apresenta projeção do saldo devedor e das incorporações à conta gráfica, nos termos da LC 206/2024, referentes ao serviço da dívida do art. 9°-A e dos contratos com garantia da União que integram o RRF, postergado em virtude do estado de calamidade reconhecido no Estado. O saldo acumulado será  incorporado na conta Art. 9º-A  em 01/07/2027.</t>
  </si>
  <si>
    <t>Conta Gráfica 9496 LC206</t>
  </si>
  <si>
    <t>Apresenta projeção  do saldo devedor e das incorporações à conta gráfica, nos termos da LC 206/2024, referentes ao serviço da dívida Lei nº 9.496/97 postergado em virtude do estado de calamidade reconhecido no Estado. O saldo acumulado será  incorporado na conta 9496 em 01/06/2027.</t>
  </si>
  <si>
    <t>Fluxo dív. garantidas - RRF</t>
  </si>
  <si>
    <t>Fluxo das dívidas garantidas pela União que integrarão o RRF. Apresenta os montantes a serem pagos de acordo com a sistemática do regime, nos termos do Contrato Nº 330/2022/CAFIN, além dos valores a serem incorporados no art. 9º-A. Aqui optamos por uma opção mais simples, de considerar os valores incorporados com posição da data de pagamento. Utiliza as informações da aba "Dívidas garantidas - RRF".</t>
  </si>
  <si>
    <t>Dívidas garantidas - RRF</t>
  </si>
  <si>
    <t>Relação das dívidas com garantia da União que integrarão o RRF. Os fluxos foram retirados do SID.</t>
  </si>
  <si>
    <t>CAM/IPCA</t>
  </si>
  <si>
    <t>Dólar</t>
  </si>
  <si>
    <t>ÍNDICE UTILIZADO</t>
  </si>
  <si>
    <t>CAM</t>
  </si>
  <si>
    <t>IPCA (m-2)</t>
  </si>
  <si>
    <t>IPCA</t>
  </si>
  <si>
    <t>Data</t>
  </si>
  <si>
    <t>LC 159 - Art. 9º - A</t>
  </si>
  <si>
    <t>Lei 9.496/97</t>
  </si>
  <si>
    <t>Art. 23 - LC 178/21</t>
  </si>
  <si>
    <t>Contratos com garantia - RRF</t>
  </si>
  <si>
    <t>Contratos fora do RRF</t>
  </si>
  <si>
    <t>Lei 8.727 - COHAB</t>
  </si>
  <si>
    <t>Operação de Crédito a Contratar - BID PROFISCO III</t>
  </si>
  <si>
    <t>Operação de Crédito a Contratar - BID PROGESTÃO</t>
  </si>
  <si>
    <t>Operação de Crédito a Contratar - BIRD PRO RESILIÊNCIA RS</t>
  </si>
  <si>
    <t>Operação de Crédito a Contratar - Bancos Privados - Reestruturação de Passivos</t>
  </si>
  <si>
    <t>Total</t>
  </si>
  <si>
    <t>Juros</t>
  </si>
  <si>
    <t>Principal</t>
  </si>
  <si>
    <t>Prestação</t>
  </si>
  <si>
    <t>Ano</t>
  </si>
  <si>
    <t>Parcela</t>
  </si>
  <si>
    <t/>
  </si>
  <si>
    <t>BID PROFISCO III</t>
  </si>
  <si>
    <t>BID - PROGESTÃO</t>
  </si>
  <si>
    <t>BIRD PRO RESILIÊNCIA RS</t>
  </si>
  <si>
    <t>Bancos Privados - Reestruturação de Passivos</t>
  </si>
  <si>
    <t>Data vencimento</t>
  </si>
  <si>
    <t>Amortização</t>
  </si>
  <si>
    <t>BIRD PRO RESILIENCIA RS</t>
  </si>
  <si>
    <t>31/01/2022</t>
  </si>
  <si>
    <t>28/02/2022</t>
  </si>
  <si>
    <t>31/03/2022</t>
  </si>
  <si>
    <t>30/04/2022</t>
  </si>
  <si>
    <t>31/05/2022</t>
  </si>
  <si>
    <t>30/06/2022</t>
  </si>
  <si>
    <t>31/07/2022</t>
  </si>
  <si>
    <t>31/08/2022</t>
  </si>
  <si>
    <t>30/09/2022</t>
  </si>
  <si>
    <t>31/10/2022</t>
  </si>
  <si>
    <t>30/11/2022</t>
  </si>
  <si>
    <t>31/12/2022</t>
  </si>
  <si>
    <t>31/01/2023</t>
  </si>
  <si>
    <t>28/02/2023</t>
  </si>
  <si>
    <t>31/03/2023</t>
  </si>
  <si>
    <t>30/04/2023</t>
  </si>
  <si>
    <t>31/05/2023</t>
  </si>
  <si>
    <t>30/06/2023</t>
  </si>
  <si>
    <t>31/07/2023</t>
  </si>
  <si>
    <t>31/08/2023</t>
  </si>
  <si>
    <t>30/09/2023</t>
  </si>
  <si>
    <t>31/10/2023</t>
  </si>
  <si>
    <t>30/11/2023</t>
  </si>
  <si>
    <t>31/12/2023</t>
  </si>
  <si>
    <t>31/01/2024</t>
  </si>
  <si>
    <t>29/02/2024</t>
  </si>
  <si>
    <t>31/03/2024</t>
  </si>
  <si>
    <t>30/04/2024</t>
  </si>
  <si>
    <t>31/05/2024</t>
  </si>
  <si>
    <t>30/06/2024</t>
  </si>
  <si>
    <t>31/07/2024</t>
  </si>
  <si>
    <t>31/08/2024</t>
  </si>
  <si>
    <t>30/09/2024</t>
  </si>
  <si>
    <t>31/10/2024</t>
  </si>
  <si>
    <t>30/11/2024</t>
  </si>
  <si>
    <t>31/12/2024</t>
  </si>
  <si>
    <t>31/01/2025</t>
  </si>
  <si>
    <t>28/02/2025</t>
  </si>
  <si>
    <t>31/03/2025</t>
  </si>
  <si>
    <t>30/04/2025</t>
  </si>
  <si>
    <t>31/05/2025</t>
  </si>
  <si>
    <t>30/06/2025</t>
  </si>
  <si>
    <t>31/07/2025</t>
  </si>
  <si>
    <t>31/08/2025</t>
  </si>
  <si>
    <t>30/09/2025</t>
  </si>
  <si>
    <t>31/10/2025</t>
  </si>
  <si>
    <t>30/11/2025</t>
  </si>
  <si>
    <t>31/12/2025</t>
  </si>
  <si>
    <t>31/01/2026</t>
  </si>
  <si>
    <t>28/02/2026</t>
  </si>
  <si>
    <t>31/03/2026</t>
  </si>
  <si>
    <t>30/04/2026</t>
  </si>
  <si>
    <t>31/05/2026</t>
  </si>
  <si>
    <t>30/06/2026</t>
  </si>
  <si>
    <t>31/07/2026</t>
  </si>
  <si>
    <t>31/08/2026</t>
  </si>
  <si>
    <t>30/09/2026</t>
  </si>
  <si>
    <t>31/10/2026</t>
  </si>
  <si>
    <t>30/11/2026</t>
  </si>
  <si>
    <t>31/12/2026</t>
  </si>
  <si>
    <t>31/01/2027</t>
  </si>
  <si>
    <t>28/02/2027</t>
  </si>
  <si>
    <t>31/03/2027</t>
  </si>
  <si>
    <t>30/04/2027</t>
  </si>
  <si>
    <t>31/05/2027</t>
  </si>
  <si>
    <t>30/06/2027</t>
  </si>
  <si>
    <t>31/07/2027</t>
  </si>
  <si>
    <t>31/08/2027</t>
  </si>
  <si>
    <t>30/09/2027</t>
  </si>
  <si>
    <t>31/10/2027</t>
  </si>
  <si>
    <t>30/11/2027</t>
  </si>
  <si>
    <t>31/12/2027</t>
  </si>
  <si>
    <t>31/01/2028</t>
  </si>
  <si>
    <t>29/02/2028</t>
  </si>
  <si>
    <t>31/03/2028</t>
  </si>
  <si>
    <t>30/04/2028</t>
  </si>
  <si>
    <t>31/05/2028</t>
  </si>
  <si>
    <t>30/06/2028</t>
  </si>
  <si>
    <t>31/07/2028</t>
  </si>
  <si>
    <t>31/08/2028</t>
  </si>
  <si>
    <t>30/09/2028</t>
  </si>
  <si>
    <t>31/10/2028</t>
  </si>
  <si>
    <t>30/11/2028</t>
  </si>
  <si>
    <t>31/12/2028</t>
  </si>
  <si>
    <t>31/01/2029</t>
  </si>
  <si>
    <t>28/02/2029</t>
  </si>
  <si>
    <t>31/03/2029</t>
  </si>
  <si>
    <t>30/04/2029</t>
  </si>
  <si>
    <t>31/05/2029</t>
  </si>
  <si>
    <t>30/06/2029</t>
  </si>
  <si>
    <t>31/07/2029</t>
  </si>
  <si>
    <t>31/08/2029</t>
  </si>
  <si>
    <t>30/09/2029</t>
  </si>
  <si>
    <t>31/10/2029</t>
  </si>
  <si>
    <t>30/11/2029</t>
  </si>
  <si>
    <t>31/12/2029</t>
  </si>
  <si>
    <t>31/01/2030</t>
  </si>
  <si>
    <t>28/02/2030</t>
  </si>
  <si>
    <t>31/03/2030</t>
  </si>
  <si>
    <t>30/04/2030</t>
  </si>
  <si>
    <t>31/05/2030</t>
  </si>
  <si>
    <t>30/06/2030</t>
  </si>
  <si>
    <t>31/07/2030</t>
  </si>
  <si>
    <t>31/08/2030</t>
  </si>
  <si>
    <t>30/09/2030</t>
  </si>
  <si>
    <t>31/10/2030</t>
  </si>
  <si>
    <t>30/11/2030</t>
  </si>
  <si>
    <t>31/12/2030</t>
  </si>
  <si>
    <t>31/01/2031</t>
  </si>
  <si>
    <t>28/02/2031</t>
  </si>
  <si>
    <t>31/03/2031</t>
  </si>
  <si>
    <t>30/04/2031</t>
  </si>
  <si>
    <t>31/05/2031</t>
  </si>
  <si>
    <t>30/06/2031</t>
  </si>
  <si>
    <t>31/07/2031</t>
  </si>
  <si>
    <t>31/08/2031</t>
  </si>
  <si>
    <t>30/09/2031</t>
  </si>
  <si>
    <t>31/10/2031</t>
  </si>
  <si>
    <t>30/11/2031</t>
  </si>
  <si>
    <t>31/12/2031</t>
  </si>
  <si>
    <t>31/01/2032</t>
  </si>
  <si>
    <t>29/02/2032</t>
  </si>
  <si>
    <t>31/03/2032</t>
  </si>
  <si>
    <t>30/04/2032</t>
  </si>
  <si>
    <t>31/05/2032</t>
  </si>
  <si>
    <t>30/06/2032</t>
  </si>
  <si>
    <t>31/07/2032</t>
  </si>
  <si>
    <t>31/08/2032</t>
  </si>
  <si>
    <t>30/09/2032</t>
  </si>
  <si>
    <t>31/10/2032</t>
  </si>
  <si>
    <t>30/11/2032</t>
  </si>
  <si>
    <t>31/12/2032</t>
  </si>
  <si>
    <t>31/01/2033</t>
  </si>
  <si>
    <t>28/02/2033</t>
  </si>
  <si>
    <t>31/03/2033</t>
  </si>
  <si>
    <t>30/04/2033</t>
  </si>
  <si>
    <t>31/05/2033</t>
  </si>
  <si>
    <t>30/06/2033</t>
  </si>
  <si>
    <t>31/07/2033</t>
  </si>
  <si>
    <t>31/08/2033</t>
  </si>
  <si>
    <t>30/09/2033</t>
  </si>
  <si>
    <t>31/10/2033</t>
  </si>
  <si>
    <t>30/11/2033</t>
  </si>
  <si>
    <t>31/12/2033</t>
  </si>
  <si>
    <t>31/01/2034</t>
  </si>
  <si>
    <t>28/02/2034</t>
  </si>
  <si>
    <t>31/03/2034</t>
  </si>
  <si>
    <t>30/04/2034</t>
  </si>
  <si>
    <t>31/05/2034</t>
  </si>
  <si>
    <t>30/06/2034</t>
  </si>
  <si>
    <t>31/07/2034</t>
  </si>
  <si>
    <t>31/08/2034</t>
  </si>
  <si>
    <t>30/09/2034</t>
  </si>
  <si>
    <t>31/10/2034</t>
  </si>
  <si>
    <t>30/11/2034</t>
  </si>
  <si>
    <t>31/12/2034</t>
  </si>
  <si>
    <t>31/01/2035</t>
  </si>
  <si>
    <t>28/02/2035</t>
  </si>
  <si>
    <t>31/03/2035</t>
  </si>
  <si>
    <t>30/04/2035</t>
  </si>
  <si>
    <t>31/05/2035</t>
  </si>
  <si>
    <t>30/06/2035</t>
  </si>
  <si>
    <t>31/07/2035</t>
  </si>
  <si>
    <t>31/08/2035</t>
  </si>
  <si>
    <t>30/09/2035</t>
  </si>
  <si>
    <t>31/10/2035</t>
  </si>
  <si>
    <t>30/11/2035</t>
  </si>
  <si>
    <t>31/12/2035</t>
  </si>
  <si>
    <t>31/01/2036</t>
  </si>
  <si>
    <t>29/02/2036</t>
  </si>
  <si>
    <t>31/03/2036</t>
  </si>
  <si>
    <t>30/04/2036</t>
  </si>
  <si>
    <t>31/05/2036</t>
  </si>
  <si>
    <t>30/06/2036</t>
  </si>
  <si>
    <t>31/07/2036</t>
  </si>
  <si>
    <t>31/08/2036</t>
  </si>
  <si>
    <t>30/09/2036</t>
  </si>
  <si>
    <t>31/10/2036</t>
  </si>
  <si>
    <t>30/11/2036</t>
  </si>
  <si>
    <t>31/12/2036</t>
  </si>
  <si>
    <t>31/01/2037</t>
  </si>
  <si>
    <t>28/02/2037</t>
  </si>
  <si>
    <t>31/03/2037</t>
  </si>
  <si>
    <t>30/04/2037</t>
  </si>
  <si>
    <t>31/05/2037</t>
  </si>
  <si>
    <t>30/06/2037</t>
  </si>
  <si>
    <t>31/07/2037</t>
  </si>
  <si>
    <t>31/08/2037</t>
  </si>
  <si>
    <t>30/09/2037</t>
  </si>
  <si>
    <t>31/10/2037</t>
  </si>
  <si>
    <t>30/11/2037</t>
  </si>
  <si>
    <t>31/12/2037</t>
  </si>
  <si>
    <t>31/01/2038</t>
  </si>
  <si>
    <t>28/02/2038</t>
  </si>
  <si>
    <t>31/03/2038</t>
  </si>
  <si>
    <t>30/04/2038</t>
  </si>
  <si>
    <t>31/05/2038</t>
  </si>
  <si>
    <t>30/06/2038</t>
  </si>
  <si>
    <t>31/07/2038</t>
  </si>
  <si>
    <t>31/08/2038</t>
  </si>
  <si>
    <t>30/09/2038</t>
  </si>
  <si>
    <t>31/10/2038</t>
  </si>
  <si>
    <t>30/11/2038</t>
  </si>
  <si>
    <t>31/12/2038</t>
  </si>
  <si>
    <t>31/01/2039</t>
  </si>
  <si>
    <t>28/02/2039</t>
  </si>
  <si>
    <t>31/03/2039</t>
  </si>
  <si>
    <t>30/04/2039</t>
  </si>
  <si>
    <t>31/05/2039</t>
  </si>
  <si>
    <t>30/06/2039</t>
  </si>
  <si>
    <t>31/07/2039</t>
  </si>
  <si>
    <t>31/08/2039</t>
  </si>
  <si>
    <t>30/09/2039</t>
  </si>
  <si>
    <t>31/10/2039</t>
  </si>
  <si>
    <t>30/11/2039</t>
  </si>
  <si>
    <t>31/12/2039</t>
  </si>
  <si>
    <t>31/01/2040</t>
  </si>
  <si>
    <t>29/02/2040</t>
  </si>
  <si>
    <t>31/03/2040</t>
  </si>
  <si>
    <t>30/04/2040</t>
  </si>
  <si>
    <t>31/05/2040</t>
  </si>
  <si>
    <t>30/06/2040</t>
  </si>
  <si>
    <t>31/07/2040</t>
  </si>
  <si>
    <t>31/08/2040</t>
  </si>
  <si>
    <t>30/09/2040</t>
  </si>
  <si>
    <t>31/10/2040</t>
  </si>
  <si>
    <t>30/11/2040</t>
  </si>
  <si>
    <t>31/12/2040</t>
  </si>
  <si>
    <t>31/01/2041</t>
  </si>
  <si>
    <t>28/02/2041</t>
  </si>
  <si>
    <t>31/03/2041</t>
  </si>
  <si>
    <t>30/04/2041</t>
  </si>
  <si>
    <t>31/05/2041</t>
  </si>
  <si>
    <t>30/06/2041</t>
  </si>
  <si>
    <t>31/07/2041</t>
  </si>
  <si>
    <t>31/08/2041</t>
  </si>
  <si>
    <t>30/09/2041</t>
  </si>
  <si>
    <t>31/10/2041</t>
  </si>
  <si>
    <t>30/11/2041</t>
  </si>
  <si>
    <t>31/12/2041</t>
  </si>
  <si>
    <t>31/01/2042</t>
  </si>
  <si>
    <t>28/02/2042</t>
  </si>
  <si>
    <t>31/03/2042</t>
  </si>
  <si>
    <t>30/04/2042</t>
  </si>
  <si>
    <t>31/05/2042</t>
  </si>
  <si>
    <t>30/06/2042</t>
  </si>
  <si>
    <t>31/07/2042</t>
  </si>
  <si>
    <t>31/08/2042</t>
  </si>
  <si>
    <t>30/09/2042</t>
  </si>
  <si>
    <t>31/10/2042</t>
  </si>
  <si>
    <t>30/11/2042</t>
  </si>
  <si>
    <t>31/12/2042</t>
  </si>
  <si>
    <t>31/01/2043</t>
  </si>
  <si>
    <t>28/02/2043</t>
  </si>
  <si>
    <t>31/03/2043</t>
  </si>
  <si>
    <t>30/04/2043</t>
  </si>
  <si>
    <t>31/05/2043</t>
  </si>
  <si>
    <t>30/06/2043</t>
  </si>
  <si>
    <t>31/07/2043</t>
  </si>
  <si>
    <t>31/08/2043</t>
  </si>
  <si>
    <t>30/09/2043</t>
  </si>
  <si>
    <t>31/10/2043</t>
  </si>
  <si>
    <t>30/11/2043</t>
  </si>
  <si>
    <t>31/12/2043</t>
  </si>
  <si>
    <t>31/01/2044</t>
  </si>
  <si>
    <t>28/02/2044</t>
  </si>
  <si>
    <t>31/03/2044</t>
  </si>
  <si>
    <t>30/04/2044</t>
  </si>
  <si>
    <t>31/05/2044</t>
  </si>
  <si>
    <t>30/06/2044</t>
  </si>
  <si>
    <t>31/07/2044</t>
  </si>
  <si>
    <t>31/08/2044</t>
  </si>
  <si>
    <t>30/09/2044</t>
  </si>
  <si>
    <t>31/10/2044</t>
  </si>
  <si>
    <t>30/11/2044</t>
  </si>
  <si>
    <t>31/12/2044</t>
  </si>
  <si>
    <t>31/01/2045</t>
  </si>
  <si>
    <t>28/02/2045</t>
  </si>
  <si>
    <t>31/03/2045</t>
  </si>
  <si>
    <t>30/04/2045</t>
  </si>
  <si>
    <t>31/05/2045</t>
  </si>
  <si>
    <t>30/06/2045</t>
  </si>
  <si>
    <t>31/07/2045</t>
  </si>
  <si>
    <t>31/08/2045</t>
  </si>
  <si>
    <t>30/09/2045</t>
  </si>
  <si>
    <t>BID PRÓ-SUSTENTABILIDADE</t>
  </si>
  <si>
    <t>POD - BID</t>
  </si>
  <si>
    <t>Profisco - BID</t>
  </si>
  <si>
    <t>Profisco 2 - BID</t>
  </si>
  <si>
    <t>Pro Moradia - CEF</t>
  </si>
  <si>
    <t>PEF I - BNDES</t>
  </si>
  <si>
    <t>PEF II - BNDES</t>
  </si>
  <si>
    <t>Defensoria - BNDES</t>
  </si>
  <si>
    <t>BID5792/OC-BR</t>
  </si>
  <si>
    <t>BID3241/OC-BR</t>
  </si>
  <si>
    <t>BID2371/OC-BR</t>
  </si>
  <si>
    <t>BID4961/OC-BR</t>
  </si>
  <si>
    <t>BNDES - 2011699</t>
  </si>
  <si>
    <t>BNDES - 2011656</t>
  </si>
  <si>
    <t>BNDES - 2014998</t>
  </si>
  <si>
    <t xml:space="preserve">-   </t>
  </si>
  <si>
    <t>RS</t>
  </si>
  <si>
    <t>Saldo Inicial</t>
  </si>
  <si>
    <t>Atualização Monetária</t>
  </si>
  <si>
    <t>Saldo Atualizado</t>
  </si>
  <si>
    <t>Incorporação 9496</t>
  </si>
  <si>
    <t>Incorporação Honras</t>
  </si>
  <si>
    <t>Juros a pagar</t>
  </si>
  <si>
    <t>Saldo Final</t>
  </si>
  <si>
    <t>Tx Juros</t>
  </si>
  <si>
    <t>Tx. Juros</t>
  </si>
  <si>
    <t>Fluxo Normal</t>
  </si>
  <si>
    <t>Atualização Vencimento</t>
  </si>
  <si>
    <t>Efeitos Art. 9º</t>
  </si>
  <si>
    <t>Incorporação art. 9º-A</t>
  </si>
  <si>
    <t>Dias no mês</t>
  </si>
  <si>
    <t>nº prestações</t>
  </si>
  <si>
    <t>Prestação data base</t>
  </si>
  <si>
    <t>Juros a pagar na data base</t>
  </si>
  <si>
    <t>Amortização na data base</t>
  </si>
  <si>
    <t>Incorporação</t>
  </si>
  <si>
    <t>Data Vencimento</t>
  </si>
  <si>
    <t>Dias até vencimento</t>
  </si>
  <si>
    <t>Juros no vencimento</t>
  </si>
  <si>
    <t>Amortização no vencimento</t>
  </si>
  <si>
    <t>Prestação no vencimento</t>
  </si>
  <si>
    <t>Percentual de Pagamento</t>
  </si>
  <si>
    <t>Pagamento Juros</t>
  </si>
  <si>
    <t>Pagamento Principal</t>
  </si>
  <si>
    <t>Pagamento Total</t>
  </si>
  <si>
    <t>Dias até mês seguinte</t>
  </si>
  <si>
    <t>Prestação dia 01 próximo mês (Incorporação art. 9ºA)</t>
  </si>
  <si>
    <t>30/03/2022</t>
  </si>
  <si>
    <t>30/05/2022</t>
  </si>
  <si>
    <t>30/07/2022</t>
  </si>
  <si>
    <t>30/08/2022</t>
  </si>
  <si>
    <t>30/10/2022</t>
  </si>
  <si>
    <t>30/12/2022</t>
  </si>
  <si>
    <t>30/01/2023</t>
  </si>
  <si>
    <t>30/03/2023</t>
  </si>
  <si>
    <t>30/05/2023</t>
  </si>
  <si>
    <t>30/07/2023</t>
  </si>
  <si>
    <t>30/08/2023</t>
  </si>
  <si>
    <t>30/10/2023</t>
  </si>
  <si>
    <t>30/12/2023</t>
  </si>
  <si>
    <t>30/01/2024</t>
  </si>
  <si>
    <t>28/02/2024</t>
  </si>
  <si>
    <t>30/03/2024</t>
  </si>
  <si>
    <t>30/05/2024</t>
  </si>
  <si>
    <t>30/07/2024</t>
  </si>
  <si>
    <t>30/08/2024</t>
  </si>
  <si>
    <t>30/10/2024</t>
  </si>
  <si>
    <t>30/12/2024</t>
  </si>
  <si>
    <t>30/01/2025</t>
  </si>
  <si>
    <t>30/03/2025</t>
  </si>
  <si>
    <t>30/05/2025</t>
  </si>
  <si>
    <t>30/07/2025</t>
  </si>
  <si>
    <t>30/08/2025</t>
  </si>
  <si>
    <t>30/10/2025</t>
  </si>
  <si>
    <t>30/12/2025</t>
  </si>
  <si>
    <t>30/01/2026</t>
  </si>
  <si>
    <t>30/03/2026</t>
  </si>
  <si>
    <t>30/05/2026</t>
  </si>
  <si>
    <t>30/07/2026</t>
  </si>
  <si>
    <t>30/08/2026</t>
  </si>
  <si>
    <t>30/10/2026</t>
  </si>
  <si>
    <t>30/12/2026</t>
  </si>
  <si>
    <t>30/01/2027</t>
  </si>
  <si>
    <t>30/03/2027</t>
  </si>
  <si>
    <t>30/05/2027</t>
  </si>
  <si>
    <t>30/07/2027</t>
  </si>
  <si>
    <t>30/08/2027</t>
  </si>
  <si>
    <t>30/10/2027</t>
  </si>
  <si>
    <t>30/12/2027</t>
  </si>
  <si>
    <t>30/01/2028</t>
  </si>
  <si>
    <t>28/02/2028</t>
  </si>
  <si>
    <t>30/03/2028</t>
  </si>
  <si>
    <t>30/05/2028</t>
  </si>
  <si>
    <t>30/07/2028</t>
  </si>
  <si>
    <t>30/08/2028</t>
  </si>
  <si>
    <t>30/10/2028</t>
  </si>
  <si>
    <t>30/12/2028</t>
  </si>
  <si>
    <t>30/01/2029</t>
  </si>
  <si>
    <t>30/03/2029</t>
  </si>
  <si>
    <t>30/05/2029</t>
  </si>
  <si>
    <t>30/07/2029</t>
  </si>
  <si>
    <t>30/08/2029</t>
  </si>
  <si>
    <t>30/10/2029</t>
  </si>
  <si>
    <t>30/12/2029</t>
  </si>
  <si>
    <t>30/01/2030</t>
  </si>
  <si>
    <t>30/03/2030</t>
  </si>
  <si>
    <t>30/05/2030</t>
  </si>
  <si>
    <t>30/07/2030</t>
  </si>
  <si>
    <t>30/08/2030</t>
  </si>
  <si>
    <t>30/10/2030</t>
  </si>
  <si>
    <t>30/12/2030</t>
  </si>
  <si>
    <t>30/01/2031</t>
  </si>
  <si>
    <t>30/03/2031</t>
  </si>
  <si>
    <t>30/05/2031</t>
  </si>
  <si>
    <t>30/07/2031</t>
  </si>
  <si>
    <t>30/08/2031</t>
  </si>
  <si>
    <t>30/10/2031</t>
  </si>
  <si>
    <t>30/12/2031</t>
  </si>
  <si>
    <t>30/01/2032</t>
  </si>
  <si>
    <t>28/02/2032</t>
  </si>
  <si>
    <t>30/03/2032</t>
  </si>
  <si>
    <t>30/05/2032</t>
  </si>
  <si>
    <t>30/07/2032</t>
  </si>
  <si>
    <t>30/08/2032</t>
  </si>
  <si>
    <t>30/10/2032</t>
  </si>
  <si>
    <t>30/12/2032</t>
  </si>
  <si>
    <t>30/01/2033</t>
  </si>
  <si>
    <t>30/03/2033</t>
  </si>
  <si>
    <t>30/05/2033</t>
  </si>
  <si>
    <t>30/07/2033</t>
  </si>
  <si>
    <t>30/08/2033</t>
  </si>
  <si>
    <t>30/10/2033</t>
  </si>
  <si>
    <t>30/12/2033</t>
  </si>
  <si>
    <t>30/01/2034</t>
  </si>
  <si>
    <t>30/03/2034</t>
  </si>
  <si>
    <t>30/05/2034</t>
  </si>
  <si>
    <t>30/07/2034</t>
  </si>
  <si>
    <t>30/08/2034</t>
  </si>
  <si>
    <t>30/10/2034</t>
  </si>
  <si>
    <t>30/12/2034</t>
  </si>
  <si>
    <t>30/01/2035</t>
  </si>
  <si>
    <t>30/03/2035</t>
  </si>
  <si>
    <t>30/05/2035</t>
  </si>
  <si>
    <t>30/07/2035</t>
  </si>
  <si>
    <t>30/08/2035</t>
  </si>
  <si>
    <t>30/10/2035</t>
  </si>
  <si>
    <t>30/12/2035</t>
  </si>
  <si>
    <t>30/01/2036</t>
  </si>
  <si>
    <t>28/02/2036</t>
  </si>
  <si>
    <t>30/03/2036</t>
  </si>
  <si>
    <t>30/05/2036</t>
  </si>
  <si>
    <t>30/07/2036</t>
  </si>
  <si>
    <t>30/08/2036</t>
  </si>
  <si>
    <t>30/10/2036</t>
  </si>
  <si>
    <t>30/12/2036</t>
  </si>
  <si>
    <t>30/01/2037</t>
  </si>
  <si>
    <t>30/03/2037</t>
  </si>
  <si>
    <t>30/05/2037</t>
  </si>
  <si>
    <t>30/07/2037</t>
  </si>
  <si>
    <t>30/08/2037</t>
  </si>
  <si>
    <t>30/10/2037</t>
  </si>
  <si>
    <t>30/12/2037</t>
  </si>
  <si>
    <t>30/01/2038</t>
  </si>
  <si>
    <t>30/03/2038</t>
  </si>
  <si>
    <t>30/05/2038</t>
  </si>
  <si>
    <t>30/07/2038</t>
  </si>
  <si>
    <t>30/08/2038</t>
  </si>
  <si>
    <t>30/10/2038</t>
  </si>
  <si>
    <t>30/12/2038</t>
  </si>
  <si>
    <t>30/01/2039</t>
  </si>
  <si>
    <t>30/03/2039</t>
  </si>
  <si>
    <t>30/05/2039</t>
  </si>
  <si>
    <t>30/07/2039</t>
  </si>
  <si>
    <t>30/08/2039</t>
  </si>
  <si>
    <t>30/10/2039</t>
  </si>
  <si>
    <t>30/12/2039</t>
  </si>
  <si>
    <t>30/01/2040</t>
  </si>
  <si>
    <t>28/02/2040</t>
  </si>
  <si>
    <t>30/03/2040</t>
  </si>
  <si>
    <t>30/05/2040</t>
  </si>
  <si>
    <t>30/07/2040</t>
  </si>
  <si>
    <t>30/08/2040</t>
  </si>
  <si>
    <t>30/10/2040</t>
  </si>
  <si>
    <t>30/12/2040</t>
  </si>
  <si>
    <t>30/01/2041</t>
  </si>
  <si>
    <t>30/03/2041</t>
  </si>
  <si>
    <t>30/05/2041</t>
  </si>
  <si>
    <t>30/07/2041</t>
  </si>
  <si>
    <t>30/08/2041</t>
  </si>
  <si>
    <t>30/10/2041</t>
  </si>
  <si>
    <t>30/12/2041</t>
  </si>
  <si>
    <t>30/01/2042</t>
  </si>
  <si>
    <t>30/03/2042</t>
  </si>
  <si>
    <t>30/05/2042</t>
  </si>
  <si>
    <t>30/07/2042</t>
  </si>
  <si>
    <t>30/08/2042</t>
  </si>
  <si>
    <t>30/10/2042</t>
  </si>
  <si>
    <t>30/12/2042</t>
  </si>
  <si>
    <t>30/01/2043</t>
  </si>
  <si>
    <t>30/03/2043</t>
  </si>
  <si>
    <t>30/05/2043</t>
  </si>
  <si>
    <t>30/07/2043</t>
  </si>
  <si>
    <t>30/08/2043</t>
  </si>
  <si>
    <t>30/10/2043</t>
  </si>
  <si>
    <t>30/12/2043</t>
  </si>
  <si>
    <t>30/01/2044</t>
  </si>
  <si>
    <t>30/03/2044</t>
  </si>
  <si>
    <t>30/05/2044</t>
  </si>
  <si>
    <t>30/07/2044</t>
  </si>
  <si>
    <t>30/08/2044</t>
  </si>
  <si>
    <t>30/10/2044</t>
  </si>
  <si>
    <t>30/12/2044</t>
  </si>
  <si>
    <t>30/01/2045</t>
  </si>
  <si>
    <t>30/03/2045</t>
  </si>
  <si>
    <t>30/05/2045</t>
  </si>
  <si>
    <t>30/07/2045</t>
  </si>
  <si>
    <t>30/08/2045</t>
  </si>
  <si>
    <t>30/10/2045</t>
  </si>
  <si>
    <t>30/11/2045</t>
  </si>
  <si>
    <t>30/12/2045</t>
  </si>
  <si>
    <t>30/01/2046</t>
  </si>
  <si>
    <t>28/02/2046</t>
  </si>
  <si>
    <t>30/03/2046</t>
  </si>
  <si>
    <t>30/04/2046</t>
  </si>
  <si>
    <t>30/05/2046</t>
  </si>
  <si>
    <t>30/06/2046</t>
  </si>
  <si>
    <t>30/07/2046</t>
  </si>
  <si>
    <t>30/08/2046</t>
  </si>
  <si>
    <t>30/09/2046</t>
  </si>
  <si>
    <t>30/10/2046</t>
  </si>
  <si>
    <t>30/11/2046</t>
  </si>
  <si>
    <t>30/12/2046</t>
  </si>
  <si>
    <t>30/01/2047</t>
  </si>
  <si>
    <t>28/02/2047</t>
  </si>
  <si>
    <t>30/03/2047</t>
  </si>
  <si>
    <t>30/04/2047</t>
  </si>
  <si>
    <t>30/05/2047</t>
  </si>
  <si>
    <t>30/06/2047</t>
  </si>
  <si>
    <t>30/07/2047</t>
  </si>
  <si>
    <t>30/08/2047</t>
  </si>
  <si>
    <t>30/09/2047</t>
  </si>
  <si>
    <t>30/10/2047</t>
  </si>
  <si>
    <t>30/11/2047</t>
  </si>
  <si>
    <t>30/12/2047</t>
  </si>
  <si>
    <t>30/01/2048</t>
  </si>
  <si>
    <t>28/02/2048</t>
  </si>
  <si>
    <t>30/03/2048</t>
  </si>
  <si>
    <t>30/04/2048</t>
  </si>
  <si>
    <t>Incorporação Art. 9° e Art. 9°-A</t>
  </si>
  <si>
    <t>Fluxo dívidas garantidas</t>
  </si>
  <si>
    <t>Valores a serem pagos pelo estado - CONTRATO Nº 330/2022/CAFIN</t>
  </si>
  <si>
    <t>Valores a serem incorporados art. 9º-A</t>
  </si>
  <si>
    <t>Porcentagem pagamento</t>
  </si>
  <si>
    <t>Data incorporação</t>
  </si>
  <si>
    <t>Valor</t>
  </si>
  <si>
    <t>Controle SID</t>
  </si>
  <si>
    <t>Proinveste - BB</t>
  </si>
  <si>
    <t>Proredes - BNDES</t>
  </si>
  <si>
    <t>Reestruturação - BIRD</t>
  </si>
  <si>
    <t>Proredes - BIRD</t>
  </si>
  <si>
    <t>Proconfis II - BIRD</t>
  </si>
  <si>
    <t>Proconfis II - BID</t>
  </si>
  <si>
    <t>Proconfis - BID</t>
  </si>
  <si>
    <t>Agregado</t>
  </si>
  <si>
    <t>BB - 2012786</t>
  </si>
  <si>
    <t>BNDES - 2012725</t>
  </si>
  <si>
    <t>BIRD - 7584</t>
  </si>
  <si>
    <t>BIRD- 8155</t>
  </si>
  <si>
    <t>BIRD - 8379</t>
  </si>
  <si>
    <t>BID3138/OC-BR</t>
  </si>
  <si>
    <t>BID 2850/OC-BR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</si>
</sst>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R$&quot;\ #,##0.00;[Red]\-&quot;R$&quot;\ #,##0.00"/>
    <numFmt numFmtId="44" formatCode="_-&quot;R$&quot;\ * #,##0.00_-;\-&quot;R$&quot;\ * #,##0.00_-;_-&quot;R$&quot;\ * &quot;-&quot;??_-;_-@_-"/>
    <numFmt numFmtId="43" formatCode="_-* #,##0.00_-;\-* #,##0.00_-;_-* &quot;-&quot;??_-;_-@_-"/>
    <numFmt numFmtId="164" formatCode="0.0000%"/>
    <numFmt numFmtId="165" formatCode="_-* #,##0.0000_-;\-* #,##0.0000_-;_-* &quot;-&quot;????_-;_-@_-"/>
    <numFmt numFmtId="166" formatCode="&quot;R$&quot;\ #,##0.0000;[Red]\-&quot;R$&quot;\ #,##0.0000"/>
    <numFmt numFmtId="167" formatCode="_-* #,##0.00_-;\-* #,##0.00_-;_-* &quot;-&quot;????_-;_-@_-"/>
    <numFmt numFmtId="168" formatCode="0.000%"/>
    <numFmt numFmtId="169" formatCode="0.00000000%"/>
    <numFmt numFmtId="170" formatCode="_(&quot;R$ &quot;* #,##0.00_);_(&quot;R$ &quot;* \(#,##0.00\);_(&quot;R$ &quot;* &quot;-&quot;??_);_(@_)"/>
    <numFmt numFmtId="171" formatCode="_-* #,##0.0000_-;\-* #,##0.0000_-;_-* &quot;-&quot;??_-;_-@_-"/>
    <numFmt numFmtId="172" formatCode="0.0000"/>
    <numFmt numFmtId="173" formatCode="0.0%"/>
  </numFmts>
  <fonts count="45">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rgb="FF000000"/>
      <name val="Calibri"/>
      <family val="2"/>
    </font>
    <font>
      <sz val="8"/>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8"/>
      <color theme="3"/>
      <name val="Calibri Light"/>
      <family val="2"/>
      <scheme val="major"/>
    </font>
    <font>
      <sz val="11"/>
      <color rgb="FF9C6500"/>
      <name val="Calibri"/>
      <family val="2"/>
      <scheme val="minor"/>
    </font>
    <font>
      <sz val="11"/>
      <color rgb="FF000000"/>
      <name val="Aptos Narrow"/>
      <family val="2"/>
    </font>
    <font>
      <sz val="11"/>
      <color theme="9"/>
      <name val="Calibri"/>
      <family val="2"/>
      <scheme val="minor"/>
    </font>
    <font>
      <sz val="11"/>
      <name val="Calibri"/>
      <family val="2"/>
      <scheme val="minor"/>
    </font>
    <font>
      <sz val="11"/>
      <name val="Calibri"/>
      <family val="2"/>
    </font>
    <font>
      <b/>
      <sz val="11"/>
      <name val="Calibri"/>
      <family val="2"/>
      <scheme val="minor"/>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8"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rgb="FFD0CECE"/>
        <bgColor rgb="FF000000"/>
      </patternFill>
    </fill>
    <fill>
      <patternFill patternType="solid">
        <fgColor rgb="FFD9E1F2"/>
        <bgColor rgb="FF000000"/>
      </patternFill>
    </fill>
    <fill>
      <patternFill patternType="solid">
        <fgColor rgb="FFD6DCE4"/>
        <bgColor rgb="FF000000"/>
      </patternFill>
    </fill>
    <fill>
      <patternFill patternType="solid">
        <fgColor rgb="FFE2EFDA"/>
        <bgColor rgb="FF000000"/>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s>
  <cellStyleXfs count="69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 fillId="0" borderId="0"/>
    <xf numFmtId="43" fontId="18" fillId="0" borderId="0" applyFont="0" applyFill="0" applyBorder="0" applyAlignment="0" applyProtection="0"/>
    <xf numFmtId="0" fontId="18" fillId="0" borderId="0" applyFill="0" applyBorder="0" applyAlignment="0" applyProtection="0"/>
    <xf numFmtId="0" fontId="18" fillId="0" borderId="0"/>
    <xf numFmtId="0" fontId="18" fillId="0" borderId="0"/>
    <xf numFmtId="0" fontId="18" fillId="0" borderId="0"/>
    <xf numFmtId="0" fontId="18" fillId="0" borderId="0"/>
    <xf numFmtId="44" fontId="18" fillId="0" borderId="0" applyFont="0" applyFill="0" applyBorder="0" applyAlignment="0" applyProtection="0"/>
    <xf numFmtId="0" fontId="1" fillId="0" borderId="0"/>
    <xf numFmtId="44" fontId="18" fillId="0" borderId="0" applyFont="0" applyFill="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3" borderId="0" applyNumberFormat="0" applyBorder="0" applyAlignment="0" applyProtection="0"/>
    <xf numFmtId="0" fontId="21" fillId="54"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1" borderId="0" applyNumberFormat="0" applyBorder="0" applyAlignment="0" applyProtection="0"/>
    <xf numFmtId="0" fontId="21" fillId="54" borderId="0" applyNumberFormat="0" applyBorder="0" applyAlignment="0" applyProtection="0"/>
    <xf numFmtId="0" fontId="21" fillId="57" borderId="0" applyNumberFormat="0" applyBorder="0" applyAlignment="0" applyProtection="0"/>
    <xf numFmtId="0" fontId="22" fillId="58" borderId="0" applyNumberFormat="0" applyBorder="0" applyAlignment="0" applyProtection="0"/>
    <xf numFmtId="0" fontId="22" fillId="55" borderId="0" applyNumberFormat="0" applyBorder="0" applyAlignment="0" applyProtection="0"/>
    <xf numFmtId="0" fontId="22" fillId="5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61" borderId="0" applyNumberFormat="0" applyBorder="0" applyAlignment="0" applyProtection="0"/>
    <xf numFmtId="0" fontId="23" fillId="50" borderId="0" applyNumberFormat="0" applyBorder="0" applyAlignment="0" applyProtection="0"/>
    <xf numFmtId="0" fontId="24" fillId="62" borderId="26" applyNumberFormat="0" applyAlignment="0" applyProtection="0"/>
    <xf numFmtId="0" fontId="25" fillId="63" borderId="27" applyNumberFormat="0" applyAlignment="0" applyProtection="0"/>
    <xf numFmtId="0" fontId="26" fillId="0" borderId="28" applyNumberFormat="0" applyFill="0" applyAlignment="0" applyProtection="0"/>
    <xf numFmtId="0" fontId="22" fillId="64" borderId="0" applyNumberFormat="0" applyBorder="0" applyAlignment="0" applyProtection="0"/>
    <xf numFmtId="0" fontId="22" fillId="65" borderId="0" applyNumberFormat="0" applyBorder="0" applyAlignment="0" applyProtection="0"/>
    <xf numFmtId="0" fontId="22" fillId="66" borderId="0" applyNumberFormat="0" applyBorder="0" applyAlignment="0" applyProtection="0"/>
    <xf numFmtId="0" fontId="22" fillId="59" borderId="0" applyNumberFormat="0" applyBorder="0" applyAlignment="0" applyProtection="0"/>
    <xf numFmtId="0" fontId="22" fillId="60" borderId="0" applyNumberFormat="0" applyBorder="0" applyAlignment="0" applyProtection="0"/>
    <xf numFmtId="0" fontId="22" fillId="67" borderId="0" applyNumberFormat="0" applyBorder="0" applyAlignment="0" applyProtection="0"/>
    <xf numFmtId="0" fontId="27" fillId="53" borderId="26" applyNumberFormat="0" applyAlignment="0" applyProtection="0"/>
    <xf numFmtId="0" fontId="28" fillId="49" borderId="0" applyNumberFormat="0" applyBorder="0" applyAlignment="0" applyProtection="0"/>
    <xf numFmtId="170" fontId="18" fillId="0" borderId="0" applyFont="0" applyFill="0" applyBorder="0" applyAlignment="0" applyProtection="0"/>
    <xf numFmtId="0" fontId="29" fillId="68" borderId="0" applyNumberFormat="0" applyBorder="0" applyAlignment="0" applyProtection="0"/>
    <xf numFmtId="0" fontId="18" fillId="69" borderId="29" applyNumberFormat="0" applyFont="0" applyAlignment="0" applyProtection="0"/>
    <xf numFmtId="0" fontId="30" fillId="62" borderId="30" applyNumberFormat="0" applyAlignment="0" applyProtection="0"/>
    <xf numFmtId="43" fontId="18"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31" applyNumberFormat="0" applyFill="0" applyAlignment="0" applyProtection="0"/>
    <xf numFmtId="0" fontId="35" fillId="0" borderId="32" applyNumberFormat="0" applyFill="0" applyAlignment="0" applyProtection="0"/>
    <xf numFmtId="0" fontId="36" fillId="0" borderId="33" applyNumberFormat="0" applyFill="0" applyAlignment="0" applyProtection="0"/>
    <xf numFmtId="0" fontId="36" fillId="0" borderId="0" applyNumberFormat="0" applyFill="0" applyBorder="0" applyAlignment="0" applyProtection="0"/>
    <xf numFmtId="0" fontId="37" fillId="0" borderId="34" applyNumberFormat="0" applyFill="0" applyAlignment="0" applyProtection="0"/>
    <xf numFmtId="0" fontId="38"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39"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8" fillId="0" borderId="0"/>
    <xf numFmtId="0" fontId="18" fillId="69" borderId="29" applyNumberFormat="0" applyFont="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8" fillId="0" borderId="0" applyFont="0" applyFill="0" applyBorder="0" applyAlignment="0" applyProtection="0"/>
    <xf numFmtId="43" fontId="1" fillId="0" borderId="0" applyFont="0" applyFill="0" applyBorder="0" applyAlignment="0" applyProtection="0"/>
  </cellStyleXfs>
  <cellXfs count="261">
    <xf numFmtId="0" fontId="0" fillId="0" borderId="0" xfId="0"/>
    <xf numFmtId="14" fontId="0" fillId="0" borderId="0" xfId="0" applyNumberFormat="1"/>
    <xf numFmtId="0" fontId="16" fillId="0" borderId="0" xfId="0" applyFont="1"/>
    <xf numFmtId="0" fontId="13" fillId="33" borderId="0" xfId="0" applyFont="1" applyFill="1" applyAlignment="1">
      <alignment horizontal="center" vertical="center" wrapText="1"/>
    </xf>
    <xf numFmtId="43" fontId="13" fillId="33" borderId="0" xfId="42" applyFont="1" applyFill="1" applyAlignment="1">
      <alignment horizontal="center" vertical="center"/>
    </xf>
    <xf numFmtId="164" fontId="0" fillId="0" borderId="0" xfId="43" applyNumberFormat="1" applyFont="1"/>
    <xf numFmtId="43" fontId="0" fillId="0" borderId="0" xfId="42" applyFont="1"/>
    <xf numFmtId="43" fontId="0" fillId="36" borderId="10" xfId="42" applyFont="1" applyFill="1" applyBorder="1"/>
    <xf numFmtId="8" fontId="0" fillId="36" borderId="10" xfId="42" applyNumberFormat="1" applyFont="1" applyFill="1" applyBorder="1"/>
    <xf numFmtId="2" fontId="0" fillId="0" borderId="0" xfId="0" applyNumberFormat="1"/>
    <xf numFmtId="0" fontId="0" fillId="37" borderId="10" xfId="0" applyFill="1" applyBorder="1"/>
    <xf numFmtId="166" fontId="0" fillId="37" borderId="10" xfId="0" applyNumberFormat="1" applyFill="1" applyBorder="1"/>
    <xf numFmtId="14" fontId="0" fillId="0" borderId="0" xfId="42" applyNumberFormat="1" applyFont="1"/>
    <xf numFmtId="2" fontId="0" fillId="39" borderId="10" xfId="0" applyNumberFormat="1" applyFill="1" applyBorder="1"/>
    <xf numFmtId="166" fontId="0" fillId="39" borderId="10" xfId="0" applyNumberFormat="1" applyFill="1" applyBorder="1"/>
    <xf numFmtId="43" fontId="0" fillId="38" borderId="10" xfId="42" applyFont="1" applyFill="1" applyBorder="1"/>
    <xf numFmtId="165" fontId="0" fillId="0" borderId="0" xfId="0" applyNumberFormat="1"/>
    <xf numFmtId="164" fontId="0" fillId="0" borderId="0" xfId="43" applyNumberFormat="1" applyFont="1" applyFill="1"/>
    <xf numFmtId="8" fontId="0" fillId="0" borderId="0" xfId="0" applyNumberFormat="1"/>
    <xf numFmtId="166" fontId="0" fillId="0" borderId="0" xfId="0" applyNumberFormat="1"/>
    <xf numFmtId="0" fontId="16" fillId="35" borderId="10" xfId="0" applyFont="1" applyFill="1" applyBorder="1" applyAlignment="1">
      <alignment horizontal="center" vertical="center"/>
    </xf>
    <xf numFmtId="43" fontId="0" fillId="0" borderId="10" xfId="42" applyFont="1" applyBorder="1"/>
    <xf numFmtId="0" fontId="16" fillId="43" borderId="10" xfId="0" applyFont="1" applyFill="1" applyBorder="1"/>
    <xf numFmtId="0" fontId="16" fillId="42" borderId="10" xfId="0" applyFont="1" applyFill="1" applyBorder="1"/>
    <xf numFmtId="0" fontId="16" fillId="37" borderId="10" xfId="0" applyFont="1" applyFill="1" applyBorder="1" applyAlignment="1">
      <alignment horizontal="center" vertical="center"/>
    </xf>
    <xf numFmtId="43" fontId="0" fillId="43" borderId="10" xfId="42" applyFont="1" applyFill="1" applyBorder="1"/>
    <xf numFmtId="43" fontId="0" fillId="42" borderId="10" xfId="42" applyFont="1" applyFill="1" applyBorder="1"/>
    <xf numFmtId="43" fontId="0" fillId="35" borderId="10" xfId="42" applyFont="1" applyFill="1" applyBorder="1" applyAlignment="1">
      <alignment horizontal="center" vertical="center"/>
    </xf>
    <xf numFmtId="43" fontId="0" fillId="37" borderId="11" xfId="42" applyFont="1" applyFill="1" applyBorder="1" applyAlignment="1">
      <alignment horizontal="center" vertical="center"/>
    </xf>
    <xf numFmtId="167" fontId="0" fillId="0" borderId="0" xfId="0" applyNumberFormat="1"/>
    <xf numFmtId="43" fontId="0" fillId="0" borderId="0" xfId="42" applyFont="1" applyFill="1" applyBorder="1" applyAlignment="1">
      <alignment horizontal="center" vertical="center"/>
    </xf>
    <xf numFmtId="43" fontId="0" fillId="0" borderId="0" xfId="42" applyFont="1" applyFill="1" applyBorder="1"/>
    <xf numFmtId="17" fontId="0" fillId="0" borderId="0" xfId="0" applyNumberFormat="1"/>
    <xf numFmtId="43" fontId="0" fillId="0" borderId="0" xfId="0" applyNumberFormat="1"/>
    <xf numFmtId="43" fontId="16" fillId="34" borderId="0" xfId="42" applyFont="1" applyFill="1" applyBorder="1" applyAlignment="1">
      <alignment horizontal="center" vertical="center"/>
    </xf>
    <xf numFmtId="14" fontId="0" fillId="37" borderId="10" xfId="0" applyNumberFormat="1" applyFill="1" applyBorder="1"/>
    <xf numFmtId="43" fontId="0" fillId="38" borderId="10" xfId="0" applyNumberFormat="1" applyFill="1" applyBorder="1"/>
    <xf numFmtId="166" fontId="0" fillId="37" borderId="11" xfId="0" applyNumberFormat="1" applyFill="1" applyBorder="1"/>
    <xf numFmtId="43" fontId="0" fillId="38" borderId="14" xfId="42" applyFont="1" applyFill="1" applyBorder="1"/>
    <xf numFmtId="10" fontId="0" fillId="38" borderId="10" xfId="0" applyNumberFormat="1" applyFill="1" applyBorder="1"/>
    <xf numFmtId="43" fontId="13" fillId="33" borderId="10" xfId="42" applyFont="1" applyFill="1" applyBorder="1" applyAlignment="1">
      <alignment horizontal="center" vertical="center"/>
    </xf>
    <xf numFmtId="43" fontId="16" fillId="44" borderId="10" xfId="42" applyFont="1" applyFill="1" applyBorder="1"/>
    <xf numFmtId="0" fontId="0" fillId="41" borderId="0" xfId="0" applyFill="1"/>
    <xf numFmtId="43" fontId="0" fillId="41" borderId="0" xfId="42" applyFont="1" applyFill="1"/>
    <xf numFmtId="0" fontId="0" fillId="41" borderId="10" xfId="0" applyFill="1" applyBorder="1"/>
    <xf numFmtId="43" fontId="0" fillId="41" borderId="10" xfId="42" applyFont="1" applyFill="1" applyBorder="1"/>
    <xf numFmtId="0" fontId="0" fillId="40" borderId="10" xfId="0" applyFill="1" applyBorder="1"/>
    <xf numFmtId="0" fontId="0" fillId="42" borderId="10" xfId="0" applyFill="1" applyBorder="1"/>
    <xf numFmtId="14" fontId="19" fillId="0" borderId="0" xfId="0" applyNumberFormat="1" applyFont="1"/>
    <xf numFmtId="0" fontId="0" fillId="45" borderId="10" xfId="0" applyFill="1" applyBorder="1"/>
    <xf numFmtId="43" fontId="0" fillId="45" borderId="0" xfId="42" applyFont="1" applyFill="1"/>
    <xf numFmtId="43" fontId="0" fillId="45" borderId="10" xfId="42" applyFont="1" applyFill="1" applyBorder="1"/>
    <xf numFmtId="0" fontId="0" fillId="45" borderId="0" xfId="0" applyFill="1"/>
    <xf numFmtId="168" fontId="0" fillId="0" borderId="0" xfId="43" applyNumberFormat="1" applyFont="1"/>
    <xf numFmtId="169" fontId="0" fillId="0" borderId="0" xfId="43" applyNumberFormat="1" applyFont="1"/>
    <xf numFmtId="0" fontId="0" fillId="0" borderId="10" xfId="0" applyBorder="1"/>
    <xf numFmtId="0" fontId="0" fillId="40" borderId="10" xfId="0" applyFill="1" applyBorder="1" applyAlignment="1">
      <alignment horizontal="center" vertical="center"/>
    </xf>
    <xf numFmtId="14" fontId="0" fillId="45" borderId="10" xfId="0" applyNumberFormat="1" applyFill="1" applyBorder="1"/>
    <xf numFmtId="0" fontId="16" fillId="46" borderId="10" xfId="0" applyFont="1" applyFill="1" applyBorder="1" applyAlignment="1">
      <alignment horizontal="center" vertical="center"/>
    </xf>
    <xf numFmtId="43" fontId="0" fillId="46" borderId="10" xfId="42" applyFont="1" applyFill="1" applyBorder="1" applyAlignment="1">
      <alignment horizontal="center" vertical="center"/>
    </xf>
    <xf numFmtId="0" fontId="16" fillId="0" borderId="10" xfId="0" applyFont="1" applyBorder="1" applyAlignment="1">
      <alignment horizontal="center" vertical="center"/>
    </xf>
    <xf numFmtId="0" fontId="16" fillId="34" borderId="10" xfId="0" applyFont="1" applyFill="1" applyBorder="1" applyAlignment="1">
      <alignment horizontal="center" vertical="center"/>
    </xf>
    <xf numFmtId="17" fontId="0" fillId="0" borderId="10" xfId="0" applyNumberFormat="1" applyBorder="1"/>
    <xf numFmtId="43" fontId="0" fillId="37" borderId="10" xfId="42" applyFont="1" applyFill="1" applyBorder="1" applyAlignment="1">
      <alignment horizontal="center" vertical="center"/>
    </xf>
    <xf numFmtId="43" fontId="0" fillId="34" borderId="10" xfId="0" applyNumberFormat="1" applyFill="1" applyBorder="1"/>
    <xf numFmtId="43" fontId="0" fillId="42" borderId="12" xfId="42" applyFont="1" applyFill="1" applyBorder="1"/>
    <xf numFmtId="43" fontId="0" fillId="35" borderId="12" xfId="42" applyFont="1" applyFill="1" applyBorder="1" applyAlignment="1">
      <alignment horizontal="center" vertical="center"/>
    </xf>
    <xf numFmtId="43" fontId="0" fillId="46" borderId="12" xfId="42" applyFont="1" applyFill="1" applyBorder="1" applyAlignment="1">
      <alignment horizontal="center" vertical="center"/>
    </xf>
    <xf numFmtId="43" fontId="0" fillId="37" borderId="12" xfId="42" applyFont="1" applyFill="1" applyBorder="1" applyAlignment="1">
      <alignment horizontal="center" vertical="center"/>
    </xf>
    <xf numFmtId="43" fontId="0" fillId="37" borderId="13" xfId="42" applyFont="1" applyFill="1" applyBorder="1" applyAlignment="1">
      <alignment horizontal="center" vertical="center"/>
    </xf>
    <xf numFmtId="43" fontId="0" fillId="0" borderId="10" xfId="42" applyFont="1" applyFill="1" applyBorder="1"/>
    <xf numFmtId="8" fontId="0" fillId="0" borderId="10" xfId="42" applyNumberFormat="1" applyFont="1" applyFill="1" applyBorder="1"/>
    <xf numFmtId="14" fontId="0" fillId="0" borderId="10" xfId="0" applyNumberFormat="1" applyBorder="1"/>
    <xf numFmtId="166" fontId="0" fillId="0" borderId="10" xfId="0" applyNumberFormat="1" applyBorder="1"/>
    <xf numFmtId="166" fontId="0" fillId="0" borderId="11" xfId="0" applyNumberFormat="1" applyBorder="1"/>
    <xf numFmtId="10" fontId="0" fillId="0" borderId="10" xfId="0" applyNumberFormat="1" applyBorder="1"/>
    <xf numFmtId="43" fontId="0" fillId="0" borderId="14" xfId="42" applyFont="1" applyFill="1" applyBorder="1"/>
    <xf numFmtId="2" fontId="0" fillId="0" borderId="10" xfId="0" applyNumberFormat="1" applyBorder="1"/>
    <xf numFmtId="43" fontId="0" fillId="0" borderId="0" xfId="42" applyFont="1" applyFill="1"/>
    <xf numFmtId="14" fontId="0" fillId="0" borderId="0" xfId="42" applyNumberFormat="1" applyFont="1" applyFill="1"/>
    <xf numFmtId="0" fontId="16" fillId="41" borderId="10" xfId="0" applyFont="1" applyFill="1" applyBorder="1"/>
    <xf numFmtId="43" fontId="0" fillId="41" borderId="12" xfId="42" applyFont="1" applyFill="1" applyBorder="1"/>
    <xf numFmtId="43" fontId="0" fillId="41" borderId="0" xfId="42" applyFont="1" applyFill="1" applyBorder="1"/>
    <xf numFmtId="8" fontId="0" fillId="41" borderId="10" xfId="42" applyNumberFormat="1" applyFont="1" applyFill="1" applyBorder="1"/>
    <xf numFmtId="0" fontId="0" fillId="41" borderId="19" xfId="0" applyFill="1" applyBorder="1"/>
    <xf numFmtId="0" fontId="0" fillId="41" borderId="20" xfId="0" applyFill="1" applyBorder="1"/>
    <xf numFmtId="0" fontId="0" fillId="40" borderId="19" xfId="0" applyFill="1" applyBorder="1"/>
    <xf numFmtId="0" fontId="0" fillId="40" borderId="20" xfId="0" applyFill="1" applyBorder="1"/>
    <xf numFmtId="0" fontId="0" fillId="45" borderId="19" xfId="0" applyFill="1" applyBorder="1"/>
    <xf numFmtId="0" fontId="0" fillId="45" borderId="20" xfId="0" applyFill="1" applyBorder="1"/>
    <xf numFmtId="0" fontId="0" fillId="42" borderId="19" xfId="0" applyFill="1" applyBorder="1"/>
    <xf numFmtId="0" fontId="0" fillId="42" borderId="20" xfId="0" applyFill="1" applyBorder="1"/>
    <xf numFmtId="1" fontId="0" fillId="0" borderId="0" xfId="42" applyNumberFormat="1" applyFont="1" applyFill="1" applyBorder="1"/>
    <xf numFmtId="0" fontId="0" fillId="47" borderId="10" xfId="0" applyFill="1" applyBorder="1"/>
    <xf numFmtId="17" fontId="0" fillId="47" borderId="10" xfId="0" applyNumberFormat="1" applyFill="1" applyBorder="1"/>
    <xf numFmtId="43" fontId="0" fillId="47" borderId="10" xfId="42" applyFont="1" applyFill="1" applyBorder="1"/>
    <xf numFmtId="0" fontId="0" fillId="36" borderId="10" xfId="0" applyFill="1" applyBorder="1"/>
    <xf numFmtId="9" fontId="0" fillId="36" borderId="10" xfId="0" applyNumberFormat="1" applyFill="1" applyBorder="1"/>
    <xf numFmtId="17" fontId="0" fillId="36" borderId="10" xfId="0" applyNumberFormat="1" applyFill="1" applyBorder="1"/>
    <xf numFmtId="43" fontId="0" fillId="36" borderId="10" xfId="0" applyNumberFormat="1" applyFill="1" applyBorder="1"/>
    <xf numFmtId="10" fontId="0" fillId="36" borderId="10" xfId="0" applyNumberFormat="1" applyFill="1" applyBorder="1"/>
    <xf numFmtId="0" fontId="0" fillId="43" borderId="10" xfId="0" applyFill="1" applyBorder="1"/>
    <xf numFmtId="17" fontId="0" fillId="43" borderId="10" xfId="0" applyNumberFormat="1" applyFill="1" applyBorder="1"/>
    <xf numFmtId="43" fontId="0" fillId="43" borderId="10" xfId="0" applyNumberFormat="1" applyFill="1" applyBorder="1"/>
    <xf numFmtId="17" fontId="0" fillId="0" borderId="12" xfId="0" applyNumberFormat="1" applyBorder="1"/>
    <xf numFmtId="43" fontId="0" fillId="43" borderId="12" xfId="42" applyFont="1" applyFill="1" applyBorder="1"/>
    <xf numFmtId="1" fontId="0" fillId="0" borderId="0" xfId="0" applyNumberFormat="1"/>
    <xf numFmtId="14" fontId="0" fillId="37" borderId="10" xfId="0" applyNumberFormat="1" applyFill="1" applyBorder="1" applyAlignment="1">
      <alignment horizontal="right"/>
    </xf>
    <xf numFmtId="43" fontId="0" fillId="70" borderId="10" xfId="42" applyFont="1" applyFill="1" applyBorder="1" applyAlignment="1">
      <alignment horizontal="center" vertical="center"/>
    </xf>
    <xf numFmtId="0" fontId="16" fillId="70" borderId="10" xfId="0" applyFont="1" applyFill="1" applyBorder="1" applyAlignment="1">
      <alignment horizontal="center" vertical="center"/>
    </xf>
    <xf numFmtId="165" fontId="0" fillId="71" borderId="0" xfId="0" applyNumberFormat="1" applyFill="1"/>
    <xf numFmtId="0" fontId="0" fillId="0" borderId="0" xfId="0" applyAlignment="1">
      <alignment horizontal="center" vertical="center"/>
    </xf>
    <xf numFmtId="43" fontId="0" fillId="0" borderId="10" xfId="0" applyNumberFormat="1" applyBorder="1"/>
    <xf numFmtId="0" fontId="0" fillId="0" borderId="36" xfId="0" applyBorder="1"/>
    <xf numFmtId="14" fontId="0" fillId="45" borderId="37" xfId="0" applyNumberFormat="1" applyFill="1" applyBorder="1"/>
    <xf numFmtId="0" fontId="0" fillId="0" borderId="37" xfId="0" applyBorder="1"/>
    <xf numFmtId="14" fontId="0" fillId="45" borderId="35" xfId="0" applyNumberFormat="1" applyFill="1" applyBorder="1"/>
    <xf numFmtId="0" fontId="0" fillId="0" borderId="35" xfId="0" applyBorder="1"/>
    <xf numFmtId="0" fontId="0" fillId="71" borderId="0" xfId="0" applyFill="1"/>
    <xf numFmtId="171" fontId="0" fillId="0" borderId="0" xfId="42" applyNumberFormat="1" applyFont="1"/>
    <xf numFmtId="0" fontId="13" fillId="73" borderId="0" xfId="0" applyFont="1" applyFill="1" applyAlignment="1">
      <alignment horizontal="center" vertical="center"/>
    </xf>
    <xf numFmtId="43" fontId="13" fillId="73" borderId="0" xfId="42" applyFont="1" applyFill="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left" vertical="center" wrapText="1"/>
    </xf>
    <xf numFmtId="0" fontId="0" fillId="40" borderId="10" xfId="0" applyFill="1" applyBorder="1" applyAlignment="1">
      <alignment horizontal="left" vertical="center" wrapText="1"/>
    </xf>
    <xf numFmtId="0" fontId="0" fillId="0" borderId="10" xfId="0" applyBorder="1" applyAlignment="1">
      <alignment horizontal="left" vertical="center"/>
    </xf>
    <xf numFmtId="10" fontId="0" fillId="0" borderId="0" xfId="43" applyNumberFormat="1" applyFont="1"/>
    <xf numFmtId="14" fontId="0" fillId="43" borderId="0" xfId="0" applyNumberFormat="1" applyFill="1"/>
    <xf numFmtId="2" fontId="0" fillId="43" borderId="0" xfId="0" applyNumberFormat="1" applyFill="1"/>
    <xf numFmtId="164" fontId="0" fillId="43" borderId="0" xfId="43" applyNumberFormat="1" applyFont="1" applyFill="1"/>
    <xf numFmtId="0" fontId="0" fillId="43" borderId="0" xfId="0" applyFill="1"/>
    <xf numFmtId="8" fontId="0" fillId="43" borderId="10" xfId="42" applyNumberFormat="1" applyFont="1" applyFill="1" applyBorder="1"/>
    <xf numFmtId="14" fontId="0" fillId="43" borderId="10" xfId="0" applyNumberFormat="1" applyFill="1" applyBorder="1" applyAlignment="1">
      <alignment horizontal="right"/>
    </xf>
    <xf numFmtId="166" fontId="0" fillId="43" borderId="10" xfId="0" applyNumberFormat="1" applyFill="1" applyBorder="1"/>
    <xf numFmtId="166" fontId="0" fillId="43" borderId="11" xfId="0" applyNumberFormat="1" applyFill="1" applyBorder="1"/>
    <xf numFmtId="43" fontId="0" fillId="43" borderId="14" xfId="42" applyFont="1" applyFill="1" applyBorder="1"/>
    <xf numFmtId="2" fontId="0" fillId="43" borderId="10" xfId="0" applyNumberFormat="1" applyFill="1" applyBorder="1"/>
    <xf numFmtId="1" fontId="0" fillId="43" borderId="0" xfId="0" applyNumberFormat="1" applyFill="1"/>
    <xf numFmtId="165" fontId="0" fillId="43" borderId="0" xfId="0" applyNumberFormat="1" applyFill="1"/>
    <xf numFmtId="167" fontId="0" fillId="43" borderId="0" xfId="0" applyNumberFormat="1" applyFill="1"/>
    <xf numFmtId="8" fontId="0" fillId="43" borderId="0" xfId="0" applyNumberFormat="1" applyFill="1"/>
    <xf numFmtId="166" fontId="0" fillId="43" borderId="0" xfId="0" applyNumberFormat="1" applyFill="1"/>
    <xf numFmtId="43" fontId="0" fillId="43" borderId="0" xfId="42" applyFont="1" applyFill="1"/>
    <xf numFmtId="167" fontId="0" fillId="71" borderId="0" xfId="0" applyNumberFormat="1" applyFill="1"/>
    <xf numFmtId="0" fontId="0" fillId="0" borderId="0" xfId="0" applyAlignment="1">
      <alignment horizontal="center"/>
    </xf>
    <xf numFmtId="172" fontId="40" fillId="0" borderId="0" xfId="0" applyNumberFormat="1" applyFont="1"/>
    <xf numFmtId="172" fontId="0" fillId="0" borderId="0" xfId="0" applyNumberFormat="1"/>
    <xf numFmtId="2" fontId="0" fillId="0" borderId="0" xfId="0" applyNumberFormat="1" applyAlignment="1">
      <alignment horizontal="center"/>
    </xf>
    <xf numFmtId="164" fontId="0" fillId="0" borderId="0" xfId="0" applyNumberFormat="1"/>
    <xf numFmtId="10" fontId="0" fillId="0" borderId="0" xfId="0" applyNumberFormat="1"/>
    <xf numFmtId="173" fontId="0" fillId="0" borderId="0" xfId="43" applyNumberFormat="1" applyFont="1"/>
    <xf numFmtId="173" fontId="0" fillId="0" borderId="0" xfId="43" applyNumberFormat="1" applyFont="1" applyFill="1"/>
    <xf numFmtId="0" fontId="0" fillId="0" borderId="0" xfId="0" applyAlignment="1">
      <alignment vertical="center"/>
    </xf>
    <xf numFmtId="172" fontId="0" fillId="71" borderId="0" xfId="0" applyNumberFormat="1" applyFill="1"/>
    <xf numFmtId="43" fontId="0" fillId="0" borderId="0" xfId="42" quotePrefix="1" applyFont="1"/>
    <xf numFmtId="43" fontId="41" fillId="43" borderId="0" xfId="42" applyFont="1" applyFill="1"/>
    <xf numFmtId="10" fontId="0" fillId="43" borderId="14" xfId="43" applyNumberFormat="1" applyFont="1" applyFill="1" applyBorder="1"/>
    <xf numFmtId="165" fontId="41" fillId="43" borderId="0" xfId="0" applyNumberFormat="1" applyFont="1" applyFill="1"/>
    <xf numFmtId="43" fontId="41" fillId="43" borderId="10" xfId="42" applyFont="1" applyFill="1" applyBorder="1"/>
    <xf numFmtId="14" fontId="42" fillId="0" borderId="0" xfId="0" applyNumberFormat="1" applyFont="1"/>
    <xf numFmtId="14" fontId="42" fillId="76" borderId="19" xfId="0" applyNumberFormat="1" applyFont="1" applyFill="1" applyBorder="1" applyAlignment="1">
      <alignment horizontal="left"/>
    </xf>
    <xf numFmtId="0" fontId="42" fillId="76" borderId="10" xfId="0" applyFont="1" applyFill="1" applyBorder="1"/>
    <xf numFmtId="4" fontId="42" fillId="76" borderId="10" xfId="0" applyNumberFormat="1" applyFont="1" applyFill="1" applyBorder="1"/>
    <xf numFmtId="4" fontId="42" fillId="76" borderId="20" xfId="0" applyNumberFormat="1" applyFont="1" applyFill="1" applyBorder="1"/>
    <xf numFmtId="0" fontId="42" fillId="0" borderId="0" xfId="0" applyFont="1"/>
    <xf numFmtId="14" fontId="42" fillId="40" borderId="19" xfId="0" applyNumberFormat="1" applyFont="1" applyFill="1" applyBorder="1"/>
    <xf numFmtId="4" fontId="42" fillId="75" borderId="10" xfId="0" applyNumberFormat="1" applyFont="1" applyFill="1" applyBorder="1"/>
    <xf numFmtId="4" fontId="42" fillId="75" borderId="20" xfId="0" applyNumberFormat="1" applyFont="1" applyFill="1" applyBorder="1"/>
    <xf numFmtId="14" fontId="43" fillId="45" borderId="19" xfId="0" applyNumberFormat="1" applyFont="1" applyFill="1" applyBorder="1" applyAlignment="1">
      <alignment horizontal="left"/>
    </xf>
    <xf numFmtId="43" fontId="42" fillId="74" borderId="10" xfId="42" applyFont="1" applyFill="1" applyBorder="1"/>
    <xf numFmtId="43" fontId="42" fillId="45" borderId="20" xfId="42" applyFont="1" applyFill="1" applyBorder="1"/>
    <xf numFmtId="14" fontId="42" fillId="42" borderId="19" xfId="0" applyNumberFormat="1" applyFont="1" applyFill="1" applyBorder="1" applyAlignment="1">
      <alignment horizontal="left"/>
    </xf>
    <xf numFmtId="43" fontId="42" fillId="77" borderId="10" xfId="42" applyFont="1" applyFill="1" applyBorder="1"/>
    <xf numFmtId="43" fontId="42" fillId="77" borderId="20" xfId="42" applyFont="1" applyFill="1" applyBorder="1"/>
    <xf numFmtId="14" fontId="42" fillId="45" borderId="19" xfId="0" applyNumberFormat="1" applyFont="1" applyFill="1" applyBorder="1" applyAlignment="1">
      <alignment horizontal="left"/>
    </xf>
    <xf numFmtId="43" fontId="42" fillId="45" borderId="10" xfId="42" applyFont="1" applyFill="1" applyBorder="1"/>
    <xf numFmtId="14" fontId="42" fillId="41" borderId="19" xfId="0" applyNumberFormat="1" applyFont="1" applyFill="1" applyBorder="1" applyAlignment="1">
      <alignment horizontal="left"/>
    </xf>
    <xf numFmtId="43" fontId="42" fillId="76" borderId="10" xfId="42" applyFont="1" applyFill="1" applyBorder="1"/>
    <xf numFmtId="43" fontId="42" fillId="76" borderId="20" xfId="42" applyFont="1" applyFill="1" applyBorder="1"/>
    <xf numFmtId="43" fontId="42" fillId="74" borderId="20" xfId="42" applyFont="1" applyFill="1" applyBorder="1"/>
    <xf numFmtId="14" fontId="42" fillId="0" borderId="13" xfId="0" applyNumberFormat="1" applyFont="1" applyBorder="1"/>
    <xf numFmtId="43" fontId="42" fillId="0" borderId="24" xfId="42" applyFont="1" applyFill="1" applyBorder="1"/>
    <xf numFmtId="1" fontId="42" fillId="0" borderId="0" xfId="42" applyNumberFormat="1" applyFont="1" applyFill="1" applyBorder="1"/>
    <xf numFmtId="43" fontId="42" fillId="0" borderId="0" xfId="42" applyFont="1"/>
    <xf numFmtId="14" fontId="42" fillId="0" borderId="0" xfId="42" applyNumberFormat="1" applyFont="1"/>
    <xf numFmtId="168" fontId="42" fillId="0" borderId="0" xfId="43" applyNumberFormat="1" applyFont="1"/>
    <xf numFmtId="14" fontId="42" fillId="0" borderId="25" xfId="0" applyNumberFormat="1" applyFont="1" applyBorder="1"/>
    <xf numFmtId="169" fontId="42" fillId="0" borderId="0" xfId="43" applyNumberFormat="1" applyFont="1"/>
    <xf numFmtId="43" fontId="42" fillId="42" borderId="10" xfId="42" applyFont="1" applyFill="1" applyBorder="1"/>
    <xf numFmtId="43" fontId="42" fillId="42" borderId="20" xfId="42" applyFont="1" applyFill="1" applyBorder="1"/>
    <xf numFmtId="43" fontId="42" fillId="41" borderId="10" xfId="42" applyFont="1" applyFill="1" applyBorder="1"/>
    <xf numFmtId="43" fontId="42" fillId="41" borderId="20" xfId="42" applyFont="1" applyFill="1" applyBorder="1"/>
    <xf numFmtId="43" fontId="42" fillId="0" borderId="0" xfId="0" applyNumberFormat="1" applyFont="1"/>
    <xf numFmtId="43" fontId="42" fillId="40" borderId="10" xfId="42" applyFont="1" applyFill="1" applyBorder="1"/>
    <xf numFmtId="14" fontId="42" fillId="40" borderId="21" xfId="0" applyNumberFormat="1" applyFont="1" applyFill="1" applyBorder="1"/>
    <xf numFmtId="43" fontId="42" fillId="40" borderId="22" xfId="42" applyFont="1" applyFill="1" applyBorder="1"/>
    <xf numFmtId="14" fontId="42" fillId="41" borderId="21" xfId="0" applyNumberFormat="1" applyFont="1" applyFill="1" applyBorder="1" applyAlignment="1">
      <alignment horizontal="left"/>
    </xf>
    <xf numFmtId="43" fontId="42" fillId="41" borderId="22" xfId="42" applyFont="1" applyFill="1" applyBorder="1"/>
    <xf numFmtId="14" fontId="43" fillId="45" borderId="21" xfId="0" applyNumberFormat="1" applyFont="1" applyFill="1" applyBorder="1" applyAlignment="1">
      <alignment horizontal="left"/>
    </xf>
    <xf numFmtId="43" fontId="42" fillId="45" borderId="22" xfId="42" applyFont="1" applyFill="1" applyBorder="1"/>
    <xf numFmtId="0" fontId="44" fillId="0" borderId="0" xfId="0" applyFont="1"/>
    <xf numFmtId="0" fontId="42" fillId="45" borderId="10" xfId="0" applyFont="1" applyFill="1" applyBorder="1"/>
    <xf numFmtId="0" fontId="42" fillId="40" borderId="10" xfId="0" applyFont="1" applyFill="1" applyBorder="1"/>
    <xf numFmtId="0" fontId="42" fillId="40" borderId="10" xfId="0" applyFont="1" applyFill="1" applyBorder="1" applyAlignment="1">
      <alignment horizontal="center" vertical="center"/>
    </xf>
    <xf numFmtId="0" fontId="42" fillId="0" borderId="10" xfId="0" applyFont="1" applyBorder="1"/>
    <xf numFmtId="43" fontId="42" fillId="75" borderId="10" xfId="42" applyFont="1" applyFill="1" applyBorder="1"/>
    <xf numFmtId="14" fontId="42" fillId="45" borderId="10" xfId="0" applyNumberFormat="1" applyFont="1" applyFill="1" applyBorder="1"/>
    <xf numFmtId="43" fontId="42" fillId="0" borderId="10" xfId="42" applyFont="1" applyBorder="1"/>
    <xf numFmtId="4" fontId="42" fillId="0" borderId="0" xfId="0" applyNumberFormat="1" applyFont="1"/>
    <xf numFmtId="4" fontId="42" fillId="40" borderId="10" xfId="0" applyNumberFormat="1" applyFont="1" applyFill="1" applyBorder="1"/>
    <xf numFmtId="43" fontId="42" fillId="0" borderId="0" xfId="42" applyFont="1" applyFill="1" applyBorder="1"/>
    <xf numFmtId="0" fontId="42" fillId="75" borderId="10" xfId="0" applyFont="1" applyFill="1" applyBorder="1"/>
    <xf numFmtId="4" fontId="42" fillId="45" borderId="10" xfId="0" applyNumberFormat="1" applyFont="1" applyFill="1" applyBorder="1"/>
    <xf numFmtId="0" fontId="42" fillId="45" borderId="12" xfId="0" applyFont="1" applyFill="1" applyBorder="1"/>
    <xf numFmtId="43" fontId="42" fillId="45" borderId="12" xfId="42" applyFont="1" applyFill="1" applyBorder="1"/>
    <xf numFmtId="0" fontId="16" fillId="72" borderId="10" xfId="0" applyFont="1" applyFill="1" applyBorder="1" applyAlignment="1">
      <alignment horizontal="center" vertical="center"/>
    </xf>
    <xf numFmtId="0" fontId="16" fillId="34" borderId="10" xfId="0" applyFont="1" applyFill="1" applyBorder="1" applyAlignment="1">
      <alignment horizontal="center" vertical="center"/>
    </xf>
    <xf numFmtId="43" fontId="16" fillId="43" borderId="11" xfId="42" applyFont="1" applyFill="1" applyBorder="1" applyAlignment="1">
      <alignment horizontal="center" vertical="center"/>
    </xf>
    <xf numFmtId="43" fontId="16" fillId="43" borderId="15" xfId="42" applyFont="1" applyFill="1" applyBorder="1" applyAlignment="1">
      <alignment horizontal="center" vertical="center"/>
    </xf>
    <xf numFmtId="43" fontId="16" fillId="43" borderId="14" xfId="42" applyFont="1" applyFill="1" applyBorder="1" applyAlignment="1">
      <alignment horizontal="center" vertical="center"/>
    </xf>
    <xf numFmtId="0" fontId="16" fillId="42" borderId="10" xfId="0" applyFont="1" applyFill="1" applyBorder="1" applyAlignment="1">
      <alignment horizontal="center" vertical="center"/>
    </xf>
    <xf numFmtId="0" fontId="16" fillId="41" borderId="11" xfId="0" applyFont="1" applyFill="1" applyBorder="1" applyAlignment="1">
      <alignment horizontal="center" vertical="center"/>
    </xf>
    <xf numFmtId="0" fontId="16" fillId="41" borderId="15" xfId="0" applyFont="1" applyFill="1" applyBorder="1" applyAlignment="1">
      <alignment horizontal="center" vertical="center"/>
    </xf>
    <xf numFmtId="0" fontId="16" fillId="41" borderId="14" xfId="0" applyFont="1" applyFill="1" applyBorder="1" applyAlignment="1">
      <alignment horizontal="center" vertical="center"/>
    </xf>
    <xf numFmtId="0" fontId="16" fillId="35" borderId="10" xfId="0" applyFont="1" applyFill="1" applyBorder="1" applyAlignment="1">
      <alignment horizontal="center" vertical="center" wrapText="1"/>
    </xf>
    <xf numFmtId="0" fontId="16" fillId="37" borderId="10" xfId="0" applyFont="1" applyFill="1" applyBorder="1" applyAlignment="1">
      <alignment horizontal="center" vertical="center" wrapText="1"/>
    </xf>
    <xf numFmtId="0" fontId="16" fillId="46" borderId="10" xfId="0" applyFont="1" applyFill="1" applyBorder="1" applyAlignment="1">
      <alignment horizontal="center" vertical="center" wrapText="1"/>
    </xf>
    <xf numFmtId="0" fontId="16" fillId="70" borderId="11" xfId="0" applyFont="1" applyFill="1" applyBorder="1" applyAlignment="1">
      <alignment horizontal="center" vertical="center" wrapText="1"/>
    </xf>
    <xf numFmtId="0" fontId="16" fillId="70" borderId="15" xfId="0" applyFont="1" applyFill="1" applyBorder="1" applyAlignment="1">
      <alignment horizontal="center" vertical="center" wrapText="1"/>
    </xf>
    <xf numFmtId="0" fontId="16" fillId="70" borderId="14" xfId="0" applyFont="1" applyFill="1" applyBorder="1" applyAlignment="1">
      <alignment horizontal="center" vertical="center" wrapText="1"/>
    </xf>
    <xf numFmtId="0" fontId="16" fillId="43" borderId="10" xfId="0" applyFont="1" applyFill="1" applyBorder="1" applyAlignment="1">
      <alignment horizontal="center" vertical="center"/>
    </xf>
    <xf numFmtId="0" fontId="0" fillId="45" borderId="10" xfId="0" applyFill="1" applyBorder="1" applyAlignment="1">
      <alignment horizontal="center"/>
    </xf>
    <xf numFmtId="0" fontId="0" fillId="0" borderId="10" xfId="0" applyBorder="1" applyAlignment="1">
      <alignment horizontal="center"/>
    </xf>
    <xf numFmtId="0" fontId="0" fillId="45" borderId="11" xfId="0" applyFill="1" applyBorder="1" applyAlignment="1">
      <alignment horizontal="center"/>
    </xf>
    <xf numFmtId="0" fontId="0" fillId="45" borderId="15" xfId="0" applyFill="1" applyBorder="1" applyAlignment="1">
      <alignment horizontal="center"/>
    </xf>
    <xf numFmtId="0" fontId="0" fillId="45" borderId="14" xfId="0" applyFill="1" applyBorder="1" applyAlignment="1">
      <alignment horizontal="center"/>
    </xf>
    <xf numFmtId="0" fontId="42" fillId="45" borderId="10" xfId="0" applyFont="1" applyFill="1" applyBorder="1" applyAlignment="1">
      <alignment horizontal="center"/>
    </xf>
    <xf numFmtId="0" fontId="42" fillId="40" borderId="10" xfId="0" applyFont="1" applyFill="1" applyBorder="1" applyAlignment="1">
      <alignment horizontal="center"/>
    </xf>
    <xf numFmtId="0" fontId="42" fillId="0" borderId="10" xfId="0" applyFont="1" applyBorder="1" applyAlignment="1">
      <alignment horizontal="center"/>
    </xf>
    <xf numFmtId="0" fontId="0" fillId="36" borderId="0" xfId="0" applyFill="1" applyAlignment="1">
      <alignment horizontal="center"/>
    </xf>
    <xf numFmtId="0" fontId="0" fillId="37" borderId="0" xfId="0" applyFill="1" applyAlignment="1">
      <alignment horizontal="center"/>
    </xf>
    <xf numFmtId="0" fontId="0" fillId="38" borderId="0" xfId="0" applyFill="1" applyAlignment="1">
      <alignment horizontal="center"/>
    </xf>
    <xf numFmtId="0" fontId="0" fillId="39" borderId="0" xfId="0" applyFill="1" applyAlignment="1">
      <alignment horizontal="center"/>
    </xf>
    <xf numFmtId="0" fontId="0" fillId="36" borderId="11" xfId="0" applyFill="1" applyBorder="1" applyAlignment="1">
      <alignment horizontal="center"/>
    </xf>
    <xf numFmtId="0" fontId="0" fillId="36" borderId="15" xfId="0" applyFill="1" applyBorder="1" applyAlignment="1">
      <alignment horizontal="center"/>
    </xf>
    <xf numFmtId="0" fontId="0" fillId="36" borderId="14" xfId="0" applyFill="1" applyBorder="1" applyAlignment="1">
      <alignment horizontal="center"/>
    </xf>
    <xf numFmtId="0" fontId="0" fillId="47" borderId="10" xfId="0" applyFill="1" applyBorder="1" applyAlignment="1">
      <alignment horizontal="center"/>
    </xf>
    <xf numFmtId="0" fontId="0" fillId="43" borderId="10" xfId="0" applyFill="1" applyBorder="1" applyAlignment="1">
      <alignment horizontal="center"/>
    </xf>
    <xf numFmtId="0" fontId="0" fillId="41" borderId="16" xfId="0" applyFill="1" applyBorder="1" applyAlignment="1">
      <alignment horizontal="center"/>
    </xf>
    <xf numFmtId="0" fontId="0" fillId="41" borderId="17" xfId="0" applyFill="1" applyBorder="1" applyAlignment="1">
      <alignment horizontal="center"/>
    </xf>
    <xf numFmtId="0" fontId="0" fillId="41" borderId="18" xfId="0" applyFill="1" applyBorder="1" applyAlignment="1">
      <alignment horizontal="center"/>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applyAlignment="1">
      <alignment horizontal="center"/>
    </xf>
    <xf numFmtId="0" fontId="0" fillId="0" borderId="23" xfId="0" applyBorder="1" applyAlignment="1">
      <alignment horizontal="center"/>
    </xf>
    <xf numFmtId="0" fontId="0" fillId="40" borderId="16" xfId="0" applyFill="1" applyBorder="1" applyAlignment="1">
      <alignment horizontal="center"/>
    </xf>
    <xf numFmtId="0" fontId="0" fillId="40" borderId="17" xfId="0" applyFill="1" applyBorder="1" applyAlignment="1">
      <alignment horizontal="center"/>
    </xf>
    <xf numFmtId="0" fontId="0" fillId="40" borderId="18" xfId="0" applyFill="1" applyBorder="1" applyAlignment="1">
      <alignment horizontal="center"/>
    </xf>
    <xf numFmtId="0" fontId="0" fillId="42" borderId="16" xfId="0" applyFill="1" applyBorder="1" applyAlignment="1">
      <alignment horizontal="center"/>
    </xf>
    <xf numFmtId="0" fontId="0" fillId="42" borderId="17" xfId="0" applyFill="1" applyBorder="1" applyAlignment="1">
      <alignment horizontal="center"/>
    </xf>
    <xf numFmtId="0" fontId="0" fillId="42" borderId="18" xfId="0" applyFill="1" applyBorder="1" applyAlignment="1">
      <alignment horizontal="center"/>
    </xf>
  </cellXfs>
  <cellStyles count="698">
    <cellStyle name="20% - Ênfase1" xfId="19" builtinId="30" customBuiltin="1"/>
    <cellStyle name="20% - Ênfase1 10" xfId="48" xr:uid="{00000000-0005-0000-0000-000001000000}"/>
    <cellStyle name="20% - Ênfase1 10 2" xfId="526" xr:uid="{00000000-0005-0000-0000-000002000000}"/>
    <cellStyle name="20% - Ênfase1 10 3" xfId="238" xr:uid="{00000000-0005-0000-0000-000003000000}"/>
    <cellStyle name="20% - Ênfase1 11" xfId="252" xr:uid="{00000000-0005-0000-0000-000004000000}"/>
    <cellStyle name="20% - Ênfase1 11 2" xfId="540" xr:uid="{00000000-0005-0000-0000-000005000000}"/>
    <cellStyle name="20% - Ênfase1 12" xfId="266" xr:uid="{00000000-0005-0000-0000-000006000000}"/>
    <cellStyle name="20% - Ênfase1 12 2" xfId="554" xr:uid="{00000000-0005-0000-0000-000007000000}"/>
    <cellStyle name="20% - Ênfase1 13" xfId="280" xr:uid="{00000000-0005-0000-0000-000008000000}"/>
    <cellStyle name="20% - Ênfase1 13 2" xfId="568" xr:uid="{00000000-0005-0000-0000-000009000000}"/>
    <cellStyle name="20% - Ênfase1 14" xfId="294" xr:uid="{00000000-0005-0000-0000-00000A000000}"/>
    <cellStyle name="20% - Ênfase1 14 2" xfId="582" xr:uid="{00000000-0005-0000-0000-00000B000000}"/>
    <cellStyle name="20% - Ênfase1 15" xfId="308" xr:uid="{00000000-0005-0000-0000-00000C000000}"/>
    <cellStyle name="20% - Ênfase1 15 2" xfId="596" xr:uid="{00000000-0005-0000-0000-00000D000000}"/>
    <cellStyle name="20% - Ênfase1 16" xfId="322" xr:uid="{00000000-0005-0000-0000-00000E000000}"/>
    <cellStyle name="20% - Ênfase1 16 2" xfId="610" xr:uid="{00000000-0005-0000-0000-00000F000000}"/>
    <cellStyle name="20% - Ênfase1 17" xfId="336" xr:uid="{00000000-0005-0000-0000-000010000000}"/>
    <cellStyle name="20% - Ênfase1 17 2" xfId="624" xr:uid="{00000000-0005-0000-0000-000011000000}"/>
    <cellStyle name="20% - Ênfase1 18" xfId="350" xr:uid="{00000000-0005-0000-0000-000012000000}"/>
    <cellStyle name="20% - Ênfase1 18 2" xfId="638" xr:uid="{00000000-0005-0000-0000-000013000000}"/>
    <cellStyle name="20% - Ênfase1 19" xfId="364" xr:uid="{00000000-0005-0000-0000-000014000000}"/>
    <cellStyle name="20% - Ênfase1 19 2" xfId="652" xr:uid="{00000000-0005-0000-0000-000015000000}"/>
    <cellStyle name="20% - Ênfase1 2" xfId="115" xr:uid="{00000000-0005-0000-0000-000016000000}"/>
    <cellStyle name="20% - Ênfase1 2 2" xfId="414" xr:uid="{00000000-0005-0000-0000-000017000000}"/>
    <cellStyle name="20% - Ênfase1 20" xfId="378" xr:uid="{00000000-0005-0000-0000-000018000000}"/>
    <cellStyle name="20% - Ênfase1 20 2" xfId="666" xr:uid="{00000000-0005-0000-0000-000019000000}"/>
    <cellStyle name="20% - Ênfase1 21" xfId="392" xr:uid="{00000000-0005-0000-0000-00001A000000}"/>
    <cellStyle name="20% - Ênfase1 21 2" xfId="680" xr:uid="{00000000-0005-0000-0000-00001B000000}"/>
    <cellStyle name="20% - Ênfase1 22" xfId="54" xr:uid="{00000000-0005-0000-0000-00001C000000}"/>
    <cellStyle name="20% - Ênfase1 3" xfId="140" xr:uid="{00000000-0005-0000-0000-00001D000000}"/>
    <cellStyle name="20% - Ênfase1 3 2" xfId="428" xr:uid="{00000000-0005-0000-0000-00001E000000}"/>
    <cellStyle name="20% - Ênfase1 4" xfId="154" xr:uid="{00000000-0005-0000-0000-00001F000000}"/>
    <cellStyle name="20% - Ênfase1 4 2" xfId="442" xr:uid="{00000000-0005-0000-0000-000020000000}"/>
    <cellStyle name="20% - Ênfase1 5" xfId="168" xr:uid="{00000000-0005-0000-0000-000021000000}"/>
    <cellStyle name="20% - Ênfase1 5 2" xfId="456" xr:uid="{00000000-0005-0000-0000-000022000000}"/>
    <cellStyle name="20% - Ênfase1 6" xfId="182" xr:uid="{00000000-0005-0000-0000-000023000000}"/>
    <cellStyle name="20% - Ênfase1 6 2" xfId="470" xr:uid="{00000000-0005-0000-0000-000024000000}"/>
    <cellStyle name="20% - Ênfase1 7" xfId="196" xr:uid="{00000000-0005-0000-0000-000025000000}"/>
    <cellStyle name="20% - Ênfase1 7 2" xfId="484" xr:uid="{00000000-0005-0000-0000-000026000000}"/>
    <cellStyle name="20% - Ênfase1 8" xfId="210" xr:uid="{00000000-0005-0000-0000-000027000000}"/>
    <cellStyle name="20% - Ênfase1 8 2" xfId="498" xr:uid="{00000000-0005-0000-0000-000028000000}"/>
    <cellStyle name="20% - Ênfase1 9" xfId="224" xr:uid="{00000000-0005-0000-0000-000029000000}"/>
    <cellStyle name="20% - Ênfase1 9 2" xfId="512" xr:uid="{00000000-0005-0000-0000-00002A000000}"/>
    <cellStyle name="20% - Ênfase2" xfId="23" builtinId="34" customBuiltin="1"/>
    <cellStyle name="20% - Ênfase2 10" xfId="240" xr:uid="{00000000-0005-0000-0000-00002C000000}"/>
    <cellStyle name="20% - Ênfase2 10 2" xfId="528" xr:uid="{00000000-0005-0000-0000-00002D000000}"/>
    <cellStyle name="20% - Ênfase2 11" xfId="254" xr:uid="{00000000-0005-0000-0000-00002E000000}"/>
    <cellStyle name="20% - Ênfase2 11 2" xfId="542" xr:uid="{00000000-0005-0000-0000-00002F000000}"/>
    <cellStyle name="20% - Ênfase2 12" xfId="268" xr:uid="{00000000-0005-0000-0000-000030000000}"/>
    <cellStyle name="20% - Ênfase2 12 2" xfId="556" xr:uid="{00000000-0005-0000-0000-000031000000}"/>
    <cellStyle name="20% - Ênfase2 13" xfId="282" xr:uid="{00000000-0005-0000-0000-000032000000}"/>
    <cellStyle name="20% - Ênfase2 13 2" xfId="570" xr:uid="{00000000-0005-0000-0000-000033000000}"/>
    <cellStyle name="20% - Ênfase2 14" xfId="296" xr:uid="{00000000-0005-0000-0000-000034000000}"/>
    <cellStyle name="20% - Ênfase2 14 2" xfId="584" xr:uid="{00000000-0005-0000-0000-000035000000}"/>
    <cellStyle name="20% - Ênfase2 15" xfId="310" xr:uid="{00000000-0005-0000-0000-000036000000}"/>
    <cellStyle name="20% - Ênfase2 15 2" xfId="598" xr:uid="{00000000-0005-0000-0000-000037000000}"/>
    <cellStyle name="20% - Ênfase2 16" xfId="324" xr:uid="{00000000-0005-0000-0000-000038000000}"/>
    <cellStyle name="20% - Ênfase2 16 2" xfId="612" xr:uid="{00000000-0005-0000-0000-000039000000}"/>
    <cellStyle name="20% - Ênfase2 17" xfId="338" xr:uid="{00000000-0005-0000-0000-00003A000000}"/>
    <cellStyle name="20% - Ênfase2 17 2" xfId="626" xr:uid="{00000000-0005-0000-0000-00003B000000}"/>
    <cellStyle name="20% - Ênfase2 18" xfId="352" xr:uid="{00000000-0005-0000-0000-00003C000000}"/>
    <cellStyle name="20% - Ênfase2 18 2" xfId="640" xr:uid="{00000000-0005-0000-0000-00003D000000}"/>
    <cellStyle name="20% - Ênfase2 19" xfId="366" xr:uid="{00000000-0005-0000-0000-00003E000000}"/>
    <cellStyle name="20% - Ênfase2 19 2" xfId="654" xr:uid="{00000000-0005-0000-0000-00003F000000}"/>
    <cellStyle name="20% - Ênfase2 2" xfId="119" xr:uid="{00000000-0005-0000-0000-000040000000}"/>
    <cellStyle name="20% - Ênfase2 2 2" xfId="416" xr:uid="{00000000-0005-0000-0000-000041000000}"/>
    <cellStyle name="20% - Ênfase2 20" xfId="380" xr:uid="{00000000-0005-0000-0000-000042000000}"/>
    <cellStyle name="20% - Ênfase2 20 2" xfId="668" xr:uid="{00000000-0005-0000-0000-000043000000}"/>
    <cellStyle name="20% - Ênfase2 21" xfId="394" xr:uid="{00000000-0005-0000-0000-000044000000}"/>
    <cellStyle name="20% - Ênfase2 21 2" xfId="682" xr:uid="{00000000-0005-0000-0000-000045000000}"/>
    <cellStyle name="20% - Ênfase2 22" xfId="55" xr:uid="{00000000-0005-0000-0000-000046000000}"/>
    <cellStyle name="20% - Ênfase2 3" xfId="142" xr:uid="{00000000-0005-0000-0000-000047000000}"/>
    <cellStyle name="20% - Ênfase2 3 2" xfId="430" xr:uid="{00000000-0005-0000-0000-000048000000}"/>
    <cellStyle name="20% - Ênfase2 4" xfId="156" xr:uid="{00000000-0005-0000-0000-000049000000}"/>
    <cellStyle name="20% - Ênfase2 4 2" xfId="444" xr:uid="{00000000-0005-0000-0000-00004A000000}"/>
    <cellStyle name="20% - Ênfase2 5" xfId="170" xr:uid="{00000000-0005-0000-0000-00004B000000}"/>
    <cellStyle name="20% - Ênfase2 5 2" xfId="458" xr:uid="{00000000-0005-0000-0000-00004C000000}"/>
    <cellStyle name="20% - Ênfase2 6" xfId="184" xr:uid="{00000000-0005-0000-0000-00004D000000}"/>
    <cellStyle name="20% - Ênfase2 6 2" xfId="472" xr:uid="{00000000-0005-0000-0000-00004E000000}"/>
    <cellStyle name="20% - Ênfase2 7" xfId="198" xr:uid="{00000000-0005-0000-0000-00004F000000}"/>
    <cellStyle name="20% - Ênfase2 7 2" xfId="486" xr:uid="{00000000-0005-0000-0000-000050000000}"/>
    <cellStyle name="20% - Ênfase2 8" xfId="212" xr:uid="{00000000-0005-0000-0000-000051000000}"/>
    <cellStyle name="20% - Ênfase2 8 2" xfId="500" xr:uid="{00000000-0005-0000-0000-000052000000}"/>
    <cellStyle name="20% - Ênfase2 9" xfId="226" xr:uid="{00000000-0005-0000-0000-000053000000}"/>
    <cellStyle name="20% - Ênfase2 9 2" xfId="514" xr:uid="{00000000-0005-0000-0000-000054000000}"/>
    <cellStyle name="20% - Ênfase3" xfId="27" builtinId="38" customBuiltin="1"/>
    <cellStyle name="20% - Ênfase3 10" xfId="242" xr:uid="{00000000-0005-0000-0000-000056000000}"/>
    <cellStyle name="20% - Ênfase3 10 2" xfId="530" xr:uid="{00000000-0005-0000-0000-000057000000}"/>
    <cellStyle name="20% - Ênfase3 11" xfId="256" xr:uid="{00000000-0005-0000-0000-000058000000}"/>
    <cellStyle name="20% - Ênfase3 11 2" xfId="544" xr:uid="{00000000-0005-0000-0000-000059000000}"/>
    <cellStyle name="20% - Ênfase3 12" xfId="270" xr:uid="{00000000-0005-0000-0000-00005A000000}"/>
    <cellStyle name="20% - Ênfase3 12 2" xfId="558" xr:uid="{00000000-0005-0000-0000-00005B000000}"/>
    <cellStyle name="20% - Ênfase3 13" xfId="284" xr:uid="{00000000-0005-0000-0000-00005C000000}"/>
    <cellStyle name="20% - Ênfase3 13 2" xfId="572" xr:uid="{00000000-0005-0000-0000-00005D000000}"/>
    <cellStyle name="20% - Ênfase3 14" xfId="298" xr:uid="{00000000-0005-0000-0000-00005E000000}"/>
    <cellStyle name="20% - Ênfase3 14 2" xfId="586" xr:uid="{00000000-0005-0000-0000-00005F000000}"/>
    <cellStyle name="20% - Ênfase3 15" xfId="312" xr:uid="{00000000-0005-0000-0000-000060000000}"/>
    <cellStyle name="20% - Ênfase3 15 2" xfId="600" xr:uid="{00000000-0005-0000-0000-000061000000}"/>
    <cellStyle name="20% - Ênfase3 16" xfId="326" xr:uid="{00000000-0005-0000-0000-000062000000}"/>
    <cellStyle name="20% - Ênfase3 16 2" xfId="614" xr:uid="{00000000-0005-0000-0000-000063000000}"/>
    <cellStyle name="20% - Ênfase3 17" xfId="340" xr:uid="{00000000-0005-0000-0000-000064000000}"/>
    <cellStyle name="20% - Ênfase3 17 2" xfId="628" xr:uid="{00000000-0005-0000-0000-000065000000}"/>
    <cellStyle name="20% - Ênfase3 18" xfId="354" xr:uid="{00000000-0005-0000-0000-000066000000}"/>
    <cellStyle name="20% - Ênfase3 18 2" xfId="642" xr:uid="{00000000-0005-0000-0000-000067000000}"/>
    <cellStyle name="20% - Ênfase3 19" xfId="368" xr:uid="{00000000-0005-0000-0000-000068000000}"/>
    <cellStyle name="20% - Ênfase3 19 2" xfId="656" xr:uid="{00000000-0005-0000-0000-000069000000}"/>
    <cellStyle name="20% - Ênfase3 2" xfId="123" xr:uid="{00000000-0005-0000-0000-00006A000000}"/>
    <cellStyle name="20% - Ênfase3 2 2" xfId="418" xr:uid="{00000000-0005-0000-0000-00006B000000}"/>
    <cellStyle name="20% - Ênfase3 20" xfId="382" xr:uid="{00000000-0005-0000-0000-00006C000000}"/>
    <cellStyle name="20% - Ênfase3 20 2" xfId="670" xr:uid="{00000000-0005-0000-0000-00006D000000}"/>
    <cellStyle name="20% - Ênfase3 21" xfId="396" xr:uid="{00000000-0005-0000-0000-00006E000000}"/>
    <cellStyle name="20% - Ênfase3 21 2" xfId="684" xr:uid="{00000000-0005-0000-0000-00006F000000}"/>
    <cellStyle name="20% - Ênfase3 22" xfId="56" xr:uid="{00000000-0005-0000-0000-000070000000}"/>
    <cellStyle name="20% - Ênfase3 3" xfId="144" xr:uid="{00000000-0005-0000-0000-000071000000}"/>
    <cellStyle name="20% - Ênfase3 3 2" xfId="432" xr:uid="{00000000-0005-0000-0000-000072000000}"/>
    <cellStyle name="20% - Ênfase3 4" xfId="158" xr:uid="{00000000-0005-0000-0000-000073000000}"/>
    <cellStyle name="20% - Ênfase3 4 2" xfId="446" xr:uid="{00000000-0005-0000-0000-000074000000}"/>
    <cellStyle name="20% - Ênfase3 5" xfId="172" xr:uid="{00000000-0005-0000-0000-000075000000}"/>
    <cellStyle name="20% - Ênfase3 5 2" xfId="460" xr:uid="{00000000-0005-0000-0000-000076000000}"/>
    <cellStyle name="20% - Ênfase3 6" xfId="186" xr:uid="{00000000-0005-0000-0000-000077000000}"/>
    <cellStyle name="20% - Ênfase3 6 2" xfId="474" xr:uid="{00000000-0005-0000-0000-000078000000}"/>
    <cellStyle name="20% - Ênfase3 7" xfId="200" xr:uid="{00000000-0005-0000-0000-000079000000}"/>
    <cellStyle name="20% - Ênfase3 7 2" xfId="488" xr:uid="{00000000-0005-0000-0000-00007A000000}"/>
    <cellStyle name="20% - Ênfase3 8" xfId="214" xr:uid="{00000000-0005-0000-0000-00007B000000}"/>
    <cellStyle name="20% - Ênfase3 8 2" xfId="502" xr:uid="{00000000-0005-0000-0000-00007C000000}"/>
    <cellStyle name="20% - Ênfase3 9" xfId="228" xr:uid="{00000000-0005-0000-0000-00007D000000}"/>
    <cellStyle name="20% - Ênfase3 9 2" xfId="516" xr:uid="{00000000-0005-0000-0000-00007E000000}"/>
    <cellStyle name="20% - Ênfase4" xfId="31" builtinId="42" customBuiltin="1"/>
    <cellStyle name="20% - Ênfase4 10" xfId="244" xr:uid="{00000000-0005-0000-0000-000080000000}"/>
    <cellStyle name="20% - Ênfase4 10 2" xfId="532" xr:uid="{00000000-0005-0000-0000-000081000000}"/>
    <cellStyle name="20% - Ênfase4 11" xfId="258" xr:uid="{00000000-0005-0000-0000-000082000000}"/>
    <cellStyle name="20% - Ênfase4 11 2" xfId="546" xr:uid="{00000000-0005-0000-0000-000083000000}"/>
    <cellStyle name="20% - Ênfase4 12" xfId="272" xr:uid="{00000000-0005-0000-0000-000084000000}"/>
    <cellStyle name="20% - Ênfase4 12 2" xfId="560" xr:uid="{00000000-0005-0000-0000-000085000000}"/>
    <cellStyle name="20% - Ênfase4 13" xfId="286" xr:uid="{00000000-0005-0000-0000-000086000000}"/>
    <cellStyle name="20% - Ênfase4 13 2" xfId="574" xr:uid="{00000000-0005-0000-0000-000087000000}"/>
    <cellStyle name="20% - Ênfase4 14" xfId="300" xr:uid="{00000000-0005-0000-0000-000088000000}"/>
    <cellStyle name="20% - Ênfase4 14 2" xfId="588" xr:uid="{00000000-0005-0000-0000-000089000000}"/>
    <cellStyle name="20% - Ênfase4 15" xfId="314" xr:uid="{00000000-0005-0000-0000-00008A000000}"/>
    <cellStyle name="20% - Ênfase4 15 2" xfId="602" xr:uid="{00000000-0005-0000-0000-00008B000000}"/>
    <cellStyle name="20% - Ênfase4 16" xfId="328" xr:uid="{00000000-0005-0000-0000-00008C000000}"/>
    <cellStyle name="20% - Ênfase4 16 2" xfId="616" xr:uid="{00000000-0005-0000-0000-00008D000000}"/>
    <cellStyle name="20% - Ênfase4 17" xfId="342" xr:uid="{00000000-0005-0000-0000-00008E000000}"/>
    <cellStyle name="20% - Ênfase4 17 2" xfId="630" xr:uid="{00000000-0005-0000-0000-00008F000000}"/>
    <cellStyle name="20% - Ênfase4 18" xfId="356" xr:uid="{00000000-0005-0000-0000-000090000000}"/>
    <cellStyle name="20% - Ênfase4 18 2" xfId="644" xr:uid="{00000000-0005-0000-0000-000091000000}"/>
    <cellStyle name="20% - Ênfase4 19" xfId="370" xr:uid="{00000000-0005-0000-0000-000092000000}"/>
    <cellStyle name="20% - Ênfase4 19 2" xfId="658" xr:uid="{00000000-0005-0000-0000-000093000000}"/>
    <cellStyle name="20% - Ênfase4 2" xfId="127" xr:uid="{00000000-0005-0000-0000-000094000000}"/>
    <cellStyle name="20% - Ênfase4 2 2" xfId="420" xr:uid="{00000000-0005-0000-0000-000095000000}"/>
    <cellStyle name="20% - Ênfase4 20" xfId="384" xr:uid="{00000000-0005-0000-0000-000096000000}"/>
    <cellStyle name="20% - Ênfase4 20 2" xfId="672" xr:uid="{00000000-0005-0000-0000-000097000000}"/>
    <cellStyle name="20% - Ênfase4 21" xfId="398" xr:uid="{00000000-0005-0000-0000-000098000000}"/>
    <cellStyle name="20% - Ênfase4 21 2" xfId="686" xr:uid="{00000000-0005-0000-0000-000099000000}"/>
    <cellStyle name="20% - Ênfase4 22" xfId="57" xr:uid="{00000000-0005-0000-0000-00009A000000}"/>
    <cellStyle name="20% - Ênfase4 3" xfId="146" xr:uid="{00000000-0005-0000-0000-00009B000000}"/>
    <cellStyle name="20% - Ênfase4 3 2" xfId="434" xr:uid="{00000000-0005-0000-0000-00009C000000}"/>
    <cellStyle name="20% - Ênfase4 4" xfId="160" xr:uid="{00000000-0005-0000-0000-00009D000000}"/>
    <cellStyle name="20% - Ênfase4 4 2" xfId="448" xr:uid="{00000000-0005-0000-0000-00009E000000}"/>
    <cellStyle name="20% - Ênfase4 5" xfId="174" xr:uid="{00000000-0005-0000-0000-00009F000000}"/>
    <cellStyle name="20% - Ênfase4 5 2" xfId="462" xr:uid="{00000000-0005-0000-0000-0000A0000000}"/>
    <cellStyle name="20% - Ênfase4 6" xfId="188" xr:uid="{00000000-0005-0000-0000-0000A1000000}"/>
    <cellStyle name="20% - Ênfase4 6 2" xfId="476" xr:uid="{00000000-0005-0000-0000-0000A2000000}"/>
    <cellStyle name="20% - Ênfase4 7" xfId="202" xr:uid="{00000000-0005-0000-0000-0000A3000000}"/>
    <cellStyle name="20% - Ênfase4 7 2" xfId="490" xr:uid="{00000000-0005-0000-0000-0000A4000000}"/>
    <cellStyle name="20% - Ênfase4 8" xfId="216" xr:uid="{00000000-0005-0000-0000-0000A5000000}"/>
    <cellStyle name="20% - Ênfase4 8 2" xfId="504" xr:uid="{00000000-0005-0000-0000-0000A6000000}"/>
    <cellStyle name="20% - Ênfase4 9" xfId="230" xr:uid="{00000000-0005-0000-0000-0000A7000000}"/>
    <cellStyle name="20% - Ênfase4 9 2" xfId="518" xr:uid="{00000000-0005-0000-0000-0000A8000000}"/>
    <cellStyle name="20% - Ênfase5" xfId="35" builtinId="46" customBuiltin="1"/>
    <cellStyle name="20% - Ênfase5 10" xfId="246" xr:uid="{00000000-0005-0000-0000-0000AA000000}"/>
    <cellStyle name="20% - Ênfase5 10 2" xfId="534" xr:uid="{00000000-0005-0000-0000-0000AB000000}"/>
    <cellStyle name="20% - Ênfase5 11" xfId="260" xr:uid="{00000000-0005-0000-0000-0000AC000000}"/>
    <cellStyle name="20% - Ênfase5 11 2" xfId="548" xr:uid="{00000000-0005-0000-0000-0000AD000000}"/>
    <cellStyle name="20% - Ênfase5 12" xfId="274" xr:uid="{00000000-0005-0000-0000-0000AE000000}"/>
    <cellStyle name="20% - Ênfase5 12 2" xfId="562" xr:uid="{00000000-0005-0000-0000-0000AF000000}"/>
    <cellStyle name="20% - Ênfase5 13" xfId="288" xr:uid="{00000000-0005-0000-0000-0000B0000000}"/>
    <cellStyle name="20% - Ênfase5 13 2" xfId="576" xr:uid="{00000000-0005-0000-0000-0000B1000000}"/>
    <cellStyle name="20% - Ênfase5 14" xfId="302" xr:uid="{00000000-0005-0000-0000-0000B2000000}"/>
    <cellStyle name="20% - Ênfase5 14 2" xfId="590" xr:uid="{00000000-0005-0000-0000-0000B3000000}"/>
    <cellStyle name="20% - Ênfase5 15" xfId="316" xr:uid="{00000000-0005-0000-0000-0000B4000000}"/>
    <cellStyle name="20% - Ênfase5 15 2" xfId="604" xr:uid="{00000000-0005-0000-0000-0000B5000000}"/>
    <cellStyle name="20% - Ênfase5 16" xfId="330" xr:uid="{00000000-0005-0000-0000-0000B6000000}"/>
    <cellStyle name="20% - Ênfase5 16 2" xfId="618" xr:uid="{00000000-0005-0000-0000-0000B7000000}"/>
    <cellStyle name="20% - Ênfase5 17" xfId="344" xr:uid="{00000000-0005-0000-0000-0000B8000000}"/>
    <cellStyle name="20% - Ênfase5 17 2" xfId="632" xr:uid="{00000000-0005-0000-0000-0000B9000000}"/>
    <cellStyle name="20% - Ênfase5 18" xfId="358" xr:uid="{00000000-0005-0000-0000-0000BA000000}"/>
    <cellStyle name="20% - Ênfase5 18 2" xfId="646" xr:uid="{00000000-0005-0000-0000-0000BB000000}"/>
    <cellStyle name="20% - Ênfase5 19" xfId="372" xr:uid="{00000000-0005-0000-0000-0000BC000000}"/>
    <cellStyle name="20% - Ênfase5 19 2" xfId="660" xr:uid="{00000000-0005-0000-0000-0000BD000000}"/>
    <cellStyle name="20% - Ênfase5 2" xfId="131" xr:uid="{00000000-0005-0000-0000-0000BE000000}"/>
    <cellStyle name="20% - Ênfase5 2 2" xfId="422" xr:uid="{00000000-0005-0000-0000-0000BF000000}"/>
    <cellStyle name="20% - Ênfase5 20" xfId="386" xr:uid="{00000000-0005-0000-0000-0000C0000000}"/>
    <cellStyle name="20% - Ênfase5 20 2" xfId="674" xr:uid="{00000000-0005-0000-0000-0000C1000000}"/>
    <cellStyle name="20% - Ênfase5 21" xfId="400" xr:uid="{00000000-0005-0000-0000-0000C2000000}"/>
    <cellStyle name="20% - Ênfase5 21 2" xfId="688" xr:uid="{00000000-0005-0000-0000-0000C3000000}"/>
    <cellStyle name="20% - Ênfase5 22" xfId="58" xr:uid="{00000000-0005-0000-0000-0000C4000000}"/>
    <cellStyle name="20% - Ênfase5 3" xfId="148" xr:uid="{00000000-0005-0000-0000-0000C5000000}"/>
    <cellStyle name="20% - Ênfase5 3 2" xfId="436" xr:uid="{00000000-0005-0000-0000-0000C6000000}"/>
    <cellStyle name="20% - Ênfase5 4" xfId="162" xr:uid="{00000000-0005-0000-0000-0000C7000000}"/>
    <cellStyle name="20% - Ênfase5 4 2" xfId="450" xr:uid="{00000000-0005-0000-0000-0000C8000000}"/>
    <cellStyle name="20% - Ênfase5 5" xfId="176" xr:uid="{00000000-0005-0000-0000-0000C9000000}"/>
    <cellStyle name="20% - Ênfase5 5 2" xfId="464" xr:uid="{00000000-0005-0000-0000-0000CA000000}"/>
    <cellStyle name="20% - Ênfase5 6" xfId="190" xr:uid="{00000000-0005-0000-0000-0000CB000000}"/>
    <cellStyle name="20% - Ênfase5 6 2" xfId="478" xr:uid="{00000000-0005-0000-0000-0000CC000000}"/>
    <cellStyle name="20% - Ênfase5 7" xfId="204" xr:uid="{00000000-0005-0000-0000-0000CD000000}"/>
    <cellStyle name="20% - Ênfase5 7 2" xfId="492" xr:uid="{00000000-0005-0000-0000-0000CE000000}"/>
    <cellStyle name="20% - Ênfase5 8" xfId="218" xr:uid="{00000000-0005-0000-0000-0000CF000000}"/>
    <cellStyle name="20% - Ênfase5 8 2" xfId="506" xr:uid="{00000000-0005-0000-0000-0000D0000000}"/>
    <cellStyle name="20% - Ênfase5 9" xfId="232" xr:uid="{00000000-0005-0000-0000-0000D1000000}"/>
    <cellStyle name="20% - Ênfase5 9 2" xfId="520" xr:uid="{00000000-0005-0000-0000-0000D2000000}"/>
    <cellStyle name="20% - Ênfase6" xfId="39" builtinId="50" customBuiltin="1"/>
    <cellStyle name="20% - Ênfase6 10" xfId="248" xr:uid="{00000000-0005-0000-0000-0000D4000000}"/>
    <cellStyle name="20% - Ênfase6 10 2" xfId="536" xr:uid="{00000000-0005-0000-0000-0000D5000000}"/>
    <cellStyle name="20% - Ênfase6 11" xfId="262" xr:uid="{00000000-0005-0000-0000-0000D6000000}"/>
    <cellStyle name="20% - Ênfase6 11 2" xfId="550" xr:uid="{00000000-0005-0000-0000-0000D7000000}"/>
    <cellStyle name="20% - Ênfase6 12" xfId="276" xr:uid="{00000000-0005-0000-0000-0000D8000000}"/>
    <cellStyle name="20% - Ênfase6 12 2" xfId="564" xr:uid="{00000000-0005-0000-0000-0000D9000000}"/>
    <cellStyle name="20% - Ênfase6 13" xfId="290" xr:uid="{00000000-0005-0000-0000-0000DA000000}"/>
    <cellStyle name="20% - Ênfase6 13 2" xfId="578" xr:uid="{00000000-0005-0000-0000-0000DB000000}"/>
    <cellStyle name="20% - Ênfase6 14" xfId="304" xr:uid="{00000000-0005-0000-0000-0000DC000000}"/>
    <cellStyle name="20% - Ênfase6 14 2" xfId="592" xr:uid="{00000000-0005-0000-0000-0000DD000000}"/>
    <cellStyle name="20% - Ênfase6 15" xfId="318" xr:uid="{00000000-0005-0000-0000-0000DE000000}"/>
    <cellStyle name="20% - Ênfase6 15 2" xfId="606" xr:uid="{00000000-0005-0000-0000-0000DF000000}"/>
    <cellStyle name="20% - Ênfase6 16" xfId="332" xr:uid="{00000000-0005-0000-0000-0000E0000000}"/>
    <cellStyle name="20% - Ênfase6 16 2" xfId="620" xr:uid="{00000000-0005-0000-0000-0000E1000000}"/>
    <cellStyle name="20% - Ênfase6 17" xfId="346" xr:uid="{00000000-0005-0000-0000-0000E2000000}"/>
    <cellStyle name="20% - Ênfase6 17 2" xfId="634" xr:uid="{00000000-0005-0000-0000-0000E3000000}"/>
    <cellStyle name="20% - Ênfase6 18" xfId="360" xr:uid="{00000000-0005-0000-0000-0000E4000000}"/>
    <cellStyle name="20% - Ênfase6 18 2" xfId="648" xr:uid="{00000000-0005-0000-0000-0000E5000000}"/>
    <cellStyle name="20% - Ênfase6 19" xfId="374" xr:uid="{00000000-0005-0000-0000-0000E6000000}"/>
    <cellStyle name="20% - Ênfase6 19 2" xfId="662" xr:uid="{00000000-0005-0000-0000-0000E7000000}"/>
    <cellStyle name="20% - Ênfase6 2" xfId="135" xr:uid="{00000000-0005-0000-0000-0000E8000000}"/>
    <cellStyle name="20% - Ênfase6 2 2" xfId="424" xr:uid="{00000000-0005-0000-0000-0000E9000000}"/>
    <cellStyle name="20% - Ênfase6 20" xfId="388" xr:uid="{00000000-0005-0000-0000-0000EA000000}"/>
    <cellStyle name="20% - Ênfase6 20 2" xfId="676" xr:uid="{00000000-0005-0000-0000-0000EB000000}"/>
    <cellStyle name="20% - Ênfase6 21" xfId="402" xr:uid="{00000000-0005-0000-0000-0000EC000000}"/>
    <cellStyle name="20% - Ênfase6 21 2" xfId="690" xr:uid="{00000000-0005-0000-0000-0000ED000000}"/>
    <cellStyle name="20% - Ênfase6 22" xfId="59" xr:uid="{00000000-0005-0000-0000-0000EE000000}"/>
    <cellStyle name="20% - Ênfase6 3" xfId="150" xr:uid="{00000000-0005-0000-0000-0000EF000000}"/>
    <cellStyle name="20% - Ênfase6 3 2" xfId="438" xr:uid="{00000000-0005-0000-0000-0000F0000000}"/>
    <cellStyle name="20% - Ênfase6 4" xfId="164" xr:uid="{00000000-0005-0000-0000-0000F1000000}"/>
    <cellStyle name="20% - Ênfase6 4 2" xfId="452" xr:uid="{00000000-0005-0000-0000-0000F2000000}"/>
    <cellStyle name="20% - Ênfase6 5" xfId="178" xr:uid="{00000000-0005-0000-0000-0000F3000000}"/>
    <cellStyle name="20% - Ênfase6 5 2" xfId="466" xr:uid="{00000000-0005-0000-0000-0000F4000000}"/>
    <cellStyle name="20% - Ênfase6 6" xfId="192" xr:uid="{00000000-0005-0000-0000-0000F5000000}"/>
    <cellStyle name="20% - Ênfase6 6 2" xfId="480" xr:uid="{00000000-0005-0000-0000-0000F6000000}"/>
    <cellStyle name="20% - Ênfase6 7" xfId="206" xr:uid="{00000000-0005-0000-0000-0000F7000000}"/>
    <cellStyle name="20% - Ênfase6 7 2" xfId="494" xr:uid="{00000000-0005-0000-0000-0000F8000000}"/>
    <cellStyle name="20% - Ênfase6 8" xfId="220" xr:uid="{00000000-0005-0000-0000-0000F9000000}"/>
    <cellStyle name="20% - Ênfase6 8 2" xfId="508" xr:uid="{00000000-0005-0000-0000-0000FA000000}"/>
    <cellStyle name="20% - Ênfase6 9" xfId="234" xr:uid="{00000000-0005-0000-0000-0000FB000000}"/>
    <cellStyle name="20% - Ênfase6 9 2" xfId="522" xr:uid="{00000000-0005-0000-0000-0000FC000000}"/>
    <cellStyle name="40% - Ênfase1" xfId="20" builtinId="31" customBuiltin="1"/>
    <cellStyle name="40% - Ênfase1 10" xfId="239" xr:uid="{00000000-0005-0000-0000-0000FE000000}"/>
    <cellStyle name="40% - Ênfase1 10 2" xfId="527" xr:uid="{00000000-0005-0000-0000-0000FF000000}"/>
    <cellStyle name="40% - Ênfase1 11" xfId="253" xr:uid="{00000000-0005-0000-0000-000000010000}"/>
    <cellStyle name="40% - Ênfase1 11 2" xfId="541" xr:uid="{00000000-0005-0000-0000-000001010000}"/>
    <cellStyle name="40% - Ênfase1 12" xfId="267" xr:uid="{00000000-0005-0000-0000-000002010000}"/>
    <cellStyle name="40% - Ênfase1 12 2" xfId="555" xr:uid="{00000000-0005-0000-0000-000003010000}"/>
    <cellStyle name="40% - Ênfase1 13" xfId="281" xr:uid="{00000000-0005-0000-0000-000004010000}"/>
    <cellStyle name="40% - Ênfase1 13 2" xfId="569" xr:uid="{00000000-0005-0000-0000-000005010000}"/>
    <cellStyle name="40% - Ênfase1 14" xfId="295" xr:uid="{00000000-0005-0000-0000-000006010000}"/>
    <cellStyle name="40% - Ênfase1 14 2" xfId="583" xr:uid="{00000000-0005-0000-0000-000007010000}"/>
    <cellStyle name="40% - Ênfase1 15" xfId="309" xr:uid="{00000000-0005-0000-0000-000008010000}"/>
    <cellStyle name="40% - Ênfase1 15 2" xfId="597" xr:uid="{00000000-0005-0000-0000-000009010000}"/>
    <cellStyle name="40% - Ênfase1 16" xfId="323" xr:uid="{00000000-0005-0000-0000-00000A010000}"/>
    <cellStyle name="40% - Ênfase1 16 2" xfId="611" xr:uid="{00000000-0005-0000-0000-00000B010000}"/>
    <cellStyle name="40% - Ênfase1 17" xfId="337" xr:uid="{00000000-0005-0000-0000-00000C010000}"/>
    <cellStyle name="40% - Ênfase1 17 2" xfId="625" xr:uid="{00000000-0005-0000-0000-00000D010000}"/>
    <cellStyle name="40% - Ênfase1 18" xfId="351" xr:uid="{00000000-0005-0000-0000-00000E010000}"/>
    <cellStyle name="40% - Ênfase1 18 2" xfId="639" xr:uid="{00000000-0005-0000-0000-00000F010000}"/>
    <cellStyle name="40% - Ênfase1 19" xfId="365" xr:uid="{00000000-0005-0000-0000-000010010000}"/>
    <cellStyle name="40% - Ênfase1 19 2" xfId="653" xr:uid="{00000000-0005-0000-0000-000011010000}"/>
    <cellStyle name="40% - Ênfase1 2" xfId="116" xr:uid="{00000000-0005-0000-0000-000012010000}"/>
    <cellStyle name="40% - Ênfase1 2 2" xfId="415" xr:uid="{00000000-0005-0000-0000-000013010000}"/>
    <cellStyle name="40% - Ênfase1 20" xfId="379" xr:uid="{00000000-0005-0000-0000-000014010000}"/>
    <cellStyle name="40% - Ênfase1 20 2" xfId="667" xr:uid="{00000000-0005-0000-0000-000015010000}"/>
    <cellStyle name="40% - Ênfase1 21" xfId="393" xr:uid="{00000000-0005-0000-0000-000016010000}"/>
    <cellStyle name="40% - Ênfase1 21 2" xfId="681" xr:uid="{00000000-0005-0000-0000-000017010000}"/>
    <cellStyle name="40% - Ênfase1 22" xfId="60" xr:uid="{00000000-0005-0000-0000-000018010000}"/>
    <cellStyle name="40% - Ênfase1 3" xfId="141" xr:uid="{00000000-0005-0000-0000-000019010000}"/>
    <cellStyle name="40% - Ênfase1 3 2" xfId="429" xr:uid="{00000000-0005-0000-0000-00001A010000}"/>
    <cellStyle name="40% - Ênfase1 4" xfId="155" xr:uid="{00000000-0005-0000-0000-00001B010000}"/>
    <cellStyle name="40% - Ênfase1 4 2" xfId="443" xr:uid="{00000000-0005-0000-0000-00001C010000}"/>
    <cellStyle name="40% - Ênfase1 5" xfId="169" xr:uid="{00000000-0005-0000-0000-00001D010000}"/>
    <cellStyle name="40% - Ênfase1 5 2" xfId="457" xr:uid="{00000000-0005-0000-0000-00001E010000}"/>
    <cellStyle name="40% - Ênfase1 6" xfId="183" xr:uid="{00000000-0005-0000-0000-00001F010000}"/>
    <cellStyle name="40% - Ênfase1 6 2" xfId="471" xr:uid="{00000000-0005-0000-0000-000020010000}"/>
    <cellStyle name="40% - Ênfase1 7" xfId="197" xr:uid="{00000000-0005-0000-0000-000021010000}"/>
    <cellStyle name="40% - Ênfase1 7 2" xfId="485" xr:uid="{00000000-0005-0000-0000-000022010000}"/>
    <cellStyle name="40% - Ênfase1 8" xfId="211" xr:uid="{00000000-0005-0000-0000-000023010000}"/>
    <cellStyle name="40% - Ênfase1 8 2" xfId="499" xr:uid="{00000000-0005-0000-0000-000024010000}"/>
    <cellStyle name="40% - Ênfase1 9" xfId="225" xr:uid="{00000000-0005-0000-0000-000025010000}"/>
    <cellStyle name="40% - Ênfase1 9 2" xfId="513" xr:uid="{00000000-0005-0000-0000-000026010000}"/>
    <cellStyle name="40% - Ênfase2" xfId="24" builtinId="35" customBuiltin="1"/>
    <cellStyle name="40% - Ênfase2 10" xfId="241" xr:uid="{00000000-0005-0000-0000-000028010000}"/>
    <cellStyle name="40% - Ênfase2 10 2" xfId="529" xr:uid="{00000000-0005-0000-0000-000029010000}"/>
    <cellStyle name="40% - Ênfase2 11" xfId="255" xr:uid="{00000000-0005-0000-0000-00002A010000}"/>
    <cellStyle name="40% - Ênfase2 11 2" xfId="543" xr:uid="{00000000-0005-0000-0000-00002B010000}"/>
    <cellStyle name="40% - Ênfase2 12" xfId="269" xr:uid="{00000000-0005-0000-0000-00002C010000}"/>
    <cellStyle name="40% - Ênfase2 12 2" xfId="557" xr:uid="{00000000-0005-0000-0000-00002D010000}"/>
    <cellStyle name="40% - Ênfase2 13" xfId="283" xr:uid="{00000000-0005-0000-0000-00002E010000}"/>
    <cellStyle name="40% - Ênfase2 13 2" xfId="571" xr:uid="{00000000-0005-0000-0000-00002F010000}"/>
    <cellStyle name="40% - Ênfase2 14" xfId="297" xr:uid="{00000000-0005-0000-0000-000030010000}"/>
    <cellStyle name="40% - Ênfase2 14 2" xfId="585" xr:uid="{00000000-0005-0000-0000-000031010000}"/>
    <cellStyle name="40% - Ênfase2 15" xfId="311" xr:uid="{00000000-0005-0000-0000-000032010000}"/>
    <cellStyle name="40% - Ênfase2 15 2" xfId="599" xr:uid="{00000000-0005-0000-0000-000033010000}"/>
    <cellStyle name="40% - Ênfase2 16" xfId="325" xr:uid="{00000000-0005-0000-0000-000034010000}"/>
    <cellStyle name="40% - Ênfase2 16 2" xfId="613" xr:uid="{00000000-0005-0000-0000-000035010000}"/>
    <cellStyle name="40% - Ênfase2 17" xfId="339" xr:uid="{00000000-0005-0000-0000-000036010000}"/>
    <cellStyle name="40% - Ênfase2 17 2" xfId="627" xr:uid="{00000000-0005-0000-0000-000037010000}"/>
    <cellStyle name="40% - Ênfase2 18" xfId="353" xr:uid="{00000000-0005-0000-0000-000038010000}"/>
    <cellStyle name="40% - Ênfase2 18 2" xfId="641" xr:uid="{00000000-0005-0000-0000-000039010000}"/>
    <cellStyle name="40% - Ênfase2 19" xfId="367" xr:uid="{00000000-0005-0000-0000-00003A010000}"/>
    <cellStyle name="40% - Ênfase2 19 2" xfId="655" xr:uid="{00000000-0005-0000-0000-00003B010000}"/>
    <cellStyle name="40% - Ênfase2 2" xfId="120" xr:uid="{00000000-0005-0000-0000-00003C010000}"/>
    <cellStyle name="40% - Ênfase2 2 2" xfId="417" xr:uid="{00000000-0005-0000-0000-00003D010000}"/>
    <cellStyle name="40% - Ênfase2 20" xfId="381" xr:uid="{00000000-0005-0000-0000-00003E010000}"/>
    <cellStyle name="40% - Ênfase2 20 2" xfId="669" xr:uid="{00000000-0005-0000-0000-00003F010000}"/>
    <cellStyle name="40% - Ênfase2 21" xfId="395" xr:uid="{00000000-0005-0000-0000-000040010000}"/>
    <cellStyle name="40% - Ênfase2 21 2" xfId="683" xr:uid="{00000000-0005-0000-0000-000041010000}"/>
    <cellStyle name="40% - Ênfase2 22" xfId="61" xr:uid="{00000000-0005-0000-0000-000042010000}"/>
    <cellStyle name="40% - Ênfase2 3" xfId="143" xr:uid="{00000000-0005-0000-0000-000043010000}"/>
    <cellStyle name="40% - Ênfase2 3 2" xfId="431" xr:uid="{00000000-0005-0000-0000-000044010000}"/>
    <cellStyle name="40% - Ênfase2 4" xfId="157" xr:uid="{00000000-0005-0000-0000-000045010000}"/>
    <cellStyle name="40% - Ênfase2 4 2" xfId="445" xr:uid="{00000000-0005-0000-0000-000046010000}"/>
    <cellStyle name="40% - Ênfase2 5" xfId="171" xr:uid="{00000000-0005-0000-0000-000047010000}"/>
    <cellStyle name="40% - Ênfase2 5 2" xfId="459" xr:uid="{00000000-0005-0000-0000-000048010000}"/>
    <cellStyle name="40% - Ênfase2 6" xfId="185" xr:uid="{00000000-0005-0000-0000-000049010000}"/>
    <cellStyle name="40% - Ênfase2 6 2" xfId="473" xr:uid="{00000000-0005-0000-0000-00004A010000}"/>
    <cellStyle name="40% - Ênfase2 7" xfId="199" xr:uid="{00000000-0005-0000-0000-00004B010000}"/>
    <cellStyle name="40% - Ênfase2 7 2" xfId="487" xr:uid="{00000000-0005-0000-0000-00004C010000}"/>
    <cellStyle name="40% - Ênfase2 8" xfId="213" xr:uid="{00000000-0005-0000-0000-00004D010000}"/>
    <cellStyle name="40% - Ênfase2 8 2" xfId="501" xr:uid="{00000000-0005-0000-0000-00004E010000}"/>
    <cellStyle name="40% - Ênfase2 9" xfId="227" xr:uid="{00000000-0005-0000-0000-00004F010000}"/>
    <cellStyle name="40% - Ênfase2 9 2" xfId="515" xr:uid="{00000000-0005-0000-0000-000050010000}"/>
    <cellStyle name="40% - Ênfase3" xfId="28" builtinId="39" customBuiltin="1"/>
    <cellStyle name="40% - Ênfase3 10" xfId="243" xr:uid="{00000000-0005-0000-0000-000052010000}"/>
    <cellStyle name="40% - Ênfase3 10 2" xfId="531" xr:uid="{00000000-0005-0000-0000-000053010000}"/>
    <cellStyle name="40% - Ênfase3 11" xfId="257" xr:uid="{00000000-0005-0000-0000-000054010000}"/>
    <cellStyle name="40% - Ênfase3 11 2" xfId="545" xr:uid="{00000000-0005-0000-0000-000055010000}"/>
    <cellStyle name="40% - Ênfase3 12" xfId="271" xr:uid="{00000000-0005-0000-0000-000056010000}"/>
    <cellStyle name="40% - Ênfase3 12 2" xfId="559" xr:uid="{00000000-0005-0000-0000-000057010000}"/>
    <cellStyle name="40% - Ênfase3 13" xfId="285" xr:uid="{00000000-0005-0000-0000-000058010000}"/>
    <cellStyle name="40% - Ênfase3 13 2" xfId="573" xr:uid="{00000000-0005-0000-0000-000059010000}"/>
    <cellStyle name="40% - Ênfase3 14" xfId="299" xr:uid="{00000000-0005-0000-0000-00005A010000}"/>
    <cellStyle name="40% - Ênfase3 14 2" xfId="587" xr:uid="{00000000-0005-0000-0000-00005B010000}"/>
    <cellStyle name="40% - Ênfase3 15" xfId="313" xr:uid="{00000000-0005-0000-0000-00005C010000}"/>
    <cellStyle name="40% - Ênfase3 15 2" xfId="601" xr:uid="{00000000-0005-0000-0000-00005D010000}"/>
    <cellStyle name="40% - Ênfase3 16" xfId="327" xr:uid="{00000000-0005-0000-0000-00005E010000}"/>
    <cellStyle name="40% - Ênfase3 16 2" xfId="615" xr:uid="{00000000-0005-0000-0000-00005F010000}"/>
    <cellStyle name="40% - Ênfase3 17" xfId="341" xr:uid="{00000000-0005-0000-0000-000060010000}"/>
    <cellStyle name="40% - Ênfase3 17 2" xfId="629" xr:uid="{00000000-0005-0000-0000-000061010000}"/>
    <cellStyle name="40% - Ênfase3 18" xfId="355" xr:uid="{00000000-0005-0000-0000-000062010000}"/>
    <cellStyle name="40% - Ênfase3 18 2" xfId="643" xr:uid="{00000000-0005-0000-0000-000063010000}"/>
    <cellStyle name="40% - Ênfase3 19" xfId="369" xr:uid="{00000000-0005-0000-0000-000064010000}"/>
    <cellStyle name="40% - Ênfase3 19 2" xfId="657" xr:uid="{00000000-0005-0000-0000-000065010000}"/>
    <cellStyle name="40% - Ênfase3 2" xfId="124" xr:uid="{00000000-0005-0000-0000-000066010000}"/>
    <cellStyle name="40% - Ênfase3 2 2" xfId="419" xr:uid="{00000000-0005-0000-0000-000067010000}"/>
    <cellStyle name="40% - Ênfase3 20" xfId="383" xr:uid="{00000000-0005-0000-0000-000068010000}"/>
    <cellStyle name="40% - Ênfase3 20 2" xfId="671" xr:uid="{00000000-0005-0000-0000-000069010000}"/>
    <cellStyle name="40% - Ênfase3 21" xfId="397" xr:uid="{00000000-0005-0000-0000-00006A010000}"/>
    <cellStyle name="40% - Ênfase3 21 2" xfId="685" xr:uid="{00000000-0005-0000-0000-00006B010000}"/>
    <cellStyle name="40% - Ênfase3 22" xfId="62" xr:uid="{00000000-0005-0000-0000-00006C010000}"/>
    <cellStyle name="40% - Ênfase3 3" xfId="145" xr:uid="{00000000-0005-0000-0000-00006D010000}"/>
    <cellStyle name="40% - Ênfase3 3 2" xfId="433" xr:uid="{00000000-0005-0000-0000-00006E010000}"/>
    <cellStyle name="40% - Ênfase3 4" xfId="159" xr:uid="{00000000-0005-0000-0000-00006F010000}"/>
    <cellStyle name="40% - Ênfase3 4 2" xfId="447" xr:uid="{00000000-0005-0000-0000-000070010000}"/>
    <cellStyle name="40% - Ênfase3 5" xfId="173" xr:uid="{00000000-0005-0000-0000-000071010000}"/>
    <cellStyle name="40% - Ênfase3 5 2" xfId="461" xr:uid="{00000000-0005-0000-0000-000072010000}"/>
    <cellStyle name="40% - Ênfase3 6" xfId="187" xr:uid="{00000000-0005-0000-0000-000073010000}"/>
    <cellStyle name="40% - Ênfase3 6 2" xfId="475" xr:uid="{00000000-0005-0000-0000-000074010000}"/>
    <cellStyle name="40% - Ênfase3 7" xfId="201" xr:uid="{00000000-0005-0000-0000-000075010000}"/>
    <cellStyle name="40% - Ênfase3 7 2" xfId="489" xr:uid="{00000000-0005-0000-0000-000076010000}"/>
    <cellStyle name="40% - Ênfase3 8" xfId="215" xr:uid="{00000000-0005-0000-0000-000077010000}"/>
    <cellStyle name="40% - Ênfase3 8 2" xfId="503" xr:uid="{00000000-0005-0000-0000-000078010000}"/>
    <cellStyle name="40% - Ênfase3 9" xfId="229" xr:uid="{00000000-0005-0000-0000-000079010000}"/>
    <cellStyle name="40% - Ênfase3 9 2" xfId="517" xr:uid="{00000000-0005-0000-0000-00007A010000}"/>
    <cellStyle name="40% - Ênfase4" xfId="32" builtinId="43" customBuiltin="1"/>
    <cellStyle name="40% - Ênfase4 10" xfId="245" xr:uid="{00000000-0005-0000-0000-00007C010000}"/>
    <cellStyle name="40% - Ênfase4 10 2" xfId="533" xr:uid="{00000000-0005-0000-0000-00007D010000}"/>
    <cellStyle name="40% - Ênfase4 11" xfId="259" xr:uid="{00000000-0005-0000-0000-00007E010000}"/>
    <cellStyle name="40% - Ênfase4 11 2" xfId="547" xr:uid="{00000000-0005-0000-0000-00007F010000}"/>
    <cellStyle name="40% - Ênfase4 12" xfId="273" xr:uid="{00000000-0005-0000-0000-000080010000}"/>
    <cellStyle name="40% - Ênfase4 12 2" xfId="561" xr:uid="{00000000-0005-0000-0000-000081010000}"/>
    <cellStyle name="40% - Ênfase4 13" xfId="287" xr:uid="{00000000-0005-0000-0000-000082010000}"/>
    <cellStyle name="40% - Ênfase4 13 2" xfId="575" xr:uid="{00000000-0005-0000-0000-000083010000}"/>
    <cellStyle name="40% - Ênfase4 14" xfId="301" xr:uid="{00000000-0005-0000-0000-000084010000}"/>
    <cellStyle name="40% - Ênfase4 14 2" xfId="589" xr:uid="{00000000-0005-0000-0000-000085010000}"/>
    <cellStyle name="40% - Ênfase4 15" xfId="315" xr:uid="{00000000-0005-0000-0000-000086010000}"/>
    <cellStyle name="40% - Ênfase4 15 2" xfId="603" xr:uid="{00000000-0005-0000-0000-000087010000}"/>
    <cellStyle name="40% - Ênfase4 16" xfId="329" xr:uid="{00000000-0005-0000-0000-000088010000}"/>
    <cellStyle name="40% - Ênfase4 16 2" xfId="617" xr:uid="{00000000-0005-0000-0000-000089010000}"/>
    <cellStyle name="40% - Ênfase4 17" xfId="343" xr:uid="{00000000-0005-0000-0000-00008A010000}"/>
    <cellStyle name="40% - Ênfase4 17 2" xfId="631" xr:uid="{00000000-0005-0000-0000-00008B010000}"/>
    <cellStyle name="40% - Ênfase4 18" xfId="357" xr:uid="{00000000-0005-0000-0000-00008C010000}"/>
    <cellStyle name="40% - Ênfase4 18 2" xfId="645" xr:uid="{00000000-0005-0000-0000-00008D010000}"/>
    <cellStyle name="40% - Ênfase4 19" xfId="371" xr:uid="{00000000-0005-0000-0000-00008E010000}"/>
    <cellStyle name="40% - Ênfase4 19 2" xfId="659" xr:uid="{00000000-0005-0000-0000-00008F010000}"/>
    <cellStyle name="40% - Ênfase4 2" xfId="128" xr:uid="{00000000-0005-0000-0000-000090010000}"/>
    <cellStyle name="40% - Ênfase4 2 2" xfId="421" xr:uid="{00000000-0005-0000-0000-000091010000}"/>
    <cellStyle name="40% - Ênfase4 20" xfId="385" xr:uid="{00000000-0005-0000-0000-000092010000}"/>
    <cellStyle name="40% - Ênfase4 20 2" xfId="673" xr:uid="{00000000-0005-0000-0000-000093010000}"/>
    <cellStyle name="40% - Ênfase4 21" xfId="399" xr:uid="{00000000-0005-0000-0000-000094010000}"/>
    <cellStyle name="40% - Ênfase4 21 2" xfId="687" xr:uid="{00000000-0005-0000-0000-000095010000}"/>
    <cellStyle name="40% - Ênfase4 22" xfId="63" xr:uid="{00000000-0005-0000-0000-000096010000}"/>
    <cellStyle name="40% - Ênfase4 3" xfId="147" xr:uid="{00000000-0005-0000-0000-000097010000}"/>
    <cellStyle name="40% - Ênfase4 3 2" xfId="435" xr:uid="{00000000-0005-0000-0000-000098010000}"/>
    <cellStyle name="40% - Ênfase4 4" xfId="161" xr:uid="{00000000-0005-0000-0000-000099010000}"/>
    <cellStyle name="40% - Ênfase4 4 2" xfId="449" xr:uid="{00000000-0005-0000-0000-00009A010000}"/>
    <cellStyle name="40% - Ênfase4 5" xfId="175" xr:uid="{00000000-0005-0000-0000-00009B010000}"/>
    <cellStyle name="40% - Ênfase4 5 2" xfId="463" xr:uid="{00000000-0005-0000-0000-00009C010000}"/>
    <cellStyle name="40% - Ênfase4 6" xfId="189" xr:uid="{00000000-0005-0000-0000-00009D010000}"/>
    <cellStyle name="40% - Ênfase4 6 2" xfId="477" xr:uid="{00000000-0005-0000-0000-00009E010000}"/>
    <cellStyle name="40% - Ênfase4 7" xfId="203" xr:uid="{00000000-0005-0000-0000-00009F010000}"/>
    <cellStyle name="40% - Ênfase4 7 2" xfId="491" xr:uid="{00000000-0005-0000-0000-0000A0010000}"/>
    <cellStyle name="40% - Ênfase4 8" xfId="217" xr:uid="{00000000-0005-0000-0000-0000A1010000}"/>
    <cellStyle name="40% - Ênfase4 8 2" xfId="505" xr:uid="{00000000-0005-0000-0000-0000A2010000}"/>
    <cellStyle name="40% - Ênfase4 9" xfId="231" xr:uid="{00000000-0005-0000-0000-0000A3010000}"/>
    <cellStyle name="40% - Ênfase4 9 2" xfId="519" xr:uid="{00000000-0005-0000-0000-0000A4010000}"/>
    <cellStyle name="40% - Ênfase5" xfId="36" builtinId="47" customBuiltin="1"/>
    <cellStyle name="40% - Ênfase5 10" xfId="247" xr:uid="{00000000-0005-0000-0000-0000A6010000}"/>
    <cellStyle name="40% - Ênfase5 10 2" xfId="535" xr:uid="{00000000-0005-0000-0000-0000A7010000}"/>
    <cellStyle name="40% - Ênfase5 11" xfId="261" xr:uid="{00000000-0005-0000-0000-0000A8010000}"/>
    <cellStyle name="40% - Ênfase5 11 2" xfId="549" xr:uid="{00000000-0005-0000-0000-0000A9010000}"/>
    <cellStyle name="40% - Ênfase5 12" xfId="275" xr:uid="{00000000-0005-0000-0000-0000AA010000}"/>
    <cellStyle name="40% - Ênfase5 12 2" xfId="563" xr:uid="{00000000-0005-0000-0000-0000AB010000}"/>
    <cellStyle name="40% - Ênfase5 13" xfId="289" xr:uid="{00000000-0005-0000-0000-0000AC010000}"/>
    <cellStyle name="40% - Ênfase5 13 2" xfId="577" xr:uid="{00000000-0005-0000-0000-0000AD010000}"/>
    <cellStyle name="40% - Ênfase5 14" xfId="303" xr:uid="{00000000-0005-0000-0000-0000AE010000}"/>
    <cellStyle name="40% - Ênfase5 14 2" xfId="591" xr:uid="{00000000-0005-0000-0000-0000AF010000}"/>
    <cellStyle name="40% - Ênfase5 15" xfId="317" xr:uid="{00000000-0005-0000-0000-0000B0010000}"/>
    <cellStyle name="40% - Ênfase5 15 2" xfId="605" xr:uid="{00000000-0005-0000-0000-0000B1010000}"/>
    <cellStyle name="40% - Ênfase5 16" xfId="331" xr:uid="{00000000-0005-0000-0000-0000B2010000}"/>
    <cellStyle name="40% - Ênfase5 16 2" xfId="619" xr:uid="{00000000-0005-0000-0000-0000B3010000}"/>
    <cellStyle name="40% - Ênfase5 17" xfId="345" xr:uid="{00000000-0005-0000-0000-0000B4010000}"/>
    <cellStyle name="40% - Ênfase5 17 2" xfId="633" xr:uid="{00000000-0005-0000-0000-0000B5010000}"/>
    <cellStyle name="40% - Ênfase5 18" xfId="359" xr:uid="{00000000-0005-0000-0000-0000B6010000}"/>
    <cellStyle name="40% - Ênfase5 18 2" xfId="647" xr:uid="{00000000-0005-0000-0000-0000B7010000}"/>
    <cellStyle name="40% - Ênfase5 19" xfId="373" xr:uid="{00000000-0005-0000-0000-0000B8010000}"/>
    <cellStyle name="40% - Ênfase5 19 2" xfId="661" xr:uid="{00000000-0005-0000-0000-0000B9010000}"/>
    <cellStyle name="40% - Ênfase5 2" xfId="132" xr:uid="{00000000-0005-0000-0000-0000BA010000}"/>
    <cellStyle name="40% - Ênfase5 2 2" xfId="423" xr:uid="{00000000-0005-0000-0000-0000BB010000}"/>
    <cellStyle name="40% - Ênfase5 20" xfId="387" xr:uid="{00000000-0005-0000-0000-0000BC010000}"/>
    <cellStyle name="40% - Ênfase5 20 2" xfId="675" xr:uid="{00000000-0005-0000-0000-0000BD010000}"/>
    <cellStyle name="40% - Ênfase5 21" xfId="401" xr:uid="{00000000-0005-0000-0000-0000BE010000}"/>
    <cellStyle name="40% - Ênfase5 21 2" xfId="689" xr:uid="{00000000-0005-0000-0000-0000BF010000}"/>
    <cellStyle name="40% - Ênfase5 22" xfId="64" xr:uid="{00000000-0005-0000-0000-0000C0010000}"/>
    <cellStyle name="40% - Ênfase5 3" xfId="149" xr:uid="{00000000-0005-0000-0000-0000C1010000}"/>
    <cellStyle name="40% - Ênfase5 3 2" xfId="437" xr:uid="{00000000-0005-0000-0000-0000C2010000}"/>
    <cellStyle name="40% - Ênfase5 4" xfId="163" xr:uid="{00000000-0005-0000-0000-0000C3010000}"/>
    <cellStyle name="40% - Ênfase5 4 2" xfId="451" xr:uid="{00000000-0005-0000-0000-0000C4010000}"/>
    <cellStyle name="40% - Ênfase5 5" xfId="177" xr:uid="{00000000-0005-0000-0000-0000C5010000}"/>
    <cellStyle name="40% - Ênfase5 5 2" xfId="465" xr:uid="{00000000-0005-0000-0000-0000C6010000}"/>
    <cellStyle name="40% - Ênfase5 6" xfId="191" xr:uid="{00000000-0005-0000-0000-0000C7010000}"/>
    <cellStyle name="40% - Ênfase5 6 2" xfId="479" xr:uid="{00000000-0005-0000-0000-0000C8010000}"/>
    <cellStyle name="40% - Ênfase5 7" xfId="205" xr:uid="{00000000-0005-0000-0000-0000C9010000}"/>
    <cellStyle name="40% - Ênfase5 7 2" xfId="493" xr:uid="{00000000-0005-0000-0000-0000CA010000}"/>
    <cellStyle name="40% - Ênfase5 8" xfId="219" xr:uid="{00000000-0005-0000-0000-0000CB010000}"/>
    <cellStyle name="40% - Ênfase5 8 2" xfId="507" xr:uid="{00000000-0005-0000-0000-0000CC010000}"/>
    <cellStyle name="40% - Ênfase5 9" xfId="233" xr:uid="{00000000-0005-0000-0000-0000CD010000}"/>
    <cellStyle name="40% - Ênfase5 9 2" xfId="521" xr:uid="{00000000-0005-0000-0000-0000CE010000}"/>
    <cellStyle name="40% - Ênfase6" xfId="40" builtinId="51" customBuiltin="1"/>
    <cellStyle name="40% - Ênfase6 10" xfId="249" xr:uid="{00000000-0005-0000-0000-0000D0010000}"/>
    <cellStyle name="40% - Ênfase6 10 2" xfId="537" xr:uid="{00000000-0005-0000-0000-0000D1010000}"/>
    <cellStyle name="40% - Ênfase6 11" xfId="263" xr:uid="{00000000-0005-0000-0000-0000D2010000}"/>
    <cellStyle name="40% - Ênfase6 11 2" xfId="551" xr:uid="{00000000-0005-0000-0000-0000D3010000}"/>
    <cellStyle name="40% - Ênfase6 12" xfId="277" xr:uid="{00000000-0005-0000-0000-0000D4010000}"/>
    <cellStyle name="40% - Ênfase6 12 2" xfId="565" xr:uid="{00000000-0005-0000-0000-0000D5010000}"/>
    <cellStyle name="40% - Ênfase6 13" xfId="291" xr:uid="{00000000-0005-0000-0000-0000D6010000}"/>
    <cellStyle name="40% - Ênfase6 13 2" xfId="579" xr:uid="{00000000-0005-0000-0000-0000D7010000}"/>
    <cellStyle name="40% - Ênfase6 14" xfId="305" xr:uid="{00000000-0005-0000-0000-0000D8010000}"/>
    <cellStyle name="40% - Ênfase6 14 2" xfId="593" xr:uid="{00000000-0005-0000-0000-0000D9010000}"/>
    <cellStyle name="40% - Ênfase6 15" xfId="319" xr:uid="{00000000-0005-0000-0000-0000DA010000}"/>
    <cellStyle name="40% - Ênfase6 15 2" xfId="607" xr:uid="{00000000-0005-0000-0000-0000DB010000}"/>
    <cellStyle name="40% - Ênfase6 16" xfId="333" xr:uid="{00000000-0005-0000-0000-0000DC010000}"/>
    <cellStyle name="40% - Ênfase6 16 2" xfId="621" xr:uid="{00000000-0005-0000-0000-0000DD010000}"/>
    <cellStyle name="40% - Ênfase6 17" xfId="347" xr:uid="{00000000-0005-0000-0000-0000DE010000}"/>
    <cellStyle name="40% - Ênfase6 17 2" xfId="635" xr:uid="{00000000-0005-0000-0000-0000DF010000}"/>
    <cellStyle name="40% - Ênfase6 18" xfId="361" xr:uid="{00000000-0005-0000-0000-0000E0010000}"/>
    <cellStyle name="40% - Ênfase6 18 2" xfId="649" xr:uid="{00000000-0005-0000-0000-0000E1010000}"/>
    <cellStyle name="40% - Ênfase6 19" xfId="375" xr:uid="{00000000-0005-0000-0000-0000E2010000}"/>
    <cellStyle name="40% - Ênfase6 19 2" xfId="663" xr:uid="{00000000-0005-0000-0000-0000E3010000}"/>
    <cellStyle name="40% - Ênfase6 2" xfId="136" xr:uid="{00000000-0005-0000-0000-0000E4010000}"/>
    <cellStyle name="40% - Ênfase6 2 2" xfId="425" xr:uid="{00000000-0005-0000-0000-0000E5010000}"/>
    <cellStyle name="40% - Ênfase6 20" xfId="389" xr:uid="{00000000-0005-0000-0000-0000E6010000}"/>
    <cellStyle name="40% - Ênfase6 20 2" xfId="677" xr:uid="{00000000-0005-0000-0000-0000E7010000}"/>
    <cellStyle name="40% - Ênfase6 21" xfId="403" xr:uid="{00000000-0005-0000-0000-0000E8010000}"/>
    <cellStyle name="40% - Ênfase6 21 2" xfId="691" xr:uid="{00000000-0005-0000-0000-0000E9010000}"/>
    <cellStyle name="40% - Ênfase6 22" xfId="65" xr:uid="{00000000-0005-0000-0000-0000EA010000}"/>
    <cellStyle name="40% - Ênfase6 3" xfId="151" xr:uid="{00000000-0005-0000-0000-0000EB010000}"/>
    <cellStyle name="40% - Ênfase6 3 2" xfId="439" xr:uid="{00000000-0005-0000-0000-0000EC010000}"/>
    <cellStyle name="40% - Ênfase6 4" xfId="165" xr:uid="{00000000-0005-0000-0000-0000ED010000}"/>
    <cellStyle name="40% - Ênfase6 4 2" xfId="453" xr:uid="{00000000-0005-0000-0000-0000EE010000}"/>
    <cellStyle name="40% - Ênfase6 5" xfId="179" xr:uid="{00000000-0005-0000-0000-0000EF010000}"/>
    <cellStyle name="40% - Ênfase6 5 2" xfId="467" xr:uid="{00000000-0005-0000-0000-0000F0010000}"/>
    <cellStyle name="40% - Ênfase6 6" xfId="193" xr:uid="{00000000-0005-0000-0000-0000F1010000}"/>
    <cellStyle name="40% - Ênfase6 6 2" xfId="481" xr:uid="{00000000-0005-0000-0000-0000F2010000}"/>
    <cellStyle name="40% - Ênfase6 7" xfId="207" xr:uid="{00000000-0005-0000-0000-0000F3010000}"/>
    <cellStyle name="40% - Ênfase6 7 2" xfId="495" xr:uid="{00000000-0005-0000-0000-0000F4010000}"/>
    <cellStyle name="40% - Ênfase6 8" xfId="221" xr:uid="{00000000-0005-0000-0000-0000F5010000}"/>
    <cellStyle name="40% - Ênfase6 8 2" xfId="509" xr:uid="{00000000-0005-0000-0000-0000F6010000}"/>
    <cellStyle name="40% - Ênfase6 9" xfId="235" xr:uid="{00000000-0005-0000-0000-0000F7010000}"/>
    <cellStyle name="40% - Ênfase6 9 2" xfId="523" xr:uid="{00000000-0005-0000-0000-0000F8010000}"/>
    <cellStyle name="60% - Ênfase1" xfId="21" builtinId="32" customBuiltin="1"/>
    <cellStyle name="60% - Ênfase1 2" xfId="117" xr:uid="{00000000-0005-0000-0000-0000FA010000}"/>
    <cellStyle name="60% - Ênfase1 3" xfId="66" xr:uid="{00000000-0005-0000-0000-0000FB010000}"/>
    <cellStyle name="60% - Ênfase2" xfId="25" builtinId="36" customBuiltin="1"/>
    <cellStyle name="60% - Ênfase2 2" xfId="121" xr:uid="{00000000-0005-0000-0000-0000FD010000}"/>
    <cellStyle name="60% - Ênfase2 3" xfId="67" xr:uid="{00000000-0005-0000-0000-0000FE010000}"/>
    <cellStyle name="60% - Ênfase3" xfId="29" builtinId="40" customBuiltin="1"/>
    <cellStyle name="60% - Ênfase3 2" xfId="125" xr:uid="{00000000-0005-0000-0000-000000020000}"/>
    <cellStyle name="60% - Ênfase3 3" xfId="68" xr:uid="{00000000-0005-0000-0000-000001020000}"/>
    <cellStyle name="60% - Ênfase4" xfId="33" builtinId="44" customBuiltin="1"/>
    <cellStyle name="60% - Ênfase4 2" xfId="129" xr:uid="{00000000-0005-0000-0000-000003020000}"/>
    <cellStyle name="60% - Ênfase4 3" xfId="69" xr:uid="{00000000-0005-0000-0000-000004020000}"/>
    <cellStyle name="60% - Ênfase5" xfId="37" builtinId="48" customBuiltin="1"/>
    <cellStyle name="60% - Ênfase5 2" xfId="133" xr:uid="{00000000-0005-0000-0000-000006020000}"/>
    <cellStyle name="60% - Ênfase5 3" xfId="70" xr:uid="{00000000-0005-0000-0000-000007020000}"/>
    <cellStyle name="60% - Ênfase6" xfId="41" builtinId="52" customBuiltin="1"/>
    <cellStyle name="60% - Ênfase6 2" xfId="137" xr:uid="{00000000-0005-0000-0000-000009020000}"/>
    <cellStyle name="60% - Ênfase6 3" xfId="71" xr:uid="{00000000-0005-0000-0000-00000A020000}"/>
    <cellStyle name="Bom" xfId="6" builtinId="26" customBuiltin="1"/>
    <cellStyle name="Bom 2" xfId="102" xr:uid="{00000000-0005-0000-0000-00000C020000}"/>
    <cellStyle name="Bom 3" xfId="72" xr:uid="{00000000-0005-0000-0000-00000D020000}"/>
    <cellStyle name="Cálculo" xfId="11" builtinId="22" customBuiltin="1"/>
    <cellStyle name="Cálculo 2" xfId="107" xr:uid="{00000000-0005-0000-0000-00000F020000}"/>
    <cellStyle name="Cálculo 3" xfId="73" xr:uid="{00000000-0005-0000-0000-000010020000}"/>
    <cellStyle name="Célula de Verificação" xfId="13" builtinId="23" customBuiltin="1"/>
    <cellStyle name="Célula de Verificação 2" xfId="109" xr:uid="{00000000-0005-0000-0000-000012020000}"/>
    <cellStyle name="Célula de Verificação 3" xfId="74" xr:uid="{00000000-0005-0000-0000-000013020000}"/>
    <cellStyle name="Célula Vinculada" xfId="12" builtinId="24" customBuiltin="1"/>
    <cellStyle name="Célula Vinculada 2" xfId="108" xr:uid="{00000000-0005-0000-0000-000015020000}"/>
    <cellStyle name="Célula Vinculada 3" xfId="75" xr:uid="{00000000-0005-0000-0000-000016020000}"/>
    <cellStyle name="Ênfase1" xfId="18" builtinId="29" customBuiltin="1"/>
    <cellStyle name="Ênfase1 2" xfId="114" xr:uid="{00000000-0005-0000-0000-000018020000}"/>
    <cellStyle name="Ênfase1 3" xfId="76" xr:uid="{00000000-0005-0000-0000-000019020000}"/>
    <cellStyle name="Ênfase2" xfId="22" builtinId="33" customBuiltin="1"/>
    <cellStyle name="Ênfase2 2" xfId="118" xr:uid="{00000000-0005-0000-0000-00001B020000}"/>
    <cellStyle name="Ênfase2 3" xfId="77" xr:uid="{00000000-0005-0000-0000-00001C020000}"/>
    <cellStyle name="Ênfase3" xfId="26" builtinId="37" customBuiltin="1"/>
    <cellStyle name="Ênfase3 2" xfId="122" xr:uid="{00000000-0005-0000-0000-00001E020000}"/>
    <cellStyle name="Ênfase3 3" xfId="78" xr:uid="{00000000-0005-0000-0000-00001F020000}"/>
    <cellStyle name="Ênfase4" xfId="30" builtinId="41" customBuiltin="1"/>
    <cellStyle name="Ênfase4 2" xfId="126" xr:uid="{00000000-0005-0000-0000-000021020000}"/>
    <cellStyle name="Ênfase4 3" xfId="79" xr:uid="{00000000-0005-0000-0000-000022020000}"/>
    <cellStyle name="Ênfase5" xfId="34" builtinId="45" customBuiltin="1"/>
    <cellStyle name="Ênfase5 2" xfId="130" xr:uid="{00000000-0005-0000-0000-000024020000}"/>
    <cellStyle name="Ênfase5 3" xfId="80" xr:uid="{00000000-0005-0000-0000-000025020000}"/>
    <cellStyle name="Ênfase6" xfId="38" builtinId="49" customBuiltin="1"/>
    <cellStyle name="Ênfase6 2" xfId="134" xr:uid="{00000000-0005-0000-0000-000027020000}"/>
    <cellStyle name="Ênfase6 3" xfId="81" xr:uid="{00000000-0005-0000-0000-000028020000}"/>
    <cellStyle name="Entrada" xfId="9" builtinId="20" customBuiltin="1"/>
    <cellStyle name="Entrada 2" xfId="105" xr:uid="{00000000-0005-0000-0000-00002A020000}"/>
    <cellStyle name="Entrada 3" xfId="82" xr:uid="{00000000-0005-0000-0000-00002B020000}"/>
    <cellStyle name="Excel Built-in Check Cell" xfId="49" xr:uid="{00000000-0005-0000-0000-00002C020000}"/>
    <cellStyle name="Excel Built-in Normal" xfId="50" xr:uid="{00000000-0005-0000-0000-00002D020000}"/>
    <cellStyle name="Excel_BuiltIn_Comma 1" xfId="46" xr:uid="{00000000-0005-0000-0000-00002E020000}"/>
    <cellStyle name="Incorreto 2" xfId="103" xr:uid="{00000000-0005-0000-0000-000030020000}"/>
    <cellStyle name="Moeda 2" xfId="53" xr:uid="{00000000-0005-0000-0000-000031020000}"/>
    <cellStyle name="Moeda 3" xfId="51" xr:uid="{00000000-0005-0000-0000-000032020000}"/>
    <cellStyle name="Moeda 4" xfId="84" xr:uid="{00000000-0005-0000-0000-000033020000}"/>
    <cellStyle name="Neutra 2" xfId="104" xr:uid="{00000000-0005-0000-0000-000035020000}"/>
    <cellStyle name="Neutro" xfId="8" builtinId="28" customBuiltin="1"/>
    <cellStyle name="Neutro 2" xfId="85" xr:uid="{00000000-0005-0000-0000-000036020000}"/>
    <cellStyle name="Normal" xfId="0" builtinId="0"/>
    <cellStyle name="Normal 10" xfId="222" xr:uid="{00000000-0005-0000-0000-000038020000}"/>
    <cellStyle name="Normal 10 2" xfId="510" xr:uid="{00000000-0005-0000-0000-000039020000}"/>
    <cellStyle name="Normal 11" xfId="236" xr:uid="{00000000-0005-0000-0000-00003A020000}"/>
    <cellStyle name="Normal 11 2" xfId="524" xr:uid="{00000000-0005-0000-0000-00003B020000}"/>
    <cellStyle name="Normal 12" xfId="250" xr:uid="{00000000-0005-0000-0000-00003C020000}"/>
    <cellStyle name="Normal 12 2" xfId="538" xr:uid="{00000000-0005-0000-0000-00003D020000}"/>
    <cellStyle name="Normal 13" xfId="264" xr:uid="{00000000-0005-0000-0000-00003E020000}"/>
    <cellStyle name="Normal 13 2" xfId="552" xr:uid="{00000000-0005-0000-0000-00003F020000}"/>
    <cellStyle name="Normal 14" xfId="278" xr:uid="{00000000-0005-0000-0000-000040020000}"/>
    <cellStyle name="Normal 14 2" xfId="566" xr:uid="{00000000-0005-0000-0000-000041020000}"/>
    <cellStyle name="Normal 15" xfId="292" xr:uid="{00000000-0005-0000-0000-000042020000}"/>
    <cellStyle name="Normal 15 2" xfId="580" xr:uid="{00000000-0005-0000-0000-000043020000}"/>
    <cellStyle name="Normal 16" xfId="306" xr:uid="{00000000-0005-0000-0000-000044020000}"/>
    <cellStyle name="Normal 16 2" xfId="594" xr:uid="{00000000-0005-0000-0000-000045020000}"/>
    <cellStyle name="Normal 17" xfId="320" xr:uid="{00000000-0005-0000-0000-000046020000}"/>
    <cellStyle name="Normal 17 2" xfId="608" xr:uid="{00000000-0005-0000-0000-000047020000}"/>
    <cellStyle name="Normal 18" xfId="334" xr:uid="{00000000-0005-0000-0000-000048020000}"/>
    <cellStyle name="Normal 18 2" xfId="622" xr:uid="{00000000-0005-0000-0000-000049020000}"/>
    <cellStyle name="Normal 19" xfId="348" xr:uid="{00000000-0005-0000-0000-00004A020000}"/>
    <cellStyle name="Normal 19 2" xfId="636" xr:uid="{00000000-0005-0000-0000-00004B020000}"/>
    <cellStyle name="Normal 2" xfId="47" xr:uid="{00000000-0005-0000-0000-00004C020000}"/>
    <cellStyle name="Normal 2 2" xfId="408" xr:uid="{00000000-0005-0000-0000-00004D020000}"/>
    <cellStyle name="Normal 20" xfId="362" xr:uid="{00000000-0005-0000-0000-00004E020000}"/>
    <cellStyle name="Normal 20 2" xfId="650" xr:uid="{00000000-0005-0000-0000-00004F020000}"/>
    <cellStyle name="Normal 21" xfId="376" xr:uid="{00000000-0005-0000-0000-000050020000}"/>
    <cellStyle name="Normal 21 2" xfId="664" xr:uid="{00000000-0005-0000-0000-000051020000}"/>
    <cellStyle name="Normal 22" xfId="390" xr:uid="{00000000-0005-0000-0000-000052020000}"/>
    <cellStyle name="Normal 22 2" xfId="678" xr:uid="{00000000-0005-0000-0000-000053020000}"/>
    <cellStyle name="Normal 23" xfId="404" xr:uid="{00000000-0005-0000-0000-000054020000}"/>
    <cellStyle name="Normal 23 2" xfId="692" xr:uid="{00000000-0005-0000-0000-000055020000}"/>
    <cellStyle name="Normal 24" xfId="406" xr:uid="{00000000-0005-0000-0000-000056020000}"/>
    <cellStyle name="Normal 24 2" xfId="694" xr:uid="{00000000-0005-0000-0000-000057020000}"/>
    <cellStyle name="Normal 3" xfId="52" xr:uid="{00000000-0005-0000-0000-000058020000}"/>
    <cellStyle name="Normal 3 2" xfId="412" xr:uid="{00000000-0005-0000-0000-000059020000}"/>
    <cellStyle name="Normal 4" xfId="44" xr:uid="{00000000-0005-0000-0000-00005A020000}"/>
    <cellStyle name="Normal 4 2" xfId="426" xr:uid="{00000000-0005-0000-0000-00005B020000}"/>
    <cellStyle name="Normal 4 3" xfId="138" xr:uid="{00000000-0005-0000-0000-00005C020000}"/>
    <cellStyle name="Normal 5" xfId="152" xr:uid="{00000000-0005-0000-0000-00005D020000}"/>
    <cellStyle name="Normal 5 2" xfId="440" xr:uid="{00000000-0005-0000-0000-00005E020000}"/>
    <cellStyle name="Normal 6" xfId="166" xr:uid="{00000000-0005-0000-0000-00005F020000}"/>
    <cellStyle name="Normal 6 2" xfId="454" xr:uid="{00000000-0005-0000-0000-000060020000}"/>
    <cellStyle name="Normal 7" xfId="180" xr:uid="{00000000-0005-0000-0000-000061020000}"/>
    <cellStyle name="Normal 7 2" xfId="468" xr:uid="{00000000-0005-0000-0000-000062020000}"/>
    <cellStyle name="Normal 8" xfId="194" xr:uid="{00000000-0005-0000-0000-000063020000}"/>
    <cellStyle name="Normal 8 2" xfId="482" xr:uid="{00000000-0005-0000-0000-000064020000}"/>
    <cellStyle name="Normal 9" xfId="208" xr:uid="{00000000-0005-0000-0000-000065020000}"/>
    <cellStyle name="Normal 9 2" xfId="496" xr:uid="{00000000-0005-0000-0000-000066020000}"/>
    <cellStyle name="Nota" xfId="15" builtinId="10" customBuiltin="1"/>
    <cellStyle name="Nota 10" xfId="237" xr:uid="{00000000-0005-0000-0000-000068020000}"/>
    <cellStyle name="Nota 10 2" xfId="525" xr:uid="{00000000-0005-0000-0000-000069020000}"/>
    <cellStyle name="Nota 11" xfId="251" xr:uid="{00000000-0005-0000-0000-00006A020000}"/>
    <cellStyle name="Nota 11 2" xfId="539" xr:uid="{00000000-0005-0000-0000-00006B020000}"/>
    <cellStyle name="Nota 12" xfId="265" xr:uid="{00000000-0005-0000-0000-00006C020000}"/>
    <cellStyle name="Nota 12 2" xfId="553" xr:uid="{00000000-0005-0000-0000-00006D020000}"/>
    <cellStyle name="Nota 13" xfId="279" xr:uid="{00000000-0005-0000-0000-00006E020000}"/>
    <cellStyle name="Nota 13 2" xfId="567" xr:uid="{00000000-0005-0000-0000-00006F020000}"/>
    <cellStyle name="Nota 14" xfId="293" xr:uid="{00000000-0005-0000-0000-000070020000}"/>
    <cellStyle name="Nota 14 2" xfId="581" xr:uid="{00000000-0005-0000-0000-000071020000}"/>
    <cellStyle name="Nota 15" xfId="307" xr:uid="{00000000-0005-0000-0000-000072020000}"/>
    <cellStyle name="Nota 15 2" xfId="595" xr:uid="{00000000-0005-0000-0000-000073020000}"/>
    <cellStyle name="Nota 16" xfId="321" xr:uid="{00000000-0005-0000-0000-000074020000}"/>
    <cellStyle name="Nota 16 2" xfId="609" xr:uid="{00000000-0005-0000-0000-000075020000}"/>
    <cellStyle name="Nota 17" xfId="335" xr:uid="{00000000-0005-0000-0000-000076020000}"/>
    <cellStyle name="Nota 17 2" xfId="623" xr:uid="{00000000-0005-0000-0000-000077020000}"/>
    <cellStyle name="Nota 18" xfId="349" xr:uid="{00000000-0005-0000-0000-000078020000}"/>
    <cellStyle name="Nota 18 2" xfId="637" xr:uid="{00000000-0005-0000-0000-000079020000}"/>
    <cellStyle name="Nota 19" xfId="363" xr:uid="{00000000-0005-0000-0000-00007A020000}"/>
    <cellStyle name="Nota 19 2" xfId="651" xr:uid="{00000000-0005-0000-0000-00007B020000}"/>
    <cellStyle name="Nota 2" xfId="111" xr:uid="{00000000-0005-0000-0000-00007C020000}"/>
    <cellStyle name="Nota 2 2" xfId="413" xr:uid="{00000000-0005-0000-0000-00007D020000}"/>
    <cellStyle name="Nota 20" xfId="377" xr:uid="{00000000-0005-0000-0000-00007E020000}"/>
    <cellStyle name="Nota 20 2" xfId="665" xr:uid="{00000000-0005-0000-0000-00007F020000}"/>
    <cellStyle name="Nota 21" xfId="391" xr:uid="{00000000-0005-0000-0000-000080020000}"/>
    <cellStyle name="Nota 21 2" xfId="679" xr:uid="{00000000-0005-0000-0000-000081020000}"/>
    <cellStyle name="Nota 22" xfId="409" xr:uid="{00000000-0005-0000-0000-000082020000}"/>
    <cellStyle name="Nota 23" xfId="86" xr:uid="{00000000-0005-0000-0000-000083020000}"/>
    <cellStyle name="Nota 3" xfId="139" xr:uid="{00000000-0005-0000-0000-000084020000}"/>
    <cellStyle name="Nota 3 2" xfId="427" xr:uid="{00000000-0005-0000-0000-000085020000}"/>
    <cellStyle name="Nota 4" xfId="153" xr:uid="{00000000-0005-0000-0000-000086020000}"/>
    <cellStyle name="Nota 4 2" xfId="441" xr:uid="{00000000-0005-0000-0000-000087020000}"/>
    <cellStyle name="Nota 5" xfId="167" xr:uid="{00000000-0005-0000-0000-000088020000}"/>
    <cellStyle name="Nota 5 2" xfId="455" xr:uid="{00000000-0005-0000-0000-000089020000}"/>
    <cellStyle name="Nota 6" xfId="181" xr:uid="{00000000-0005-0000-0000-00008A020000}"/>
    <cellStyle name="Nota 6 2" xfId="469" xr:uid="{00000000-0005-0000-0000-00008B020000}"/>
    <cellStyle name="Nota 7" xfId="195" xr:uid="{00000000-0005-0000-0000-00008C020000}"/>
    <cellStyle name="Nota 7 2" xfId="483" xr:uid="{00000000-0005-0000-0000-00008D020000}"/>
    <cellStyle name="Nota 8" xfId="209" xr:uid="{00000000-0005-0000-0000-00008E020000}"/>
    <cellStyle name="Nota 8 2" xfId="497" xr:uid="{00000000-0005-0000-0000-00008F020000}"/>
    <cellStyle name="Nota 9" xfId="223" xr:uid="{00000000-0005-0000-0000-000090020000}"/>
    <cellStyle name="Nota 9 2" xfId="511" xr:uid="{00000000-0005-0000-0000-000091020000}"/>
    <cellStyle name="Porcentagem" xfId="43" builtinId="5"/>
    <cellStyle name="Porcentagem 3" xfId="696" xr:uid="{1E7669BE-45B0-4682-9ECB-47A7F183CEC3}"/>
    <cellStyle name="Ruim" xfId="7" builtinId="27" customBuiltin="1"/>
    <cellStyle name="Ruim 2" xfId="83" xr:uid="{00000000-0005-0000-0000-000093020000}"/>
    <cellStyle name="Saída" xfId="10" builtinId="21" customBuiltin="1"/>
    <cellStyle name="Saída 2" xfId="106" xr:uid="{00000000-0005-0000-0000-000095020000}"/>
    <cellStyle name="Saída 3" xfId="87" xr:uid="{00000000-0005-0000-0000-000096020000}"/>
    <cellStyle name="Separador de milhares 2" xfId="88" xr:uid="{00000000-0005-0000-0000-000097020000}"/>
    <cellStyle name="Separador de milhares 2 2" xfId="410" xr:uid="{00000000-0005-0000-0000-000098020000}"/>
    <cellStyle name="Texto de Aviso" xfId="14" builtinId="11" customBuiltin="1"/>
    <cellStyle name="Texto de Aviso 2" xfId="110" xr:uid="{00000000-0005-0000-0000-00009A020000}"/>
    <cellStyle name="Texto de Aviso 3" xfId="89" xr:uid="{00000000-0005-0000-0000-00009B020000}"/>
    <cellStyle name="Texto Explicativo" xfId="16" builtinId="53" customBuiltin="1"/>
    <cellStyle name="Texto Explicativo 2" xfId="112" xr:uid="{00000000-0005-0000-0000-00009D020000}"/>
    <cellStyle name="Texto Explicativo 3" xfId="90" xr:uid="{00000000-0005-0000-0000-00009E020000}"/>
    <cellStyle name="Título" xfId="1" builtinId="15" customBuiltin="1"/>
    <cellStyle name="Título 1" xfId="2" builtinId="16" customBuiltin="1"/>
    <cellStyle name="Título 1 2" xfId="98" xr:uid="{00000000-0005-0000-0000-0000A1020000}"/>
    <cellStyle name="Título 1 3" xfId="92" xr:uid="{00000000-0005-0000-0000-0000A2020000}"/>
    <cellStyle name="Título 2" xfId="3" builtinId="17" customBuiltin="1"/>
    <cellStyle name="Título 2 2" xfId="99" xr:uid="{00000000-0005-0000-0000-0000A4020000}"/>
    <cellStyle name="Título 2 3" xfId="93" xr:uid="{00000000-0005-0000-0000-0000A5020000}"/>
    <cellStyle name="Título 3" xfId="4" builtinId="18" customBuiltin="1"/>
    <cellStyle name="Título 3 2" xfId="100" xr:uid="{00000000-0005-0000-0000-0000A7020000}"/>
    <cellStyle name="Título 3 3" xfId="94" xr:uid="{00000000-0005-0000-0000-0000A8020000}"/>
    <cellStyle name="Título 4" xfId="5" builtinId="19" customBuiltin="1"/>
    <cellStyle name="Título 4 2" xfId="101" xr:uid="{00000000-0005-0000-0000-0000AA020000}"/>
    <cellStyle name="Título 4 3" xfId="95" xr:uid="{00000000-0005-0000-0000-0000AB020000}"/>
    <cellStyle name="Título 5" xfId="97" xr:uid="{00000000-0005-0000-0000-0000AC020000}"/>
    <cellStyle name="Título 6" xfId="91" xr:uid="{00000000-0005-0000-0000-0000AD020000}"/>
    <cellStyle name="Total" xfId="17" builtinId="25" customBuiltin="1"/>
    <cellStyle name="Total 2" xfId="113" xr:uid="{00000000-0005-0000-0000-0000AF020000}"/>
    <cellStyle name="Total 3" xfId="96" xr:uid="{00000000-0005-0000-0000-0000B0020000}"/>
    <cellStyle name="Vírgula" xfId="42" builtinId="3"/>
    <cellStyle name="Vírgula 2" xfId="45" xr:uid="{00000000-0005-0000-0000-0000B2020000}"/>
    <cellStyle name="Vírgula 2 2" xfId="693" xr:uid="{00000000-0005-0000-0000-0000B3020000}"/>
    <cellStyle name="Vírgula 2 3" xfId="405" xr:uid="{00000000-0005-0000-0000-0000B4020000}"/>
    <cellStyle name="Vírgula 3" xfId="407" xr:uid="{00000000-0005-0000-0000-0000B5020000}"/>
    <cellStyle name="Vírgula 3 2" xfId="695" xr:uid="{00000000-0005-0000-0000-0000B6020000}"/>
    <cellStyle name="Vírgula 4" xfId="411" xr:uid="{00000000-0005-0000-0000-0000B7020000}"/>
    <cellStyle name="Vírgula 5" xfId="697" xr:uid="{DDDBC6A1-7901-4382-A0C6-B15C2C13BBD2}"/>
  </cellStyles>
  <dxfs count="0"/>
  <tableStyles count="0" defaultTableStyle="TableStyleMedium2" defaultPivotStyle="PivotStyleLight16"/>
  <colors>
    <mruColors>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sheetPr>
  <dimension ref="A1:C27"/>
  <sheetViews>
    <sheetView tabSelected="1" workbookViewId="0">
      <selection sqref="A1:A2"/>
    </sheetView>
  </sheetViews>
  <sheetFormatPr defaultRowHeight="14.45"/>
  <cols>
    <col min="1" max="1" width="37.140625" customWidth="1"/>
    <col min="2" max="2" width="137.42578125" customWidth="1"/>
  </cols>
  <sheetData>
    <row r="1" spans="1:3">
      <c r="A1" s="215" t="s">
        <v>0</v>
      </c>
      <c r="B1" s="215" t="s">
        <v>1</v>
      </c>
    </row>
    <row r="2" spans="1:3">
      <c r="A2" s="215"/>
      <c r="B2" s="215"/>
    </row>
    <row r="3" spans="1:3" ht="28.9">
      <c r="A3" s="56" t="s">
        <v>2</v>
      </c>
      <c r="B3" s="124" t="s">
        <v>3</v>
      </c>
    </row>
    <row r="4" spans="1:3" ht="100.9">
      <c r="A4" s="122" t="s">
        <v>4</v>
      </c>
      <c r="B4" s="123" t="s">
        <v>5</v>
      </c>
    </row>
    <row r="5" spans="1:3" ht="28.9">
      <c r="A5" s="56" t="s">
        <v>6</v>
      </c>
      <c r="B5" s="124" t="s">
        <v>7</v>
      </c>
    </row>
    <row r="6" spans="1:3" ht="28.9">
      <c r="A6" s="122" t="s">
        <v>8</v>
      </c>
      <c r="B6" s="123" t="s">
        <v>9</v>
      </c>
    </row>
    <row r="7" spans="1:3">
      <c r="A7" s="56" t="s">
        <v>10</v>
      </c>
      <c r="B7" s="124" t="s">
        <v>11</v>
      </c>
    </row>
    <row r="8" spans="1:3">
      <c r="A8" s="122" t="s">
        <v>12</v>
      </c>
      <c r="B8" s="125" t="s">
        <v>13</v>
      </c>
    </row>
    <row r="9" spans="1:3" ht="28.9">
      <c r="A9" s="56" t="s">
        <v>14</v>
      </c>
      <c r="B9" s="124" t="s">
        <v>15</v>
      </c>
      <c r="C9" s="152"/>
    </row>
    <row r="10" spans="1:3" ht="35.1" customHeight="1">
      <c r="A10" s="122" t="s">
        <v>16</v>
      </c>
      <c r="B10" s="123" t="s">
        <v>17</v>
      </c>
    </row>
    <row r="11" spans="1:3" ht="57.6">
      <c r="A11" s="56" t="s">
        <v>18</v>
      </c>
      <c r="B11" s="124" t="s">
        <v>19</v>
      </c>
    </row>
    <row r="12" spans="1:3" ht="33.950000000000003" customHeight="1">
      <c r="A12" s="122" t="s">
        <v>20</v>
      </c>
      <c r="B12" s="123" t="s">
        <v>21</v>
      </c>
    </row>
    <row r="13" spans="1:3" ht="43.15">
      <c r="A13" s="56">
        <v>9496</v>
      </c>
      <c r="B13" s="124" t="s">
        <v>22</v>
      </c>
    </row>
    <row r="14" spans="1:3" ht="43.15">
      <c r="A14" s="122" t="s">
        <v>23</v>
      </c>
      <c r="B14" s="123" t="s">
        <v>24</v>
      </c>
    </row>
    <row r="15" spans="1:3" ht="28.9">
      <c r="A15" s="56" t="s">
        <v>25</v>
      </c>
      <c r="B15" s="124" t="s">
        <v>26</v>
      </c>
    </row>
    <row r="16" spans="1:3" ht="43.15">
      <c r="A16" s="122" t="s">
        <v>27</v>
      </c>
      <c r="B16" s="123" t="s">
        <v>28</v>
      </c>
    </row>
    <row r="17" spans="1:2">
      <c r="A17" s="56" t="s">
        <v>29</v>
      </c>
      <c r="B17" s="124" t="s">
        <v>30</v>
      </c>
    </row>
    <row r="18" spans="1:2">
      <c r="A18" s="111"/>
      <c r="B18" s="111"/>
    </row>
    <row r="19" spans="1:2">
      <c r="A19" s="111"/>
      <c r="B19" s="111"/>
    </row>
    <row r="20" spans="1:2">
      <c r="A20" s="111"/>
      <c r="B20" s="111"/>
    </row>
    <row r="21" spans="1:2">
      <c r="A21" s="111"/>
      <c r="B21" s="111"/>
    </row>
    <row r="22" spans="1:2">
      <c r="A22" s="111"/>
      <c r="B22" s="111"/>
    </row>
    <row r="23" spans="1:2">
      <c r="A23" s="111"/>
      <c r="B23" s="111"/>
    </row>
    <row r="24" spans="1:2">
      <c r="A24" s="111"/>
      <c r="B24" s="111"/>
    </row>
    <row r="25" spans="1:2">
      <c r="A25" s="111"/>
      <c r="B25" s="111"/>
    </row>
    <row r="26" spans="1:2">
      <c r="A26" s="111"/>
      <c r="B26" s="111"/>
    </row>
    <row r="27" spans="1:2">
      <c r="A27" s="111"/>
      <c r="B27" s="111"/>
    </row>
  </sheetData>
  <mergeCells count="2">
    <mergeCell ref="A1:A2"/>
    <mergeCell ref="B1:B2"/>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2"/>
  <dimension ref="A1:N651"/>
  <sheetViews>
    <sheetView zoomScaleNormal="100" workbookViewId="0">
      <selection activeCell="G70" sqref="G70"/>
    </sheetView>
  </sheetViews>
  <sheetFormatPr defaultRowHeight="14.45"/>
  <cols>
    <col min="2" max="2" width="10.85546875" bestFit="1" customWidth="1"/>
    <col min="3" max="3" width="20" bestFit="1" customWidth="1"/>
    <col min="4" max="4" width="17.42578125" bestFit="1" customWidth="1"/>
    <col min="5" max="5" width="20" bestFit="1" customWidth="1"/>
    <col min="6" max="6" width="19" customWidth="1"/>
    <col min="7" max="7" width="27" customWidth="1"/>
    <col min="8" max="8" width="17.85546875" customWidth="1"/>
    <col min="9" max="9" width="16.42578125" bestFit="1" customWidth="1"/>
    <col min="10" max="10" width="17.42578125" bestFit="1" customWidth="1"/>
    <col min="11" max="11" width="18.5703125" bestFit="1" customWidth="1"/>
    <col min="12" max="12" width="20" bestFit="1" customWidth="1"/>
    <col min="16" max="16" width="10.42578125" bestFit="1" customWidth="1"/>
    <col min="17" max="17" width="19.5703125" bestFit="1" customWidth="1"/>
  </cols>
  <sheetData>
    <row r="1" spans="1:14">
      <c r="B1" s="2" t="s">
        <v>363</v>
      </c>
    </row>
    <row r="2" spans="1:14" ht="28.9">
      <c r="C2" s="3" t="s">
        <v>364</v>
      </c>
      <c r="D2" s="3" t="s">
        <v>365</v>
      </c>
      <c r="E2" s="3" t="s">
        <v>366</v>
      </c>
      <c r="F2" s="3" t="s">
        <v>367</v>
      </c>
      <c r="G2" s="3" t="s">
        <v>368</v>
      </c>
      <c r="H2" s="4" t="s">
        <v>49</v>
      </c>
      <c r="I2" s="4" t="s">
        <v>51</v>
      </c>
      <c r="J2" s="4" t="s">
        <v>369</v>
      </c>
      <c r="K2" s="4" t="s">
        <v>50</v>
      </c>
      <c r="L2" s="4" t="s">
        <v>370</v>
      </c>
      <c r="M2" t="s">
        <v>34</v>
      </c>
    </row>
    <row r="3" spans="1:14">
      <c r="N3" t="s">
        <v>371</v>
      </c>
    </row>
    <row r="4" spans="1:14">
      <c r="B4" s="1">
        <v>44562</v>
      </c>
      <c r="M4" s="5"/>
      <c r="N4">
        <f>4%/12</f>
        <v>3.3333333333333335E-3</v>
      </c>
    </row>
    <row r="5" spans="1:14">
      <c r="B5" s="1">
        <v>44593</v>
      </c>
      <c r="C5" s="16">
        <v>0</v>
      </c>
      <c r="D5" s="16">
        <f t="shared" ref="D5:D64" si="0">C5*M5</f>
        <v>0</v>
      </c>
      <c r="E5" s="16">
        <f t="shared" ref="E5:E12" si="1">C5+D5</f>
        <v>0</v>
      </c>
      <c r="F5" s="16"/>
      <c r="G5" s="29"/>
      <c r="H5" s="16">
        <f t="shared" ref="H5:H32" si="2">SUM(E5:G5)*$N$4</f>
        <v>0</v>
      </c>
      <c r="I5" s="18">
        <v>0</v>
      </c>
      <c r="J5" s="16">
        <v>0</v>
      </c>
      <c r="K5" s="19">
        <v>0</v>
      </c>
      <c r="L5" s="16">
        <f t="shared" ref="L5:L63" si="3">SUM(E5:H5)-I5</f>
        <v>0</v>
      </c>
      <c r="M5" s="17">
        <f>VLOOKUP(B5,Encargos!$A$8:$B$652,2,0)</f>
        <v>4.3430000000000005E-3</v>
      </c>
    </row>
    <row r="6" spans="1:14">
      <c r="B6" s="1">
        <v>44621</v>
      </c>
      <c r="C6" s="16">
        <f>L5</f>
        <v>0</v>
      </c>
      <c r="D6" s="16">
        <f t="shared" si="0"/>
        <v>0</v>
      </c>
      <c r="E6" s="16">
        <f t="shared" si="1"/>
        <v>0</v>
      </c>
      <c r="F6" s="16">
        <f>'9496'!X4</f>
        <v>300796473.94446635</v>
      </c>
      <c r="G6" s="29">
        <f>VLOOKUP(B6,'Fluxo dív. garantidas - RRF'!$O$3:$P$122,2,0)</f>
        <v>0</v>
      </c>
      <c r="H6" s="16">
        <f t="shared" si="2"/>
        <v>1002654.9131482212</v>
      </c>
      <c r="I6" s="18">
        <v>0</v>
      </c>
      <c r="J6" s="16">
        <v>0</v>
      </c>
      <c r="K6" s="19">
        <v>0</v>
      </c>
      <c r="L6" s="16">
        <f t="shared" si="3"/>
        <v>301799128.85761458</v>
      </c>
      <c r="M6" s="17">
        <f>VLOOKUP(B6,Encargos!$A$8:$B$652,2,0)</f>
        <v>3.9760000000000004E-3</v>
      </c>
    </row>
    <row r="7" spans="1:14">
      <c r="B7" s="1">
        <v>44652</v>
      </c>
      <c r="C7" s="16">
        <f t="shared" ref="C7:C68" si="4">L6</f>
        <v>301799128.85761458</v>
      </c>
      <c r="D7" s="16">
        <f t="shared" si="0"/>
        <v>1268461.7385885541</v>
      </c>
      <c r="E7" s="16">
        <f>C7+D7</f>
        <v>303067590.59620315</v>
      </c>
      <c r="F7" s="16">
        <f>'9496'!X5</f>
        <v>301890432.39994252</v>
      </c>
      <c r="G7" s="29">
        <f>VLOOKUP(B7,'Fluxo dív. garantidas - RRF'!$O$3:$P$122,2,0)</f>
        <v>182661018.09</v>
      </c>
      <c r="H7" s="16">
        <f t="shared" si="2"/>
        <v>2625396.8036204861</v>
      </c>
      <c r="I7" s="18">
        <v>0</v>
      </c>
      <c r="J7" s="16">
        <v>0</v>
      </c>
      <c r="K7" s="19">
        <f t="shared" ref="K7:K12" si="5">I7-J7</f>
        <v>0</v>
      </c>
      <c r="L7" s="16">
        <f t="shared" si="3"/>
        <v>790244437.88976622</v>
      </c>
      <c r="M7" s="17">
        <f>VLOOKUP(B7,Encargos!$A$8:$B$652,2,0)</f>
        <v>4.2030000000000001E-3</v>
      </c>
    </row>
    <row r="8" spans="1:14">
      <c r="B8" s="1">
        <v>44682</v>
      </c>
      <c r="C8" s="16">
        <f t="shared" si="4"/>
        <v>790244437.88976622</v>
      </c>
      <c r="D8" s="16">
        <f t="shared" si="0"/>
        <v>4675876.3389937468</v>
      </c>
      <c r="E8" s="16">
        <f t="shared" si="1"/>
        <v>794920314.22876</v>
      </c>
      <c r="F8" s="16">
        <f>'9496'!X6</f>
        <v>303240637.24736178</v>
      </c>
      <c r="G8" s="29">
        <f>VLOOKUP(B8,'Fluxo dív. garantidas - RRF'!$O$3:$P$122,2,0)</f>
        <v>47035090.710000008</v>
      </c>
      <c r="H8" s="16">
        <f t="shared" si="2"/>
        <v>3817320.1406204067</v>
      </c>
      <c r="I8" s="18">
        <v>0</v>
      </c>
      <c r="J8" s="16">
        <v>0</v>
      </c>
      <c r="K8" s="19">
        <f t="shared" si="5"/>
        <v>0</v>
      </c>
      <c r="L8" s="16">
        <f t="shared" si="3"/>
        <v>1149013362.3267424</v>
      </c>
      <c r="M8" s="17">
        <f>VLOOKUP(B8,Encargos!$A$8:$B$652,2,0)</f>
        <v>5.9170000000000004E-3</v>
      </c>
    </row>
    <row r="9" spans="1:14">
      <c r="B9" s="1">
        <v>44713</v>
      </c>
      <c r="C9" s="16">
        <f t="shared" si="4"/>
        <v>1149013362.3267424</v>
      </c>
      <c r="D9" s="16">
        <f t="shared" si="0"/>
        <v>5737023.7180974251</v>
      </c>
      <c r="E9" s="16">
        <f>C9+D9+'Art. 23'!E9</f>
        <v>17834491495.023903</v>
      </c>
      <c r="F9" s="16">
        <f>'9496'!X7</f>
        <v>305520069.98856527</v>
      </c>
      <c r="G9" s="29">
        <f>VLOOKUP(B9,'Fluxo dív. garantidas - RRF'!$O$3:$P$122,2,0)</f>
        <v>66205320.100000001</v>
      </c>
      <c r="H9" s="16">
        <f t="shared" si="2"/>
        <v>60687389.617041551</v>
      </c>
      <c r="I9" s="18">
        <v>0</v>
      </c>
      <c r="J9" s="16">
        <v>0</v>
      </c>
      <c r="K9" s="19">
        <f t="shared" si="5"/>
        <v>0</v>
      </c>
      <c r="L9" s="16">
        <f t="shared" si="3"/>
        <v>18266904274.729507</v>
      </c>
      <c r="M9" s="17">
        <f>VLOOKUP(B9,Encargos!$A$8:$B$652,2,0)</f>
        <v>4.993E-3</v>
      </c>
    </row>
    <row r="10" spans="1:14">
      <c r="A10">
        <v>360</v>
      </c>
      <c r="B10" s="1">
        <v>44743</v>
      </c>
      <c r="C10" s="16">
        <f t="shared" si="4"/>
        <v>18266904274.729507</v>
      </c>
      <c r="D10" s="16">
        <f t="shared" si="0"/>
        <v>127667393.97608452</v>
      </c>
      <c r="E10" s="16">
        <f>C10+D10</f>
        <v>18394571668.705593</v>
      </c>
      <c r="F10" s="16">
        <f>'9496'!X8</f>
        <v>306801969.18274635</v>
      </c>
      <c r="G10" s="29">
        <f>VLOOKUP(B10,'Fluxo dív. garantidas - RRF'!$O$3:$P$122,2,0)</f>
        <v>49853100.949999996</v>
      </c>
      <c r="H10" s="16">
        <f t="shared" si="2"/>
        <v>62504089.129461139</v>
      </c>
      <c r="I10" s="18">
        <f t="shared" ref="I10:I73" si="6">PMT($N$4,A10,-SUM(E10:G10))</f>
        <v>89521224.538623303</v>
      </c>
      <c r="J10" s="16">
        <f t="shared" ref="J10:J12" si="7">H10</f>
        <v>62504089.129461139</v>
      </c>
      <c r="K10" s="19">
        <f t="shared" si="5"/>
        <v>27017135.409162164</v>
      </c>
      <c r="L10" s="16">
        <f t="shared" si="3"/>
        <v>18724209603.429176</v>
      </c>
      <c r="M10" s="17">
        <f>VLOOKUP(B10,Encargos!$A$8:$B$652,2,0)</f>
        <v>6.9889999999999996E-3</v>
      </c>
    </row>
    <row r="11" spans="1:14">
      <c r="A11">
        <f>A10-1</f>
        <v>359</v>
      </c>
      <c r="B11" s="1">
        <v>44774</v>
      </c>
      <c r="C11" s="16">
        <f t="shared" si="4"/>
        <v>18724209603.429176</v>
      </c>
      <c r="D11" s="16">
        <f t="shared" si="0"/>
        <v>127268452.67450811</v>
      </c>
      <c r="E11" s="16">
        <f t="shared" si="1"/>
        <v>18851478056.103683</v>
      </c>
      <c r="F11" s="16">
        <f>'9496'!X9</f>
        <v>309535520.36674941</v>
      </c>
      <c r="G11" s="29">
        <f>VLOOKUP(B11,'Fluxo dív. garantidas - RRF'!$O$3:$P$122,2,0)</f>
        <v>53473185.540000007</v>
      </c>
      <c r="H11" s="16">
        <f t="shared" si="2"/>
        <v>64048289.20670145</v>
      </c>
      <c r="I11" s="18">
        <f t="shared" si="6"/>
        <v>91865260.016172811</v>
      </c>
      <c r="J11" s="16">
        <f t="shared" si="7"/>
        <v>64048289.20670145</v>
      </c>
      <c r="K11" s="19">
        <f t="shared" si="5"/>
        <v>27816970.809471361</v>
      </c>
      <c r="L11" s="16">
        <f t="shared" si="3"/>
        <v>19186669791.200962</v>
      </c>
      <c r="M11" s="17">
        <f>VLOOKUP(B11,Encargos!$A$8:$B$652,2,0)</f>
        <v>6.7970000000000001E-3</v>
      </c>
    </row>
    <row r="12" spans="1:14">
      <c r="A12">
        <f t="shared" ref="A12:A75" si="8">A11-1</f>
        <v>358</v>
      </c>
      <c r="B12" s="1">
        <v>44805</v>
      </c>
      <c r="C12" s="16">
        <f t="shared" si="4"/>
        <v>19186669791.200962</v>
      </c>
      <c r="D12" s="16">
        <f t="shared" si="0"/>
        <v>134134008.51028593</v>
      </c>
      <c r="E12" s="16">
        <f t="shared" si="1"/>
        <v>19320803799.711246</v>
      </c>
      <c r="F12" s="16">
        <f>'9496'!X10</f>
        <v>311587720.13017732</v>
      </c>
      <c r="G12" s="29">
        <f>VLOOKUP(B12,'Fluxo dív. garantidas - RRF'!$O$3:$P$122,2,0)</f>
        <v>55670432.599999994</v>
      </c>
      <c r="H12" s="16">
        <f t="shared" si="2"/>
        <v>65626873.17480474</v>
      </c>
      <c r="I12" s="18">
        <f t="shared" si="6"/>
        <v>94265912.227509081</v>
      </c>
      <c r="J12" s="16">
        <f t="shared" si="7"/>
        <v>65626873.17480474</v>
      </c>
      <c r="K12" s="19">
        <f t="shared" si="5"/>
        <v>28639039.052704342</v>
      </c>
      <c r="L12" s="16">
        <f t="shared" si="3"/>
        <v>19659422913.388718</v>
      </c>
      <c r="M12" s="17">
        <f>VLOOKUP(B12,Encargos!$A$8:$B$652,2,0)</f>
        <v>6.9909999999999998E-3</v>
      </c>
    </row>
    <row r="13" spans="1:14">
      <c r="A13">
        <f t="shared" si="8"/>
        <v>357</v>
      </c>
      <c r="B13" s="1">
        <v>44835</v>
      </c>
      <c r="C13" s="16">
        <f t="shared" si="4"/>
        <v>19659422913.388718</v>
      </c>
      <c r="D13" s="16">
        <f t="shared" si="0"/>
        <v>163802311.71435481</v>
      </c>
      <c r="E13" s="16">
        <f t="shared" ref="E13:E76" si="9">C13+D13</f>
        <v>19823225225.103073</v>
      </c>
      <c r="F13" s="16">
        <f>'9496'!X11</f>
        <v>313836510.09511793</v>
      </c>
      <c r="G13" s="29">
        <f>VLOOKUP(B13,'Fluxo dív. garantidas - RRF'!$O$3:$P$122,2,0)</f>
        <v>209941753.01000002</v>
      </c>
      <c r="H13" s="16">
        <f t="shared" si="2"/>
        <v>67823344.96069397</v>
      </c>
      <c r="I13" s="18">
        <f t="shared" si="6"/>
        <v>97562825.387209788</v>
      </c>
      <c r="J13" s="16">
        <f t="shared" ref="J13:J76" si="10">H13</f>
        <v>67823344.96069397</v>
      </c>
      <c r="K13" s="19">
        <f t="shared" ref="K13:K76" si="11">I13-J13</f>
        <v>29739480.426515818</v>
      </c>
      <c r="L13" s="16">
        <f t="shared" si="3"/>
        <v>20317264007.781673</v>
      </c>
      <c r="M13" s="17">
        <f>VLOOKUP(B13,Encargos!$A$8:$B$652,2,0)</f>
        <v>8.3320000000000009E-3</v>
      </c>
    </row>
    <row r="14" spans="1:14">
      <c r="A14">
        <f t="shared" si="8"/>
        <v>356</v>
      </c>
      <c r="B14" s="1">
        <v>44866</v>
      </c>
      <c r="C14" s="16">
        <f t="shared" si="4"/>
        <v>20317264007.781673</v>
      </c>
      <c r="D14" s="16">
        <f t="shared" si="0"/>
        <v>149555380.36128092</v>
      </c>
      <c r="E14" s="16">
        <f t="shared" si="9"/>
        <v>20466819388.142956</v>
      </c>
      <c r="F14" s="16">
        <f>'9496'!X12</f>
        <v>316839060.37507415</v>
      </c>
      <c r="G14" s="29">
        <f>VLOOKUP(B14,'Fluxo dív. garantidas - RRF'!$O$3:$P$122,2,0)</f>
        <v>57331939.920000002</v>
      </c>
      <c r="H14" s="16">
        <f t="shared" si="2"/>
        <v>69469967.961460099</v>
      </c>
      <c r="I14" s="18">
        <f t="shared" si="6"/>
        <v>100077742.03184661</v>
      </c>
      <c r="J14" s="16">
        <f t="shared" si="10"/>
        <v>69469967.961460099</v>
      </c>
      <c r="K14" s="19">
        <f t="shared" si="11"/>
        <v>30607774.070386514</v>
      </c>
      <c r="L14" s="16">
        <f t="shared" si="3"/>
        <v>20810382614.367641</v>
      </c>
      <c r="M14" s="17">
        <f>VLOOKUP(B14,Encargos!$A$8:$B$652,2,0)</f>
        <v>7.3610000000000004E-3</v>
      </c>
    </row>
    <row r="15" spans="1:14">
      <c r="A15">
        <f t="shared" si="8"/>
        <v>355</v>
      </c>
      <c r="B15" s="1">
        <v>44896</v>
      </c>
      <c r="C15" s="16">
        <f t="shared" si="4"/>
        <v>20810382614.367641</v>
      </c>
      <c r="D15" s="16">
        <f t="shared" si="0"/>
        <v>142551120.90841836</v>
      </c>
      <c r="E15" s="16">
        <f t="shared" si="9"/>
        <v>20952933735.276058</v>
      </c>
      <c r="F15" s="16">
        <f>'9496'!X13</f>
        <v>318878385.33119941</v>
      </c>
      <c r="G15" s="29">
        <f>VLOOKUP(B15,'Fluxo dív. garantidas - RRF'!$O$3:$P$122,2,0)</f>
        <v>106103756.17999999</v>
      </c>
      <c r="H15" s="16">
        <f t="shared" si="2"/>
        <v>71259719.589290872</v>
      </c>
      <c r="I15" s="18">
        <f t="shared" si="6"/>
        <v>102807026.18213943</v>
      </c>
      <c r="J15" s="16">
        <f t="shared" si="10"/>
        <v>71259719.589290872</v>
      </c>
      <c r="K15" s="19">
        <f t="shared" si="11"/>
        <v>31547306.592848554</v>
      </c>
      <c r="L15" s="16">
        <f t="shared" si="3"/>
        <v>21346368570.194408</v>
      </c>
      <c r="M15" s="17">
        <f>VLOOKUP(B15,Encargos!$A$8:$B$652,2,0)</f>
        <v>6.8500000000000002E-3</v>
      </c>
    </row>
    <row r="16" spans="1:14">
      <c r="A16">
        <f t="shared" si="8"/>
        <v>354</v>
      </c>
      <c r="B16" s="1">
        <v>44927</v>
      </c>
      <c r="C16" s="16">
        <f t="shared" si="4"/>
        <v>21346368570.194408</v>
      </c>
      <c r="D16" s="16">
        <f t="shared" si="0"/>
        <v>146222624.70583171</v>
      </c>
      <c r="E16" s="16">
        <f t="shared" si="9"/>
        <v>21492591194.900242</v>
      </c>
      <c r="F16" s="16">
        <f>'9496'!X14</f>
        <v>320905265.54853934</v>
      </c>
      <c r="G16" s="29">
        <f>VLOOKUP(B16,'Fluxo dív. garantidas - RRF'!$O$3:$P$122,2,0)</f>
        <v>60274021.969999999</v>
      </c>
      <c r="H16" s="16">
        <f t="shared" si="2"/>
        <v>72912568.274729282</v>
      </c>
      <c r="I16" s="18">
        <f t="shared" si="6"/>
        <v>105347065.81559113</v>
      </c>
      <c r="J16" s="16">
        <f t="shared" si="10"/>
        <v>72912568.274729282</v>
      </c>
      <c r="K16" s="19">
        <f t="shared" si="11"/>
        <v>32434497.540861845</v>
      </c>
      <c r="L16" s="16">
        <f t="shared" si="3"/>
        <v>21841335984.877922</v>
      </c>
      <c r="M16" s="17">
        <f>VLOOKUP(B16,Encargos!$A$8:$B$652,2,0)</f>
        <v>6.8500000000000002E-3</v>
      </c>
    </row>
    <row r="17" spans="1:13">
      <c r="A17">
        <f t="shared" si="8"/>
        <v>353</v>
      </c>
      <c r="B17" s="1">
        <v>44958</v>
      </c>
      <c r="C17" s="16">
        <f t="shared" si="4"/>
        <v>21841335984.877922</v>
      </c>
      <c r="D17" s="16">
        <f t="shared" si="0"/>
        <v>171956838.20894387</v>
      </c>
      <c r="E17" s="16">
        <f t="shared" si="9"/>
        <v>22013292823.086864</v>
      </c>
      <c r="F17" s="16">
        <f>'9496'!X15</f>
        <v>287225489.21249771</v>
      </c>
      <c r="G17" s="29">
        <f>VLOOKUP(B17,'Fluxo dív. garantidas - RRF'!$O$3:$P$122,2,0)</f>
        <v>54151436.964501001</v>
      </c>
      <c r="H17" s="16">
        <f t="shared" si="2"/>
        <v>74515565.830879554</v>
      </c>
      <c r="I17" s="18">
        <f t="shared" si="6"/>
        <v>107823022.6846935</v>
      </c>
      <c r="J17" s="16">
        <f t="shared" si="10"/>
        <v>74515565.830879554</v>
      </c>
      <c r="K17" s="19">
        <f t="shared" si="11"/>
        <v>33307456.853813946</v>
      </c>
      <c r="L17" s="16">
        <f t="shared" si="3"/>
        <v>22321362292.410049</v>
      </c>
      <c r="M17" s="17">
        <f>VLOOKUP(B17,Encargos!$A$8:$B$652,2,0)</f>
        <v>7.8729999999999998E-3</v>
      </c>
    </row>
    <row r="18" spans="1:13">
      <c r="A18">
        <f t="shared" si="8"/>
        <v>352</v>
      </c>
      <c r="B18" s="1">
        <v>44986</v>
      </c>
      <c r="C18" s="16">
        <f t="shared" si="4"/>
        <v>22321362292.410049</v>
      </c>
      <c r="D18" s="16">
        <f t="shared" si="0"/>
        <v>175736085.32814431</v>
      </c>
      <c r="E18" s="16">
        <f t="shared" si="9"/>
        <v>22497098377.738194</v>
      </c>
      <c r="F18" s="16">
        <f>'9496'!X16</f>
        <v>289761960.55100399</v>
      </c>
      <c r="G18" s="29">
        <f>VLOOKUP(B18,'Fluxo dív. garantidas - RRF'!$O$3:$P$122,2,0)</f>
        <v>54492373.332819</v>
      </c>
      <c r="H18" s="16">
        <f t="shared" si="2"/>
        <v>76137842.372073397</v>
      </c>
      <c r="I18" s="18">
        <f t="shared" si="6"/>
        <v>110334828.99973993</v>
      </c>
      <c r="J18" s="16">
        <f t="shared" si="10"/>
        <v>76137842.372073397</v>
      </c>
      <c r="K18" s="19">
        <f t="shared" si="11"/>
        <v>34196986.627666533</v>
      </c>
      <c r="L18" s="16">
        <f t="shared" si="3"/>
        <v>22807155724.99435</v>
      </c>
      <c r="M18" s="17">
        <f>VLOOKUP(B18,Encargos!$A$8:$B$652,2,0)</f>
        <v>7.8729999999999998E-3</v>
      </c>
    </row>
    <row r="19" spans="1:13">
      <c r="A19">
        <f t="shared" si="8"/>
        <v>351</v>
      </c>
      <c r="B19" s="1">
        <v>45017</v>
      </c>
      <c r="C19" s="16">
        <f t="shared" si="4"/>
        <v>22807155724.99435</v>
      </c>
      <c r="D19" s="16">
        <f t="shared" si="0"/>
        <v>132920103.56526707</v>
      </c>
      <c r="E19" s="16">
        <f t="shared" si="9"/>
        <v>22940075828.559616</v>
      </c>
      <c r="F19" s="16">
        <f>'9496'!X17</f>
        <v>292004990.251917</v>
      </c>
      <c r="G19" s="29">
        <f>VLOOKUP(B19,'Fluxo dív. garantidas - RRF'!$O$3:$P$122,2,0)</f>
        <v>198835838.759139</v>
      </c>
      <c r="H19" s="16">
        <f t="shared" si="2"/>
        <v>78103055.525235593</v>
      </c>
      <c r="I19" s="18">
        <f t="shared" si="6"/>
        <v>113352415.08817552</v>
      </c>
      <c r="J19" s="16">
        <f t="shared" si="10"/>
        <v>78103055.525235593</v>
      </c>
      <c r="K19" s="19">
        <f t="shared" si="11"/>
        <v>35249359.562939927</v>
      </c>
      <c r="L19" s="16">
        <f t="shared" si="3"/>
        <v>23395667298.007732</v>
      </c>
      <c r="M19" s="17">
        <f>VLOOKUP(B19,Encargos!$A$8:$B$652,2,0)</f>
        <v>5.8279999999999998E-3</v>
      </c>
    </row>
    <row r="20" spans="1:13">
      <c r="A20">
        <f t="shared" si="8"/>
        <v>350</v>
      </c>
      <c r="B20" s="1">
        <v>45047</v>
      </c>
      <c r="C20" s="16">
        <f t="shared" si="4"/>
        <v>23395667298.007732</v>
      </c>
      <c r="D20" s="16">
        <f t="shared" si="0"/>
        <v>196172670.29379484</v>
      </c>
      <c r="E20" s="16">
        <f t="shared" si="9"/>
        <v>23591839968.301529</v>
      </c>
      <c r="F20" s="16">
        <f>'9496'!X18</f>
        <v>293174078.7391808</v>
      </c>
      <c r="G20" s="29">
        <f>VLOOKUP(B20,'Fluxo dív. garantidas - RRF'!$O$3:$P$122,2,0)</f>
        <v>53811702.575651996</v>
      </c>
      <c r="H20" s="16">
        <f t="shared" si="2"/>
        <v>79796085.832054555</v>
      </c>
      <c r="I20" s="18">
        <f t="shared" si="6"/>
        <v>115984027.23589295</v>
      </c>
      <c r="J20" s="16">
        <f t="shared" si="10"/>
        <v>79796085.832054555</v>
      </c>
      <c r="K20" s="19">
        <f t="shared" si="11"/>
        <v>36187941.403838396</v>
      </c>
      <c r="L20" s="16">
        <f t="shared" si="3"/>
        <v>23902637808.212524</v>
      </c>
      <c r="M20" s="17">
        <f>VLOOKUP(B20,Encargos!$A$8:$B$652,2,0)</f>
        <v>8.3850000000000001E-3</v>
      </c>
    </row>
    <row r="21" spans="1:13">
      <c r="A21">
        <f t="shared" si="8"/>
        <v>349</v>
      </c>
      <c r="B21" s="1">
        <v>45078</v>
      </c>
      <c r="C21" s="16">
        <f t="shared" si="4"/>
        <v>23902637808.212524</v>
      </c>
      <c r="D21" s="16">
        <f t="shared" si="0"/>
        <v>139304573.14626259</v>
      </c>
      <c r="E21" s="16">
        <f t="shared" si="9"/>
        <v>24041942381.358788</v>
      </c>
      <c r="F21" s="16">
        <f>'9496'!X19</f>
        <v>296310272.05203336</v>
      </c>
      <c r="G21" s="29">
        <f>VLOOKUP(B21,'Fluxo dív. garantidas - RRF'!$O$3:$P$122,2,0)</f>
        <v>192223837.994607</v>
      </c>
      <c r="H21" s="16">
        <f t="shared" si="2"/>
        <v>81768254.97135143</v>
      </c>
      <c r="I21" s="18">
        <f t="shared" si="6"/>
        <v>119030521.91633248</v>
      </c>
      <c r="J21" s="16">
        <f t="shared" si="10"/>
        <v>81768254.97135143</v>
      </c>
      <c r="K21" s="19">
        <f t="shared" si="11"/>
        <v>37262266.944981053</v>
      </c>
      <c r="L21" s="16">
        <f t="shared" si="3"/>
        <v>24493214224.460445</v>
      </c>
      <c r="M21" s="17">
        <f>VLOOKUP(B21,Encargos!$A$8:$B$652,2,0)</f>
        <v>5.8279999999999998E-3</v>
      </c>
    </row>
    <row r="22" spans="1:13">
      <c r="A22">
        <f t="shared" si="8"/>
        <v>348</v>
      </c>
      <c r="B22" s="1">
        <v>45108</v>
      </c>
      <c r="C22" s="16">
        <f t="shared" si="4"/>
        <v>24493214224.460445</v>
      </c>
      <c r="D22" s="16">
        <f t="shared" si="0"/>
        <v>192835075.58917707</v>
      </c>
      <c r="E22" s="16">
        <f t="shared" si="9"/>
        <v>24686049300.049622</v>
      </c>
      <c r="F22" s="16">
        <f>'9496'!X20</f>
        <v>297350254.78651029</v>
      </c>
      <c r="G22" s="29">
        <f>VLOOKUP(B22,'Fluxo dív. garantidas - RRF'!$O$3:$P$122,2,0)</f>
        <v>53511997.718277</v>
      </c>
      <c r="H22" s="16">
        <f t="shared" si="2"/>
        <v>83456371.841848031</v>
      </c>
      <c r="I22" s="18">
        <f t="shared" si="6"/>
        <v>121672746.66211164</v>
      </c>
      <c r="J22" s="16">
        <f t="shared" si="10"/>
        <v>83456371.841848031</v>
      </c>
      <c r="K22" s="19">
        <f t="shared" si="11"/>
        <v>38216374.820263609</v>
      </c>
      <c r="L22" s="16">
        <f t="shared" si="3"/>
        <v>24998695177.734142</v>
      </c>
      <c r="M22" s="17">
        <f>VLOOKUP(B22,Encargos!$A$8:$B$652,2,0)</f>
        <v>7.8729999999999998E-3</v>
      </c>
    </row>
    <row r="23" spans="1:13">
      <c r="A23">
        <f t="shared" si="8"/>
        <v>347</v>
      </c>
      <c r="B23" s="1">
        <v>45139</v>
      </c>
      <c r="C23" s="16">
        <f t="shared" si="4"/>
        <v>24998695177.734142</v>
      </c>
      <c r="D23" s="16">
        <f t="shared" si="0"/>
        <v>184015395.20330101</v>
      </c>
      <c r="E23" s="16">
        <f t="shared" si="9"/>
        <v>25182710572.937443</v>
      </c>
      <c r="F23" s="16">
        <f>'9496'!X21</f>
        <v>300270436.6097945</v>
      </c>
      <c r="G23" s="29">
        <f>VLOOKUP(B23,'Fluxo dív. garantidas - RRF'!$O$3:$P$122,2,0)</f>
        <v>52705980.914304003</v>
      </c>
      <c r="H23" s="16">
        <f t="shared" si="2"/>
        <v>85118956.634871811</v>
      </c>
      <c r="I23" s="18">
        <f t="shared" si="6"/>
        <v>124286373.82645275</v>
      </c>
      <c r="J23" s="16">
        <f t="shared" si="10"/>
        <v>85118956.634871811</v>
      </c>
      <c r="K23" s="19">
        <f t="shared" si="11"/>
        <v>39167417.191580936</v>
      </c>
      <c r="L23" s="16">
        <f t="shared" si="3"/>
        <v>25496519573.269958</v>
      </c>
      <c r="M23" s="17">
        <f>VLOOKUP(B23,Encargos!$A$8:$B$652,2,0)</f>
        <v>7.3609999999999995E-3</v>
      </c>
    </row>
    <row r="24" spans="1:13">
      <c r="A24">
        <f t="shared" si="8"/>
        <v>346</v>
      </c>
      <c r="B24" s="1">
        <v>45170</v>
      </c>
      <c r="C24" s="16">
        <f t="shared" si="4"/>
        <v>25496519573.269958</v>
      </c>
      <c r="D24" s="16">
        <f t="shared" si="0"/>
        <v>187679880.57884014</v>
      </c>
      <c r="E24" s="16">
        <f t="shared" si="9"/>
        <v>25684199453.848797</v>
      </c>
      <c r="F24" s="16">
        <f>'9496'!X22</f>
        <v>302336978.14522552</v>
      </c>
      <c r="G24" s="29">
        <f>VLOOKUP(B24,'Fluxo dív. garantidas - RRF'!$O$3:$P$122,2,0)</f>
        <v>54633011.792999998</v>
      </c>
      <c r="H24" s="16">
        <f t="shared" si="2"/>
        <v>86803898.14595674</v>
      </c>
      <c r="I24" s="18">
        <f t="shared" si="6"/>
        <v>126941346.29110944</v>
      </c>
      <c r="J24" s="16">
        <f t="shared" si="10"/>
        <v>86803898.14595674</v>
      </c>
      <c r="K24" s="19">
        <f t="shared" si="11"/>
        <v>40137448.145152703</v>
      </c>
      <c r="L24" s="16">
        <f t="shared" si="3"/>
        <v>26001031995.641869</v>
      </c>
      <c r="M24" s="17">
        <f>VLOOKUP(B24,Encargos!$A$8:$B$652,2,0)</f>
        <v>7.3609999999999995E-3</v>
      </c>
    </row>
    <row r="25" spans="1:13">
      <c r="A25">
        <f t="shared" si="8"/>
        <v>345</v>
      </c>
      <c r="B25" s="1">
        <v>45200</v>
      </c>
      <c r="C25" s="16">
        <f t="shared" si="4"/>
        <v>26001031995.641869</v>
      </c>
      <c r="D25" s="16">
        <f t="shared" si="0"/>
        <v>208372270.41307396</v>
      </c>
      <c r="E25" s="16">
        <f t="shared" si="9"/>
        <v>26209404266.054943</v>
      </c>
      <c r="F25" s="16">
        <f>'9496'!X23</f>
        <v>304569059.44859809</v>
      </c>
      <c r="G25" s="29">
        <f>VLOOKUP(B25,'Fluxo dív. garantidas - RRF'!$O$3:$P$122,2,0)</f>
        <v>221300179.84433702</v>
      </c>
      <c r="H25" s="16">
        <f t="shared" si="2"/>
        <v>89117578.351159602</v>
      </c>
      <c r="I25" s="18">
        <f t="shared" si="6"/>
        <v>130526034.99733157</v>
      </c>
      <c r="J25" s="16">
        <f t="shared" si="10"/>
        <v>89117578.351159602</v>
      </c>
      <c r="K25" s="19">
        <f t="shared" si="11"/>
        <v>41408456.646171972</v>
      </c>
      <c r="L25" s="16">
        <f t="shared" si="3"/>
        <v>26693865048.701706</v>
      </c>
      <c r="M25" s="17">
        <f>VLOOKUP(B25,Encargos!$A$8:$B$652,2,0)</f>
        <v>8.0140000000000003E-3</v>
      </c>
    </row>
    <row r="26" spans="1:13">
      <c r="A26">
        <f t="shared" si="8"/>
        <v>344</v>
      </c>
      <c r="B26" s="1">
        <v>45231</v>
      </c>
      <c r="C26" s="16">
        <f t="shared" si="4"/>
        <v>26693865048.701706</v>
      </c>
      <c r="D26" s="16">
        <f t="shared" si="0"/>
        <v>170146695.82042465</v>
      </c>
      <c r="E26" s="16">
        <f t="shared" si="9"/>
        <v>26864011744.522129</v>
      </c>
      <c r="F26" s="16">
        <f>'9496'!X24</f>
        <v>307169982.45135683</v>
      </c>
      <c r="G26" s="29">
        <f>VLOOKUP(B26,'Fluxo dív. garantidas - RRF'!$O$3:$P$122,2,0)</f>
        <v>50430663.610971004</v>
      </c>
      <c r="H26" s="16">
        <f t="shared" si="2"/>
        <v>90738707.968614846</v>
      </c>
      <c r="I26" s="18">
        <f t="shared" si="6"/>
        <v>133106581.79678002</v>
      </c>
      <c r="J26" s="16">
        <f t="shared" si="10"/>
        <v>90738707.968614846</v>
      </c>
      <c r="K26" s="19">
        <f t="shared" si="11"/>
        <v>42367873.828165174</v>
      </c>
      <c r="L26" s="16">
        <f t="shared" si="3"/>
        <v>27179244516.75629</v>
      </c>
      <c r="M26" s="17">
        <f>VLOOKUP(B26,Encargos!$A$8:$B$652,2,0)</f>
        <v>6.3739999999999995E-3</v>
      </c>
    </row>
    <row r="27" spans="1:13">
      <c r="A27">
        <f t="shared" si="8"/>
        <v>343</v>
      </c>
      <c r="B27" s="1">
        <v>45261</v>
      </c>
      <c r="C27" s="16">
        <f t="shared" si="4"/>
        <v>27179244516.75629</v>
      </c>
      <c r="D27" s="16">
        <f t="shared" si="0"/>
        <v>179926598.70092663</v>
      </c>
      <c r="E27" s="16">
        <f t="shared" si="9"/>
        <v>27359171115.457218</v>
      </c>
      <c r="F27" s="16">
        <f>'9496'!X25</f>
        <v>308659882.38921255</v>
      </c>
      <c r="G27" s="29">
        <f>VLOOKUP(B27,'Fluxo dív. garantidas - RRF'!$O$3:$P$122,2,0)</f>
        <v>196904988.72159299</v>
      </c>
      <c r="H27" s="16">
        <f t="shared" si="2"/>
        <v>92882453.288560078</v>
      </c>
      <c r="I27" s="18">
        <f t="shared" si="6"/>
        <v>136463681.2312856</v>
      </c>
      <c r="J27" s="16">
        <f t="shared" si="10"/>
        <v>92882453.288560078</v>
      </c>
      <c r="K27" s="19">
        <f t="shared" si="11"/>
        <v>43581227.942725524</v>
      </c>
      <c r="L27" s="16">
        <f t="shared" si="3"/>
        <v>27821154758.625298</v>
      </c>
      <c r="M27" s="17">
        <f>VLOOKUP(B27,Encargos!$A$8:$B$652,2,0)</f>
        <v>6.62E-3</v>
      </c>
    </row>
    <row r="28" spans="1:13">
      <c r="A28">
        <f t="shared" si="8"/>
        <v>342</v>
      </c>
      <c r="B28" s="1">
        <v>45292</v>
      </c>
      <c r="C28" s="16">
        <f t="shared" si="4"/>
        <v>27821154758.625298</v>
      </c>
      <c r="D28" s="16">
        <f t="shared" si="0"/>
        <v>161557445.68333709</v>
      </c>
      <c r="E28" s="16">
        <f t="shared" si="9"/>
        <v>27982712204.308636</v>
      </c>
      <c r="F28" s="16">
        <f>'9496'!X26</f>
        <v>310760428.1185953</v>
      </c>
      <c r="G28" s="29">
        <f>VLOOKUP(B28,'Fluxo dív. garantidas - RRF'!$O$3:$P$122,2,0)</f>
        <v>52811855.31327299</v>
      </c>
      <c r="H28" s="16">
        <f t="shared" si="2"/>
        <v>94487614.959135026</v>
      </c>
      <c r="I28" s="18">
        <f t="shared" si="6"/>
        <v>139039459.86379659</v>
      </c>
      <c r="J28" s="16">
        <f t="shared" si="10"/>
        <v>94487614.959135026</v>
      </c>
      <c r="K28" s="19">
        <f t="shared" si="11"/>
        <v>44551844.904661566</v>
      </c>
      <c r="L28" s="16">
        <f t="shared" si="3"/>
        <v>28301732642.835842</v>
      </c>
      <c r="M28" s="17">
        <f>VLOOKUP(B28,Encargos!$A$8:$B$652,2,0)</f>
        <v>5.8069999999999997E-3</v>
      </c>
    </row>
    <row r="29" spans="1:13">
      <c r="A29">
        <f t="shared" si="8"/>
        <v>341</v>
      </c>
      <c r="B29" s="1">
        <v>45323</v>
      </c>
      <c r="C29" s="16">
        <f t="shared" si="4"/>
        <v>28301732642.835842</v>
      </c>
      <c r="D29" s="16">
        <f t="shared" si="0"/>
        <v>158291590.67138085</v>
      </c>
      <c r="E29" s="16">
        <f t="shared" si="9"/>
        <v>28460024233.507221</v>
      </c>
      <c r="F29" s="16">
        <f>'9496'!X27</f>
        <v>273288384.31190825</v>
      </c>
      <c r="G29" s="29">
        <f>VLOOKUP(B29,'Fluxo dív. garantidas - RRF'!$O$3:$P$122,2,0)</f>
        <v>46644016.910223775</v>
      </c>
      <c r="H29" s="16">
        <f t="shared" si="2"/>
        <v>95933188.782431185</v>
      </c>
      <c r="I29" s="18">
        <f t="shared" si="6"/>
        <v>141388856.85534841</v>
      </c>
      <c r="J29" s="16">
        <f t="shared" si="10"/>
        <v>95933188.782431185</v>
      </c>
      <c r="K29" s="19">
        <f t="shared" si="11"/>
        <v>45455668.072917223</v>
      </c>
      <c r="L29" s="16">
        <f t="shared" si="3"/>
        <v>28734500966.656441</v>
      </c>
      <c r="M29" s="17">
        <f>VLOOKUP(B29,Encargos!$A$8:$B$652,2,0)</f>
        <v>5.5929999999999999E-3</v>
      </c>
    </row>
    <row r="30" spans="1:13">
      <c r="A30">
        <f t="shared" si="8"/>
        <v>340</v>
      </c>
      <c r="B30" s="1">
        <v>45352</v>
      </c>
      <c r="C30" s="16">
        <f t="shared" si="4"/>
        <v>28734500966.656441</v>
      </c>
      <c r="D30" s="16">
        <f t="shared" si="0"/>
        <v>181372170.10153544</v>
      </c>
      <c r="E30" s="16">
        <f t="shared" si="9"/>
        <v>28915873136.757977</v>
      </c>
      <c r="F30" s="16">
        <f>'9496'!X28</f>
        <v>274775731.06859094</v>
      </c>
      <c r="G30" s="29">
        <f>VLOOKUP(B30,'Fluxo dív. garantidas - RRF'!$O$3:$P$122,2,0)</f>
        <v>47151815.588615403</v>
      </c>
      <c r="H30" s="16">
        <f t="shared" si="2"/>
        <v>97459335.61138396</v>
      </c>
      <c r="I30" s="18">
        <f t="shared" si="6"/>
        <v>143865356.15807566</v>
      </c>
      <c r="J30" s="16">
        <f t="shared" si="10"/>
        <v>97459335.61138396</v>
      </c>
      <c r="K30" s="19">
        <f t="shared" si="11"/>
        <v>46406020.546691701</v>
      </c>
      <c r="L30" s="16">
        <f t="shared" si="3"/>
        <v>29191394662.868492</v>
      </c>
      <c r="M30" s="17">
        <f>VLOOKUP(B30,Encargos!$A$8:$B$652,2,0)</f>
        <v>6.3119999999999999E-3</v>
      </c>
    </row>
    <row r="31" spans="1:13">
      <c r="A31">
        <f t="shared" si="8"/>
        <v>339</v>
      </c>
      <c r="B31" s="1">
        <v>45383</v>
      </c>
      <c r="C31" s="16">
        <f t="shared" si="4"/>
        <v>29191394662.868492</v>
      </c>
      <c r="D31" s="16">
        <f t="shared" si="0"/>
        <v>135827559.36632711</v>
      </c>
      <c r="E31" s="16">
        <f t="shared" si="9"/>
        <v>29327222222.234818</v>
      </c>
      <c r="F31" s="16">
        <f>'9496'!X29</f>
        <v>276664728.96463406</v>
      </c>
      <c r="G31" s="29">
        <f>VLOOKUP(B31,'Fluxo dív. garantidas - RRF'!$O$3:$P$122,2,0)</f>
        <v>182386437.23136026</v>
      </c>
      <c r="H31" s="16">
        <f t="shared" si="2"/>
        <v>99287577.961436048</v>
      </c>
      <c r="I31" s="18">
        <f t="shared" si="6"/>
        <v>146797125.6302875</v>
      </c>
      <c r="J31" s="16">
        <f t="shared" si="10"/>
        <v>99287577.961436048</v>
      </c>
      <c r="K31" s="19">
        <f t="shared" si="11"/>
        <v>47509547.66885145</v>
      </c>
      <c r="L31" s="16">
        <f t="shared" si="3"/>
        <v>29738763840.761963</v>
      </c>
      <c r="M31" s="17">
        <f>VLOOKUP(B31,Encargos!$A$8:$B$652,2,0)</f>
        <v>4.653E-3</v>
      </c>
    </row>
    <row r="32" spans="1:13">
      <c r="A32">
        <f t="shared" si="8"/>
        <v>338</v>
      </c>
      <c r="B32" s="1">
        <v>45413</v>
      </c>
      <c r="C32" s="16">
        <f t="shared" si="4"/>
        <v>29738763840.761963</v>
      </c>
      <c r="D32" s="16">
        <f t="shared" si="0"/>
        <v>147682701.23322392</v>
      </c>
      <c r="E32" s="16">
        <f t="shared" si="9"/>
        <v>29886446541.995186</v>
      </c>
      <c r="F32" s="16">
        <f>'9496'!X30</f>
        <v>277526241.91790766</v>
      </c>
      <c r="G32" s="29">
        <f>VLOOKUP(B32,'Fluxo dív. garantidas - RRF'!$O$3:$P$122,2,0)</f>
        <v>47902801.457577303</v>
      </c>
      <c r="H32" s="16">
        <f t="shared" si="2"/>
        <v>100706251.95123558</v>
      </c>
      <c r="I32" s="18">
        <f t="shared" si="6"/>
        <v>149132509.99872899</v>
      </c>
      <c r="J32" s="16">
        <f t="shared" si="10"/>
        <v>100706251.95123558</v>
      </c>
      <c r="K32" s="19">
        <f t="shared" si="11"/>
        <v>48426258.047493413</v>
      </c>
      <c r="L32" s="16">
        <f t="shared" si="3"/>
        <v>30163449327.323177</v>
      </c>
      <c r="M32" s="17">
        <f>VLOOKUP(B32,Encargos!$A$8:$B$652,2,0)</f>
        <v>4.9659999999999999E-3</v>
      </c>
    </row>
    <row r="33" spans="1:13">
      <c r="A33">
        <f t="shared" si="8"/>
        <v>337</v>
      </c>
      <c r="B33" s="1">
        <v>45444</v>
      </c>
      <c r="C33" s="16">
        <f t="shared" ref="C33" si="12">L32</f>
        <v>30163449327.323177</v>
      </c>
      <c r="D33" s="16">
        <f t="shared" ref="D33" si="13">C33*M33</f>
        <v>166562567.1854786</v>
      </c>
      <c r="E33" s="16">
        <f t="shared" ref="E33" si="14">C33+D33</f>
        <v>30330011894.508656</v>
      </c>
      <c r="F33" s="16">
        <f>'9496'!X31</f>
        <v>278998388.7069965</v>
      </c>
      <c r="G33" s="29">
        <f>VLOOKUP(B33,'Fluxo dív. garantidas - RRF'!$O$3:$P$122,2,0)</f>
        <v>179762496.64211357</v>
      </c>
      <c r="H33" s="16">
        <f t="shared" ref="H33" si="15">SUM(E33:G33)*$N$4</f>
        <v>102629242.59952588</v>
      </c>
      <c r="I33" s="18">
        <f t="shared" ref="I33" si="16">PMT($N$4,A33,-SUM(E33:G33))</f>
        <v>152224200.70775807</v>
      </c>
      <c r="J33" s="16">
        <f t="shared" ref="J33" si="17">H33</f>
        <v>102629242.59952588</v>
      </c>
      <c r="K33" s="19">
        <f t="shared" ref="K33" si="18">I33-J33</f>
        <v>49594958.108232185</v>
      </c>
      <c r="L33" s="16">
        <f t="shared" ref="L33" si="19">SUM(E33:H33)-I33</f>
        <v>30739177821.749531</v>
      </c>
      <c r="M33" s="17">
        <f>VLOOKUP(B33,Encargos!$A$8:$B$652,2,0)</f>
        <v>5.522E-3</v>
      </c>
    </row>
    <row r="34" spans="1:13" s="130" customFormat="1">
      <c r="A34" s="130">
        <f t="shared" si="8"/>
        <v>336</v>
      </c>
      <c r="B34" s="127">
        <v>45474</v>
      </c>
      <c r="C34" s="138">
        <f t="shared" si="4"/>
        <v>30739177821.749531</v>
      </c>
      <c r="D34" s="138">
        <f t="shared" si="0"/>
        <v>141400217.98004785</v>
      </c>
      <c r="E34" s="138">
        <f t="shared" si="9"/>
        <v>30880578039.72958</v>
      </c>
      <c r="F34" s="138">
        <f>'9496'!X32</f>
        <v>280409691.43561262</v>
      </c>
      <c r="G34" s="139">
        <f>VLOOKUP(B34,'Fluxo dív. garantidas - RRF'!$O$3:$P$122,2,0)</f>
        <v>49383243.936657615</v>
      </c>
      <c r="H34" s="138">
        <f t="shared" ref="H34:H68" si="20">SUM(E34:G34)*0</f>
        <v>0</v>
      </c>
      <c r="I34" s="140">
        <f t="shared" ref="I34:I68" si="21">PMT(0,A34,-SUM(E34:G34))</f>
        <v>92888008.854469791</v>
      </c>
      <c r="J34" s="138">
        <f t="shared" si="10"/>
        <v>0</v>
      </c>
      <c r="K34" s="141">
        <f t="shared" si="11"/>
        <v>92888008.854469791</v>
      </c>
      <c r="L34" s="138">
        <f t="shared" si="3"/>
        <v>31117482966.247379</v>
      </c>
      <c r="M34" s="129">
        <f>VLOOKUP(B34,Encargos!$A$8:$B$652,2,0)</f>
        <v>4.5999999999999999E-3</v>
      </c>
    </row>
    <row r="35" spans="1:13" s="130" customFormat="1">
      <c r="A35" s="130">
        <f t="shared" si="8"/>
        <v>335</v>
      </c>
      <c r="B35" s="127">
        <v>45505</v>
      </c>
      <c r="C35" s="138">
        <f t="shared" si="4"/>
        <v>31117482966.247379</v>
      </c>
      <c r="D35" s="138">
        <f t="shared" si="0"/>
        <v>65346714.229119495</v>
      </c>
      <c r="E35" s="138">
        <f t="shared" si="9"/>
        <v>31182829680.476498</v>
      </c>
      <c r="F35" s="138">
        <f>'9496'!X33</f>
        <v>180829019.68353659</v>
      </c>
      <c r="G35" s="139">
        <f>VLOOKUP(B35,'Fluxo dív. garantidas - RRF'!$O$3:$P$122,2,0)</f>
        <v>48859605.566828802</v>
      </c>
      <c r="H35" s="138">
        <f t="shared" si="20"/>
        <v>0</v>
      </c>
      <c r="I35" s="140">
        <f t="shared" si="21"/>
        <v>93768711.360378698</v>
      </c>
      <c r="J35" s="138">
        <f t="shared" si="10"/>
        <v>0</v>
      </c>
      <c r="K35" s="141">
        <f t="shared" si="11"/>
        <v>93768711.360378698</v>
      </c>
      <c r="L35" s="138">
        <f t="shared" si="3"/>
        <v>31318749594.366486</v>
      </c>
      <c r="M35" s="129">
        <f>VLOOKUP(B35,Encargos!$A$8:$B$652,2,0)</f>
        <v>2.0999999999999999E-3</v>
      </c>
    </row>
    <row r="36" spans="1:13" s="130" customFormat="1">
      <c r="A36" s="130">
        <f t="shared" si="8"/>
        <v>334</v>
      </c>
      <c r="B36" s="127">
        <v>45536</v>
      </c>
      <c r="C36" s="138">
        <f t="shared" si="4"/>
        <v>31318749594.366486</v>
      </c>
      <c r="D36" s="138">
        <f t="shared" si="0"/>
        <v>119011248.45859264</v>
      </c>
      <c r="E36" s="138">
        <f t="shared" si="9"/>
        <v>31437760842.825077</v>
      </c>
      <c r="F36" s="138">
        <f>'9496'!X34</f>
        <v>180806643.57933381</v>
      </c>
      <c r="G36" s="139">
        <f>VLOOKUP(B36,'Fluxo dív. garantidas - RRF'!$O$3:$P$122,2,0)</f>
        <v>49385311.72983107</v>
      </c>
      <c r="H36" s="138">
        <f t="shared" si="20"/>
        <v>0</v>
      </c>
      <c r="I36" s="140">
        <f t="shared" si="21"/>
        <v>94814229.934533656</v>
      </c>
      <c r="J36" s="138">
        <f t="shared" si="10"/>
        <v>0</v>
      </c>
      <c r="K36" s="141">
        <f t="shared" si="11"/>
        <v>94814229.934533656</v>
      </c>
      <c r="L36" s="138">
        <f t="shared" si="3"/>
        <v>31573138568.199711</v>
      </c>
      <c r="M36" s="129">
        <f>VLOOKUP(B36,Encargos!$A$8:$B$652,2,0)</f>
        <v>3.8E-3</v>
      </c>
    </row>
    <row r="37" spans="1:13" s="130" customFormat="1">
      <c r="A37" s="130">
        <f t="shared" si="8"/>
        <v>333</v>
      </c>
      <c r="B37" s="127">
        <v>45566</v>
      </c>
      <c r="C37" s="138">
        <f t="shared" si="4"/>
        <v>31573138568.199711</v>
      </c>
      <c r="D37" s="138">
        <f t="shared" si="0"/>
        <v>-6314627.7136399429</v>
      </c>
      <c r="E37" s="138">
        <f t="shared" si="9"/>
        <v>31566823940.486073</v>
      </c>
      <c r="F37" s="138">
        <f>'9496'!X35</f>
        <v>181738669.35605341</v>
      </c>
      <c r="G37" s="139">
        <f>VLOOKUP(B37,'Fluxo dív. garantidas - RRF'!$O$3:$P$122,2,0)</f>
        <v>210046809.34705144</v>
      </c>
      <c r="H37" s="138">
        <f t="shared" si="20"/>
        <v>0</v>
      </c>
      <c r="I37" s="140">
        <f t="shared" si="21"/>
        <v>95971800.057625145</v>
      </c>
      <c r="J37" s="138">
        <f t="shared" si="10"/>
        <v>0</v>
      </c>
      <c r="K37" s="141">
        <f t="shared" si="11"/>
        <v>95971800.057625145</v>
      </c>
      <c r="L37" s="138">
        <f t="shared" si="3"/>
        <v>31862637619.13155</v>
      </c>
      <c r="M37" s="129">
        <f>VLOOKUP(B37,Encargos!$A$8:$B$652,2,0)</f>
        <v>-2.0000000000000001E-4</v>
      </c>
    </row>
    <row r="38" spans="1:13" s="130" customFormat="1">
      <c r="A38" s="130">
        <f t="shared" si="8"/>
        <v>332</v>
      </c>
      <c r="B38" s="127">
        <v>45597</v>
      </c>
      <c r="C38" s="138">
        <f t="shared" si="4"/>
        <v>31862637619.13155</v>
      </c>
      <c r="D38" s="138">
        <f t="shared" si="0"/>
        <v>140195605.52417883</v>
      </c>
      <c r="E38" s="138">
        <f t="shared" si="9"/>
        <v>32002833224.655727</v>
      </c>
      <c r="F38" s="138">
        <f>'9496'!X36</f>
        <v>181074753.87555173</v>
      </c>
      <c r="G38" s="139">
        <f>VLOOKUP(B38,'Fluxo dív. garantidas - RRF'!$O$3:$P$122,2,0)</f>
        <v>57580697.189880483</v>
      </c>
      <c r="H38" s="138">
        <f t="shared" si="20"/>
        <v>0</v>
      </c>
      <c r="I38" s="140">
        <f t="shared" si="21"/>
        <v>97112917.69795531</v>
      </c>
      <c r="J38" s="138">
        <f t="shared" si="10"/>
        <v>0</v>
      </c>
      <c r="K38" s="141">
        <f t="shared" si="11"/>
        <v>97112917.69795531</v>
      </c>
      <c r="L38" s="138">
        <f t="shared" si="3"/>
        <v>32144375758.023205</v>
      </c>
      <c r="M38" s="129">
        <f>VLOOKUP(B38,Encargos!$A$8:$B$652,2,0)</f>
        <v>4.4000000000000003E-3</v>
      </c>
    </row>
    <row r="39" spans="1:13" s="130" customFormat="1">
      <c r="A39" s="130">
        <f t="shared" si="8"/>
        <v>331</v>
      </c>
      <c r="B39" s="127">
        <v>45627</v>
      </c>
      <c r="C39" s="138">
        <f t="shared" si="4"/>
        <v>32144375758.023205</v>
      </c>
      <c r="D39" s="138">
        <f t="shared" si="0"/>
        <v>180008504.24492994</v>
      </c>
      <c r="E39" s="138">
        <f t="shared" si="9"/>
        <v>32324384262.268135</v>
      </c>
      <c r="F39" s="138">
        <f>'9496'!X37</f>
        <v>182642473.6255495</v>
      </c>
      <c r="G39" s="139">
        <f>VLOOKUP(B39,'Fluxo dív. garantidas - RRF'!$O$3:$P$122,2,0)</f>
        <v>207065099.28432944</v>
      </c>
      <c r="H39" s="138">
        <f t="shared" si="20"/>
        <v>0</v>
      </c>
      <c r="I39" s="140">
        <f t="shared" si="21"/>
        <v>98834114.305673748</v>
      </c>
      <c r="J39" s="138">
        <f t="shared" si="10"/>
        <v>0</v>
      </c>
      <c r="K39" s="141">
        <f t="shared" si="11"/>
        <v>98834114.305673748</v>
      </c>
      <c r="L39" s="157">
        <v>32717393561.490929</v>
      </c>
      <c r="M39" s="129">
        <f>VLOOKUP(B39,Encargos!$A$8:$B$652,2,0)</f>
        <v>5.5999999999999999E-3</v>
      </c>
    </row>
    <row r="40" spans="1:13" s="130" customFormat="1">
      <c r="A40" s="130">
        <f t="shared" si="8"/>
        <v>330</v>
      </c>
      <c r="B40" s="127">
        <v>45658</v>
      </c>
      <c r="C40" s="138">
        <f t="shared" si="4"/>
        <v>32717393561.490929</v>
      </c>
      <c r="D40" s="138">
        <f t="shared" si="0"/>
        <v>127597834.8898146</v>
      </c>
      <c r="E40" s="138">
        <f t="shared" si="9"/>
        <v>32844991396.380745</v>
      </c>
      <c r="F40" s="138">
        <f>'9496'!X38</f>
        <v>183876394.7111223</v>
      </c>
      <c r="G40" s="139">
        <f>VLOOKUP(B40,'Fluxo dív. garantidas - RRF'!$O$3:$P$122,2,0)</f>
        <v>59249794.749230146</v>
      </c>
      <c r="H40" s="138">
        <f t="shared" si="20"/>
        <v>0</v>
      </c>
      <c r="I40" s="140">
        <f t="shared" si="21"/>
        <v>100267022.98739725</v>
      </c>
      <c r="J40" s="138">
        <f t="shared" si="10"/>
        <v>0</v>
      </c>
      <c r="K40" s="141">
        <f t="shared" si="11"/>
        <v>100267022.98739725</v>
      </c>
      <c r="L40" s="138">
        <f t="shared" si="3"/>
        <v>32987850562.853699</v>
      </c>
      <c r="M40" s="129">
        <f>VLOOKUP(B40,Encargos!$A$8:$B$652,2,0)</f>
        <v>3.8999999999999994E-3</v>
      </c>
    </row>
    <row r="41" spans="1:13" s="130" customFormat="1">
      <c r="A41" s="130">
        <f t="shared" si="8"/>
        <v>329</v>
      </c>
      <c r="B41" s="127">
        <v>45689</v>
      </c>
      <c r="C41" s="138">
        <f t="shared" si="4"/>
        <v>32987850562.853699</v>
      </c>
      <c r="D41" s="138">
        <f t="shared" si="0"/>
        <v>171536822.92683923</v>
      </c>
      <c r="E41" s="138">
        <f t="shared" si="9"/>
        <v>33159387385.780537</v>
      </c>
      <c r="F41" s="138">
        <f>'9496'!X39</f>
        <v>157989348.00618029</v>
      </c>
      <c r="G41" s="139">
        <f>VLOOKUP(B41,'Fluxo dív. garantidas - RRF'!$O$3:$P$122,2,0)</f>
        <v>52130067.333048001</v>
      </c>
      <c r="H41" s="138">
        <f t="shared" si="20"/>
        <v>0</v>
      </c>
      <c r="I41" s="140">
        <f t="shared" si="21"/>
        <v>101427072.34382908</v>
      </c>
      <c r="J41" s="138">
        <f t="shared" si="10"/>
        <v>0</v>
      </c>
      <c r="K41" s="141">
        <f t="shared" si="11"/>
        <v>101427072.34382908</v>
      </c>
      <c r="L41" s="138">
        <f t="shared" si="3"/>
        <v>33268079728.775936</v>
      </c>
      <c r="M41" s="129">
        <f>VLOOKUP(B41,Encargos!$A$8:$B$652,2,0)</f>
        <v>5.1999999999999998E-3</v>
      </c>
    </row>
    <row r="42" spans="1:13" s="130" customFormat="1">
      <c r="A42" s="130">
        <f t="shared" si="8"/>
        <v>328</v>
      </c>
      <c r="B42" s="127">
        <v>45717</v>
      </c>
      <c r="C42" s="138">
        <f t="shared" si="4"/>
        <v>33268079728.775936</v>
      </c>
      <c r="D42" s="138">
        <f t="shared" si="0"/>
        <v>131293580.22411315</v>
      </c>
      <c r="E42" s="138">
        <f t="shared" si="9"/>
        <v>33399373309.00005</v>
      </c>
      <c r="F42" s="138">
        <f>'9496'!X40</f>
        <v>158980944.8403545</v>
      </c>
      <c r="G42" s="139">
        <f>VLOOKUP(B42,'Fluxo dív. garantidas - RRF'!$O$3:$P$122,2,0)</f>
        <v>52473132.005424</v>
      </c>
      <c r="H42" s="138">
        <f t="shared" si="20"/>
        <v>0</v>
      </c>
      <c r="I42" s="140">
        <f t="shared" si="21"/>
        <v>102472034.7129446</v>
      </c>
      <c r="J42" s="138">
        <f t="shared" si="10"/>
        <v>0</v>
      </c>
      <c r="K42" s="141">
        <f t="shared" si="11"/>
        <v>102472034.7129446</v>
      </c>
      <c r="L42" s="138">
        <f t="shared" si="3"/>
        <v>33508355351.132885</v>
      </c>
      <c r="M42" s="129">
        <f>VLOOKUP(B42,Encargos!$A$8:$B$652,2,0)</f>
        <v>3.9465331721730834E-3</v>
      </c>
    </row>
    <row r="43" spans="1:13" s="130" customFormat="1">
      <c r="A43" s="130">
        <f t="shared" si="8"/>
        <v>327</v>
      </c>
      <c r="B43" s="127">
        <v>45748</v>
      </c>
      <c r="C43" s="138">
        <f t="shared" si="4"/>
        <v>33508355351.132885</v>
      </c>
      <c r="D43" s="138">
        <f t="shared" si="0"/>
        <v>132241835.93820938</v>
      </c>
      <c r="E43" s="138">
        <f t="shared" si="9"/>
        <v>33640597187.071095</v>
      </c>
      <c r="F43" s="138">
        <f>'9496'!X41</f>
        <v>159431723.70389521</v>
      </c>
      <c r="G43" s="139">
        <f>VLOOKUP(B43,'Fluxo dív. garantidas - RRF'!$O$3:$P$122,2,0)</f>
        <v>191215021.646402</v>
      </c>
      <c r="H43" s="138">
        <f t="shared" si="20"/>
        <v>0</v>
      </c>
      <c r="I43" s="140">
        <f t="shared" si="21"/>
        <v>103948758.20312352</v>
      </c>
      <c r="J43" s="138">
        <f t="shared" si="10"/>
        <v>0</v>
      </c>
      <c r="K43" s="141">
        <f t="shared" si="11"/>
        <v>103948758.20312352</v>
      </c>
      <c r="L43" s="138">
        <f t="shared" si="3"/>
        <v>33887295174.218266</v>
      </c>
      <c r="M43" s="129">
        <f>VLOOKUP(B43,Encargos!$A$8:$B$652,2,0)</f>
        <v>3.9465331721730834E-3</v>
      </c>
    </row>
    <row r="44" spans="1:13" s="130" customFormat="1">
      <c r="A44" s="130">
        <f t="shared" si="8"/>
        <v>326</v>
      </c>
      <c r="B44" s="127">
        <v>45778</v>
      </c>
      <c r="C44" s="138">
        <f t="shared" si="4"/>
        <v>33887295174.218266</v>
      </c>
      <c r="D44" s="138">
        <f t="shared" si="0"/>
        <v>133737334.52027324</v>
      </c>
      <c r="E44" s="138">
        <f t="shared" si="9"/>
        <v>34021032508.738541</v>
      </c>
      <c r="F44" s="138">
        <f>'9496'!X42</f>
        <v>160044317.66185823</v>
      </c>
      <c r="G44" s="139">
        <f>VLOOKUP(B44,'Fluxo dív. garantidas - RRF'!$O$3:$P$122,2,0)</f>
        <v>57712961.643806994</v>
      </c>
      <c r="H44" s="138">
        <f t="shared" si="20"/>
        <v>0</v>
      </c>
      <c r="I44" s="140">
        <f t="shared" si="21"/>
        <v>105026962.5400129</v>
      </c>
      <c r="J44" s="138">
        <f t="shared" si="10"/>
        <v>0</v>
      </c>
      <c r="K44" s="141">
        <f t="shared" si="11"/>
        <v>105026962.5400129</v>
      </c>
      <c r="L44" s="138">
        <f t="shared" si="3"/>
        <v>34133762825.504192</v>
      </c>
      <c r="M44" s="129">
        <f>VLOOKUP(B44,Encargos!$A$8:$B$652,2,0)</f>
        <v>3.9465331721730834E-3</v>
      </c>
    </row>
    <row r="45" spans="1:13" s="130" customFormat="1">
      <c r="A45" s="130">
        <f t="shared" si="8"/>
        <v>325</v>
      </c>
      <c r="B45" s="127">
        <v>45809</v>
      </c>
      <c r="C45" s="138">
        <f t="shared" si="4"/>
        <v>34133762825.504192</v>
      </c>
      <c r="D45" s="138">
        <f t="shared" si="0"/>
        <v>134710027.28194073</v>
      </c>
      <c r="E45" s="138">
        <f t="shared" si="9"/>
        <v>34268472852.786133</v>
      </c>
      <c r="F45" s="138">
        <f>'9496'!X43</f>
        <v>160692612.04536238</v>
      </c>
      <c r="G45" s="139">
        <f>VLOOKUP(B45,'Fluxo dív. garantidas - RRF'!$O$3:$P$122,2,0)</f>
        <v>175927989.62634999</v>
      </c>
      <c r="H45" s="138">
        <f t="shared" si="20"/>
        <v>0</v>
      </c>
      <c r="I45" s="140">
        <f t="shared" si="21"/>
        <v>106477210.62910107</v>
      </c>
      <c r="J45" s="138">
        <f t="shared" si="10"/>
        <v>0</v>
      </c>
      <c r="K45" s="141">
        <f t="shared" si="11"/>
        <v>106477210.62910107</v>
      </c>
      <c r="L45" s="138">
        <f t="shared" si="3"/>
        <v>34498616243.828743</v>
      </c>
      <c r="M45" s="129">
        <f>VLOOKUP(B45,Encargos!$A$8:$B$652,2,0)</f>
        <v>3.9465331721730834E-3</v>
      </c>
    </row>
    <row r="46" spans="1:13" s="130" customFormat="1">
      <c r="A46" s="130">
        <f t="shared" si="8"/>
        <v>324</v>
      </c>
      <c r="B46" s="127">
        <v>45839</v>
      </c>
      <c r="C46" s="138">
        <f t="shared" si="4"/>
        <v>34498616243.828743</v>
      </c>
      <c r="D46" s="138">
        <f t="shared" si="0"/>
        <v>136149933.40033931</v>
      </c>
      <c r="E46" s="138">
        <f t="shared" si="9"/>
        <v>34634766177.22908</v>
      </c>
      <c r="F46" s="138">
        <f>'9496'!X44</f>
        <v>161310050.78930461</v>
      </c>
      <c r="G46" s="139">
        <f>VLOOKUP(B46,'Fluxo dív. garantidas - RRF'!$O$3:$P$122,2,0)</f>
        <v>55105867.062261999</v>
      </c>
      <c r="H46" s="138">
        <f t="shared" si="20"/>
        <v>0</v>
      </c>
      <c r="I46" s="140">
        <f t="shared" si="21"/>
        <v>107565376.83666867</v>
      </c>
      <c r="J46" s="138">
        <f t="shared" si="10"/>
        <v>0</v>
      </c>
      <c r="K46" s="141">
        <f t="shared" si="11"/>
        <v>107565376.83666867</v>
      </c>
      <c r="L46" s="138">
        <f t="shared" si="3"/>
        <v>34743616718.24398</v>
      </c>
      <c r="M46" s="129">
        <f>VLOOKUP(B46,Encargos!$A$8:$B$652,2,0)</f>
        <v>3.9465331721730834E-3</v>
      </c>
    </row>
    <row r="47" spans="1:13" s="130" customFormat="1">
      <c r="A47" s="130">
        <f t="shared" si="8"/>
        <v>323</v>
      </c>
      <c r="B47" s="127">
        <v>45870</v>
      </c>
      <c r="C47" s="138">
        <f t="shared" si="4"/>
        <v>34743616718.24398</v>
      </c>
      <c r="D47" s="138">
        <f t="shared" si="0"/>
        <v>137116835.8998172</v>
      </c>
      <c r="E47" s="138">
        <f t="shared" si="9"/>
        <v>34880733554.143799</v>
      </c>
      <c r="F47" s="138">
        <f>'9496'!X45</f>
        <v>161963472.30065385</v>
      </c>
      <c r="G47" s="139">
        <f>VLOOKUP(B47,'Fluxo dív. garantidas - RRF'!$O$3:$P$122,2,0)</f>
        <v>54213797.687690005</v>
      </c>
      <c r="H47" s="138">
        <f t="shared" si="20"/>
        <v>0</v>
      </c>
      <c r="I47" s="140">
        <f t="shared" si="21"/>
        <v>108659166.63818</v>
      </c>
      <c r="J47" s="138">
        <f t="shared" si="10"/>
        <v>0</v>
      </c>
      <c r="K47" s="141">
        <f t="shared" si="11"/>
        <v>108659166.63818</v>
      </c>
      <c r="L47" s="138">
        <f t="shared" si="3"/>
        <v>34988251657.493958</v>
      </c>
      <c r="M47" s="129">
        <f>VLOOKUP(B47,Encargos!$A$8:$B$652,2,0)</f>
        <v>3.9465331721730834E-3</v>
      </c>
    </row>
    <row r="48" spans="1:13" s="130" customFormat="1">
      <c r="A48" s="130">
        <f t="shared" si="8"/>
        <v>322</v>
      </c>
      <c r="B48" s="127">
        <v>45901</v>
      </c>
      <c r="C48" s="138">
        <f t="shared" si="4"/>
        <v>34988251657.493958</v>
      </c>
      <c r="D48" s="138">
        <f t="shared" si="0"/>
        <v>138082295.80263978</v>
      </c>
      <c r="E48" s="138">
        <f t="shared" si="9"/>
        <v>35126333953.2966</v>
      </c>
      <c r="F48" s="138">
        <f>'9496'!X46</f>
        <v>162602666.51676869</v>
      </c>
      <c r="G48" s="139">
        <f>VLOOKUP(B48,'Fluxo dív. garantidas - RRF'!$O$3:$P$122,2,0)</f>
        <v>54352395.957257003</v>
      </c>
      <c r="H48" s="138">
        <f t="shared" si="20"/>
        <v>0</v>
      </c>
      <c r="I48" s="140">
        <f t="shared" si="21"/>
        <v>109761767.12972245</v>
      </c>
      <c r="J48" s="138">
        <f t="shared" si="10"/>
        <v>0</v>
      </c>
      <c r="K48" s="141">
        <f t="shared" si="11"/>
        <v>109761767.12972245</v>
      </c>
      <c r="L48" s="138">
        <f t="shared" si="3"/>
        <v>35233527248.640907</v>
      </c>
      <c r="M48" s="129">
        <f>VLOOKUP(B48,Encargos!$A$8:$B$652,2,0)</f>
        <v>3.9465331721730834E-3</v>
      </c>
    </row>
    <row r="49" spans="1:13" s="130" customFormat="1">
      <c r="A49" s="130">
        <f t="shared" si="8"/>
        <v>321</v>
      </c>
      <c r="B49" s="127">
        <v>45931</v>
      </c>
      <c r="C49" s="138">
        <f t="shared" si="4"/>
        <v>35233527248.640907</v>
      </c>
      <c r="D49" s="138">
        <f t="shared" si="0"/>
        <v>139050284.05942556</v>
      </c>
      <c r="E49" s="138">
        <f t="shared" si="9"/>
        <v>35372577532.700333</v>
      </c>
      <c r="F49" s="138">
        <f>'9496'!X47</f>
        <v>163227444.37617296</v>
      </c>
      <c r="G49" s="139">
        <f>VLOOKUP(B49,'Fluxo dív. garantidas - RRF'!$O$3:$P$122,2,0)</f>
        <v>176108653.71910304</v>
      </c>
      <c r="H49" s="138">
        <f t="shared" si="20"/>
        <v>0</v>
      </c>
      <c r="I49" s="140">
        <f t="shared" si="21"/>
        <v>111252067.3856561</v>
      </c>
      <c r="J49" s="138">
        <f t="shared" si="10"/>
        <v>0</v>
      </c>
      <c r="K49" s="141">
        <f t="shared" si="11"/>
        <v>111252067.3856561</v>
      </c>
      <c r="L49" s="138">
        <f t="shared" si="3"/>
        <v>35600661563.40995</v>
      </c>
      <c r="M49" s="129">
        <f>VLOOKUP(B49,Encargos!$A$8:$B$652,2,0)</f>
        <v>3.9465331721730834E-3</v>
      </c>
    </row>
    <row r="50" spans="1:13" s="130" customFormat="1">
      <c r="A50" s="130">
        <f t="shared" si="8"/>
        <v>320</v>
      </c>
      <c r="B50" s="127">
        <v>45962</v>
      </c>
      <c r="C50" s="138">
        <f t="shared" si="4"/>
        <v>35600661563.40995</v>
      </c>
      <c r="D50" s="138">
        <f t="shared" si="0"/>
        <v>140499191.81130463</v>
      </c>
      <c r="E50" s="138">
        <f t="shared" si="9"/>
        <v>35741160755.221252</v>
      </c>
      <c r="F50" s="138">
        <f>'9496'!X48</f>
        <v>163888632.70805979</v>
      </c>
      <c r="G50" s="139">
        <f>VLOOKUP(B50,'Fluxo dív. garantidas - RRF'!$O$3:$P$122,2,0)</f>
        <v>53361719.772591002</v>
      </c>
      <c r="H50" s="138">
        <f t="shared" si="20"/>
        <v>0</v>
      </c>
      <c r="I50" s="140">
        <f t="shared" si="21"/>
        <v>112370034.71156844</v>
      </c>
      <c r="J50" s="138">
        <f t="shared" si="10"/>
        <v>0</v>
      </c>
      <c r="K50" s="141">
        <f t="shared" si="11"/>
        <v>112370034.71156844</v>
      </c>
      <c r="L50" s="138">
        <f t="shared" si="3"/>
        <v>35846041072.990334</v>
      </c>
      <c r="M50" s="129">
        <f>VLOOKUP(B50,Encargos!$A$8:$B$652,2,0)</f>
        <v>3.9465331721730834E-3</v>
      </c>
    </row>
    <row r="51" spans="1:13" s="130" customFormat="1">
      <c r="A51" s="130">
        <f t="shared" si="8"/>
        <v>319</v>
      </c>
      <c r="B51" s="127">
        <v>45992</v>
      </c>
      <c r="C51" s="138">
        <f t="shared" si="4"/>
        <v>35846041072.990334</v>
      </c>
      <c r="D51" s="138">
        <f t="shared" si="0"/>
        <v>141467590.18563518</v>
      </c>
      <c r="E51" s="138">
        <f t="shared" si="9"/>
        <v>35987508663.175972</v>
      </c>
      <c r="F51" s="138">
        <f>'9496'!X49</f>
        <v>164518351.7115514</v>
      </c>
      <c r="G51" s="139">
        <f>VLOOKUP(B51,'Fluxo dív. garantidas - RRF'!$O$3:$P$122,2,0)</f>
        <v>164715730.45475399</v>
      </c>
      <c r="H51" s="138">
        <f t="shared" si="20"/>
        <v>0</v>
      </c>
      <c r="I51" s="140">
        <f t="shared" si="21"/>
        <v>113845588.54339272</v>
      </c>
      <c r="J51" s="138">
        <f t="shared" si="10"/>
        <v>0</v>
      </c>
      <c r="K51" s="141">
        <f t="shared" si="11"/>
        <v>113845588.54339272</v>
      </c>
      <c r="L51" s="138">
        <f t="shared" si="3"/>
        <v>36202897156.798882</v>
      </c>
      <c r="M51" s="129">
        <f>VLOOKUP(B51,Encargos!$A$8:$B$652,2,0)</f>
        <v>3.9465331721730834E-3</v>
      </c>
    </row>
    <row r="52" spans="1:13" s="130" customFormat="1">
      <c r="A52" s="130">
        <f t="shared" si="8"/>
        <v>318</v>
      </c>
      <c r="B52" s="127">
        <v>46023</v>
      </c>
      <c r="C52" s="138">
        <f t="shared" si="4"/>
        <v>36202897156.798882</v>
      </c>
      <c r="D52" s="138">
        <f t="shared" si="0"/>
        <v>142875934.55807739</v>
      </c>
      <c r="E52" s="138">
        <f t="shared" si="9"/>
        <v>36345773091.356956</v>
      </c>
      <c r="F52" s="138">
        <f>'9496'!X50</f>
        <v>165184769.14489827</v>
      </c>
      <c r="G52" s="139">
        <f>VLOOKUP(B52,'Fluxo dív. garantidas - RRF'!$O$3:$P$122,2,0)</f>
        <v>52597987.201205</v>
      </c>
      <c r="H52" s="138">
        <f t="shared" si="20"/>
        <v>0</v>
      </c>
      <c r="I52" s="140">
        <f t="shared" si="21"/>
        <v>114979735.3701354</v>
      </c>
      <c r="J52" s="138">
        <f t="shared" si="10"/>
        <v>0</v>
      </c>
      <c r="K52" s="141">
        <f t="shared" si="11"/>
        <v>114979735.3701354</v>
      </c>
      <c r="L52" s="138">
        <f t="shared" si="3"/>
        <v>36448576112.332924</v>
      </c>
      <c r="M52" s="129">
        <f>VLOOKUP(B52,Encargos!$A$8:$B$652,2,0)</f>
        <v>3.9465331721730834E-3</v>
      </c>
    </row>
    <row r="53" spans="1:13" s="130" customFormat="1">
      <c r="A53" s="130">
        <f t="shared" si="8"/>
        <v>317</v>
      </c>
      <c r="B53" s="127">
        <v>46054</v>
      </c>
      <c r="C53" s="138">
        <f t="shared" si="4"/>
        <v>36448576112.332924</v>
      </c>
      <c r="D53" s="138">
        <f t="shared" si="0"/>
        <v>143845514.70579731</v>
      </c>
      <c r="E53" s="138">
        <f t="shared" si="9"/>
        <v>36592421627.038719</v>
      </c>
      <c r="F53" s="138">
        <f>'9496'!X51</f>
        <v>138201375.97284436</v>
      </c>
      <c r="G53" s="139">
        <f>VLOOKUP(B53,'Fluxo dív. garantidas - RRF'!$O$3:$P$122,2,0)</f>
        <v>44108559.802511998</v>
      </c>
      <c r="H53" s="138">
        <f t="shared" si="20"/>
        <v>0</v>
      </c>
      <c r="I53" s="140">
        <f t="shared" si="21"/>
        <v>116008616.91739458</v>
      </c>
      <c r="J53" s="138">
        <f t="shared" si="10"/>
        <v>0</v>
      </c>
      <c r="K53" s="141">
        <f t="shared" si="11"/>
        <v>116008616.91739458</v>
      </c>
      <c r="L53" s="138">
        <f t="shared" si="3"/>
        <v>36658722945.896683</v>
      </c>
      <c r="M53" s="129">
        <f>VLOOKUP(B53,Encargos!$A$8:$B$652,2,0)</f>
        <v>3.9465331721730834E-3</v>
      </c>
    </row>
    <row r="54" spans="1:13" s="130" customFormat="1">
      <c r="A54" s="130">
        <f t="shared" si="8"/>
        <v>316</v>
      </c>
      <c r="B54" s="127">
        <v>46082</v>
      </c>
      <c r="C54" s="138">
        <f t="shared" si="4"/>
        <v>36658722945.896683</v>
      </c>
      <c r="D54" s="138">
        <f t="shared" si="0"/>
        <v>102282107.41319674</v>
      </c>
      <c r="E54" s="138">
        <f t="shared" si="9"/>
        <v>36761005053.309883</v>
      </c>
      <c r="F54" s="138">
        <f>'9496'!X52</f>
        <v>138727784.1078378</v>
      </c>
      <c r="G54" s="139">
        <f>VLOOKUP(B54,'Fluxo dív. garantidas - RRF'!$O$3:$P$122,2,0)</f>
        <v>44162569.00068</v>
      </c>
      <c r="H54" s="138">
        <f t="shared" si="20"/>
        <v>0</v>
      </c>
      <c r="I54" s="140">
        <f t="shared" si="21"/>
        <v>116911061.41271646</v>
      </c>
      <c r="J54" s="138">
        <f t="shared" si="10"/>
        <v>0</v>
      </c>
      <c r="K54" s="141">
        <f t="shared" si="11"/>
        <v>116911061.41271646</v>
      </c>
      <c r="L54" s="138">
        <f t="shared" si="3"/>
        <v>36826984345.005684</v>
      </c>
      <c r="M54" s="129">
        <f>VLOOKUP(B54,Encargos!$A$8:$B$652,2,0)</f>
        <v>2.7901164905321796E-3</v>
      </c>
    </row>
    <row r="55" spans="1:13" s="130" customFormat="1">
      <c r="A55" s="130">
        <f t="shared" si="8"/>
        <v>315</v>
      </c>
      <c r="B55" s="127">
        <v>46113</v>
      </c>
      <c r="C55" s="138">
        <f t="shared" si="4"/>
        <v>36826984345.005684</v>
      </c>
      <c r="D55" s="138">
        <f t="shared" si="0"/>
        <v>102751576.31757078</v>
      </c>
      <c r="E55" s="138">
        <f t="shared" si="9"/>
        <v>36929735921.323257</v>
      </c>
      <c r="F55" s="138">
        <f>'9496'!X53</f>
        <v>138973647.71224236</v>
      </c>
      <c r="G55" s="139">
        <f>VLOOKUP(B55,'Fluxo dív. garantidas - RRF'!$O$3:$P$122,2,0)</f>
        <v>154156328.33641198</v>
      </c>
      <c r="H55" s="138">
        <f t="shared" si="20"/>
        <v>0</v>
      </c>
      <c r="I55" s="140">
        <f t="shared" si="21"/>
        <v>118167828.24562511</v>
      </c>
      <c r="J55" s="138">
        <f t="shared" si="10"/>
        <v>0</v>
      </c>
      <c r="K55" s="141">
        <f t="shared" si="11"/>
        <v>118167828.24562511</v>
      </c>
      <c r="L55" s="138">
        <f t="shared" si="3"/>
        <v>37104698069.126282</v>
      </c>
      <c r="M55" s="129">
        <f>VLOOKUP(B55,Encargos!$A$8:$B$652,2,0)</f>
        <v>2.7901164905321796E-3</v>
      </c>
    </row>
    <row r="56" spans="1:13" s="130" customFormat="1">
      <c r="A56" s="130">
        <f t="shared" si="8"/>
        <v>314</v>
      </c>
      <c r="B56" s="127">
        <v>46143</v>
      </c>
      <c r="C56" s="138">
        <f t="shared" si="4"/>
        <v>37104698069.126282</v>
      </c>
      <c r="D56" s="138">
        <f t="shared" si="0"/>
        <v>103526429.95888676</v>
      </c>
      <c r="E56" s="138">
        <f t="shared" si="9"/>
        <v>37208224499.085167</v>
      </c>
      <c r="F56" s="138">
        <f>'9496'!X54</f>
        <v>139346939.62433311</v>
      </c>
      <c r="G56" s="139">
        <f>VLOOKUP(B56,'Fluxo dív. garantidas - RRF'!$O$3:$P$122,2,0)</f>
        <v>50258853.225515999</v>
      </c>
      <c r="H56" s="138">
        <f t="shared" si="20"/>
        <v>0</v>
      </c>
      <c r="I56" s="140">
        <f t="shared" si="21"/>
        <v>119101370.35648096</v>
      </c>
      <c r="J56" s="138">
        <f t="shared" si="10"/>
        <v>0</v>
      </c>
      <c r="K56" s="141">
        <f t="shared" si="11"/>
        <v>119101370.35648096</v>
      </c>
      <c r="L56" s="138">
        <f t="shared" si="3"/>
        <v>37278728921.578537</v>
      </c>
      <c r="M56" s="129">
        <f>VLOOKUP(B56,Encargos!$A$8:$B$652,2,0)</f>
        <v>2.7901164905321796E-3</v>
      </c>
    </row>
    <row r="57" spans="1:13" s="130" customFormat="1">
      <c r="A57" s="130">
        <f t="shared" si="8"/>
        <v>313</v>
      </c>
      <c r="B57" s="127">
        <v>46174</v>
      </c>
      <c r="C57" s="138">
        <f t="shared" si="4"/>
        <v>37278728921.578537</v>
      </c>
      <c r="D57" s="138">
        <f t="shared" si="0"/>
        <v>104011996.31017517</v>
      </c>
      <c r="E57" s="138">
        <f t="shared" si="9"/>
        <v>37382740917.88871</v>
      </c>
      <c r="F57" s="138">
        <f>'9496'!X55</f>
        <v>139750234.91981333</v>
      </c>
      <c r="G57" s="139">
        <f>VLOOKUP(B57,'Fluxo dív. garantidas - RRF'!$O$3:$P$122,2,0)</f>
        <v>139736094.90446401</v>
      </c>
      <c r="H57" s="138">
        <f t="shared" si="20"/>
        <v>0</v>
      </c>
      <c r="I57" s="140">
        <f t="shared" si="21"/>
        <v>120326604.62528111</v>
      </c>
      <c r="J57" s="138">
        <f t="shared" si="10"/>
        <v>0</v>
      </c>
      <c r="K57" s="141">
        <f t="shared" si="11"/>
        <v>120326604.62528111</v>
      </c>
      <c r="L57" s="138">
        <f t="shared" si="3"/>
        <v>37541900643.087708</v>
      </c>
      <c r="M57" s="129">
        <f>VLOOKUP(B57,Encargos!$A$8:$B$652,2,0)</f>
        <v>2.7901164905321796E-3</v>
      </c>
    </row>
    <row r="58" spans="1:13" s="130" customFormat="1">
      <c r="A58" s="130">
        <f t="shared" si="8"/>
        <v>312</v>
      </c>
      <c r="B58" s="127">
        <v>46204</v>
      </c>
      <c r="C58" s="138">
        <f t="shared" si="4"/>
        <v>37541900643.087708</v>
      </c>
      <c r="D58" s="138">
        <f t="shared" si="0"/>
        <v>104746276.07019965</v>
      </c>
      <c r="E58" s="138">
        <f t="shared" si="9"/>
        <v>37646646919.157906</v>
      </c>
      <c r="F58" s="138">
        <f>'9496'!X56</f>
        <v>140125612.79372776</v>
      </c>
      <c r="G58" s="139">
        <f>VLOOKUP(B58,'Fluxo dív. garantidas - RRF'!$O$3:$P$122,2,0)</f>
        <v>48015455.918087989</v>
      </c>
      <c r="H58" s="138">
        <f t="shared" si="20"/>
        <v>0</v>
      </c>
      <c r="I58" s="140">
        <f t="shared" si="21"/>
        <v>121265346.11496705</v>
      </c>
      <c r="J58" s="138">
        <f t="shared" si="10"/>
        <v>0</v>
      </c>
      <c r="K58" s="141">
        <f t="shared" si="11"/>
        <v>121265346.11496705</v>
      </c>
      <c r="L58" s="138">
        <f t="shared" si="3"/>
        <v>37713522641.754753</v>
      </c>
      <c r="M58" s="129">
        <f>VLOOKUP(B58,Encargos!$A$8:$B$652,2,0)</f>
        <v>2.7901164905321796E-3</v>
      </c>
    </row>
    <row r="59" spans="1:13" s="130" customFormat="1">
      <c r="A59" s="130">
        <f t="shared" si="8"/>
        <v>311</v>
      </c>
      <c r="B59" s="127">
        <v>46235</v>
      </c>
      <c r="C59" s="138">
        <f t="shared" si="4"/>
        <v>37713522641.754753</v>
      </c>
      <c r="D59" s="138">
        <f t="shared" si="0"/>
        <v>105225121.43881866</v>
      </c>
      <c r="E59" s="138">
        <f t="shared" si="9"/>
        <v>37818747763.193573</v>
      </c>
      <c r="F59" s="138">
        <f>'9496'!X57</f>
        <v>140531161.71046999</v>
      </c>
      <c r="G59" s="139">
        <f>VLOOKUP(B59,'Fluxo dív. garantidas - RRF'!$O$3:$P$122,2,0)</f>
        <v>47606728.255823992</v>
      </c>
      <c r="H59" s="138">
        <f t="shared" si="20"/>
        <v>0</v>
      </c>
      <c r="I59" s="140">
        <f t="shared" si="21"/>
        <v>122208635.54070696</v>
      </c>
      <c r="J59" s="138">
        <f t="shared" si="10"/>
        <v>0</v>
      </c>
      <c r="K59" s="141">
        <f t="shared" si="11"/>
        <v>122208635.54070696</v>
      </c>
      <c r="L59" s="138">
        <f t="shared" si="3"/>
        <v>37884677017.619156</v>
      </c>
      <c r="M59" s="129">
        <f>VLOOKUP(B59,Encargos!$A$8:$B$652,2,0)</f>
        <v>2.7901164905321796E-3</v>
      </c>
    </row>
    <row r="60" spans="1:13" s="130" customFormat="1">
      <c r="A60" s="130">
        <f t="shared" si="8"/>
        <v>310</v>
      </c>
      <c r="B60" s="127">
        <v>46266</v>
      </c>
      <c r="C60" s="138">
        <f t="shared" si="4"/>
        <v>37884677017.619156</v>
      </c>
      <c r="D60" s="138">
        <f t="shared" si="0"/>
        <v>105702662.08534467</v>
      </c>
      <c r="E60" s="138">
        <f t="shared" si="9"/>
        <v>37990379679.704498</v>
      </c>
      <c r="F60" s="138">
        <f>'9496'!X58</f>
        <v>140923260.02219203</v>
      </c>
      <c r="G60" s="139">
        <f>VLOOKUP(B60,'Fluxo dív. garantidas - RRF'!$O$3:$P$122,2,0)</f>
        <v>47813218.718184002</v>
      </c>
      <c r="H60" s="138">
        <f t="shared" si="20"/>
        <v>0</v>
      </c>
      <c r="I60" s="140">
        <f t="shared" si="21"/>
        <v>123158439.22078992</v>
      </c>
      <c r="J60" s="138">
        <f t="shared" si="10"/>
        <v>0</v>
      </c>
      <c r="K60" s="141">
        <f t="shared" si="11"/>
        <v>123158439.22078992</v>
      </c>
      <c r="L60" s="138">
        <f t="shared" si="3"/>
        <v>38055957719.224091</v>
      </c>
      <c r="M60" s="129">
        <f>VLOOKUP(B60,Encargos!$A$8:$B$652,2,0)</f>
        <v>2.7901164905321796E-3</v>
      </c>
    </row>
    <row r="61" spans="1:13" s="130" customFormat="1">
      <c r="A61" s="130">
        <f t="shared" si="8"/>
        <v>309</v>
      </c>
      <c r="B61" s="127">
        <v>46296</v>
      </c>
      <c r="C61" s="138">
        <f t="shared" si="4"/>
        <v>38055957719.224091</v>
      </c>
      <c r="D61" s="138">
        <f t="shared" si="0"/>
        <v>106180555.19540253</v>
      </c>
      <c r="E61" s="138">
        <f t="shared" si="9"/>
        <v>38162138274.419495</v>
      </c>
      <c r="F61" s="138">
        <f>'9496'!X59</f>
        <v>141301788.71491703</v>
      </c>
      <c r="G61" s="139">
        <f>VLOOKUP(B61,'Fluxo dív. garantidas - RRF'!$O$3:$P$122,2,0)</f>
        <v>150452365.83756</v>
      </c>
      <c r="H61" s="138">
        <f t="shared" si="20"/>
        <v>0</v>
      </c>
      <c r="I61" s="140">
        <f t="shared" si="21"/>
        <v>124446253.81544329</v>
      </c>
      <c r="J61" s="138">
        <f t="shared" si="10"/>
        <v>0</v>
      </c>
      <c r="K61" s="141">
        <f t="shared" si="11"/>
        <v>124446253.81544329</v>
      </c>
      <c r="L61" s="138">
        <f t="shared" si="3"/>
        <v>38329446175.156532</v>
      </c>
      <c r="M61" s="129">
        <f>VLOOKUP(B61,Encargos!$A$8:$B$652,2,0)</f>
        <v>2.7901164905321796E-3</v>
      </c>
    </row>
    <row r="62" spans="1:13" s="130" customFormat="1">
      <c r="A62" s="130">
        <f t="shared" si="8"/>
        <v>308</v>
      </c>
      <c r="B62" s="127">
        <v>46327</v>
      </c>
      <c r="C62" s="138">
        <f t="shared" si="4"/>
        <v>38329446175.156532</v>
      </c>
      <c r="D62" s="138">
        <f t="shared" si="0"/>
        <v>106943619.84626982</v>
      </c>
      <c r="E62" s="138">
        <f t="shared" si="9"/>
        <v>38436389795.0028</v>
      </c>
      <c r="F62" s="138">
        <f>'9496'!X60</f>
        <v>141710741.69791976</v>
      </c>
      <c r="G62" s="139">
        <f>VLOOKUP(B62,'Fluxo dív. garantidas - RRF'!$O$3:$P$122,2,0)</f>
        <v>47137349.564088002</v>
      </c>
      <c r="H62" s="138">
        <f t="shared" si="20"/>
        <v>0</v>
      </c>
      <c r="I62" s="140">
        <f t="shared" si="21"/>
        <v>125406616.51384678</v>
      </c>
      <c r="J62" s="138">
        <f t="shared" si="10"/>
        <v>0</v>
      </c>
      <c r="K62" s="141">
        <f t="shared" si="11"/>
        <v>125406616.51384678</v>
      </c>
      <c r="L62" s="138">
        <f t="shared" si="3"/>
        <v>38499831269.750961</v>
      </c>
      <c r="M62" s="129">
        <f>VLOOKUP(B62,Encargos!$A$8:$B$652,2,0)</f>
        <v>2.7901164905321796E-3</v>
      </c>
    </row>
    <row r="63" spans="1:13" s="130" customFormat="1">
      <c r="A63" s="130">
        <f t="shared" si="8"/>
        <v>307</v>
      </c>
      <c r="B63" s="127">
        <v>46357</v>
      </c>
      <c r="C63" s="138">
        <f t="shared" si="4"/>
        <v>38499831269.750961</v>
      </c>
      <c r="D63" s="138">
        <f t="shared" si="0"/>
        <v>107419014.10843863</v>
      </c>
      <c r="E63" s="138">
        <f t="shared" si="9"/>
        <v>38607250283.859398</v>
      </c>
      <c r="F63" s="138">
        <f>'9496'!X61</f>
        <v>142091385.61569148</v>
      </c>
      <c r="G63" s="139">
        <f>VLOOKUP(B63,'Fluxo dív. garantidas - RRF'!$O$3:$P$122,2,0)</f>
        <v>135808284.98813999</v>
      </c>
      <c r="H63" s="138">
        <f t="shared" si="20"/>
        <v>0</v>
      </c>
      <c r="I63" s="140">
        <f t="shared" si="21"/>
        <v>126661726.23603657</v>
      </c>
      <c r="J63" s="138">
        <f t="shared" si="10"/>
        <v>0</v>
      </c>
      <c r="K63" s="141">
        <f t="shared" si="11"/>
        <v>126661726.23603657</v>
      </c>
      <c r="L63" s="138">
        <f t="shared" si="3"/>
        <v>38758488228.227188</v>
      </c>
      <c r="M63" s="129">
        <f>VLOOKUP(B63,Encargos!$A$8:$B$652,2,0)</f>
        <v>2.7901164905321796E-3</v>
      </c>
    </row>
    <row r="64" spans="1:13" s="130" customFormat="1">
      <c r="A64" s="130">
        <f t="shared" si="8"/>
        <v>306</v>
      </c>
      <c r="B64" s="127">
        <v>46388</v>
      </c>
      <c r="C64" s="138">
        <f t="shared" si="4"/>
        <v>38758488228.227188</v>
      </c>
      <c r="D64" s="138">
        <f t="shared" si="0"/>
        <v>108140697.15367404</v>
      </c>
      <c r="E64" s="138">
        <f t="shared" si="9"/>
        <v>38866628925.380859</v>
      </c>
      <c r="F64" s="138">
        <f>'9496'!X62</f>
        <v>142502623.83521435</v>
      </c>
      <c r="G64" s="139">
        <f>VLOOKUP(B64,'Fluxo dív. garantidas - RRF'!$O$3:$P$122,2,0)</f>
        <v>46768674.52799999</v>
      </c>
      <c r="H64" s="138">
        <f t="shared" si="20"/>
        <v>0</v>
      </c>
      <c r="I64" s="140">
        <f t="shared" si="21"/>
        <v>127633660.86190873</v>
      </c>
      <c r="J64" s="138">
        <f t="shared" si="10"/>
        <v>0</v>
      </c>
      <c r="K64" s="141">
        <f t="shared" si="11"/>
        <v>127633660.86190873</v>
      </c>
      <c r="L64" s="138">
        <f t="shared" ref="L64:L127" si="22">SUM(E64:H64)-I64</f>
        <v>38928266562.882164</v>
      </c>
      <c r="M64" s="129">
        <f>VLOOKUP(B64,Encargos!$A$8:$B$652,2,0)</f>
        <v>2.7901164905321796E-3</v>
      </c>
    </row>
    <row r="65" spans="1:13" s="130" customFormat="1">
      <c r="A65" s="130">
        <f t="shared" si="8"/>
        <v>305</v>
      </c>
      <c r="B65" s="127">
        <v>46419</v>
      </c>
      <c r="C65" s="138">
        <f t="shared" si="4"/>
        <v>38928266562.882164</v>
      </c>
      <c r="D65" s="138">
        <f t="shared" ref="D65:D128" si="23">C65*M65</f>
        <v>108614398.48492998</v>
      </c>
      <c r="E65" s="138">
        <f t="shared" si="9"/>
        <v>39036880961.367096</v>
      </c>
      <c r="F65" s="138">
        <f>'9496'!X63</f>
        <v>114299602.21873893</v>
      </c>
      <c r="G65" s="139">
        <f>VLOOKUP(B65,'Fluxo dív. garantidas - RRF'!$O$3:$P$122,2,0)</f>
        <v>37469811.817416005</v>
      </c>
      <c r="H65" s="138">
        <f t="shared" si="20"/>
        <v>0</v>
      </c>
      <c r="I65" s="140">
        <f t="shared" si="21"/>
        <v>128487378.28001066</v>
      </c>
      <c r="J65" s="138">
        <f t="shared" si="10"/>
        <v>0</v>
      </c>
      <c r="K65" s="141">
        <f t="shared" si="11"/>
        <v>128487378.28001066</v>
      </c>
      <c r="L65" s="138">
        <f t="shared" si="22"/>
        <v>39060162997.123238</v>
      </c>
      <c r="M65" s="129">
        <f>VLOOKUP(B65,Encargos!$A$8:$B$652,2,0)</f>
        <v>2.7901164905321796E-3</v>
      </c>
    </row>
    <row r="66" spans="1:13" s="130" customFormat="1">
      <c r="A66" s="130">
        <f t="shared" si="8"/>
        <v>304</v>
      </c>
      <c r="B66" s="127">
        <v>46447</v>
      </c>
      <c r="C66" s="138">
        <f t="shared" si="4"/>
        <v>39060162997.123238</v>
      </c>
      <c r="D66" s="138">
        <f t="shared" si="23"/>
        <v>96332899.301060006</v>
      </c>
      <c r="E66" s="138">
        <f t="shared" si="9"/>
        <v>39156495896.424301</v>
      </c>
      <c r="F66" s="138">
        <f>'9496'!X64</f>
        <v>114606204.10520163</v>
      </c>
      <c r="G66" s="139">
        <f>VLOOKUP(B66,'Fluxo dív. garantidas - RRF'!$O$3:$P$122,2,0)</f>
        <v>37311589.810088001</v>
      </c>
      <c r="H66" s="138">
        <f t="shared" si="20"/>
        <v>0</v>
      </c>
      <c r="I66" s="140">
        <f t="shared" si="21"/>
        <v>129303992.40243287</v>
      </c>
      <c r="J66" s="138">
        <f t="shared" si="10"/>
        <v>0</v>
      </c>
      <c r="K66" s="141">
        <f t="shared" si="11"/>
        <v>129303992.40243287</v>
      </c>
      <c r="L66" s="138">
        <f t="shared" si="22"/>
        <v>39179109697.937157</v>
      </c>
      <c r="M66" s="129">
        <f>VLOOKUP(B66,Encargos!$A$8:$B$652,2,0)</f>
        <v>2.4662697723036864E-3</v>
      </c>
    </row>
    <row r="67" spans="1:13" s="130" customFormat="1">
      <c r="A67" s="130">
        <f t="shared" si="8"/>
        <v>303</v>
      </c>
      <c r="B67" s="127">
        <v>46478</v>
      </c>
      <c r="C67" s="138">
        <f t="shared" si="4"/>
        <v>39179109697.937157</v>
      </c>
      <c r="D67" s="138">
        <f t="shared" si="23"/>
        <v>96626253.953792617</v>
      </c>
      <c r="E67" s="138">
        <f t="shared" si="9"/>
        <v>39275735951.890953</v>
      </c>
      <c r="F67" s="138">
        <f>'9496'!X65</f>
        <v>114864084.75241339</v>
      </c>
      <c r="G67" s="139">
        <f>VLOOKUP(B67,'Fluxo dív. garantidas - RRF'!$O$3:$P$122,2,0)</f>
        <v>117276173.40533599</v>
      </c>
      <c r="H67" s="138">
        <f t="shared" si="20"/>
        <v>0</v>
      </c>
      <c r="I67" s="140">
        <f t="shared" si="21"/>
        <v>130389030.39620033</v>
      </c>
      <c r="J67" s="138">
        <f t="shared" si="10"/>
        <v>0</v>
      </c>
      <c r="K67" s="141">
        <f t="shared" si="11"/>
        <v>130389030.39620033</v>
      </c>
      <c r="L67" s="138">
        <f t="shared" si="22"/>
        <v>39377487179.652496</v>
      </c>
      <c r="M67" s="129">
        <f>VLOOKUP(B67,Encargos!$A$8:$B$652,2,0)</f>
        <v>2.4662697723036864E-3</v>
      </c>
    </row>
    <row r="68" spans="1:13" s="130" customFormat="1">
      <c r="A68" s="130">
        <f t="shared" si="8"/>
        <v>302</v>
      </c>
      <c r="B68" s="127">
        <v>46508</v>
      </c>
      <c r="C68" s="138">
        <f t="shared" si="4"/>
        <v>39377487179.652496</v>
      </c>
      <c r="D68" s="138">
        <f t="shared" si="23"/>
        <v>97115506.340452895</v>
      </c>
      <c r="E68" s="138">
        <f t="shared" si="9"/>
        <v>39474602685.99295</v>
      </c>
      <c r="F68" s="138">
        <f>'9496'!X66</f>
        <v>115135422.37305115</v>
      </c>
      <c r="G68" s="139">
        <f>VLOOKUP(B68,'Fluxo dív. garantidas - RRF'!$O$3:$P$122,2,0)</f>
        <v>31698744.732951999</v>
      </c>
      <c r="H68" s="138">
        <f t="shared" si="20"/>
        <v>0</v>
      </c>
      <c r="I68" s="140">
        <f t="shared" si="21"/>
        <v>131196810.77185084</v>
      </c>
      <c r="J68" s="138">
        <f t="shared" si="10"/>
        <v>0</v>
      </c>
      <c r="K68" s="141">
        <f t="shared" si="11"/>
        <v>131196810.77185084</v>
      </c>
      <c r="L68" s="138">
        <f t="shared" si="22"/>
        <v>39490240042.327103</v>
      </c>
      <c r="M68" s="129">
        <f>VLOOKUP(B68,Encargos!$A$8:$B$652,2,0)</f>
        <v>2.4662697723036864E-3</v>
      </c>
    </row>
    <row r="69" spans="1:13" s="130" customFormat="1">
      <c r="A69" s="130">
        <f t="shared" si="8"/>
        <v>301</v>
      </c>
      <c r="B69" s="127">
        <v>46539</v>
      </c>
      <c r="C69" s="138">
        <f t="shared" ref="C69" si="24">L68</f>
        <v>39490240042.327103</v>
      </c>
      <c r="D69" s="138">
        <f t="shared" ref="D69" si="25">C69*M69</f>
        <v>97393585.317407981</v>
      </c>
      <c r="E69" s="138">
        <f t="shared" ref="E69" si="26">C69+D69</f>
        <v>39587633627.644508</v>
      </c>
      <c r="F69" s="138">
        <f>'9496'!X67</f>
        <v>115431355.05196498</v>
      </c>
      <c r="G69" s="139">
        <f>VLOOKUP(B69,'Fluxo dív. garantidas - RRF'!$O$3:$P$122,2,0)</f>
        <v>100434425.637436</v>
      </c>
      <c r="H69" s="138">
        <f t="shared" ref="H69" si="27">SUM(E69:G69)*0</f>
        <v>0</v>
      </c>
      <c r="I69" s="140">
        <f t="shared" ref="I69" si="28">PMT(0,A69,-SUM(E69:G69))</f>
        <v>132237539.56257112</v>
      </c>
      <c r="J69" s="138">
        <f t="shared" ref="J69" si="29">H69</f>
        <v>0</v>
      </c>
      <c r="K69" s="141">
        <f t="shared" ref="K69" si="30">I69-J69</f>
        <v>132237539.56257112</v>
      </c>
      <c r="L69" s="138">
        <f t="shared" ref="L69" si="31">SUM(E69:H69)-I69</f>
        <v>39671261868.771339</v>
      </c>
      <c r="M69" s="129">
        <f>VLOOKUP(B69,Encargos!$A$8:$B$652,2,0)</f>
        <v>2.4662697723036864E-3</v>
      </c>
    </row>
    <row r="70" spans="1:13">
      <c r="A70">
        <f t="shared" si="8"/>
        <v>300</v>
      </c>
      <c r="B70" s="1">
        <v>46569</v>
      </c>
      <c r="C70" s="16">
        <f t="shared" ref="C70:C132" si="32">L69</f>
        <v>39671261868.771339</v>
      </c>
      <c r="D70" s="16">
        <f t="shared" si="23"/>
        <v>97829331.768390119</v>
      </c>
      <c r="E70" s="16">
        <f t="shared" si="9"/>
        <v>39769091200.539726</v>
      </c>
      <c r="F70" s="16">
        <f>'9496'!X68</f>
        <v>116102557.6092093</v>
      </c>
      <c r="G70" s="143">
        <f>VLOOKUP(B70,'Fluxo dív. garantidas - RRF'!$O$3:$P$122,2,0)-'Conta Gráfica Art. 9° - A LC206'!G70</f>
        <v>6332915602.2700348</v>
      </c>
      <c r="H70" s="16">
        <f t="shared" ref="H70:H127" si="33">SUM(E70:G70)*$N$4</f>
        <v>154060364.5347299</v>
      </c>
      <c r="I70" s="18">
        <f t="shared" si="6"/>
        <v>243956208.09340674</v>
      </c>
      <c r="J70" s="16">
        <f t="shared" si="10"/>
        <v>154060364.5347299</v>
      </c>
      <c r="K70" s="19">
        <f t="shared" si="11"/>
        <v>89895843.558676839</v>
      </c>
      <c r="L70" s="16">
        <f t="shared" si="22"/>
        <v>46128213516.860291</v>
      </c>
      <c r="M70" s="17">
        <f>VLOOKUP(B70,Encargos!$A$8:$B$652,2,0)</f>
        <v>2.4659999999999999E-3</v>
      </c>
    </row>
    <row r="71" spans="1:13">
      <c r="A71">
        <f t="shared" si="8"/>
        <v>299</v>
      </c>
      <c r="B71" s="1">
        <v>46600</v>
      </c>
      <c r="C71" s="16">
        <f t="shared" si="32"/>
        <v>46128213516.860291</v>
      </c>
      <c r="D71" s="16">
        <f t="shared" si="23"/>
        <v>113752174.53257747</v>
      </c>
      <c r="E71" s="16">
        <f t="shared" si="9"/>
        <v>46241965691.392868</v>
      </c>
      <c r="F71" s="16">
        <f>'9496'!X69</f>
        <v>171687964.78951934</v>
      </c>
      <c r="G71" s="29">
        <f>VLOOKUP(B71,'Fluxo dív. garantidas - RRF'!$O$3:$P$122,2,0)</f>
        <v>29426338.982920006</v>
      </c>
      <c r="H71" s="16">
        <f t="shared" si="33"/>
        <v>154810266.65055102</v>
      </c>
      <c r="I71" s="18">
        <f t="shared" si="6"/>
        <v>245621428.27530122</v>
      </c>
      <c r="J71" s="16">
        <f t="shared" si="10"/>
        <v>154810266.65055102</v>
      </c>
      <c r="K71" s="19">
        <f t="shared" si="11"/>
        <v>90811161.624750197</v>
      </c>
      <c r="L71" s="16">
        <f t="shared" si="22"/>
        <v>46352268833.540558</v>
      </c>
      <c r="M71" s="17">
        <f>VLOOKUP(B71,Encargos!$A$8:$B$652,2,0)</f>
        <v>2.4659999999999999E-3</v>
      </c>
    </row>
    <row r="72" spans="1:13">
      <c r="A72">
        <f t="shared" si="8"/>
        <v>298</v>
      </c>
      <c r="B72" s="1">
        <v>46631</v>
      </c>
      <c r="C72" s="16">
        <f t="shared" si="32"/>
        <v>46352268833.540558</v>
      </c>
      <c r="D72" s="16">
        <f t="shared" si="23"/>
        <v>114304694.94351101</v>
      </c>
      <c r="E72" s="16">
        <f t="shared" si="9"/>
        <v>46466573528.48407</v>
      </c>
      <c r="F72" s="16">
        <f>'9496'!X70</f>
        <v>172111347.31069034</v>
      </c>
      <c r="G72" s="29">
        <f>VLOOKUP(B72,'Fluxo dív. garantidas - RRF'!$O$3:$P$122,2,0)</f>
        <v>29484621.385207996</v>
      </c>
      <c r="H72" s="16">
        <f t="shared" si="33"/>
        <v>155560564.9905999</v>
      </c>
      <c r="I72" s="18">
        <f t="shared" si="6"/>
        <v>247295391.04236391</v>
      </c>
      <c r="J72" s="16">
        <f t="shared" si="10"/>
        <v>155560564.9905999</v>
      </c>
      <c r="K72" s="19">
        <f t="shared" si="11"/>
        <v>91734826.051764011</v>
      </c>
      <c r="L72" s="16">
        <f t="shared" si="22"/>
        <v>46576434671.128204</v>
      </c>
      <c r="M72" s="17">
        <f>VLOOKUP(B72,Encargos!$A$8:$B$652,2,0)</f>
        <v>2.4659999999999999E-3</v>
      </c>
    </row>
    <row r="73" spans="1:13">
      <c r="A73">
        <f t="shared" si="8"/>
        <v>297</v>
      </c>
      <c r="B73" s="1">
        <v>46661</v>
      </c>
      <c r="C73" s="16">
        <f t="shared" si="32"/>
        <v>46576434671.128204</v>
      </c>
      <c r="D73" s="16">
        <f t="shared" si="23"/>
        <v>114857487.89900215</v>
      </c>
      <c r="E73" s="16">
        <f t="shared" si="9"/>
        <v>46691292159.027206</v>
      </c>
      <c r="F73" s="16">
        <f>'9496'!X71</f>
        <v>172535773.8931585</v>
      </c>
      <c r="G73" s="29">
        <f>VLOOKUP(B73,'Fluxo dív. garantidas - RRF'!$O$3:$P$122,2,0)</f>
        <v>128149845.41383198</v>
      </c>
      <c r="H73" s="16">
        <f t="shared" si="33"/>
        <v>156639925.92778066</v>
      </c>
      <c r="I73" s="18">
        <f t="shared" si="6"/>
        <v>249501697.64176464</v>
      </c>
      <c r="J73" s="16">
        <f t="shared" si="10"/>
        <v>156639925.92778066</v>
      </c>
      <c r="K73" s="19">
        <f t="shared" si="11"/>
        <v>92861771.713983983</v>
      </c>
      <c r="L73" s="16">
        <f t="shared" si="22"/>
        <v>46899116006.620216</v>
      </c>
      <c r="M73" s="17">
        <f>VLOOKUP(B73,Encargos!$A$8:$B$652,2,0)</f>
        <v>2.4659999999999999E-3</v>
      </c>
    </row>
    <row r="74" spans="1:13">
      <c r="A74">
        <f t="shared" si="8"/>
        <v>296</v>
      </c>
      <c r="B74" s="1">
        <v>46692</v>
      </c>
      <c r="C74" s="16">
        <f t="shared" si="32"/>
        <v>46899116006.620216</v>
      </c>
      <c r="D74" s="16">
        <f t="shared" si="23"/>
        <v>115653220.07232545</v>
      </c>
      <c r="E74" s="16">
        <f t="shared" si="9"/>
        <v>47014769226.692543</v>
      </c>
      <c r="F74" s="16">
        <f>'9496'!X72</f>
        <v>172961247.11157897</v>
      </c>
      <c r="G74" s="29">
        <f>VLOOKUP(B74,'Fluxo dív. garantidas - RRF'!$O$3:$P$122,2,0)</f>
        <v>43533253.457056008</v>
      </c>
      <c r="H74" s="16">
        <f t="shared" si="33"/>
        <v>157437545.75753728</v>
      </c>
      <c r="I74" s="18">
        <f t="shared" ref="I74:I137" si="34">PMT($N$4,A74,-SUM(E74:G74))</f>
        <v>251268712.18754122</v>
      </c>
      <c r="J74" s="16">
        <f t="shared" si="10"/>
        <v>157437545.75753728</v>
      </c>
      <c r="K74" s="19">
        <f t="shared" si="11"/>
        <v>93831166.430003941</v>
      </c>
      <c r="L74" s="16">
        <f t="shared" si="22"/>
        <v>47137432560.831177</v>
      </c>
      <c r="M74" s="17">
        <f>VLOOKUP(B74,Encargos!$A$8:$B$652,2,0)</f>
        <v>2.4659999999999999E-3</v>
      </c>
    </row>
    <row r="75" spans="1:13">
      <c r="A75">
        <f t="shared" si="8"/>
        <v>295</v>
      </c>
      <c r="B75" s="1">
        <v>46722</v>
      </c>
      <c r="C75" s="16">
        <f t="shared" si="32"/>
        <v>47137432560.831177</v>
      </c>
      <c r="D75" s="16">
        <f t="shared" si="23"/>
        <v>116240908.69500968</v>
      </c>
      <c r="E75" s="16">
        <f t="shared" si="9"/>
        <v>47253673469.526184</v>
      </c>
      <c r="F75" s="16">
        <f>'9496'!X73</f>
        <v>173387769.54695618</v>
      </c>
      <c r="G75" s="29">
        <f>VLOOKUP(B75,'Fluxo dív. garantidas - RRF'!$O$3:$P$122,2,0)</f>
        <v>111162556.62815601</v>
      </c>
      <c r="H75" s="16">
        <f t="shared" si="33"/>
        <v>158460745.98567101</v>
      </c>
      <c r="I75" s="18">
        <f t="shared" si="34"/>
        <v>253405152.20921424</v>
      </c>
      <c r="J75" s="16">
        <f t="shared" si="10"/>
        <v>158460745.98567101</v>
      </c>
      <c r="K75" s="19">
        <f t="shared" si="11"/>
        <v>94944406.223543227</v>
      </c>
      <c r="L75" s="16">
        <f t="shared" si="22"/>
        <v>47443279389.47776</v>
      </c>
      <c r="M75" s="17">
        <f>VLOOKUP(B75,Encargos!$A$8:$B$652,2,0)</f>
        <v>2.4659999999999999E-3</v>
      </c>
    </row>
    <row r="76" spans="1:13">
      <c r="A76">
        <f t="shared" ref="A76:A139" si="35">A75-1</f>
        <v>294</v>
      </c>
      <c r="B76" s="1">
        <v>46753</v>
      </c>
      <c r="C76" s="16">
        <f t="shared" si="32"/>
        <v>47443279389.47776</v>
      </c>
      <c r="D76" s="16">
        <f t="shared" si="23"/>
        <v>116995126.97445215</v>
      </c>
      <c r="E76" s="16">
        <f t="shared" si="9"/>
        <v>47560274516.452209</v>
      </c>
      <c r="F76" s="16">
        <f>'9496'!X74</f>
        <v>173815343.78665894</v>
      </c>
      <c r="G76" s="29">
        <f>VLOOKUP(B76,'Fluxo dív. garantidas - RRF'!$O$3:$P$122,2,0)</f>
        <v>43098535.599856004</v>
      </c>
      <c r="H76" s="16">
        <f t="shared" si="33"/>
        <v>159257294.65279576</v>
      </c>
      <c r="I76" s="18">
        <f t="shared" si="34"/>
        <v>255188634.79451996</v>
      </c>
      <c r="J76" s="16">
        <f t="shared" si="10"/>
        <v>159257294.65279576</v>
      </c>
      <c r="K76" s="19">
        <f t="shared" si="11"/>
        <v>95931340.141724199</v>
      </c>
      <c r="L76" s="16">
        <f t="shared" si="22"/>
        <v>47681257055.696999</v>
      </c>
      <c r="M76" s="17">
        <f>VLOOKUP(B76,Encargos!$A$8:$B$652,2,0)</f>
        <v>2.4659999999999999E-3</v>
      </c>
    </row>
    <row r="77" spans="1:13">
      <c r="A77">
        <f t="shared" si="35"/>
        <v>293</v>
      </c>
      <c r="B77" s="1">
        <v>46784</v>
      </c>
      <c r="C77" s="16">
        <f t="shared" si="32"/>
        <v>47681257055.696999</v>
      </c>
      <c r="D77" s="16">
        <f t="shared" si="23"/>
        <v>117581979.8993488</v>
      </c>
      <c r="E77" s="16">
        <f t="shared" ref="E77:E140" si="36">C77+D77</f>
        <v>47798839035.596344</v>
      </c>
      <c r="F77" s="16">
        <f>'9496'!X75</f>
        <v>130682979.31832764</v>
      </c>
      <c r="G77" s="29">
        <f>VLOOKUP(B77,'Fluxo dív. garantidas - RRF'!$O$3:$P$122,2,0)</f>
        <v>32421907.641651005</v>
      </c>
      <c r="H77" s="16">
        <f t="shared" si="33"/>
        <v>159873146.40852109</v>
      </c>
      <c r="I77" s="18">
        <f t="shared" si="34"/>
        <v>256690862.35271776</v>
      </c>
      <c r="J77" s="16">
        <f t="shared" ref="J77:J140" si="37">H77</f>
        <v>159873146.40852109</v>
      </c>
      <c r="K77" s="19">
        <f t="shared" ref="K77:K140" si="38">I77-J77</f>
        <v>96817715.944196671</v>
      </c>
      <c r="L77" s="16">
        <f t="shared" si="22"/>
        <v>47865126206.612129</v>
      </c>
      <c r="M77" s="17">
        <f>VLOOKUP(B77,Encargos!$A$8:$B$652,2,0)</f>
        <v>2.4659999999999999E-3</v>
      </c>
    </row>
    <row r="78" spans="1:13">
      <c r="A78">
        <f t="shared" si="35"/>
        <v>292</v>
      </c>
      <c r="B78" s="1">
        <v>46813</v>
      </c>
      <c r="C78" s="16">
        <f t="shared" si="32"/>
        <v>47865126206.612129</v>
      </c>
      <c r="D78" s="16">
        <f t="shared" si="23"/>
        <v>118035401.2255055</v>
      </c>
      <c r="E78" s="16">
        <f t="shared" si="36"/>
        <v>47983161607.837631</v>
      </c>
      <c r="F78" s="16">
        <f>'9496'!X76</f>
        <v>131005243.54532668</v>
      </c>
      <c r="G78" s="29">
        <f>VLOOKUP(B78,'Fluxo dív. garantidas - RRF'!$O$3:$P$122,2,0)</f>
        <v>32203364.678133003</v>
      </c>
      <c r="H78" s="16">
        <f t="shared" si="33"/>
        <v>160487900.72020364</v>
      </c>
      <c r="I78" s="18">
        <f t="shared" si="34"/>
        <v>258199116.33716083</v>
      </c>
      <c r="J78" s="16">
        <f t="shared" si="37"/>
        <v>160487900.72020364</v>
      </c>
      <c r="K78" s="19">
        <f t="shared" si="38"/>
        <v>97711215.616957188</v>
      </c>
      <c r="L78" s="16">
        <f t="shared" si="22"/>
        <v>48048659000.444138</v>
      </c>
      <c r="M78" s="17">
        <f>VLOOKUP(B78,Encargos!$A$8:$B$652,2,0)</f>
        <v>2.4659999999999999E-3</v>
      </c>
    </row>
    <row r="79" spans="1:13">
      <c r="A79">
        <f t="shared" si="35"/>
        <v>291</v>
      </c>
      <c r="B79" s="1">
        <v>46844</v>
      </c>
      <c r="C79" s="16">
        <f t="shared" si="32"/>
        <v>48048659000.444138</v>
      </c>
      <c r="D79" s="16">
        <f t="shared" si="23"/>
        <v>118487993.09509523</v>
      </c>
      <c r="E79" s="16">
        <f t="shared" si="36"/>
        <v>48167146993.53923</v>
      </c>
      <c r="F79" s="16">
        <f>'9496'!X77</f>
        <v>131328302.47590946</v>
      </c>
      <c r="G79" s="29">
        <f>VLOOKUP(B79,'Fluxo dív. garantidas - RRF'!$O$3:$P$122,2,0)</f>
        <v>68085190.040076017</v>
      </c>
      <c r="H79" s="16">
        <f t="shared" si="33"/>
        <v>161221868.28685072</v>
      </c>
      <c r="I79" s="18">
        <f t="shared" si="34"/>
        <v>259907423.79827628</v>
      </c>
      <c r="J79" s="16">
        <f t="shared" si="37"/>
        <v>161221868.28685072</v>
      </c>
      <c r="K79" s="19">
        <f t="shared" si="38"/>
        <v>98685555.511425555</v>
      </c>
      <c r="L79" s="16">
        <f t="shared" si="22"/>
        <v>48267874930.543785</v>
      </c>
      <c r="M79" s="17">
        <f>VLOOKUP(B79,Encargos!$A$8:$B$652,2,0)</f>
        <v>2.4659999999999999E-3</v>
      </c>
    </row>
    <row r="80" spans="1:13">
      <c r="A80">
        <f t="shared" si="35"/>
        <v>290</v>
      </c>
      <c r="B80" s="1">
        <v>46874</v>
      </c>
      <c r="C80" s="16">
        <f t="shared" si="32"/>
        <v>48267874930.543785</v>
      </c>
      <c r="D80" s="16">
        <f t="shared" si="23"/>
        <v>119028579.57872097</v>
      </c>
      <c r="E80" s="16">
        <f t="shared" si="36"/>
        <v>48386903510.122505</v>
      </c>
      <c r="F80" s="16">
        <f>'9496'!X78</f>
        <v>131652158.06981507</v>
      </c>
      <c r="G80" s="29">
        <f>VLOOKUP(B80,'Fluxo dív. garantidas - RRF'!$O$3:$P$122,2,0)</f>
        <v>3523010.5503780004</v>
      </c>
      <c r="H80" s="16">
        <f t="shared" si="33"/>
        <v>161740262.26247567</v>
      </c>
      <c r="I80" s="18">
        <f t="shared" si="34"/>
        <v>261276231.54896587</v>
      </c>
      <c r="J80" s="16">
        <f t="shared" si="37"/>
        <v>161740262.26247567</v>
      </c>
      <c r="K80" s="19">
        <f t="shared" si="38"/>
        <v>99535969.286490202</v>
      </c>
      <c r="L80" s="16">
        <f t="shared" si="22"/>
        <v>48422542709.456207</v>
      </c>
      <c r="M80" s="17">
        <f>VLOOKUP(B80,Encargos!$A$8:$B$652,2,0)</f>
        <v>2.4659999999999999E-3</v>
      </c>
    </row>
    <row r="81" spans="1:13">
      <c r="A81">
        <f t="shared" si="35"/>
        <v>289</v>
      </c>
      <c r="B81" s="1">
        <v>46905</v>
      </c>
      <c r="C81" s="16">
        <f t="shared" si="32"/>
        <v>48422542709.456207</v>
      </c>
      <c r="D81" s="16">
        <f t="shared" si="23"/>
        <v>119409990.321519</v>
      </c>
      <c r="E81" s="16">
        <f t="shared" si="36"/>
        <v>48541952699.777725</v>
      </c>
      <c r="F81" s="16">
        <f>'9496'!X79</f>
        <v>131976812.2916152</v>
      </c>
      <c r="G81" s="29">
        <f>VLOOKUP(B81,'Fluxo dív. garantidas - RRF'!$O$3:$P$122,2,0)</f>
        <v>53268881.982393011</v>
      </c>
      <c r="H81" s="16">
        <f t="shared" si="33"/>
        <v>162423994.64683911</v>
      </c>
      <c r="I81" s="18">
        <f t="shared" si="34"/>
        <v>262920079.32599607</v>
      </c>
      <c r="J81" s="16">
        <f t="shared" si="37"/>
        <v>162423994.64683911</v>
      </c>
      <c r="K81" s="19">
        <f t="shared" si="38"/>
        <v>100496084.67915696</v>
      </c>
      <c r="L81" s="16">
        <f t="shared" si="22"/>
        <v>48626702309.372574</v>
      </c>
      <c r="M81" s="17">
        <f>VLOOKUP(B81,Encargos!$A$8:$B$652,2,0)</f>
        <v>2.4659999999999999E-3</v>
      </c>
    </row>
    <row r="82" spans="1:13">
      <c r="A82">
        <f t="shared" si="35"/>
        <v>288</v>
      </c>
      <c r="B82" s="1">
        <v>46935</v>
      </c>
      <c r="C82" s="16">
        <f t="shared" si="32"/>
        <v>48626702309.372574</v>
      </c>
      <c r="D82" s="16">
        <f t="shared" si="23"/>
        <v>119913447.89491276</v>
      </c>
      <c r="E82" s="16">
        <f t="shared" si="36"/>
        <v>48746615757.267487</v>
      </c>
      <c r="F82" s="16">
        <f>'9496'!X80</f>
        <v>132302267.11072634</v>
      </c>
      <c r="G82" s="29">
        <f>VLOOKUP(B82,'Fluxo dív. garantidas - RRF'!$O$3:$P$122,2,0)</f>
        <v>3483325.4192880001</v>
      </c>
      <c r="H82" s="16">
        <f t="shared" si="33"/>
        <v>162941337.83265835</v>
      </c>
      <c r="I82" s="18">
        <f t="shared" si="34"/>
        <v>264302620.37441799</v>
      </c>
      <c r="J82" s="16">
        <f t="shared" si="37"/>
        <v>162941337.83265835</v>
      </c>
      <c r="K82" s="19">
        <f t="shared" si="38"/>
        <v>101361282.54175964</v>
      </c>
      <c r="L82" s="16">
        <f t="shared" si="22"/>
        <v>48781040067.255737</v>
      </c>
      <c r="M82" s="17">
        <f>VLOOKUP(B82,Encargos!$A$8:$B$652,2,0)</f>
        <v>2.4659999999999999E-3</v>
      </c>
    </row>
    <row r="83" spans="1:13">
      <c r="A83">
        <f t="shared" si="35"/>
        <v>287</v>
      </c>
      <c r="B83" s="1">
        <v>46966</v>
      </c>
      <c r="C83" s="16">
        <f t="shared" si="32"/>
        <v>48781040067.255737</v>
      </c>
      <c r="D83" s="16">
        <f t="shared" si="23"/>
        <v>120294044.80585264</v>
      </c>
      <c r="E83" s="16">
        <f t="shared" si="36"/>
        <v>48901334112.061592</v>
      </c>
      <c r="F83" s="16">
        <f>'9496'!X81</f>
        <v>132628524.50142133</v>
      </c>
      <c r="G83" s="29">
        <f>VLOOKUP(B83,'Fluxo dív. garantidas - RRF'!$O$3:$P$122,2,0)</f>
        <v>3399967.1659470005</v>
      </c>
      <c r="H83" s="16">
        <f t="shared" si="33"/>
        <v>163457875.34576321</v>
      </c>
      <c r="I83" s="18">
        <f t="shared" si="34"/>
        <v>265691412.37142101</v>
      </c>
      <c r="J83" s="16">
        <f t="shared" si="37"/>
        <v>163457875.34576321</v>
      </c>
      <c r="K83" s="19">
        <f t="shared" si="38"/>
        <v>102233537.0256578</v>
      </c>
      <c r="L83" s="16">
        <f t="shared" si="22"/>
        <v>48935129066.7033</v>
      </c>
      <c r="M83" s="17">
        <f>VLOOKUP(B83,Encargos!$A$8:$B$652,2,0)</f>
        <v>2.4659999999999999E-3</v>
      </c>
    </row>
    <row r="84" spans="1:13">
      <c r="A84">
        <f t="shared" si="35"/>
        <v>286</v>
      </c>
      <c r="B84" s="1">
        <v>46997</v>
      </c>
      <c r="C84" s="16">
        <f t="shared" si="32"/>
        <v>48935129066.7033</v>
      </c>
      <c r="D84" s="16">
        <f t="shared" si="23"/>
        <v>120674028.27849033</v>
      </c>
      <c r="E84" s="16">
        <f t="shared" si="36"/>
        <v>49055803094.981789</v>
      </c>
      <c r="F84" s="16">
        <f>'9496'!X82</f>
        <v>132955586.44284189</v>
      </c>
      <c r="G84" s="29">
        <f>VLOOKUP(B84,'Fluxo dív. garantidas - RRF'!$O$3:$P$122,2,0)</f>
        <v>3382173.8187929997</v>
      </c>
      <c r="H84" s="16">
        <f t="shared" si="33"/>
        <v>163973802.85081142</v>
      </c>
      <c r="I84" s="18">
        <f t="shared" si="34"/>
        <v>267086848.05118084</v>
      </c>
      <c r="J84" s="16">
        <f t="shared" si="37"/>
        <v>163973802.85081142</v>
      </c>
      <c r="K84" s="19">
        <f t="shared" si="38"/>
        <v>103113045.20036942</v>
      </c>
      <c r="L84" s="16">
        <f t="shared" si="22"/>
        <v>49089027810.04306</v>
      </c>
      <c r="M84" s="17">
        <f>VLOOKUP(B84,Encargos!$A$8:$B$652,2,0)</f>
        <v>2.4659999999999999E-3</v>
      </c>
    </row>
    <row r="85" spans="1:13">
      <c r="A85">
        <f t="shared" si="35"/>
        <v>285</v>
      </c>
      <c r="B85" s="1">
        <v>47027</v>
      </c>
      <c r="C85" s="16">
        <f t="shared" si="32"/>
        <v>49089027810.04306</v>
      </c>
      <c r="D85" s="16">
        <f t="shared" si="23"/>
        <v>121053542.57956618</v>
      </c>
      <c r="E85" s="16">
        <f t="shared" si="36"/>
        <v>49210081352.622627</v>
      </c>
      <c r="F85" s="16">
        <f>'9496'!X83</f>
        <v>133283454.91900997</v>
      </c>
      <c r="G85" s="29">
        <f>VLOOKUP(B85,'Fluxo dív. garantidas - RRF'!$O$3:$P$122,2,0)</f>
        <v>57700622.370699003</v>
      </c>
      <c r="H85" s="16">
        <f t="shared" si="33"/>
        <v>164670218.09970778</v>
      </c>
      <c r="I85" s="18">
        <f t="shared" si="34"/>
        <v>268784603.09099907</v>
      </c>
      <c r="J85" s="16">
        <f t="shared" si="37"/>
        <v>164670218.09970778</v>
      </c>
      <c r="K85" s="19">
        <f t="shared" si="38"/>
        <v>104114384.99129128</v>
      </c>
      <c r="L85" s="16">
        <f t="shared" si="22"/>
        <v>49296951044.921043</v>
      </c>
      <c r="M85" s="17">
        <f>VLOOKUP(B85,Encargos!$A$8:$B$652,2,0)</f>
        <v>2.4659999999999999E-3</v>
      </c>
    </row>
    <row r="86" spans="1:13">
      <c r="A86">
        <f t="shared" si="35"/>
        <v>284</v>
      </c>
      <c r="B86" s="1">
        <v>47058</v>
      </c>
      <c r="C86" s="16">
        <f t="shared" si="32"/>
        <v>49296951044.921043</v>
      </c>
      <c r="D86" s="16">
        <f t="shared" si="23"/>
        <v>121566281.27677529</v>
      </c>
      <c r="E86" s="16">
        <f t="shared" si="36"/>
        <v>49418517326.197815</v>
      </c>
      <c r="F86" s="16">
        <f>'9496'!X84</f>
        <v>133612131.91884017</v>
      </c>
      <c r="G86" s="29">
        <f>VLOOKUP(B86,'Fluxo dív. garantidas - RRF'!$O$3:$P$122,2,0)</f>
        <v>3387909.1518689999</v>
      </c>
      <c r="H86" s="16">
        <f t="shared" si="33"/>
        <v>165185057.8908951</v>
      </c>
      <c r="I86" s="18">
        <f t="shared" si="34"/>
        <v>270194399.1301403</v>
      </c>
      <c r="J86" s="16">
        <f t="shared" si="37"/>
        <v>165185057.8908951</v>
      </c>
      <c r="K86" s="19">
        <f t="shared" si="38"/>
        <v>105009341.23924521</v>
      </c>
      <c r="L86" s="16">
        <f t="shared" si="22"/>
        <v>49450508026.029274</v>
      </c>
      <c r="M86" s="17">
        <f>VLOOKUP(B86,Encargos!$A$8:$B$652,2,0)</f>
        <v>2.4659999999999999E-3</v>
      </c>
    </row>
    <row r="87" spans="1:13">
      <c r="A87">
        <f t="shared" si="35"/>
        <v>283</v>
      </c>
      <c r="B87" s="1">
        <v>47088</v>
      </c>
      <c r="C87" s="16">
        <f t="shared" si="32"/>
        <v>49450508026.029274</v>
      </c>
      <c r="D87" s="16">
        <f t="shared" si="23"/>
        <v>121944952.79218818</v>
      </c>
      <c r="E87" s="16">
        <f t="shared" si="36"/>
        <v>49572452978.821465</v>
      </c>
      <c r="F87" s="16">
        <f>'9496'!X85</f>
        <v>133941619.43615209</v>
      </c>
      <c r="G87" s="29">
        <f>VLOOKUP(B87,'Fluxo dív. garantidas - RRF'!$O$3:$P$122,2,0)</f>
        <v>52982249.135211006</v>
      </c>
      <c r="H87" s="16">
        <f t="shared" si="33"/>
        <v>165864589.4913094</v>
      </c>
      <c r="I87" s="18">
        <f t="shared" si="34"/>
        <v>271882038.52819115</v>
      </c>
      <c r="J87" s="16">
        <f t="shared" si="37"/>
        <v>165864589.4913094</v>
      </c>
      <c r="K87" s="19">
        <f t="shared" si="38"/>
        <v>106017449.03688174</v>
      </c>
      <c r="L87" s="16">
        <f t="shared" si="22"/>
        <v>49653359398.355942</v>
      </c>
      <c r="M87" s="17">
        <f>VLOOKUP(B87,Encargos!$A$8:$B$652,2,0)</f>
        <v>2.4659999999999999E-3</v>
      </c>
    </row>
    <row r="88" spans="1:13">
      <c r="A88">
        <f t="shared" si="35"/>
        <v>282</v>
      </c>
      <c r="B88" s="1">
        <v>47119</v>
      </c>
      <c r="C88" s="16">
        <f t="shared" si="32"/>
        <v>49653359398.355942</v>
      </c>
      <c r="D88" s="16">
        <f t="shared" si="23"/>
        <v>122445184.27634574</v>
      </c>
      <c r="E88" s="16">
        <f t="shared" si="36"/>
        <v>49775804582.632286</v>
      </c>
      <c r="F88" s="16">
        <f>'9496'!X86</f>
        <v>134271919.46968156</v>
      </c>
      <c r="G88" s="29">
        <f>VLOOKUP(B88,'Fluxo dív. garantidas - RRF'!$O$3:$P$122,2,0)</f>
        <v>3319040.906049001</v>
      </c>
      <c r="H88" s="16">
        <f t="shared" si="33"/>
        <v>166377985.14336008</v>
      </c>
      <c r="I88" s="18">
        <f t="shared" si="34"/>
        <v>273305892.98548615</v>
      </c>
      <c r="J88" s="16">
        <f t="shared" si="37"/>
        <v>166377985.14336008</v>
      </c>
      <c r="K88" s="19">
        <f t="shared" si="38"/>
        <v>106927907.84212607</v>
      </c>
      <c r="L88" s="16">
        <f t="shared" si="22"/>
        <v>49806467635.165886</v>
      </c>
      <c r="M88" s="17">
        <f>VLOOKUP(B88,Encargos!$A$8:$B$652,2,0)</f>
        <v>2.4659999999999999E-3</v>
      </c>
    </row>
    <row r="89" spans="1:13">
      <c r="A89">
        <f t="shared" si="35"/>
        <v>281</v>
      </c>
      <c r="B89" s="1">
        <v>47150</v>
      </c>
      <c r="C89" s="16">
        <f t="shared" si="32"/>
        <v>49806467635.165886</v>
      </c>
      <c r="D89" s="16">
        <f t="shared" si="23"/>
        <v>122822749.18831907</v>
      </c>
      <c r="E89" s="16">
        <f t="shared" si="36"/>
        <v>49929290384.354202</v>
      </c>
      <c r="F89" s="16">
        <f>'9496'!X87</f>
        <v>89735356.015395865</v>
      </c>
      <c r="G89" s="29">
        <f>VLOOKUP(B89,'Fluxo dív. garantidas - RRF'!$O$3:$P$122,2,0)</f>
        <v>2280898.4562319992</v>
      </c>
      <c r="H89" s="16">
        <f t="shared" si="33"/>
        <v>166737688.7960861</v>
      </c>
      <c r="I89" s="18">
        <f t="shared" si="34"/>
        <v>274484791.40031642</v>
      </c>
      <c r="J89" s="16">
        <f t="shared" si="37"/>
        <v>166737688.7960861</v>
      </c>
      <c r="K89" s="19">
        <f t="shared" si="38"/>
        <v>107747102.60423031</v>
      </c>
      <c r="L89" s="16">
        <f t="shared" si="22"/>
        <v>49913559536.221603</v>
      </c>
      <c r="M89" s="17">
        <f>VLOOKUP(B89,Encargos!$A$8:$B$652,2,0)</f>
        <v>2.4659999999999999E-3</v>
      </c>
    </row>
    <row r="90" spans="1:13">
      <c r="A90">
        <f t="shared" si="35"/>
        <v>280</v>
      </c>
      <c r="B90" s="1">
        <v>47178</v>
      </c>
      <c r="C90" s="16">
        <f t="shared" si="32"/>
        <v>49913559536.221603</v>
      </c>
      <c r="D90" s="16">
        <f t="shared" si="23"/>
        <v>123086837.81632246</v>
      </c>
      <c r="E90" s="16">
        <f t="shared" si="36"/>
        <v>50036646374.037926</v>
      </c>
      <c r="F90" s="16">
        <f>'9496'!X88</f>
        <v>89956643.403329819</v>
      </c>
      <c r="G90" s="29">
        <f>VLOOKUP(B90,'Fluxo dív. garantidas - RRF'!$O$3:$P$122,2,0)</f>
        <v>2276352.7264059996</v>
      </c>
      <c r="H90" s="16">
        <f t="shared" si="33"/>
        <v>167096264.56722552</v>
      </c>
      <c r="I90" s="18">
        <f t="shared" si="34"/>
        <v>275668878.85579312</v>
      </c>
      <c r="J90" s="16">
        <f t="shared" si="37"/>
        <v>167096264.56722552</v>
      </c>
      <c r="K90" s="19">
        <f t="shared" si="38"/>
        <v>108572614.2885676</v>
      </c>
      <c r="L90" s="16">
        <f t="shared" si="22"/>
        <v>50020306755.879082</v>
      </c>
      <c r="M90" s="17">
        <f>VLOOKUP(B90,Encargos!$A$8:$B$652,2,0)</f>
        <v>2.4659999999999999E-3</v>
      </c>
    </row>
    <row r="91" spans="1:13">
      <c r="A91">
        <f t="shared" si="35"/>
        <v>279</v>
      </c>
      <c r="B91" s="1">
        <v>47209</v>
      </c>
      <c r="C91" s="16">
        <f t="shared" si="32"/>
        <v>50020306755.879082</v>
      </c>
      <c r="D91" s="16">
        <f t="shared" si="23"/>
        <v>123350076.4599978</v>
      </c>
      <c r="E91" s="16">
        <f t="shared" si="36"/>
        <v>50143656832.339081</v>
      </c>
      <c r="F91" s="16">
        <f>'9496'!X89</f>
        <v>90178476.485962451</v>
      </c>
      <c r="G91" s="29">
        <f>VLOOKUP(B91,'Fluxo dív. garantidas - RRF'!$O$3:$P$122,2,0)</f>
        <v>38985983.402871996</v>
      </c>
      <c r="H91" s="16">
        <f t="shared" si="33"/>
        <v>167576070.97409305</v>
      </c>
      <c r="I91" s="18">
        <f t="shared" si="34"/>
        <v>277060521.6433875</v>
      </c>
      <c r="J91" s="16">
        <f t="shared" si="37"/>
        <v>167576070.97409305</v>
      </c>
      <c r="K91" s="19">
        <f t="shared" si="38"/>
        <v>109484450.66929445</v>
      </c>
      <c r="L91" s="16">
        <f t="shared" si="22"/>
        <v>50163336841.558617</v>
      </c>
      <c r="M91" s="17">
        <f>VLOOKUP(B91,Encargos!$A$8:$B$652,2,0)</f>
        <v>2.4659999999999999E-3</v>
      </c>
    </row>
    <row r="92" spans="1:13">
      <c r="A92">
        <f t="shared" si="35"/>
        <v>278</v>
      </c>
      <c r="B92" s="1">
        <v>47239</v>
      </c>
      <c r="C92" s="16">
        <f t="shared" si="32"/>
        <v>50163336841.558617</v>
      </c>
      <c r="D92" s="16">
        <f t="shared" si="23"/>
        <v>123702788.65128355</v>
      </c>
      <c r="E92" s="16">
        <f t="shared" si="36"/>
        <v>50287039630.2099</v>
      </c>
      <c r="F92" s="16">
        <f>'9496'!X90</f>
        <v>90400856.608976826</v>
      </c>
      <c r="G92" s="29">
        <f>VLOOKUP(B92,'Fluxo dív. garantidas - RRF'!$O$3:$P$122,2,0)</f>
        <v>2287028.6142659998</v>
      </c>
      <c r="H92" s="16">
        <f t="shared" si="33"/>
        <v>167932425.05144382</v>
      </c>
      <c r="I92" s="18">
        <f t="shared" si="34"/>
        <v>278255683.62337703</v>
      </c>
      <c r="J92" s="16">
        <f t="shared" si="37"/>
        <v>167932425.05144382</v>
      </c>
      <c r="K92" s="19">
        <f t="shared" si="38"/>
        <v>110323258.57193321</v>
      </c>
      <c r="L92" s="16">
        <f t="shared" si="22"/>
        <v>50269404256.861214</v>
      </c>
      <c r="M92" s="17">
        <f>VLOOKUP(B92,Encargos!$A$8:$B$652,2,0)</f>
        <v>2.4659999999999999E-3</v>
      </c>
    </row>
    <row r="93" spans="1:13">
      <c r="A93">
        <f t="shared" si="35"/>
        <v>277</v>
      </c>
      <c r="B93" s="1">
        <v>47270</v>
      </c>
      <c r="C93" s="16">
        <f t="shared" si="32"/>
        <v>50269404256.861214</v>
      </c>
      <c r="D93" s="16">
        <f t="shared" si="23"/>
        <v>123964350.89741975</v>
      </c>
      <c r="E93" s="16">
        <f t="shared" si="36"/>
        <v>50393368607.758636</v>
      </c>
      <c r="F93" s="16">
        <f>'9496'!X91</f>
        <v>90623785.121374607</v>
      </c>
      <c r="G93" s="29">
        <f>VLOOKUP(B93,'Fluxo dív. garantidas - RRF'!$O$3:$P$122,2,0)</f>
        <v>34562604.462781996</v>
      </c>
      <c r="H93" s="16">
        <f t="shared" si="33"/>
        <v>168395183.324476</v>
      </c>
      <c r="I93" s="18">
        <f t="shared" si="34"/>
        <v>279634804.99238569</v>
      </c>
      <c r="J93" s="16">
        <f t="shared" si="37"/>
        <v>168395183.324476</v>
      </c>
      <c r="K93" s="19">
        <f t="shared" si="38"/>
        <v>111239621.66790968</v>
      </c>
      <c r="L93" s="16">
        <f t="shared" si="22"/>
        <v>50407315375.674889</v>
      </c>
      <c r="M93" s="17">
        <f>VLOOKUP(B93,Encargos!$A$8:$B$652,2,0)</f>
        <v>2.4659999999999999E-3</v>
      </c>
    </row>
    <row r="94" spans="1:13">
      <c r="A94">
        <f t="shared" si="35"/>
        <v>276</v>
      </c>
      <c r="B94" s="1">
        <v>47300</v>
      </c>
      <c r="C94" s="16">
        <f t="shared" si="32"/>
        <v>50407315375.674889</v>
      </c>
      <c r="D94" s="16">
        <f t="shared" si="23"/>
        <v>124304439.71641427</v>
      </c>
      <c r="E94" s="16">
        <f t="shared" si="36"/>
        <v>50531619815.391304</v>
      </c>
      <c r="F94" s="16">
        <f>'9496'!X92</f>
        <v>90847263.375483915</v>
      </c>
      <c r="G94" s="29">
        <f>VLOOKUP(B94,'Fluxo dív. garantidas - RRF'!$O$3:$P$122,2,0)</f>
        <v>2258494.4879639996</v>
      </c>
      <c r="H94" s="16">
        <f t="shared" si="33"/>
        <v>168749085.2441825</v>
      </c>
      <c r="I94" s="18">
        <f t="shared" si="34"/>
        <v>280840889.02504057</v>
      </c>
      <c r="J94" s="16">
        <f t="shared" si="37"/>
        <v>168749085.2441825</v>
      </c>
      <c r="K94" s="19">
        <f t="shared" si="38"/>
        <v>112091803.78085807</v>
      </c>
      <c r="L94" s="16">
        <f t="shared" si="22"/>
        <v>50512633769.473885</v>
      </c>
      <c r="M94" s="17">
        <f>VLOOKUP(B94,Encargos!$A$8:$B$652,2,0)</f>
        <v>2.4659999999999999E-3</v>
      </c>
    </row>
    <row r="95" spans="1:13">
      <c r="A95">
        <f t="shared" si="35"/>
        <v>275</v>
      </c>
      <c r="B95" s="1">
        <v>47331</v>
      </c>
      <c r="C95" s="16">
        <f t="shared" si="32"/>
        <v>50512633769.473885</v>
      </c>
      <c r="D95" s="16">
        <f t="shared" si="23"/>
        <v>124564154.8755226</v>
      </c>
      <c r="E95" s="16">
        <f t="shared" si="36"/>
        <v>50637197924.349403</v>
      </c>
      <c r="F95" s="16">
        <f>'9496'!X93</f>
        <v>91071292.726967797</v>
      </c>
      <c r="G95" s="29">
        <f>VLOOKUP(B95,'Fluxo dív. garantidas - RRF'!$O$3:$P$122,2,0)</f>
        <v>2222006.5793419993</v>
      </c>
      <c r="H95" s="16">
        <f t="shared" si="33"/>
        <v>169101637.41218573</v>
      </c>
      <c r="I95" s="18">
        <f t="shared" si="34"/>
        <v>282052136.12398177</v>
      </c>
      <c r="J95" s="16">
        <f t="shared" si="37"/>
        <v>169101637.41218573</v>
      </c>
      <c r="K95" s="19">
        <f t="shared" si="38"/>
        <v>112950498.71179605</v>
      </c>
      <c r="L95" s="16">
        <f t="shared" si="22"/>
        <v>50617540724.943916</v>
      </c>
      <c r="M95" s="17">
        <f>VLOOKUP(B95,Encargos!$A$8:$B$652,2,0)</f>
        <v>2.4659999999999999E-3</v>
      </c>
    </row>
    <row r="96" spans="1:13">
      <c r="A96">
        <f t="shared" si="35"/>
        <v>274</v>
      </c>
      <c r="B96" s="1">
        <v>47362</v>
      </c>
      <c r="C96" s="16">
        <f t="shared" si="32"/>
        <v>50617540724.943916</v>
      </c>
      <c r="D96" s="16">
        <f t="shared" si="23"/>
        <v>124822855.4277117</v>
      </c>
      <c r="E96" s="16">
        <f t="shared" si="36"/>
        <v>50742363580.371628</v>
      </c>
      <c r="F96" s="16">
        <f>'9496'!X94</f>
        <v>91295874.534832478</v>
      </c>
      <c r="G96" s="29">
        <f>VLOOKUP(B96,'Fluxo dív. garantidas - RRF'!$O$3:$P$122,2,0)</f>
        <v>2230406.0104259998</v>
      </c>
      <c r="H96" s="16">
        <f t="shared" si="33"/>
        <v>169452966.20305634</v>
      </c>
      <c r="I96" s="18">
        <f t="shared" si="34"/>
        <v>283268825.81968755</v>
      </c>
      <c r="J96" s="16">
        <f t="shared" si="37"/>
        <v>169452966.20305634</v>
      </c>
      <c r="K96" s="19">
        <f t="shared" si="38"/>
        <v>113815859.61663121</v>
      </c>
      <c r="L96" s="16">
        <f t="shared" si="22"/>
        <v>50722074001.300262</v>
      </c>
      <c r="M96" s="17">
        <f>VLOOKUP(B96,Encargos!$A$8:$B$652,2,0)</f>
        <v>2.4659999999999999E-3</v>
      </c>
    </row>
    <row r="97" spans="1:13">
      <c r="A97">
        <f t="shared" si="35"/>
        <v>273</v>
      </c>
      <c r="B97" s="1">
        <v>47392</v>
      </c>
      <c r="C97" s="16">
        <f t="shared" si="32"/>
        <v>50722074001.300262</v>
      </c>
      <c r="D97" s="16">
        <f t="shared" si="23"/>
        <v>125080634.48720644</v>
      </c>
      <c r="E97" s="16">
        <f t="shared" si="36"/>
        <v>50847154635.787468</v>
      </c>
      <c r="F97" s="16">
        <f>'9496'!X95</f>
        <v>91521010.161435455</v>
      </c>
      <c r="G97" s="29">
        <f>VLOOKUP(B97,'Fluxo dív. garantidas - RRF'!$O$3:$P$122,2,0)</f>
        <v>38640948.980875999</v>
      </c>
      <c r="H97" s="16">
        <f t="shared" si="33"/>
        <v>169924388.64976594</v>
      </c>
      <c r="I97" s="18">
        <f t="shared" si="34"/>
        <v>284694285.46857238</v>
      </c>
      <c r="J97" s="16">
        <f t="shared" si="37"/>
        <v>169924388.64976594</v>
      </c>
      <c r="K97" s="19">
        <f t="shared" si="38"/>
        <v>114769896.81880644</v>
      </c>
      <c r="L97" s="16">
        <f t="shared" si="22"/>
        <v>50862546698.11097</v>
      </c>
      <c r="M97" s="17">
        <f>VLOOKUP(B97,Encargos!$A$8:$B$652,2,0)</f>
        <v>2.4659999999999999E-3</v>
      </c>
    </row>
    <row r="98" spans="1:13">
      <c r="A98">
        <f t="shared" si="35"/>
        <v>272</v>
      </c>
      <c r="B98" s="1">
        <v>47423</v>
      </c>
      <c r="C98" s="16">
        <f t="shared" si="32"/>
        <v>50862546698.11097</v>
      </c>
      <c r="D98" s="16">
        <f t="shared" si="23"/>
        <v>125427040.15754165</v>
      </c>
      <c r="E98" s="16">
        <f t="shared" si="36"/>
        <v>50987973738.268509</v>
      </c>
      <c r="F98" s="16">
        <f>'9496'!X96</f>
        <v>91746700.972493514</v>
      </c>
      <c r="G98" s="29">
        <f>VLOOKUP(B98,'Fluxo dív. garantidas - RRF'!$O$3:$P$122,2,0)</f>
        <v>2151908.2720959997</v>
      </c>
      <c r="H98" s="16">
        <f t="shared" si="33"/>
        <v>170272907.82504368</v>
      </c>
      <c r="I98" s="18">
        <f t="shared" si="34"/>
        <v>285921922.75956529</v>
      </c>
      <c r="J98" s="16">
        <f t="shared" si="37"/>
        <v>170272907.82504368</v>
      </c>
      <c r="K98" s="19">
        <f t="shared" si="38"/>
        <v>115649014.93452162</v>
      </c>
      <c r="L98" s="16">
        <f t="shared" si="22"/>
        <v>50966223332.578575</v>
      </c>
      <c r="M98" s="17">
        <f>VLOOKUP(B98,Encargos!$A$8:$B$652,2,0)</f>
        <v>2.4659999999999999E-3</v>
      </c>
    </row>
    <row r="99" spans="1:13">
      <c r="A99">
        <f t="shared" si="35"/>
        <v>271</v>
      </c>
      <c r="B99" s="1">
        <v>47453</v>
      </c>
      <c r="C99" s="16">
        <f t="shared" si="32"/>
        <v>50966223332.578575</v>
      </c>
      <c r="D99" s="16">
        <f t="shared" si="23"/>
        <v>125682706.73813877</v>
      </c>
      <c r="E99" s="16">
        <f t="shared" si="36"/>
        <v>51091906039.316711</v>
      </c>
      <c r="F99" s="16">
        <f>'9496'!X97</f>
        <v>91972948.337091714</v>
      </c>
      <c r="G99" s="29">
        <f>VLOOKUP(B99,'Fluxo dív. garantidas - RRF'!$O$3:$P$122,2,0)</f>
        <v>34150066.05185999</v>
      </c>
      <c r="H99" s="16">
        <f t="shared" si="33"/>
        <v>170726763.5123522</v>
      </c>
      <c r="I99" s="18">
        <f t="shared" si="34"/>
        <v>287334559.8207165</v>
      </c>
      <c r="J99" s="16">
        <f t="shared" si="37"/>
        <v>170726763.5123522</v>
      </c>
      <c r="K99" s="19">
        <f t="shared" si="38"/>
        <v>116607796.3083643</v>
      </c>
      <c r="L99" s="16">
        <f t="shared" si="22"/>
        <v>51101421257.397293</v>
      </c>
      <c r="M99" s="17">
        <f>VLOOKUP(B99,Encargos!$A$8:$B$652,2,0)</f>
        <v>2.4659999999999999E-3</v>
      </c>
    </row>
    <row r="100" spans="1:13">
      <c r="A100">
        <f t="shared" si="35"/>
        <v>270</v>
      </c>
      <c r="B100" s="1">
        <v>47484</v>
      </c>
      <c r="C100" s="16">
        <f t="shared" si="32"/>
        <v>51101421257.397293</v>
      </c>
      <c r="D100" s="16">
        <f t="shared" si="23"/>
        <v>126016104.82074171</v>
      </c>
      <c r="E100" s="16">
        <f t="shared" si="36"/>
        <v>51227437362.218033</v>
      </c>
      <c r="F100" s="16">
        <f>'9496'!X98</f>
        <v>92199753.627690971</v>
      </c>
      <c r="G100" s="29">
        <f>VLOOKUP(B100,'Fluxo dív. garantidas - RRF'!$O$3:$P$122,2,0)</f>
        <v>2200280.9076819997</v>
      </c>
      <c r="H100" s="16">
        <f t="shared" si="33"/>
        <v>171072791.32251137</v>
      </c>
      <c r="I100" s="18">
        <f t="shared" si="34"/>
        <v>288573922.10890538</v>
      </c>
      <c r="J100" s="16">
        <f t="shared" si="37"/>
        <v>171072791.32251137</v>
      </c>
      <c r="K100" s="19">
        <f t="shared" si="38"/>
        <v>117501130.786394</v>
      </c>
      <c r="L100" s="16">
        <f t="shared" si="22"/>
        <v>51204336265.967018</v>
      </c>
      <c r="M100" s="17">
        <f>VLOOKUP(B100,Encargos!$A$8:$B$652,2,0)</f>
        <v>2.4659999999999999E-3</v>
      </c>
    </row>
    <row r="101" spans="1:13">
      <c r="A101">
        <f t="shared" si="35"/>
        <v>269</v>
      </c>
      <c r="B101" s="1">
        <v>47515</v>
      </c>
      <c r="C101" s="16">
        <f t="shared" si="32"/>
        <v>51204336265.967018</v>
      </c>
      <c r="D101" s="16">
        <f t="shared" si="23"/>
        <v>126269893.23187466</v>
      </c>
      <c r="E101" s="16">
        <f t="shared" si="36"/>
        <v>51330606159.198891</v>
      </c>
      <c r="F101" s="16">
        <f>'9496'!X99</f>
        <v>46213559.110068433</v>
      </c>
      <c r="G101" s="29">
        <f>VLOOKUP(B101,'Fluxo dív. garantidas - RRF'!$O$3:$P$122,2,0)</f>
        <v>1095763.0482919998</v>
      </c>
      <c r="H101" s="16">
        <f t="shared" si="33"/>
        <v>171259718.27119085</v>
      </c>
      <c r="I101" s="18">
        <f t="shared" si="34"/>
        <v>289552168.06685644</v>
      </c>
      <c r="J101" s="16">
        <f t="shared" si="37"/>
        <v>171259718.27119085</v>
      </c>
      <c r="K101" s="19">
        <f t="shared" si="38"/>
        <v>118292449.79566559</v>
      </c>
      <c r="L101" s="16">
        <f t="shared" si="22"/>
        <v>51259623031.561592</v>
      </c>
      <c r="M101" s="17">
        <f>VLOOKUP(B101,Encargos!$A$8:$B$652,2,0)</f>
        <v>2.4659999999999999E-3</v>
      </c>
    </row>
    <row r="102" spans="1:13">
      <c r="A102">
        <f t="shared" si="35"/>
        <v>268</v>
      </c>
      <c r="B102" s="1">
        <v>47543</v>
      </c>
      <c r="C102" s="16">
        <f t="shared" si="32"/>
        <v>51259623031.561592</v>
      </c>
      <c r="D102" s="16">
        <f t="shared" si="23"/>
        <v>126406230.39583088</v>
      </c>
      <c r="E102" s="16">
        <f t="shared" si="36"/>
        <v>51386029261.95742</v>
      </c>
      <c r="F102" s="16">
        <f>'9496'!X100</f>
        <v>46327521.746833853</v>
      </c>
      <c r="G102" s="29">
        <f>VLOOKUP(B102,'Fluxo dív. garantidas - RRF'!$O$3:$P$122,2,0)</f>
        <v>1112702.1564339995</v>
      </c>
      <c r="H102" s="16">
        <f t="shared" si="33"/>
        <v>171444898.28620231</v>
      </c>
      <c r="I102" s="18">
        <f t="shared" si="34"/>
        <v>290534181.09730822</v>
      </c>
      <c r="J102" s="16">
        <f t="shared" si="37"/>
        <v>171444898.28620231</v>
      </c>
      <c r="K102" s="19">
        <f t="shared" si="38"/>
        <v>119089282.81110591</v>
      </c>
      <c r="L102" s="16">
        <f t="shared" si="22"/>
        <v>51314380203.049583</v>
      </c>
      <c r="M102" s="17">
        <f>VLOOKUP(B102,Encargos!$A$8:$B$652,2,0)</f>
        <v>2.4659999999999999E-3</v>
      </c>
    </row>
    <row r="103" spans="1:13">
      <c r="A103">
        <f t="shared" si="35"/>
        <v>267</v>
      </c>
      <c r="B103" s="1">
        <v>47574</v>
      </c>
      <c r="C103" s="16">
        <f t="shared" si="32"/>
        <v>51314380203.049583</v>
      </c>
      <c r="D103" s="16">
        <f t="shared" si="23"/>
        <v>126541261.58072026</v>
      </c>
      <c r="E103" s="16">
        <f t="shared" si="36"/>
        <v>51440921464.630302</v>
      </c>
      <c r="F103" s="16">
        <f>'9496'!X101</f>
        <v>46441765.415461533</v>
      </c>
      <c r="G103" s="29">
        <f>VLOOKUP(B103,'Fluxo dív. garantidas - RRF'!$O$3:$P$122,2,0)</f>
        <v>18870701.806648999</v>
      </c>
      <c r="H103" s="16">
        <f t="shared" si="33"/>
        <v>171687446.43950805</v>
      </c>
      <c r="I103" s="18">
        <f t="shared" si="34"/>
        <v>291620427.59911996</v>
      </c>
      <c r="J103" s="16">
        <f t="shared" si="37"/>
        <v>171687446.43950805</v>
      </c>
      <c r="K103" s="19">
        <f t="shared" si="38"/>
        <v>119932981.15961191</v>
      </c>
      <c r="L103" s="16">
        <f t="shared" si="22"/>
        <v>51386300950.692795</v>
      </c>
      <c r="M103" s="17">
        <f>VLOOKUP(B103,Encargos!$A$8:$B$652,2,0)</f>
        <v>2.4659999999999999E-3</v>
      </c>
    </row>
    <row r="104" spans="1:13">
      <c r="A104">
        <f t="shared" si="35"/>
        <v>266</v>
      </c>
      <c r="B104" s="1">
        <v>47604</v>
      </c>
      <c r="C104" s="16">
        <f t="shared" si="32"/>
        <v>51386300950.692795</v>
      </c>
      <c r="D104" s="16">
        <f t="shared" si="23"/>
        <v>126718618.14440842</v>
      </c>
      <c r="E104" s="16">
        <f t="shared" si="36"/>
        <v>51513019568.837204</v>
      </c>
      <c r="F104" s="16">
        <f>'9496'!X102</f>
        <v>46556290.808976077</v>
      </c>
      <c r="G104" s="29">
        <f>VLOOKUP(B104,'Fluxo dív. garantidas - RRF'!$O$3:$P$122,2,0)</f>
        <v>1109299.3700799998</v>
      </c>
      <c r="H104" s="16">
        <f t="shared" si="33"/>
        <v>171868950.53005421</v>
      </c>
      <c r="I104" s="18">
        <f t="shared" si="34"/>
        <v>292610068.7380417</v>
      </c>
      <c r="J104" s="16">
        <f t="shared" si="37"/>
        <v>171868950.53005421</v>
      </c>
      <c r="K104" s="19">
        <f t="shared" si="38"/>
        <v>120741118.20798749</v>
      </c>
      <c r="L104" s="16">
        <f t="shared" si="22"/>
        <v>51439944040.808266</v>
      </c>
      <c r="M104" s="17">
        <f>VLOOKUP(B104,Encargos!$A$8:$B$652,2,0)</f>
        <v>2.4659999999999999E-3</v>
      </c>
    </row>
    <row r="105" spans="1:13">
      <c r="A105">
        <f t="shared" si="35"/>
        <v>265</v>
      </c>
      <c r="B105" s="1">
        <v>47635</v>
      </c>
      <c r="C105" s="16">
        <f t="shared" si="32"/>
        <v>51439944040.808266</v>
      </c>
      <c r="D105" s="16">
        <f t="shared" si="23"/>
        <v>126850902.00463317</v>
      </c>
      <c r="E105" s="16">
        <f t="shared" si="36"/>
        <v>51566794942.812897</v>
      </c>
      <c r="F105" s="16">
        <f>'9496'!X103</f>
        <v>46671098.622111022</v>
      </c>
      <c r="G105" s="29">
        <f>VLOOKUP(B105,'Fluxo dív. garantidas - RRF'!$O$3:$P$122,2,0)</f>
        <v>16753950.679598004</v>
      </c>
      <c r="H105" s="16">
        <f t="shared" si="33"/>
        <v>172100733.30704868</v>
      </c>
      <c r="I105" s="18">
        <f t="shared" si="34"/>
        <v>293692431.09727705</v>
      </c>
      <c r="J105" s="16">
        <f t="shared" si="37"/>
        <v>172100733.30704868</v>
      </c>
      <c r="K105" s="19">
        <f t="shared" si="38"/>
        <v>121591697.79022837</v>
      </c>
      <c r="L105" s="16">
        <f t="shared" si="22"/>
        <v>51508628294.324371</v>
      </c>
      <c r="M105" s="17">
        <f>VLOOKUP(B105,Encargos!$A$8:$B$652,2,0)</f>
        <v>2.4659999999999999E-3</v>
      </c>
    </row>
    <row r="106" spans="1:13">
      <c r="A106">
        <f t="shared" si="35"/>
        <v>264</v>
      </c>
      <c r="B106" s="1">
        <v>47665</v>
      </c>
      <c r="C106" s="16">
        <f t="shared" si="32"/>
        <v>51508628294.324371</v>
      </c>
      <c r="D106" s="16">
        <f t="shared" si="23"/>
        <v>127020277.3738039</v>
      </c>
      <c r="E106" s="16">
        <f t="shared" si="36"/>
        <v>51635648571.698174</v>
      </c>
      <c r="F106" s="16">
        <f>'9496'!X104</f>
        <v>46786189.551313147</v>
      </c>
      <c r="G106" s="29">
        <f>VLOOKUP(B106,'Fluxo dív. garantidas - RRF'!$O$3:$P$122,2,0)</f>
        <v>1123951.3402919993</v>
      </c>
      <c r="H106" s="16">
        <f t="shared" si="33"/>
        <v>172278529.04196596</v>
      </c>
      <c r="I106" s="18">
        <f t="shared" si="34"/>
        <v>294689851.17066097</v>
      </c>
      <c r="J106" s="16">
        <f t="shared" si="37"/>
        <v>172278529.04196596</v>
      </c>
      <c r="K106" s="19">
        <f t="shared" si="38"/>
        <v>122411322.12869501</v>
      </c>
      <c r="L106" s="16">
        <f t="shared" si="22"/>
        <v>51561147390.46109</v>
      </c>
      <c r="M106" s="17">
        <f>VLOOKUP(B106,Encargos!$A$8:$B$652,2,0)</f>
        <v>2.4659999999999999E-3</v>
      </c>
    </row>
    <row r="107" spans="1:13">
      <c r="A107">
        <f t="shared" si="35"/>
        <v>263</v>
      </c>
      <c r="B107" s="1">
        <v>47696</v>
      </c>
      <c r="C107" s="16">
        <f t="shared" si="32"/>
        <v>51561147390.46109</v>
      </c>
      <c r="D107" s="16">
        <f t="shared" si="23"/>
        <v>127149789.46487704</v>
      </c>
      <c r="E107" s="16">
        <f t="shared" si="36"/>
        <v>51688297179.925964</v>
      </c>
      <c r="F107" s="16">
        <f>'9496'!X105</f>
        <v>46901564.294746697</v>
      </c>
      <c r="G107" s="29">
        <f>VLOOKUP(B107,'Fluxo dív. garantidas - RRF'!$O$3:$P$122,2,0)</f>
        <v>1061336.9068059996</v>
      </c>
      <c r="H107" s="16">
        <f t="shared" si="33"/>
        <v>172454200.27042508</v>
      </c>
      <c r="I107" s="18">
        <f t="shared" si="34"/>
        <v>295690680.96910965</v>
      </c>
      <c r="J107" s="16">
        <f t="shared" si="37"/>
        <v>172454200.27042508</v>
      </c>
      <c r="K107" s="19">
        <f t="shared" si="38"/>
        <v>123236480.69868457</v>
      </c>
      <c r="L107" s="16">
        <f t="shared" si="22"/>
        <v>51613023600.428833</v>
      </c>
      <c r="M107" s="17">
        <f>VLOOKUP(B107,Encargos!$A$8:$B$652,2,0)</f>
        <v>2.4659999999999999E-3</v>
      </c>
    </row>
    <row r="108" spans="1:13">
      <c r="A108">
        <f t="shared" si="35"/>
        <v>262</v>
      </c>
      <c r="B108" s="1">
        <v>47727</v>
      </c>
      <c r="C108" s="16">
        <f t="shared" si="32"/>
        <v>51613023600.428833</v>
      </c>
      <c r="D108" s="16">
        <f t="shared" si="23"/>
        <v>127277716.1986575</v>
      </c>
      <c r="E108" s="16">
        <f t="shared" si="36"/>
        <v>51740301316.627487</v>
      </c>
      <c r="F108" s="16">
        <f>'9496'!X106</f>
        <v>47017223.552297495</v>
      </c>
      <c r="G108" s="29">
        <f>VLOOKUP(B108,'Fluxo dív. garantidas - RRF'!$O$3:$P$122,2,0)</f>
        <v>1102576.6668619998</v>
      </c>
      <c r="H108" s="16">
        <f t="shared" si="33"/>
        <v>172628070.38948885</v>
      </c>
      <c r="I108" s="18">
        <f t="shared" si="34"/>
        <v>296695532.21501589</v>
      </c>
      <c r="J108" s="16">
        <f t="shared" si="37"/>
        <v>172628070.38948885</v>
      </c>
      <c r="K108" s="19">
        <f t="shared" si="38"/>
        <v>124067461.82552704</v>
      </c>
      <c r="L108" s="16">
        <f t="shared" si="22"/>
        <v>51664353655.021118</v>
      </c>
      <c r="M108" s="17">
        <f>VLOOKUP(B108,Encargos!$A$8:$B$652,2,0)</f>
        <v>2.4659999999999999E-3</v>
      </c>
    </row>
    <row r="109" spans="1:13">
      <c r="A109">
        <f t="shared" si="35"/>
        <v>261</v>
      </c>
      <c r="B109" s="1">
        <v>47757</v>
      </c>
      <c r="C109" s="16">
        <f t="shared" si="32"/>
        <v>51664353655.021118</v>
      </c>
      <c r="D109" s="16">
        <f t="shared" si="23"/>
        <v>127404296.11328207</v>
      </c>
      <c r="E109" s="16">
        <f t="shared" si="36"/>
        <v>51791757951.134399</v>
      </c>
      <c r="F109" s="16">
        <f>'9496'!X107</f>
        <v>47133168.025577471</v>
      </c>
      <c r="G109" s="29">
        <f>VLOOKUP(B109,'Fluxo dív. garantidas - RRF'!$O$3:$P$122,2,0)</f>
        <v>18772782.076267987</v>
      </c>
      <c r="H109" s="16">
        <f t="shared" si="33"/>
        <v>172858879.67078748</v>
      </c>
      <c r="I109" s="18">
        <f t="shared" si="34"/>
        <v>297805664.87565815</v>
      </c>
      <c r="J109" s="16">
        <f t="shared" si="37"/>
        <v>172858879.67078748</v>
      </c>
      <c r="K109" s="19">
        <f t="shared" si="38"/>
        <v>124946785.20487067</v>
      </c>
      <c r="L109" s="16">
        <f t="shared" si="22"/>
        <v>51732717116.031372</v>
      </c>
      <c r="M109" s="17">
        <f>VLOOKUP(B109,Encargos!$A$8:$B$652,2,0)</f>
        <v>2.4659999999999999E-3</v>
      </c>
    </row>
    <row r="110" spans="1:13">
      <c r="A110">
        <f t="shared" si="35"/>
        <v>260</v>
      </c>
      <c r="B110" s="1">
        <v>47788</v>
      </c>
      <c r="C110" s="16">
        <f t="shared" si="32"/>
        <v>51732717116.031372</v>
      </c>
      <c r="D110" s="16">
        <f t="shared" si="23"/>
        <v>127572880.40813336</v>
      </c>
      <c r="E110" s="16">
        <f t="shared" si="36"/>
        <v>51860289996.439507</v>
      </c>
      <c r="F110" s="16">
        <f>'9496'!X108</f>
        <v>47249398.417928576</v>
      </c>
      <c r="G110" s="29">
        <f>VLOOKUP(B110,'Fluxo dív. garantidas - RRF'!$O$3:$P$122,2,0)</f>
        <v>1065617.6786860004</v>
      </c>
      <c r="H110" s="16">
        <f t="shared" si="33"/>
        <v>173028683.37512043</v>
      </c>
      <c r="I110" s="18">
        <f t="shared" si="34"/>
        <v>298818184.89939272</v>
      </c>
      <c r="J110" s="16">
        <f t="shared" si="37"/>
        <v>173028683.37512043</v>
      </c>
      <c r="K110" s="19">
        <f t="shared" si="38"/>
        <v>125789501.52427229</v>
      </c>
      <c r="L110" s="16">
        <f t="shared" si="22"/>
        <v>51782815511.011856</v>
      </c>
      <c r="M110" s="17">
        <f>VLOOKUP(B110,Encargos!$A$8:$B$652,2,0)</f>
        <v>2.4659999999999999E-3</v>
      </c>
    </row>
    <row r="111" spans="1:13">
      <c r="A111">
        <f t="shared" si="35"/>
        <v>259</v>
      </c>
      <c r="B111" s="1">
        <v>47818</v>
      </c>
      <c r="C111" s="16">
        <f t="shared" si="32"/>
        <v>51782815511.011856</v>
      </c>
      <c r="D111" s="16">
        <f t="shared" si="23"/>
        <v>127696423.05015524</v>
      </c>
      <c r="E111" s="16">
        <f t="shared" si="36"/>
        <v>51910511934.062012</v>
      </c>
      <c r="F111" s="16">
        <f>'9496'!X109</f>
        <v>47365915.434427179</v>
      </c>
      <c r="G111" s="29">
        <f>VLOOKUP(B111,'Fluxo dív. garantidas - RRF'!$O$3:$P$122,2,0)</f>
        <v>16630891.62895599</v>
      </c>
      <c r="H111" s="16">
        <f t="shared" si="33"/>
        <v>173248362.47041801</v>
      </c>
      <c r="I111" s="18">
        <f t="shared" si="34"/>
        <v>299924370.85152292</v>
      </c>
      <c r="J111" s="16">
        <f t="shared" si="37"/>
        <v>173248362.47041801</v>
      </c>
      <c r="K111" s="19">
        <f t="shared" si="38"/>
        <v>126676008.38110492</v>
      </c>
      <c r="L111" s="16">
        <f t="shared" si="22"/>
        <v>51847832732.744293</v>
      </c>
      <c r="M111" s="17">
        <f>VLOOKUP(B111,Encargos!$A$8:$B$652,2,0)</f>
        <v>2.4659999999999999E-3</v>
      </c>
    </row>
    <row r="112" spans="1:13">
      <c r="A112">
        <f t="shared" si="35"/>
        <v>258</v>
      </c>
      <c r="B112" s="1">
        <v>47849</v>
      </c>
      <c r="C112" s="16">
        <f t="shared" si="32"/>
        <v>51847832732.744293</v>
      </c>
      <c r="D112" s="16">
        <f t="shared" si="23"/>
        <v>127856755.51894742</v>
      </c>
      <c r="E112" s="16">
        <f t="shared" si="36"/>
        <v>51975689488.263237</v>
      </c>
      <c r="F112" s="16">
        <f>'9496'!X110</f>
        <v>47482719.78188847</v>
      </c>
      <c r="G112" s="29">
        <f>VLOOKUP(B112,'Fluxo dív. garantidas - RRF'!$O$3:$P$122,2,0)</f>
        <v>1053961.9021579996</v>
      </c>
      <c r="H112" s="16">
        <f t="shared" si="33"/>
        <v>173414087.23315763</v>
      </c>
      <c r="I112" s="18">
        <f t="shared" si="34"/>
        <v>300944754.69183016</v>
      </c>
      <c r="J112" s="16">
        <f t="shared" si="37"/>
        <v>173414087.23315763</v>
      </c>
      <c r="K112" s="19">
        <f t="shared" si="38"/>
        <v>127530667.45867252</v>
      </c>
      <c r="L112" s="16">
        <f t="shared" si="22"/>
        <v>51896695502.488609</v>
      </c>
      <c r="M112" s="17">
        <f>VLOOKUP(B112,Encargos!$A$8:$B$652,2,0)</f>
        <v>2.4659999999999999E-3</v>
      </c>
    </row>
    <row r="113" spans="1:13">
      <c r="A113">
        <f t="shared" si="35"/>
        <v>257</v>
      </c>
      <c r="B113" s="1">
        <v>47880</v>
      </c>
      <c r="C113" s="16">
        <f t="shared" si="32"/>
        <v>51896695502.488609</v>
      </c>
      <c r="D113" s="16">
        <f t="shared" si="23"/>
        <v>127977251.10913691</v>
      </c>
      <c r="E113" s="16">
        <f t="shared" si="36"/>
        <v>52024672753.597748</v>
      </c>
      <c r="F113" s="16">
        <f>'9496'!X111</f>
        <v>0</v>
      </c>
      <c r="G113" s="29">
        <f>VLOOKUP(B113,'Fluxo dív. garantidas - RRF'!$O$3:$P$122,2,0)</f>
        <v>0</v>
      </c>
      <c r="H113" s="16">
        <f t="shared" si="33"/>
        <v>173415575.84532583</v>
      </c>
      <c r="I113" s="18">
        <f t="shared" si="34"/>
        <v>301686884.45690018</v>
      </c>
      <c r="J113" s="16">
        <f t="shared" si="37"/>
        <v>173415575.84532583</v>
      </c>
      <c r="K113" s="19">
        <f t="shared" si="38"/>
        <v>128271308.61157435</v>
      </c>
      <c r="L113" s="16">
        <f t="shared" si="22"/>
        <v>51896401444.986176</v>
      </c>
      <c r="M113" s="17">
        <f>VLOOKUP(B113,Encargos!$A$8:$B$652,2,0)</f>
        <v>2.4659999999999999E-3</v>
      </c>
    </row>
    <row r="114" spans="1:13">
      <c r="A114">
        <f t="shared" si="35"/>
        <v>256</v>
      </c>
      <c r="B114" s="1">
        <v>47908</v>
      </c>
      <c r="C114" s="16">
        <f t="shared" si="32"/>
        <v>51896401444.986176</v>
      </c>
      <c r="D114" s="16">
        <f t="shared" si="23"/>
        <v>127976525.9633359</v>
      </c>
      <c r="E114" s="16">
        <f t="shared" si="36"/>
        <v>52024377970.949509</v>
      </c>
      <c r="F114" s="16">
        <f>'9496'!X112</f>
        <v>0</v>
      </c>
      <c r="G114" s="29">
        <f>VLOOKUP(B114,'Fluxo dív. garantidas - RRF'!$O$3:$P$122,2,0)</f>
        <v>0</v>
      </c>
      <c r="H114" s="16">
        <f t="shared" si="33"/>
        <v>173414593.23649839</v>
      </c>
      <c r="I114" s="18">
        <f t="shared" si="34"/>
        <v>302430844.31397092</v>
      </c>
      <c r="J114" s="16">
        <f t="shared" si="37"/>
        <v>173414593.23649839</v>
      </c>
      <c r="K114" s="19">
        <f t="shared" si="38"/>
        <v>129016251.07747254</v>
      </c>
      <c r="L114" s="16">
        <f t="shared" si="22"/>
        <v>51895361719.872032</v>
      </c>
      <c r="M114" s="17">
        <f>VLOOKUP(B114,Encargos!$A$8:$B$652,2,0)</f>
        <v>2.4659999999999999E-3</v>
      </c>
    </row>
    <row r="115" spans="1:13">
      <c r="A115">
        <f t="shared" si="35"/>
        <v>255</v>
      </c>
      <c r="B115" s="1">
        <v>47939</v>
      </c>
      <c r="C115" s="16">
        <f t="shared" si="32"/>
        <v>51895361719.872032</v>
      </c>
      <c r="D115" s="16">
        <f t="shared" si="23"/>
        <v>127973962.00120443</v>
      </c>
      <c r="E115" s="16">
        <f t="shared" si="36"/>
        <v>52023335681.873238</v>
      </c>
      <c r="F115" s="16">
        <f>'9496'!X113</f>
        <v>0</v>
      </c>
      <c r="G115" s="29">
        <f>VLOOKUP(B115,'Fluxo dív. garantidas - RRF'!$O$3:$P$122,2,0)</f>
        <v>0</v>
      </c>
      <c r="H115" s="16">
        <f t="shared" si="33"/>
        <v>173411118.93957746</v>
      </c>
      <c r="I115" s="18">
        <f t="shared" si="34"/>
        <v>303176638.7760492</v>
      </c>
      <c r="J115" s="16">
        <f t="shared" si="37"/>
        <v>173411118.93957746</v>
      </c>
      <c r="K115" s="19">
        <f t="shared" si="38"/>
        <v>129765519.83647174</v>
      </c>
      <c r="L115" s="16">
        <f t="shared" si="22"/>
        <v>51893570162.036766</v>
      </c>
      <c r="M115" s="17">
        <f>VLOOKUP(B115,Encargos!$A$8:$B$652,2,0)</f>
        <v>2.4659999999999999E-3</v>
      </c>
    </row>
    <row r="116" spans="1:13">
      <c r="A116">
        <f t="shared" si="35"/>
        <v>254</v>
      </c>
      <c r="B116" s="1">
        <v>47969</v>
      </c>
      <c r="C116" s="16">
        <f t="shared" si="32"/>
        <v>51893570162.036766</v>
      </c>
      <c r="D116" s="16">
        <f t="shared" si="23"/>
        <v>127969544.01958266</v>
      </c>
      <c r="E116" s="16">
        <f t="shared" si="36"/>
        <v>52021539706.056351</v>
      </c>
      <c r="F116" s="16">
        <f>'9496'!X114</f>
        <v>0</v>
      </c>
      <c r="G116" s="29">
        <f>VLOOKUP(B116,'Fluxo dív. garantidas - RRF'!$O$3:$P$122,2,0)</f>
        <v>0</v>
      </c>
      <c r="H116" s="16">
        <f t="shared" si="33"/>
        <v>173405132.35352117</v>
      </c>
      <c r="I116" s="18">
        <f t="shared" si="34"/>
        <v>303924272.36727095</v>
      </c>
      <c r="J116" s="16">
        <f t="shared" si="37"/>
        <v>173405132.35352117</v>
      </c>
      <c r="K116" s="19">
        <f t="shared" si="38"/>
        <v>130519140.01374978</v>
      </c>
      <c r="L116" s="16">
        <f t="shared" si="22"/>
        <v>51891020566.042603</v>
      </c>
      <c r="M116" s="17">
        <f>VLOOKUP(B116,Encargos!$A$8:$B$652,2,0)</f>
        <v>2.4659999999999999E-3</v>
      </c>
    </row>
    <row r="117" spans="1:13">
      <c r="A117">
        <f t="shared" si="35"/>
        <v>253</v>
      </c>
      <c r="B117" s="1">
        <v>48000</v>
      </c>
      <c r="C117" s="16">
        <f t="shared" si="32"/>
        <v>51891020566.042603</v>
      </c>
      <c r="D117" s="16">
        <f t="shared" si="23"/>
        <v>127963256.71586105</v>
      </c>
      <c r="E117" s="16">
        <f t="shared" si="36"/>
        <v>52018983822.758461</v>
      </c>
      <c r="F117" s="16">
        <f>'9496'!X115</f>
        <v>0</v>
      </c>
      <c r="G117" s="29">
        <f>VLOOKUP(B117,'Fluxo dív. garantidas - RRF'!$O$3:$P$122,2,0)</f>
        <v>0</v>
      </c>
      <c r="H117" s="16">
        <f t="shared" si="33"/>
        <v>173396612.7425282</v>
      </c>
      <c r="I117" s="18">
        <f t="shared" si="34"/>
        <v>304673749.62292862</v>
      </c>
      <c r="J117" s="16">
        <f t="shared" si="37"/>
        <v>173396612.7425282</v>
      </c>
      <c r="K117" s="19">
        <f t="shared" si="38"/>
        <v>131277136.88040042</v>
      </c>
      <c r="L117" s="16">
        <f t="shared" si="22"/>
        <v>51887706685.878067</v>
      </c>
      <c r="M117" s="17">
        <f>VLOOKUP(B117,Encargos!$A$8:$B$652,2,0)</f>
        <v>2.4659999999999999E-3</v>
      </c>
    </row>
    <row r="118" spans="1:13">
      <c r="A118">
        <f t="shared" si="35"/>
        <v>252</v>
      </c>
      <c r="B118" s="1">
        <v>48030</v>
      </c>
      <c r="C118" s="16">
        <f t="shared" si="32"/>
        <v>51887706685.878067</v>
      </c>
      <c r="D118" s="16">
        <f t="shared" si="23"/>
        <v>127955084.68737531</v>
      </c>
      <c r="E118" s="16">
        <f t="shared" si="36"/>
        <v>52015661770.565445</v>
      </c>
      <c r="F118" s="16">
        <f>'9496'!X116</f>
        <v>0</v>
      </c>
      <c r="G118" s="29">
        <f>VLOOKUP(B118,'Fluxo dív. garantidas - RRF'!$O$3:$P$122,2,0)</f>
        <v>0</v>
      </c>
      <c r="H118" s="16">
        <f t="shared" si="33"/>
        <v>173385539.23521817</v>
      </c>
      <c r="I118" s="18">
        <f t="shared" si="34"/>
        <v>305425075.08949876</v>
      </c>
      <c r="J118" s="16">
        <f t="shared" si="37"/>
        <v>173385539.23521817</v>
      </c>
      <c r="K118" s="19">
        <f t="shared" si="38"/>
        <v>132039535.85428059</v>
      </c>
      <c r="L118" s="16">
        <f t="shared" si="22"/>
        <v>51883622234.711166</v>
      </c>
      <c r="M118" s="17">
        <f>VLOOKUP(B118,Encargos!$A$8:$B$652,2,0)</f>
        <v>2.4659999999999999E-3</v>
      </c>
    </row>
    <row r="119" spans="1:13">
      <c r="A119">
        <f t="shared" si="35"/>
        <v>251</v>
      </c>
      <c r="B119" s="1">
        <v>48061</v>
      </c>
      <c r="C119" s="16">
        <f t="shared" si="32"/>
        <v>51883622234.711166</v>
      </c>
      <c r="D119" s="16">
        <f t="shared" si="23"/>
        <v>127945012.43079773</v>
      </c>
      <c r="E119" s="16">
        <f t="shared" si="36"/>
        <v>52011567247.141968</v>
      </c>
      <c r="F119" s="16">
        <f>'9496'!X117</f>
        <v>0</v>
      </c>
      <c r="G119" s="29">
        <f>VLOOKUP(B119,'Fluxo dív. garantidas - RRF'!$O$3:$P$122,2,0)</f>
        <v>0</v>
      </c>
      <c r="H119" s="16">
        <f t="shared" si="33"/>
        <v>173371890.82380658</v>
      </c>
      <c r="I119" s="18">
        <f t="shared" si="34"/>
        <v>306178253.32466954</v>
      </c>
      <c r="J119" s="16">
        <f t="shared" si="37"/>
        <v>173371890.82380658</v>
      </c>
      <c r="K119" s="19">
        <f t="shared" si="38"/>
        <v>132806362.50086296</v>
      </c>
      <c r="L119" s="16">
        <f t="shared" si="22"/>
        <v>51878760884.641106</v>
      </c>
      <c r="M119" s="17">
        <f>VLOOKUP(B119,Encargos!$A$8:$B$652,2,0)</f>
        <v>2.4659999999999999E-3</v>
      </c>
    </row>
    <row r="120" spans="1:13">
      <c r="A120">
        <f t="shared" si="35"/>
        <v>250</v>
      </c>
      <c r="B120" s="1">
        <v>48092</v>
      </c>
      <c r="C120" s="16">
        <f t="shared" si="32"/>
        <v>51878760884.641106</v>
      </c>
      <c r="D120" s="16">
        <f t="shared" si="23"/>
        <v>127933024.34152496</v>
      </c>
      <c r="E120" s="16">
        <f t="shared" si="36"/>
        <v>52006693908.982628</v>
      </c>
      <c r="F120" s="16">
        <f>'9496'!X118</f>
        <v>0</v>
      </c>
      <c r="G120" s="29">
        <f>VLOOKUP(B120,'Fluxo dív. garantidas - RRF'!$O$3:$P$122,2,0)</f>
        <v>0</v>
      </c>
      <c r="H120" s="16">
        <f t="shared" si="33"/>
        <v>173355646.36327544</v>
      </c>
      <c r="I120" s="18">
        <f t="shared" si="34"/>
        <v>306933288.89736813</v>
      </c>
      <c r="J120" s="16">
        <f t="shared" si="37"/>
        <v>173355646.36327544</v>
      </c>
      <c r="K120" s="19">
        <f t="shared" si="38"/>
        <v>133577642.53409269</v>
      </c>
      <c r="L120" s="16">
        <f t="shared" si="22"/>
        <v>51873116266.448532</v>
      </c>
      <c r="M120" s="17">
        <f>VLOOKUP(B120,Encargos!$A$8:$B$652,2,0)</f>
        <v>2.4659999999999999E-3</v>
      </c>
    </row>
    <row r="121" spans="1:13">
      <c r="A121">
        <f t="shared" si="35"/>
        <v>249</v>
      </c>
      <c r="B121" s="1">
        <v>48122</v>
      </c>
      <c r="C121" s="16">
        <f t="shared" si="32"/>
        <v>51873116266.448532</v>
      </c>
      <c r="D121" s="16">
        <f t="shared" si="23"/>
        <v>127919104.71306208</v>
      </c>
      <c r="E121" s="16">
        <f t="shared" si="36"/>
        <v>52001035371.161591</v>
      </c>
      <c r="F121" s="16">
        <f>'9496'!X119</f>
        <v>0</v>
      </c>
      <c r="G121" s="29">
        <f>VLOOKUP(B121,'Fluxo dív. garantidas - RRF'!$O$3:$P$122,2,0)</f>
        <v>0</v>
      </c>
      <c r="H121" s="16">
        <f t="shared" si="33"/>
        <v>173336784.57053864</v>
      </c>
      <c r="I121" s="18">
        <f t="shared" si="34"/>
        <v>307690186.38778907</v>
      </c>
      <c r="J121" s="16">
        <f t="shared" si="37"/>
        <v>173336784.57053864</v>
      </c>
      <c r="K121" s="19">
        <f t="shared" si="38"/>
        <v>134353401.81725043</v>
      </c>
      <c r="L121" s="16">
        <f t="shared" si="22"/>
        <v>51866681969.344345</v>
      </c>
      <c r="M121" s="17">
        <f>VLOOKUP(B121,Encargos!$A$8:$B$652,2,0)</f>
        <v>2.4659999999999999E-3</v>
      </c>
    </row>
    <row r="122" spans="1:13">
      <c r="A122">
        <f t="shared" si="35"/>
        <v>248</v>
      </c>
      <c r="B122" s="1">
        <v>48153</v>
      </c>
      <c r="C122" s="16">
        <f t="shared" si="32"/>
        <v>51866681969.344345</v>
      </c>
      <c r="D122" s="16">
        <f t="shared" si="23"/>
        <v>127903237.73640315</v>
      </c>
      <c r="E122" s="16">
        <f t="shared" si="36"/>
        <v>51994585207.08075</v>
      </c>
      <c r="F122" s="16">
        <f>'9496'!X120</f>
        <v>0</v>
      </c>
      <c r="G122" s="29">
        <f>VLOOKUP(B122,'Fluxo dív. garantidas - RRF'!$O$3:$P$122,2,0)</f>
        <v>0</v>
      </c>
      <c r="H122" s="16">
        <f t="shared" si="33"/>
        <v>173315284.02360252</v>
      </c>
      <c r="I122" s="18">
        <f t="shared" si="34"/>
        <v>308448950.38742131</v>
      </c>
      <c r="J122" s="16">
        <f t="shared" si="37"/>
        <v>173315284.02360252</v>
      </c>
      <c r="K122" s="19">
        <f t="shared" si="38"/>
        <v>135133666.36381879</v>
      </c>
      <c r="L122" s="16">
        <f t="shared" si="22"/>
        <v>51859451540.716934</v>
      </c>
      <c r="M122" s="17">
        <f>VLOOKUP(B122,Encargos!$A$8:$B$652,2,0)</f>
        <v>2.4659999999999999E-3</v>
      </c>
    </row>
    <row r="123" spans="1:13">
      <c r="A123">
        <f t="shared" si="35"/>
        <v>247</v>
      </c>
      <c r="B123" s="1">
        <v>48183</v>
      </c>
      <c r="C123" s="16">
        <f t="shared" si="32"/>
        <v>51859451540.716934</v>
      </c>
      <c r="D123" s="16">
        <f t="shared" si="23"/>
        <v>127885407.49940795</v>
      </c>
      <c r="E123" s="16">
        <f t="shared" si="36"/>
        <v>51987336948.216339</v>
      </c>
      <c r="F123" s="16">
        <f>'9496'!X121</f>
        <v>0</v>
      </c>
      <c r="G123" s="29">
        <f>VLOOKUP(B123,'Fluxo dív. garantidas - RRF'!$O$3:$P$122,2,0)</f>
        <v>0</v>
      </c>
      <c r="H123" s="16">
        <f t="shared" si="33"/>
        <v>173291123.16072115</v>
      </c>
      <c r="I123" s="18">
        <f t="shared" si="34"/>
        <v>309209585.49907672</v>
      </c>
      <c r="J123" s="16">
        <f t="shared" si="37"/>
        <v>173291123.16072115</v>
      </c>
      <c r="K123" s="19">
        <f t="shared" si="38"/>
        <v>135918462.33835557</v>
      </c>
      <c r="L123" s="16">
        <f t="shared" si="22"/>
        <v>51851418485.877983</v>
      </c>
      <c r="M123" s="17">
        <f>VLOOKUP(B123,Encargos!$A$8:$B$652,2,0)</f>
        <v>2.4659999999999999E-3</v>
      </c>
    </row>
    <row r="124" spans="1:13">
      <c r="A124">
        <f t="shared" si="35"/>
        <v>246</v>
      </c>
      <c r="B124" s="1">
        <v>48214</v>
      </c>
      <c r="C124" s="16">
        <f t="shared" si="32"/>
        <v>51851418485.877983</v>
      </c>
      <c r="D124" s="16">
        <f t="shared" si="23"/>
        <v>127865597.9861751</v>
      </c>
      <c r="E124" s="16">
        <f t="shared" si="36"/>
        <v>51979284083.864159</v>
      </c>
      <c r="F124" s="16">
        <f>'9496'!X122</f>
        <v>0</v>
      </c>
      <c r="G124" s="29">
        <f>VLOOKUP(B124,'Fluxo dív. garantidas - RRF'!$O$3:$P$122,2,0)</f>
        <v>0</v>
      </c>
      <c r="H124" s="16">
        <f t="shared" si="33"/>
        <v>173264280.27954721</v>
      </c>
      <c r="I124" s="18">
        <f t="shared" si="34"/>
        <v>309972096.33691746</v>
      </c>
      <c r="J124" s="16">
        <f t="shared" si="37"/>
        <v>173264280.27954721</v>
      </c>
      <c r="K124" s="19">
        <f t="shared" si="38"/>
        <v>136707816.05737025</v>
      </c>
      <c r="L124" s="16">
        <f t="shared" si="22"/>
        <v>51842576267.806793</v>
      </c>
      <c r="M124" s="17">
        <f>VLOOKUP(B124,Encargos!$A$8:$B$652,2,0)</f>
        <v>2.4659999999999999E-3</v>
      </c>
    </row>
    <row r="125" spans="1:13">
      <c r="A125">
        <f t="shared" si="35"/>
        <v>245</v>
      </c>
      <c r="B125" s="1">
        <v>48245</v>
      </c>
      <c r="C125" s="16">
        <f t="shared" si="32"/>
        <v>51842576267.806793</v>
      </c>
      <c r="D125" s="16">
        <f t="shared" si="23"/>
        <v>127843793.07641155</v>
      </c>
      <c r="E125" s="16">
        <f t="shared" si="36"/>
        <v>51970420060.883202</v>
      </c>
      <c r="F125" s="16">
        <f>'9496'!X123</f>
        <v>0</v>
      </c>
      <c r="G125" s="29">
        <v>0</v>
      </c>
      <c r="H125" s="16">
        <f t="shared" si="33"/>
        <v>173234733.53627735</v>
      </c>
      <c r="I125" s="18">
        <f t="shared" si="34"/>
        <v>310736487.52648431</v>
      </c>
      <c r="J125" s="16">
        <f t="shared" si="37"/>
        <v>173234733.53627735</v>
      </c>
      <c r="K125" s="19">
        <f t="shared" si="38"/>
        <v>137501753.99020696</v>
      </c>
      <c r="L125" s="16">
        <f t="shared" si="22"/>
        <v>51832918306.892998</v>
      </c>
      <c r="M125" s="17">
        <f>VLOOKUP(B125,Encargos!$A$8:$B$652,2,0)</f>
        <v>2.4659999999999999E-3</v>
      </c>
    </row>
    <row r="126" spans="1:13">
      <c r="A126">
        <f t="shared" si="35"/>
        <v>244</v>
      </c>
      <c r="B126" s="1">
        <v>48274</v>
      </c>
      <c r="C126" s="16">
        <f t="shared" si="32"/>
        <v>51832918306.892998</v>
      </c>
      <c r="D126" s="16">
        <f t="shared" si="23"/>
        <v>127819976.54479812</v>
      </c>
      <c r="E126" s="16">
        <f t="shared" si="36"/>
        <v>51960738283.437798</v>
      </c>
      <c r="F126" s="16">
        <f>'9496'!X124</f>
        <v>0</v>
      </c>
      <c r="G126" s="29">
        <v>0</v>
      </c>
      <c r="H126" s="16">
        <f t="shared" si="33"/>
        <v>173202460.94479266</v>
      </c>
      <c r="I126" s="18">
        <f t="shared" si="34"/>
        <v>311502763.70472461</v>
      </c>
      <c r="J126" s="16">
        <f t="shared" si="37"/>
        <v>173202460.94479266</v>
      </c>
      <c r="K126" s="19">
        <f t="shared" si="38"/>
        <v>138300302.75993195</v>
      </c>
      <c r="L126" s="16">
        <f t="shared" si="22"/>
        <v>51822437980.677864</v>
      </c>
      <c r="M126" s="17">
        <f>VLOOKUP(B126,Encargos!$A$8:$B$652,2,0)</f>
        <v>2.4659999999999999E-3</v>
      </c>
    </row>
    <row r="127" spans="1:13">
      <c r="A127">
        <f t="shared" si="35"/>
        <v>243</v>
      </c>
      <c r="B127" s="1">
        <v>48305</v>
      </c>
      <c r="C127" s="16">
        <f t="shared" si="32"/>
        <v>51822437980.677864</v>
      </c>
      <c r="D127" s="16">
        <f t="shared" si="23"/>
        <v>127794132.06035161</v>
      </c>
      <c r="E127" s="16">
        <f t="shared" si="36"/>
        <v>51950232112.738213</v>
      </c>
      <c r="F127" s="16">
        <f>'9496'!X125</f>
        <v>0</v>
      </c>
      <c r="G127" s="29">
        <v>0</v>
      </c>
      <c r="H127" s="16">
        <f t="shared" si="33"/>
        <v>173167440.37579405</v>
      </c>
      <c r="I127" s="18">
        <f t="shared" si="34"/>
        <v>312270929.52002048</v>
      </c>
      <c r="J127" s="16">
        <f t="shared" si="37"/>
        <v>173167440.37579405</v>
      </c>
      <c r="K127" s="19">
        <f t="shared" si="38"/>
        <v>139103489.14422643</v>
      </c>
      <c r="L127" s="16">
        <f t="shared" si="22"/>
        <v>51811128623.593987</v>
      </c>
      <c r="M127" s="17">
        <f>VLOOKUP(B127,Encargos!$A$8:$B$652,2,0)</f>
        <v>2.4659999999999999E-3</v>
      </c>
    </row>
    <row r="128" spans="1:13">
      <c r="A128">
        <f t="shared" si="35"/>
        <v>242</v>
      </c>
      <c r="B128" s="1">
        <v>48335</v>
      </c>
      <c r="C128" s="16">
        <f t="shared" si="32"/>
        <v>51811128623.593987</v>
      </c>
      <c r="D128" s="16">
        <f t="shared" si="23"/>
        <v>127766243.18578276</v>
      </c>
      <c r="E128" s="16">
        <f t="shared" si="36"/>
        <v>51938894866.77977</v>
      </c>
      <c r="F128" s="16">
        <f>'9496'!X126</f>
        <v>0</v>
      </c>
      <c r="G128" s="29">
        <v>0</v>
      </c>
      <c r="H128" s="16">
        <f t="shared" ref="H128:H191" si="39">SUM(E128:G128)*$N$4</f>
        <v>173129649.55593258</v>
      </c>
      <c r="I128" s="18">
        <f t="shared" si="34"/>
        <v>313040989.63221687</v>
      </c>
      <c r="J128" s="16">
        <f t="shared" si="37"/>
        <v>173129649.55593258</v>
      </c>
      <c r="K128" s="19">
        <f t="shared" si="38"/>
        <v>139911340.07628429</v>
      </c>
      <c r="L128" s="16">
        <f t="shared" ref="L128:L191" si="40">SUM(E128:H128)-I128</f>
        <v>51798983526.703484</v>
      </c>
      <c r="M128" s="17">
        <f>VLOOKUP(B128,Encargos!$A$8:$B$652,2,0)</f>
        <v>2.4659999999999999E-3</v>
      </c>
    </row>
    <row r="129" spans="1:13">
      <c r="A129">
        <f t="shared" si="35"/>
        <v>241</v>
      </c>
      <c r="B129" s="1">
        <v>48366</v>
      </c>
      <c r="C129" s="16">
        <f t="shared" si="32"/>
        <v>51798983526.703484</v>
      </c>
      <c r="D129" s="16">
        <f t="shared" ref="D129:D192" si="41">C129*M129</f>
        <v>127736293.37685078</v>
      </c>
      <c r="E129" s="16">
        <f t="shared" si="36"/>
        <v>51926719820.080338</v>
      </c>
      <c r="F129" s="16">
        <f>'9496'!X127</f>
        <v>0</v>
      </c>
      <c r="G129" s="29">
        <v>0</v>
      </c>
      <c r="H129" s="16">
        <f t="shared" si="39"/>
        <v>173089066.06693447</v>
      </c>
      <c r="I129" s="18">
        <f t="shared" si="34"/>
        <v>313812948.71264994</v>
      </c>
      <c r="J129" s="16">
        <f t="shared" si="37"/>
        <v>173089066.06693447</v>
      </c>
      <c r="K129" s="19">
        <f t="shared" si="38"/>
        <v>140723882.64571548</v>
      </c>
      <c r="L129" s="16">
        <f t="shared" si="40"/>
        <v>51785995937.434624</v>
      </c>
      <c r="M129" s="17">
        <f>VLOOKUP(B129,Encargos!$A$8:$B$652,2,0)</f>
        <v>2.4659999999999999E-3</v>
      </c>
    </row>
    <row r="130" spans="1:13">
      <c r="A130">
        <f t="shared" si="35"/>
        <v>240</v>
      </c>
      <c r="B130" s="1">
        <v>48396</v>
      </c>
      <c r="C130" s="16">
        <f t="shared" si="32"/>
        <v>51785995937.434624</v>
      </c>
      <c r="D130" s="16">
        <f t="shared" si="41"/>
        <v>127704265.98171377</v>
      </c>
      <c r="E130" s="16">
        <f t="shared" si="36"/>
        <v>51913700203.416336</v>
      </c>
      <c r="F130" s="16">
        <f>'9496'!X128</f>
        <v>0</v>
      </c>
      <c r="G130" s="29">
        <v>0</v>
      </c>
      <c r="H130" s="16">
        <f t="shared" si="39"/>
        <v>173045667.34472114</v>
      </c>
      <c r="I130" s="18">
        <f t="shared" si="34"/>
        <v>314586811.4441753</v>
      </c>
      <c r="J130" s="16">
        <f t="shared" si="37"/>
        <v>173045667.34472114</v>
      </c>
      <c r="K130" s="19">
        <f t="shared" si="38"/>
        <v>141541144.09945416</v>
      </c>
      <c r="L130" s="16">
        <f t="shared" si="40"/>
        <v>51772159059.316879</v>
      </c>
      <c r="M130" s="17">
        <f>VLOOKUP(B130,Encargos!$A$8:$B$652,2,0)</f>
        <v>2.4659999999999999E-3</v>
      </c>
    </row>
    <row r="131" spans="1:13">
      <c r="A131">
        <f t="shared" si="35"/>
        <v>239</v>
      </c>
      <c r="B131" s="1">
        <v>48427</v>
      </c>
      <c r="C131" s="16">
        <f t="shared" si="32"/>
        <v>51772159059.316879</v>
      </c>
      <c r="D131" s="16">
        <f t="shared" si="41"/>
        <v>127670144.24027541</v>
      </c>
      <c r="E131" s="16">
        <f t="shared" si="36"/>
        <v>51899829203.557152</v>
      </c>
      <c r="F131" s="16">
        <f>'9496'!X129</f>
        <v>0</v>
      </c>
      <c r="G131" s="29">
        <v>0</v>
      </c>
      <c r="H131" s="16">
        <f t="shared" si="39"/>
        <v>172999430.67852384</v>
      </c>
      <c r="I131" s="18">
        <f t="shared" si="34"/>
        <v>315362582.5211966</v>
      </c>
      <c r="J131" s="16">
        <f t="shared" si="37"/>
        <v>172999430.67852384</v>
      </c>
      <c r="K131" s="19">
        <f t="shared" si="38"/>
        <v>142363151.84267277</v>
      </c>
      <c r="L131" s="16">
        <f t="shared" si="40"/>
        <v>51757466051.714478</v>
      </c>
      <c r="M131" s="17">
        <f>VLOOKUP(B131,Encargos!$A$8:$B$652,2,0)</f>
        <v>2.4659999999999999E-3</v>
      </c>
    </row>
    <row r="132" spans="1:13">
      <c r="A132">
        <f t="shared" si="35"/>
        <v>238</v>
      </c>
      <c r="B132" s="1">
        <v>48458</v>
      </c>
      <c r="C132" s="16">
        <f t="shared" si="32"/>
        <v>51757466051.714478</v>
      </c>
      <c r="D132" s="16">
        <f t="shared" si="41"/>
        <v>127633911.2835279</v>
      </c>
      <c r="E132" s="16">
        <f t="shared" si="36"/>
        <v>51885099962.998009</v>
      </c>
      <c r="F132" s="16">
        <f>'9496'!X130</f>
        <v>0</v>
      </c>
      <c r="G132" s="29">
        <v>0</v>
      </c>
      <c r="H132" s="16">
        <f t="shared" si="39"/>
        <v>172950333.20999336</v>
      </c>
      <c r="I132" s="18">
        <f t="shared" si="34"/>
        <v>316140266.64969379</v>
      </c>
      <c r="J132" s="16">
        <f t="shared" si="37"/>
        <v>172950333.20999336</v>
      </c>
      <c r="K132" s="19">
        <f t="shared" si="38"/>
        <v>143189933.43970042</v>
      </c>
      <c r="L132" s="16">
        <f t="shared" si="40"/>
        <v>51741910029.558304</v>
      </c>
      <c r="M132" s="17">
        <f>VLOOKUP(B132,Encargos!$A$8:$B$652,2,0)</f>
        <v>2.4659999999999999E-3</v>
      </c>
    </row>
    <row r="133" spans="1:13">
      <c r="A133">
        <f t="shared" si="35"/>
        <v>237</v>
      </c>
      <c r="B133" s="1">
        <v>48488</v>
      </c>
      <c r="C133" s="16">
        <f t="shared" ref="C133:C196" si="42">L132</f>
        <v>51741910029.558304</v>
      </c>
      <c r="D133" s="16">
        <f t="shared" si="41"/>
        <v>127595550.13289078</v>
      </c>
      <c r="E133" s="16">
        <f t="shared" si="36"/>
        <v>51869505579.691193</v>
      </c>
      <c r="F133" s="16">
        <f>'9496'!X131</f>
        <v>0</v>
      </c>
      <c r="G133" s="29">
        <v>0</v>
      </c>
      <c r="H133" s="16">
        <f t="shared" si="39"/>
        <v>172898351.93230399</v>
      </c>
      <c r="I133" s="18">
        <f t="shared" si="34"/>
        <v>316919868.54725194</v>
      </c>
      <c r="J133" s="16">
        <f t="shared" si="37"/>
        <v>172898351.93230399</v>
      </c>
      <c r="K133" s="19">
        <f t="shared" si="38"/>
        <v>144021516.61494794</v>
      </c>
      <c r="L133" s="16">
        <f t="shared" si="40"/>
        <v>51725484063.076248</v>
      </c>
      <c r="M133" s="17">
        <f>VLOOKUP(B133,Encargos!$A$8:$B$652,2,0)</f>
        <v>2.4659999999999999E-3</v>
      </c>
    </row>
    <row r="134" spans="1:13">
      <c r="A134">
        <f t="shared" si="35"/>
        <v>236</v>
      </c>
      <c r="B134" s="1">
        <v>48519</v>
      </c>
      <c r="C134" s="16">
        <f t="shared" si="42"/>
        <v>51725484063.076248</v>
      </c>
      <c r="D134" s="16">
        <f t="shared" si="41"/>
        <v>127555043.69954602</v>
      </c>
      <c r="E134" s="16">
        <f t="shared" si="36"/>
        <v>51853039106.775795</v>
      </c>
      <c r="F134" s="16">
        <f>'9496'!X132</f>
        <v>0</v>
      </c>
      <c r="G134" s="29">
        <v>0</v>
      </c>
      <c r="H134" s="16">
        <f t="shared" si="39"/>
        <v>172843463.68925267</v>
      </c>
      <c r="I134" s="18">
        <f t="shared" si="34"/>
        <v>317701392.94308954</v>
      </c>
      <c r="J134" s="16">
        <f t="shared" si="37"/>
        <v>172843463.68925267</v>
      </c>
      <c r="K134" s="19">
        <f t="shared" si="38"/>
        <v>144857929.25383687</v>
      </c>
      <c r="L134" s="16">
        <f t="shared" si="40"/>
        <v>51708181177.521957</v>
      </c>
      <c r="M134" s="17">
        <f>VLOOKUP(B134,Encargos!$A$8:$B$652,2,0)</f>
        <v>2.4659999999999999E-3</v>
      </c>
    </row>
    <row r="135" spans="1:13">
      <c r="A135">
        <f t="shared" si="35"/>
        <v>235</v>
      </c>
      <c r="B135" s="1">
        <v>48549</v>
      </c>
      <c r="C135" s="16">
        <f t="shared" si="42"/>
        <v>51708181177.521957</v>
      </c>
      <c r="D135" s="16">
        <f t="shared" si="41"/>
        <v>127512374.78376915</v>
      </c>
      <c r="E135" s="16">
        <f t="shared" si="36"/>
        <v>51835693552.305725</v>
      </c>
      <c r="F135" s="16">
        <f>'9496'!X133</f>
        <v>0</v>
      </c>
      <c r="G135" s="29">
        <v>0</v>
      </c>
      <c r="H135" s="16">
        <f t="shared" si="39"/>
        <v>172785645.17435244</v>
      </c>
      <c r="I135" s="18">
        <f t="shared" si="34"/>
        <v>318484844.57808715</v>
      </c>
      <c r="J135" s="16">
        <f t="shared" si="37"/>
        <v>172785645.17435244</v>
      </c>
      <c r="K135" s="19">
        <f t="shared" si="38"/>
        <v>145699199.40373471</v>
      </c>
      <c r="L135" s="16">
        <f t="shared" si="40"/>
        <v>51689994352.901993</v>
      </c>
      <c r="M135" s="17">
        <f>VLOOKUP(B135,Encargos!$A$8:$B$652,2,0)</f>
        <v>2.4659999999999999E-3</v>
      </c>
    </row>
    <row r="136" spans="1:13">
      <c r="A136">
        <f t="shared" si="35"/>
        <v>234</v>
      </c>
      <c r="B136" s="1">
        <v>48580</v>
      </c>
      <c r="C136" s="16">
        <f t="shared" si="42"/>
        <v>51689994352.901993</v>
      </c>
      <c r="D136" s="16">
        <f t="shared" si="41"/>
        <v>127467526.0742563</v>
      </c>
      <c r="E136" s="16">
        <f t="shared" si="36"/>
        <v>51817461878.97625</v>
      </c>
      <c r="F136" s="16">
        <f>'9496'!X134</f>
        <v>0</v>
      </c>
      <c r="G136" s="29">
        <v>0</v>
      </c>
      <c r="H136" s="16">
        <f t="shared" si="39"/>
        <v>172724872.92992085</v>
      </c>
      <c r="I136" s="18">
        <f t="shared" si="34"/>
        <v>319270228.2048167</v>
      </c>
      <c r="J136" s="16">
        <f t="shared" si="37"/>
        <v>172724872.92992085</v>
      </c>
      <c r="K136" s="19">
        <f t="shared" si="38"/>
        <v>146545355.27489585</v>
      </c>
      <c r="L136" s="16">
        <f t="shared" si="40"/>
        <v>51670916523.701355</v>
      </c>
      <c r="M136" s="17">
        <f>VLOOKUP(B136,Encargos!$A$8:$B$652,2,0)</f>
        <v>2.4659999999999999E-3</v>
      </c>
    </row>
    <row r="137" spans="1:13">
      <c r="A137">
        <f t="shared" si="35"/>
        <v>233</v>
      </c>
      <c r="B137" s="1">
        <v>48611</v>
      </c>
      <c r="C137" s="16">
        <f t="shared" si="42"/>
        <v>51670916523.701355</v>
      </c>
      <c r="D137" s="16">
        <f t="shared" si="41"/>
        <v>127420480.14744754</v>
      </c>
      <c r="E137" s="16">
        <f t="shared" si="36"/>
        <v>51798337003.848801</v>
      </c>
      <c r="F137" s="16">
        <f>'9496'!X135</f>
        <v>0</v>
      </c>
      <c r="G137" s="29">
        <v>0</v>
      </c>
      <c r="H137" s="16">
        <f t="shared" si="39"/>
        <v>172661123.34616268</v>
      </c>
      <c r="I137" s="18">
        <f t="shared" si="34"/>
        <v>320057548.58756983</v>
      </c>
      <c r="J137" s="16">
        <f t="shared" si="37"/>
        <v>172661123.34616268</v>
      </c>
      <c r="K137" s="19">
        <f t="shared" si="38"/>
        <v>147396425.24140716</v>
      </c>
      <c r="L137" s="16">
        <f t="shared" si="40"/>
        <v>51650940578.607391</v>
      </c>
      <c r="M137" s="17">
        <f>VLOOKUP(B137,Encargos!$A$8:$B$652,2,0)</f>
        <v>2.4659999999999999E-3</v>
      </c>
    </row>
    <row r="138" spans="1:13">
      <c r="A138">
        <f t="shared" si="35"/>
        <v>232</v>
      </c>
      <c r="B138" s="1">
        <v>48639</v>
      </c>
      <c r="C138" s="16">
        <f t="shared" si="42"/>
        <v>51650940578.607391</v>
      </c>
      <c r="D138" s="16">
        <f t="shared" si="41"/>
        <v>127371219.46684583</v>
      </c>
      <c r="E138" s="16">
        <f t="shared" si="36"/>
        <v>51778311798.074234</v>
      </c>
      <c r="F138" s="16">
        <f>'9496'!X136</f>
        <v>0</v>
      </c>
      <c r="G138" s="29">
        <v>0</v>
      </c>
      <c r="H138" s="16">
        <f t="shared" si="39"/>
        <v>172594372.66024745</v>
      </c>
      <c r="I138" s="18">
        <f t="shared" ref="I138:I201" si="43">PMT($N$4,A138,-SUM(E138:G138))</f>
        <v>320846810.50238669</v>
      </c>
      <c r="J138" s="16">
        <f t="shared" si="37"/>
        <v>172594372.66024745</v>
      </c>
      <c r="K138" s="19">
        <f t="shared" si="38"/>
        <v>148252437.84213924</v>
      </c>
      <c r="L138" s="16">
        <f t="shared" si="40"/>
        <v>51630059360.232094</v>
      </c>
      <c r="M138" s="17">
        <f>VLOOKUP(B138,Encargos!$A$8:$B$652,2,0)</f>
        <v>2.4659999999999999E-3</v>
      </c>
    </row>
    <row r="139" spans="1:13">
      <c r="A139">
        <f t="shared" si="35"/>
        <v>231</v>
      </c>
      <c r="B139" s="1">
        <v>48670</v>
      </c>
      <c r="C139" s="16">
        <f t="shared" si="42"/>
        <v>51630059360.232094</v>
      </c>
      <c r="D139" s="16">
        <f t="shared" si="41"/>
        <v>127319726.38233234</v>
      </c>
      <c r="E139" s="16">
        <f t="shared" si="36"/>
        <v>51757379086.614426</v>
      </c>
      <c r="F139" s="16">
        <f>'9496'!X137</f>
        <v>0</v>
      </c>
      <c r="G139" s="29">
        <v>0</v>
      </c>
      <c r="H139" s="16">
        <f t="shared" si="39"/>
        <v>172524596.95538142</v>
      </c>
      <c r="I139" s="18">
        <f t="shared" si="43"/>
        <v>321638018.73708558</v>
      </c>
      <c r="J139" s="16">
        <f t="shared" si="37"/>
        <v>172524596.95538142</v>
      </c>
      <c r="K139" s="19">
        <f t="shared" si="38"/>
        <v>149113421.78170416</v>
      </c>
      <c r="L139" s="16">
        <f t="shared" si="40"/>
        <v>51608265664.832726</v>
      </c>
      <c r="M139" s="17">
        <f>VLOOKUP(B139,Encargos!$A$8:$B$652,2,0)</f>
        <v>2.4659999999999999E-3</v>
      </c>
    </row>
    <row r="140" spans="1:13">
      <c r="A140">
        <f t="shared" ref="A140:A203" si="44">A139-1</f>
        <v>230</v>
      </c>
      <c r="B140" s="1">
        <v>48700</v>
      </c>
      <c r="C140" s="16">
        <f t="shared" si="42"/>
        <v>51608265664.832726</v>
      </c>
      <c r="D140" s="16">
        <f t="shared" si="41"/>
        <v>127265983.1294775</v>
      </c>
      <c r="E140" s="16">
        <f t="shared" si="36"/>
        <v>51735531647.962204</v>
      </c>
      <c r="F140" s="16">
        <f>'9496'!X138</f>
        <v>0</v>
      </c>
      <c r="G140" s="29">
        <v>0</v>
      </c>
      <c r="H140" s="16">
        <f t="shared" si="39"/>
        <v>172451772.15987402</v>
      </c>
      <c r="I140" s="18">
        <f t="shared" si="43"/>
        <v>322431178.09129125</v>
      </c>
      <c r="J140" s="16">
        <f t="shared" si="37"/>
        <v>172451772.15987402</v>
      </c>
      <c r="K140" s="19">
        <f t="shared" si="38"/>
        <v>149979405.93141723</v>
      </c>
      <c r="L140" s="16">
        <f t="shared" si="40"/>
        <v>51585552242.030785</v>
      </c>
      <c r="M140" s="17">
        <f>VLOOKUP(B140,Encargos!$A$8:$B$652,2,0)</f>
        <v>2.4659999999999999E-3</v>
      </c>
    </row>
    <row r="141" spans="1:13">
      <c r="A141">
        <f t="shared" si="44"/>
        <v>229</v>
      </c>
      <c r="B141" s="1">
        <v>48731</v>
      </c>
      <c r="C141" s="16">
        <f t="shared" si="42"/>
        <v>51585552242.030785</v>
      </c>
      <c r="D141" s="16">
        <f t="shared" si="41"/>
        <v>127209971.82884791</v>
      </c>
      <c r="E141" s="16">
        <f t="shared" ref="E141:E204" si="45">C141+D141</f>
        <v>51712762213.859634</v>
      </c>
      <c r="F141" s="16">
        <f>'9496'!X139</f>
        <v>0</v>
      </c>
      <c r="G141" s="29">
        <v>0</v>
      </c>
      <c r="H141" s="16">
        <f t="shared" si="39"/>
        <v>172375874.04619879</v>
      </c>
      <c r="I141" s="18">
        <f t="shared" si="43"/>
        <v>323226293.37646443</v>
      </c>
      <c r="J141" s="16">
        <f t="shared" ref="J141:J204" si="46">H141</f>
        <v>172375874.04619879</v>
      </c>
      <c r="K141" s="19">
        <f t="shared" ref="K141:K204" si="47">I141-J141</f>
        <v>150850419.33026564</v>
      </c>
      <c r="L141" s="16">
        <f t="shared" si="40"/>
        <v>51561911794.529366</v>
      </c>
      <c r="M141" s="17">
        <f>VLOOKUP(B141,Encargos!$A$8:$B$652,2,0)</f>
        <v>2.4659999999999999E-3</v>
      </c>
    </row>
    <row r="142" spans="1:13">
      <c r="A142">
        <f t="shared" si="44"/>
        <v>228</v>
      </c>
      <c r="B142" s="1">
        <v>48761</v>
      </c>
      <c r="C142" s="16">
        <f t="shared" si="42"/>
        <v>51561911794.529366</v>
      </c>
      <c r="D142" s="16">
        <f t="shared" si="41"/>
        <v>127151674.48530941</v>
      </c>
      <c r="E142" s="16">
        <f t="shared" si="45"/>
        <v>51689063469.014671</v>
      </c>
      <c r="F142" s="16">
        <f>'9496'!X140</f>
        <v>0</v>
      </c>
      <c r="G142" s="29">
        <v>0</v>
      </c>
      <c r="H142" s="16">
        <f t="shared" si="39"/>
        <v>172296878.23004892</v>
      </c>
      <c r="I142" s="18">
        <f t="shared" si="43"/>
        <v>324023369.41593075</v>
      </c>
      <c r="J142" s="16">
        <f t="shared" si="46"/>
        <v>172296878.23004892</v>
      </c>
      <c r="K142" s="19">
        <f t="shared" si="47"/>
        <v>151726491.18588182</v>
      </c>
      <c r="L142" s="16">
        <f t="shared" si="40"/>
        <v>51537336977.828789</v>
      </c>
      <c r="M142" s="17">
        <f>VLOOKUP(B142,Encargos!$A$8:$B$652,2,0)</f>
        <v>2.4659999999999999E-3</v>
      </c>
    </row>
    <row r="143" spans="1:13">
      <c r="A143">
        <f t="shared" si="44"/>
        <v>227</v>
      </c>
      <c r="B143" s="1">
        <v>48792</v>
      </c>
      <c r="C143" s="16">
        <f t="shared" si="42"/>
        <v>51537336977.828789</v>
      </c>
      <c r="D143" s="16">
        <f t="shared" si="41"/>
        <v>127091072.98732579</v>
      </c>
      <c r="E143" s="16">
        <f t="shared" si="45"/>
        <v>51664428050.816116</v>
      </c>
      <c r="F143" s="16">
        <f>'9496'!X141</f>
        <v>0</v>
      </c>
      <c r="G143" s="29">
        <v>0</v>
      </c>
      <c r="H143" s="16">
        <f t="shared" si="39"/>
        <v>172214760.16938707</v>
      </c>
      <c r="I143" s="18">
        <f t="shared" si="43"/>
        <v>324822411.04491037</v>
      </c>
      <c r="J143" s="16">
        <f t="shared" si="46"/>
        <v>172214760.16938707</v>
      </c>
      <c r="K143" s="19">
        <f t="shared" si="47"/>
        <v>152607650.8755233</v>
      </c>
      <c r="L143" s="16">
        <f t="shared" si="40"/>
        <v>51511820399.940598</v>
      </c>
      <c r="M143" s="17">
        <f>VLOOKUP(B143,Encargos!$A$8:$B$652,2,0)</f>
        <v>2.4659999999999999E-3</v>
      </c>
    </row>
    <row r="144" spans="1:13">
      <c r="A144">
        <f t="shared" si="44"/>
        <v>226</v>
      </c>
      <c r="B144" s="1">
        <v>48823</v>
      </c>
      <c r="C144" s="16">
        <f t="shared" si="42"/>
        <v>51511820399.940598</v>
      </c>
      <c r="D144" s="16">
        <f t="shared" si="41"/>
        <v>127028149.1062535</v>
      </c>
      <c r="E144" s="16">
        <f t="shared" si="45"/>
        <v>51638848549.046852</v>
      </c>
      <c r="F144" s="16">
        <f>'9496'!X142</f>
        <v>0</v>
      </c>
      <c r="G144" s="29">
        <v>0</v>
      </c>
      <c r="H144" s="16">
        <f t="shared" si="39"/>
        <v>172129495.16348952</v>
      </c>
      <c r="I144" s="18">
        <f t="shared" si="43"/>
        <v>325623423.11054713</v>
      </c>
      <c r="J144" s="16">
        <f t="shared" si="46"/>
        <v>172129495.16348952</v>
      </c>
      <c r="K144" s="19">
        <f t="shared" si="47"/>
        <v>153493927.9470576</v>
      </c>
      <c r="L144" s="16">
        <f t="shared" si="40"/>
        <v>51485354621.099792</v>
      </c>
      <c r="M144" s="17">
        <f>VLOOKUP(B144,Encargos!$A$8:$B$652,2,0)</f>
        <v>2.4659999999999999E-3</v>
      </c>
    </row>
    <row r="145" spans="1:13">
      <c r="A145">
        <f t="shared" si="44"/>
        <v>225</v>
      </c>
      <c r="B145" s="1">
        <v>48853</v>
      </c>
      <c r="C145" s="16">
        <f t="shared" si="42"/>
        <v>51485354621.099792</v>
      </c>
      <c r="D145" s="16">
        <f t="shared" si="41"/>
        <v>126962884.49563208</v>
      </c>
      <c r="E145" s="16">
        <f t="shared" si="45"/>
        <v>51612317505.595421</v>
      </c>
      <c r="F145" s="16">
        <f>'9496'!X143</f>
        <v>0</v>
      </c>
      <c r="G145" s="29">
        <v>0</v>
      </c>
      <c r="H145" s="16">
        <f t="shared" si="39"/>
        <v>172041058.35198474</v>
      </c>
      <c r="I145" s="18">
        <f t="shared" si="43"/>
        <v>326426410.47193778</v>
      </c>
      <c r="J145" s="16">
        <f t="shared" si="46"/>
        <v>172041058.35198474</v>
      </c>
      <c r="K145" s="19">
        <f t="shared" si="47"/>
        <v>154385352.11995304</v>
      </c>
      <c r="L145" s="16">
        <f t="shared" si="40"/>
        <v>51457932153.475464</v>
      </c>
      <c r="M145" s="17">
        <f>VLOOKUP(B145,Encargos!$A$8:$B$652,2,0)</f>
        <v>2.4659999999999999E-3</v>
      </c>
    </row>
    <row r="146" spans="1:13">
      <c r="A146">
        <f t="shared" si="44"/>
        <v>224</v>
      </c>
      <c r="B146" s="1">
        <v>48884</v>
      </c>
      <c r="C146" s="16">
        <f t="shared" si="42"/>
        <v>51457932153.475464</v>
      </c>
      <c r="D146" s="16">
        <f t="shared" si="41"/>
        <v>126895260.69047049</v>
      </c>
      <c r="E146" s="16">
        <f t="shared" si="45"/>
        <v>51584827414.165932</v>
      </c>
      <c r="F146" s="16">
        <f>'9496'!X144</f>
        <v>0</v>
      </c>
      <c r="G146" s="29">
        <v>0</v>
      </c>
      <c r="H146" s="16">
        <f t="shared" si="39"/>
        <v>171949424.71388644</v>
      </c>
      <c r="I146" s="18">
        <f t="shared" si="43"/>
        <v>327231378.00016159</v>
      </c>
      <c r="J146" s="16">
        <f t="shared" si="46"/>
        <v>171949424.71388644</v>
      </c>
      <c r="K146" s="19">
        <f t="shared" si="47"/>
        <v>155281953.28627515</v>
      </c>
      <c r="L146" s="16">
        <f t="shared" si="40"/>
        <v>51429545460.879662</v>
      </c>
      <c r="M146" s="17">
        <f>VLOOKUP(B146,Encargos!$A$8:$B$652,2,0)</f>
        <v>2.4659999999999999E-3</v>
      </c>
    </row>
    <row r="147" spans="1:13">
      <c r="A147">
        <f t="shared" si="44"/>
        <v>223</v>
      </c>
      <c r="B147" s="1">
        <v>48914</v>
      </c>
      <c r="C147" s="16">
        <f t="shared" si="42"/>
        <v>51429545460.879662</v>
      </c>
      <c r="D147" s="16">
        <f t="shared" si="41"/>
        <v>126825259.10652924</v>
      </c>
      <c r="E147" s="16">
        <f t="shared" si="45"/>
        <v>51556370719.986191</v>
      </c>
      <c r="F147" s="16">
        <f>'9496'!X145</f>
        <v>0</v>
      </c>
      <c r="G147" s="29">
        <v>0</v>
      </c>
      <c r="H147" s="16">
        <f t="shared" si="39"/>
        <v>171854569.06662065</v>
      </c>
      <c r="I147" s="18">
        <f t="shared" si="43"/>
        <v>328038330.57830995</v>
      </c>
      <c r="J147" s="16">
        <f t="shared" si="46"/>
        <v>171854569.06662065</v>
      </c>
      <c r="K147" s="19">
        <f t="shared" si="47"/>
        <v>156183761.51168931</v>
      </c>
      <c r="L147" s="16">
        <f t="shared" si="40"/>
        <v>51400186958.474503</v>
      </c>
      <c r="M147" s="17">
        <f>VLOOKUP(B147,Encargos!$A$8:$B$652,2,0)</f>
        <v>2.4659999999999999E-3</v>
      </c>
    </row>
    <row r="148" spans="1:13">
      <c r="A148">
        <f t="shared" si="44"/>
        <v>222</v>
      </c>
      <c r="B148" s="1">
        <v>48945</v>
      </c>
      <c r="C148" s="16">
        <f t="shared" si="42"/>
        <v>51400186958.474503</v>
      </c>
      <c r="D148" s="16">
        <f t="shared" si="41"/>
        <v>126752861.03959812</v>
      </c>
      <c r="E148" s="16">
        <f t="shared" si="45"/>
        <v>51526939819.514099</v>
      </c>
      <c r="F148" s="16">
        <f>'9496'!X146</f>
        <v>0</v>
      </c>
      <c r="G148" s="29">
        <v>0</v>
      </c>
      <c r="H148" s="16">
        <f t="shared" si="39"/>
        <v>171756466.065047</v>
      </c>
      <c r="I148" s="18">
        <f t="shared" si="43"/>
        <v>328847273.10151607</v>
      </c>
      <c r="J148" s="16">
        <f t="shared" si="46"/>
        <v>171756466.065047</v>
      </c>
      <c r="K148" s="19">
        <f t="shared" si="47"/>
        <v>157090807.03646907</v>
      </c>
      <c r="L148" s="16">
        <f t="shared" si="40"/>
        <v>51369849012.477631</v>
      </c>
      <c r="M148" s="17">
        <f>VLOOKUP(B148,Encargos!$A$8:$B$652,2,0)</f>
        <v>2.4659999999999999E-3</v>
      </c>
    </row>
    <row r="149" spans="1:13">
      <c r="A149">
        <f t="shared" si="44"/>
        <v>221</v>
      </c>
      <c r="B149" s="1">
        <v>48976</v>
      </c>
      <c r="C149" s="16">
        <f t="shared" si="42"/>
        <v>51369849012.477631</v>
      </c>
      <c r="D149" s="16">
        <f t="shared" si="41"/>
        <v>126678047.66476983</v>
      </c>
      <c r="E149" s="16">
        <f t="shared" si="45"/>
        <v>51496527060.142403</v>
      </c>
      <c r="F149" s="16">
        <f>'9496'!X147</f>
        <v>0</v>
      </c>
      <c r="G149" s="29">
        <v>0</v>
      </c>
      <c r="H149" s="16">
        <f t="shared" si="39"/>
        <v>171655090.20047468</v>
      </c>
      <c r="I149" s="18">
        <f t="shared" si="43"/>
        <v>329658210.47698444</v>
      </c>
      <c r="J149" s="16">
        <f t="shared" si="46"/>
        <v>171655090.20047468</v>
      </c>
      <c r="K149" s="19">
        <f t="shared" si="47"/>
        <v>158003120.27650976</v>
      </c>
      <c r="L149" s="16">
        <f t="shared" si="40"/>
        <v>51338523939.865898</v>
      </c>
      <c r="M149" s="17">
        <f>VLOOKUP(B149,Encargos!$A$8:$B$652,2,0)</f>
        <v>2.4659999999999999E-3</v>
      </c>
    </row>
    <row r="150" spans="1:13">
      <c r="A150">
        <f t="shared" si="44"/>
        <v>220</v>
      </c>
      <c r="B150" s="1">
        <v>49004</v>
      </c>
      <c r="C150" s="16">
        <f t="shared" si="42"/>
        <v>51338523939.865898</v>
      </c>
      <c r="D150" s="16">
        <f t="shared" si="41"/>
        <v>126600800.03570929</v>
      </c>
      <c r="E150" s="16">
        <f t="shared" si="45"/>
        <v>51465124739.901604</v>
      </c>
      <c r="F150" s="16">
        <f>'9496'!X148</f>
        <v>0</v>
      </c>
      <c r="G150" s="29">
        <v>0</v>
      </c>
      <c r="H150" s="16">
        <f t="shared" si="39"/>
        <v>171550415.79967204</v>
      </c>
      <c r="I150" s="18">
        <f t="shared" si="43"/>
        <v>330471147.62402064</v>
      </c>
      <c r="J150" s="16">
        <f t="shared" si="46"/>
        <v>171550415.79967204</v>
      </c>
      <c r="K150" s="19">
        <f t="shared" si="47"/>
        <v>158920731.8243486</v>
      </c>
      <c r="L150" s="16">
        <f t="shared" si="40"/>
        <v>51306204008.077255</v>
      </c>
      <c r="M150" s="17">
        <f>VLOOKUP(B150,Encargos!$A$8:$B$652,2,0)</f>
        <v>2.4659999999999999E-3</v>
      </c>
    </row>
    <row r="151" spans="1:13">
      <c r="A151">
        <f t="shared" si="44"/>
        <v>219</v>
      </c>
      <c r="B151" s="1">
        <v>49035</v>
      </c>
      <c r="C151" s="16">
        <f t="shared" si="42"/>
        <v>51306204008.077255</v>
      </c>
      <c r="D151" s="16">
        <f t="shared" si="41"/>
        <v>126521099.08391851</v>
      </c>
      <c r="E151" s="16">
        <f t="shared" si="45"/>
        <v>51432725107.161171</v>
      </c>
      <c r="F151" s="16">
        <f>'9496'!X149</f>
        <v>0</v>
      </c>
      <c r="G151" s="29">
        <v>0</v>
      </c>
      <c r="H151" s="16">
        <f t="shared" si="39"/>
        <v>171442417.02387059</v>
      </c>
      <c r="I151" s="18">
        <f t="shared" si="43"/>
        <v>331286089.47406149</v>
      </c>
      <c r="J151" s="16">
        <f t="shared" si="46"/>
        <v>171442417.02387059</v>
      </c>
      <c r="K151" s="19">
        <f t="shared" si="47"/>
        <v>159843672.4501909</v>
      </c>
      <c r="L151" s="16">
        <f t="shared" si="40"/>
        <v>51272881434.710983</v>
      </c>
      <c r="M151" s="17">
        <f>VLOOKUP(B151,Encargos!$A$8:$B$652,2,0)</f>
        <v>2.4659999999999999E-3</v>
      </c>
    </row>
    <row r="152" spans="1:13">
      <c r="A152">
        <f t="shared" si="44"/>
        <v>218</v>
      </c>
      <c r="B152" s="1">
        <v>49065</v>
      </c>
      <c r="C152" s="16">
        <f t="shared" si="42"/>
        <v>51272881434.710983</v>
      </c>
      <c r="D152" s="16">
        <f t="shared" si="41"/>
        <v>126438925.61799727</v>
      </c>
      <c r="E152" s="16">
        <f t="shared" si="45"/>
        <v>51399320360.328979</v>
      </c>
      <c r="F152" s="16">
        <f>'9496'!X150</f>
        <v>0</v>
      </c>
      <c r="G152" s="29">
        <v>0</v>
      </c>
      <c r="H152" s="16">
        <f t="shared" si="39"/>
        <v>171331067.86776328</v>
      </c>
      <c r="I152" s="18">
        <f t="shared" si="43"/>
        <v>332103040.97070456</v>
      </c>
      <c r="J152" s="16">
        <f t="shared" si="46"/>
        <v>171331067.86776328</v>
      </c>
      <c r="K152" s="19">
        <f t="shared" si="47"/>
        <v>160771973.10294127</v>
      </c>
      <c r="L152" s="16">
        <f t="shared" si="40"/>
        <v>51238548387.226036</v>
      </c>
      <c r="M152" s="17">
        <f>VLOOKUP(B152,Encargos!$A$8:$B$652,2,0)</f>
        <v>2.4659999999999999E-3</v>
      </c>
    </row>
    <row r="153" spans="1:13">
      <c r="A153">
        <f t="shared" si="44"/>
        <v>217</v>
      </c>
      <c r="B153" s="1">
        <v>49096</v>
      </c>
      <c r="C153" s="16">
        <f t="shared" si="42"/>
        <v>51238548387.226036</v>
      </c>
      <c r="D153" s="16">
        <f t="shared" si="41"/>
        <v>126354260.3228994</v>
      </c>
      <c r="E153" s="16">
        <f t="shared" si="45"/>
        <v>51364902647.548935</v>
      </c>
      <c r="F153" s="16">
        <f>'9496'!X151</f>
        <v>0</v>
      </c>
      <c r="G153" s="29">
        <v>0</v>
      </c>
      <c r="H153" s="16">
        <f t="shared" si="39"/>
        <v>171216342.15849647</v>
      </c>
      <c r="I153" s="18">
        <f t="shared" si="43"/>
        <v>332922007.06973827</v>
      </c>
      <c r="J153" s="16">
        <f t="shared" si="46"/>
        <v>171216342.15849647</v>
      </c>
      <c r="K153" s="19">
        <f t="shared" si="47"/>
        <v>161705664.9112418</v>
      </c>
      <c r="L153" s="16">
        <f t="shared" si="40"/>
        <v>51203196982.637688</v>
      </c>
      <c r="M153" s="17">
        <f>VLOOKUP(B153,Encargos!$A$8:$B$652,2,0)</f>
        <v>2.4659999999999999E-3</v>
      </c>
    </row>
    <row r="154" spans="1:13">
      <c r="A154">
        <f t="shared" si="44"/>
        <v>216</v>
      </c>
      <c r="B154" s="1">
        <v>49126</v>
      </c>
      <c r="C154" s="16">
        <f t="shared" si="42"/>
        <v>51203196982.637688</v>
      </c>
      <c r="D154" s="16">
        <f t="shared" si="41"/>
        <v>126267083.75918452</v>
      </c>
      <c r="E154" s="16">
        <f t="shared" si="45"/>
        <v>51329464066.396873</v>
      </c>
      <c r="F154" s="16">
        <f>'9496'!X152</f>
        <v>0</v>
      </c>
      <c r="G154" s="29">
        <v>0</v>
      </c>
      <c r="H154" s="16">
        <f t="shared" si="39"/>
        <v>171098213.55465627</v>
      </c>
      <c r="I154" s="18">
        <f t="shared" si="43"/>
        <v>333742992.73917222</v>
      </c>
      <c r="J154" s="16">
        <f t="shared" si="46"/>
        <v>171098213.55465627</v>
      </c>
      <c r="K154" s="19">
        <f t="shared" si="47"/>
        <v>162644779.18451595</v>
      </c>
      <c r="L154" s="16">
        <f t="shared" si="40"/>
        <v>51166819287.212357</v>
      </c>
      <c r="M154" s="17">
        <f>VLOOKUP(B154,Encargos!$A$8:$B$652,2,0)</f>
        <v>2.4659999999999999E-3</v>
      </c>
    </row>
    <row r="155" spans="1:13">
      <c r="A155">
        <f t="shared" si="44"/>
        <v>215</v>
      </c>
      <c r="B155" s="1">
        <v>49157</v>
      </c>
      <c r="C155" s="16">
        <f t="shared" si="42"/>
        <v>51166819287.212357</v>
      </c>
      <c r="D155" s="16">
        <f t="shared" si="41"/>
        <v>121777029.90356542</v>
      </c>
      <c r="E155" s="16">
        <f t="shared" si="45"/>
        <v>51288596317.115921</v>
      </c>
      <c r="F155" s="16">
        <f>'9496'!X153</f>
        <v>0</v>
      </c>
      <c r="G155" s="29">
        <v>0</v>
      </c>
      <c r="H155" s="16">
        <f t="shared" si="39"/>
        <v>170961987.72371975</v>
      </c>
      <c r="I155" s="18">
        <f t="shared" si="43"/>
        <v>334537301.06189138</v>
      </c>
      <c r="J155" s="16">
        <f t="shared" si="46"/>
        <v>170961987.72371975</v>
      </c>
      <c r="K155" s="19">
        <f t="shared" si="47"/>
        <v>163575313.33817163</v>
      </c>
      <c r="L155" s="16">
        <f t="shared" si="40"/>
        <v>51125021003.777748</v>
      </c>
      <c r="M155" s="17">
        <f>VLOOKUP(B155,Encargos!$A$8:$B$652,2,0)</f>
        <v>2.3800000000000002E-3</v>
      </c>
    </row>
    <row r="156" spans="1:13">
      <c r="A156">
        <f t="shared" si="44"/>
        <v>214</v>
      </c>
      <c r="B156" s="1">
        <v>49188</v>
      </c>
      <c r="C156" s="16">
        <f t="shared" si="42"/>
        <v>51125021003.777748</v>
      </c>
      <c r="D156" s="16">
        <f t="shared" si="41"/>
        <v>97393165.012196615</v>
      </c>
      <c r="E156" s="16">
        <f t="shared" si="45"/>
        <v>51222414168.789948</v>
      </c>
      <c r="F156" s="16">
        <f>'9496'!X154</f>
        <v>0</v>
      </c>
      <c r="G156" s="29">
        <v>0</v>
      </c>
      <c r="H156" s="16">
        <f t="shared" si="39"/>
        <v>170741380.56263316</v>
      </c>
      <c r="I156" s="18">
        <f t="shared" si="43"/>
        <v>335174594.62041438</v>
      </c>
      <c r="J156" s="16">
        <f t="shared" si="46"/>
        <v>170741380.56263316</v>
      </c>
      <c r="K156" s="19">
        <f t="shared" si="47"/>
        <v>164433214.05778122</v>
      </c>
      <c r="L156" s="16">
        <f t="shared" si="40"/>
        <v>51057980954.732162</v>
      </c>
      <c r="M156" s="17">
        <f>VLOOKUP(B156,Encargos!$A$8:$B$652,2,0)</f>
        <v>1.905E-3</v>
      </c>
    </row>
    <row r="157" spans="1:13">
      <c r="A157">
        <f t="shared" si="44"/>
        <v>213</v>
      </c>
      <c r="B157" s="1">
        <v>49218</v>
      </c>
      <c r="C157" s="16">
        <f t="shared" si="42"/>
        <v>51057980954.732162</v>
      </c>
      <c r="D157" s="16">
        <f t="shared" si="41"/>
        <v>122794444.19613086</v>
      </c>
      <c r="E157" s="16">
        <f t="shared" si="45"/>
        <v>51180775398.928291</v>
      </c>
      <c r="F157" s="16">
        <f>'9496'!X155</f>
        <v>0</v>
      </c>
      <c r="G157" s="29">
        <v>0</v>
      </c>
      <c r="H157" s="16">
        <f t="shared" si="39"/>
        <v>170602584.66309431</v>
      </c>
      <c r="I157" s="18">
        <f t="shared" si="43"/>
        <v>335980689.52047646</v>
      </c>
      <c r="J157" s="16">
        <f t="shared" si="46"/>
        <v>170602584.66309431</v>
      </c>
      <c r="K157" s="19">
        <f t="shared" si="47"/>
        <v>165378104.85738215</v>
      </c>
      <c r="L157" s="16">
        <f t="shared" si="40"/>
        <v>51015397294.070908</v>
      </c>
      <c r="M157" s="17">
        <f>VLOOKUP(B157,Encargos!$A$8:$B$652,2,0)</f>
        <v>2.405E-3</v>
      </c>
    </row>
    <row r="158" spans="1:13">
      <c r="A158">
        <f t="shared" si="44"/>
        <v>212</v>
      </c>
      <c r="B158" s="1">
        <v>49249</v>
      </c>
      <c r="C158" s="16">
        <f t="shared" si="42"/>
        <v>51015397294.070908</v>
      </c>
      <c r="D158" s="16">
        <f t="shared" si="41"/>
        <v>84481497.918981418</v>
      </c>
      <c r="E158" s="16">
        <f t="shared" si="45"/>
        <v>51099878791.989891</v>
      </c>
      <c r="F158" s="16">
        <f>'9496'!X156</f>
        <v>0</v>
      </c>
      <c r="G158" s="29">
        <v>0</v>
      </c>
      <c r="H158" s="16">
        <f t="shared" si="39"/>
        <v>170332929.306633</v>
      </c>
      <c r="I158" s="18">
        <f t="shared" si="43"/>
        <v>336537073.54232228</v>
      </c>
      <c r="J158" s="16">
        <f t="shared" si="46"/>
        <v>170332929.306633</v>
      </c>
      <c r="K158" s="19">
        <f t="shared" si="47"/>
        <v>166204144.23568928</v>
      </c>
      <c r="L158" s="16">
        <f t="shared" si="40"/>
        <v>50933674647.754204</v>
      </c>
      <c r="M158" s="17">
        <f>VLOOKUP(B158,Encargos!$A$8:$B$652,2,0)</f>
        <v>1.6559999999999999E-3</v>
      </c>
    </row>
    <row r="159" spans="1:13">
      <c r="A159">
        <f t="shared" si="44"/>
        <v>211</v>
      </c>
      <c r="B159" s="1">
        <v>49279</v>
      </c>
      <c r="C159" s="16">
        <f t="shared" si="42"/>
        <v>50933674647.754204</v>
      </c>
      <c r="D159" s="16">
        <f t="shared" si="41"/>
        <v>97028650.203971758</v>
      </c>
      <c r="E159" s="16">
        <f t="shared" si="45"/>
        <v>51030703297.958176</v>
      </c>
      <c r="F159" s="16">
        <f>'9496'!X157</f>
        <v>0</v>
      </c>
      <c r="G159" s="29">
        <v>0</v>
      </c>
      <c r="H159" s="16">
        <f t="shared" si="39"/>
        <v>170102344.32652727</v>
      </c>
      <c r="I159" s="18">
        <f t="shared" si="43"/>
        <v>337178176.66742045</v>
      </c>
      <c r="J159" s="16">
        <f t="shared" si="46"/>
        <v>170102344.32652727</v>
      </c>
      <c r="K159" s="19">
        <f t="shared" si="47"/>
        <v>167075832.34089318</v>
      </c>
      <c r="L159" s="16">
        <f t="shared" si="40"/>
        <v>50863627465.617287</v>
      </c>
      <c r="M159" s="17">
        <f>VLOOKUP(B159,Encargos!$A$8:$B$652,2,0)</f>
        <v>1.905E-3</v>
      </c>
    </row>
    <row r="160" spans="1:13">
      <c r="A160">
        <f t="shared" si="44"/>
        <v>210</v>
      </c>
      <c r="B160" s="1">
        <v>49310</v>
      </c>
      <c r="C160" s="16">
        <f t="shared" si="42"/>
        <v>50863627465.617287</v>
      </c>
      <c r="D160" s="16">
        <f t="shared" si="41"/>
        <v>84230167.083062217</v>
      </c>
      <c r="E160" s="16">
        <f t="shared" si="45"/>
        <v>50947857632.700348</v>
      </c>
      <c r="F160" s="16">
        <f>'9496'!X158</f>
        <v>0</v>
      </c>
      <c r="G160" s="29">
        <v>0</v>
      </c>
      <c r="H160" s="16">
        <f t="shared" si="39"/>
        <v>169826192.10900116</v>
      </c>
      <c r="I160" s="18">
        <f t="shared" si="43"/>
        <v>337736543.72798169</v>
      </c>
      <c r="J160" s="16">
        <f t="shared" si="46"/>
        <v>169826192.10900116</v>
      </c>
      <c r="K160" s="19">
        <f t="shared" si="47"/>
        <v>167910351.61898053</v>
      </c>
      <c r="L160" s="16">
        <f t="shared" si="40"/>
        <v>50779947281.081367</v>
      </c>
      <c r="M160" s="17">
        <f>VLOOKUP(B160,Encargos!$A$8:$B$652,2,0)</f>
        <v>1.6559999999999999E-3</v>
      </c>
    </row>
    <row r="161" spans="1:13">
      <c r="A161">
        <f t="shared" si="44"/>
        <v>209</v>
      </c>
      <c r="B161" s="1">
        <v>49341</v>
      </c>
      <c r="C161" s="16">
        <f t="shared" si="42"/>
        <v>50779947281.081367</v>
      </c>
      <c r="D161" s="16">
        <f t="shared" si="41"/>
        <v>84091592.697470739</v>
      </c>
      <c r="E161" s="16">
        <f t="shared" si="45"/>
        <v>50864038873.778839</v>
      </c>
      <c r="F161" s="16">
        <f>'9496'!X159</f>
        <v>0</v>
      </c>
      <c r="G161" s="29">
        <v>0</v>
      </c>
      <c r="H161" s="16">
        <f t="shared" si="39"/>
        <v>169546796.24592948</v>
      </c>
      <c r="I161" s="18">
        <f t="shared" si="43"/>
        <v>338295835.44439536</v>
      </c>
      <c r="J161" s="16">
        <f t="shared" si="46"/>
        <v>169546796.24592948</v>
      </c>
      <c r="K161" s="19">
        <f t="shared" si="47"/>
        <v>168749039.19846588</v>
      </c>
      <c r="L161" s="16">
        <f t="shared" si="40"/>
        <v>50695289834.580368</v>
      </c>
      <c r="M161" s="17">
        <f>VLOOKUP(B161,Encargos!$A$8:$B$652,2,0)</f>
        <v>1.6559999999999999E-3</v>
      </c>
    </row>
    <row r="162" spans="1:13">
      <c r="A162">
        <f t="shared" si="44"/>
        <v>208</v>
      </c>
      <c r="B162" s="1">
        <v>49369</v>
      </c>
      <c r="C162" s="16">
        <f t="shared" si="42"/>
        <v>50695289834.580368</v>
      </c>
      <c r="D162" s="16">
        <f t="shared" si="41"/>
        <v>108133053.21715993</v>
      </c>
      <c r="E162" s="16">
        <f t="shared" si="45"/>
        <v>50803422887.797531</v>
      </c>
      <c r="F162" s="16">
        <f>'9496'!X160</f>
        <v>0</v>
      </c>
      <c r="G162" s="29">
        <v>0</v>
      </c>
      <c r="H162" s="16">
        <f t="shared" si="39"/>
        <v>169344742.9593251</v>
      </c>
      <c r="I162" s="18">
        <f t="shared" si="43"/>
        <v>339017420.46139812</v>
      </c>
      <c r="J162" s="16">
        <f t="shared" si="46"/>
        <v>169344742.9593251</v>
      </c>
      <c r="K162" s="19">
        <f t="shared" si="47"/>
        <v>169672677.50207302</v>
      </c>
      <c r="L162" s="16">
        <f t="shared" si="40"/>
        <v>50633750210.295464</v>
      </c>
      <c r="M162" s="17">
        <f>VLOOKUP(B162,Encargos!$A$8:$B$652,2,0)</f>
        <v>2.1329999999999999E-3</v>
      </c>
    </row>
    <row r="163" spans="1:13">
      <c r="A163">
        <f t="shared" si="44"/>
        <v>207</v>
      </c>
      <c r="B163" s="1">
        <v>49400</v>
      </c>
      <c r="C163" s="16">
        <f t="shared" si="42"/>
        <v>50633750210.295464</v>
      </c>
      <c r="D163" s="16">
        <f t="shared" si="41"/>
        <v>57671841.489526533</v>
      </c>
      <c r="E163" s="16">
        <f t="shared" si="45"/>
        <v>50691422051.784988</v>
      </c>
      <c r="F163" s="16">
        <f>'9496'!X161</f>
        <v>0</v>
      </c>
      <c r="G163" s="29">
        <v>0</v>
      </c>
      <c r="H163" s="16">
        <f t="shared" si="39"/>
        <v>168971406.83928332</v>
      </c>
      <c r="I163" s="18">
        <f t="shared" si="43"/>
        <v>339403561.30330372</v>
      </c>
      <c r="J163" s="16">
        <f t="shared" si="46"/>
        <v>168971406.83928332</v>
      </c>
      <c r="K163" s="19">
        <f t="shared" si="47"/>
        <v>170432154.4640204</v>
      </c>
      <c r="L163" s="16">
        <f t="shared" si="40"/>
        <v>50520989897.320969</v>
      </c>
      <c r="M163" s="17">
        <f>VLOOKUP(B163,Encargos!$A$8:$B$652,2,0)</f>
        <v>1.139E-3</v>
      </c>
    </row>
    <row r="164" spans="1:13">
      <c r="A164">
        <f t="shared" si="44"/>
        <v>206</v>
      </c>
      <c r="B164" s="1">
        <v>49430</v>
      </c>
      <c r="C164" s="16">
        <f t="shared" si="42"/>
        <v>50520989897.320969</v>
      </c>
      <c r="D164" s="16">
        <f t="shared" si="41"/>
        <v>95181544.966552705</v>
      </c>
      <c r="E164" s="16">
        <f t="shared" si="45"/>
        <v>50616171442.287521</v>
      </c>
      <c r="F164" s="16">
        <f>'9496'!X162</f>
        <v>0</v>
      </c>
      <c r="G164" s="29">
        <v>0</v>
      </c>
      <c r="H164" s="16">
        <f t="shared" si="39"/>
        <v>168720571.47429174</v>
      </c>
      <c r="I164" s="18">
        <f t="shared" si="43"/>
        <v>340042997.61279917</v>
      </c>
      <c r="J164" s="16">
        <f t="shared" si="46"/>
        <v>168720571.47429174</v>
      </c>
      <c r="K164" s="19">
        <f t="shared" si="47"/>
        <v>171322426.13850743</v>
      </c>
      <c r="L164" s="16">
        <f t="shared" si="40"/>
        <v>50444849016.14901</v>
      </c>
      <c r="M164" s="17">
        <f>VLOOKUP(B164,Encargos!$A$8:$B$652,2,0)</f>
        <v>1.884E-3</v>
      </c>
    </row>
    <row r="165" spans="1:13">
      <c r="A165">
        <f t="shared" si="44"/>
        <v>205</v>
      </c>
      <c r="B165" s="1">
        <v>49461</v>
      </c>
      <c r="C165" s="16">
        <f t="shared" si="42"/>
        <v>50444849016.14901</v>
      </c>
      <c r="D165" s="16">
        <f t="shared" si="41"/>
        <v>95038095.546424732</v>
      </c>
      <c r="E165" s="16">
        <f t="shared" si="45"/>
        <v>50539887111.695435</v>
      </c>
      <c r="F165" s="16">
        <f>'9496'!X163</f>
        <v>0</v>
      </c>
      <c r="G165" s="29">
        <v>0</v>
      </c>
      <c r="H165" s="16">
        <f t="shared" si="39"/>
        <v>168466290.37231812</v>
      </c>
      <c r="I165" s="18">
        <f t="shared" si="43"/>
        <v>340683638.62030166</v>
      </c>
      <c r="J165" s="16">
        <f t="shared" si="46"/>
        <v>168466290.37231812</v>
      </c>
      <c r="K165" s="19">
        <f t="shared" si="47"/>
        <v>172217348.24798355</v>
      </c>
      <c r="L165" s="16">
        <f t="shared" si="40"/>
        <v>50367669763.447449</v>
      </c>
      <c r="M165" s="17">
        <f>VLOOKUP(B165,Encargos!$A$8:$B$652,2,0)</f>
        <v>1.884E-3</v>
      </c>
    </row>
    <row r="166" spans="1:13">
      <c r="A166">
        <f t="shared" si="44"/>
        <v>204</v>
      </c>
      <c r="B166" s="1">
        <v>49491</v>
      </c>
      <c r="C166" s="16">
        <f t="shared" si="42"/>
        <v>50367669763.447449</v>
      </c>
      <c r="D166" s="16">
        <f t="shared" si="41"/>
        <v>94892689.834334999</v>
      </c>
      <c r="E166" s="16">
        <f t="shared" si="45"/>
        <v>50462562453.281784</v>
      </c>
      <c r="F166" s="16">
        <f>'9496'!X164</f>
        <v>0</v>
      </c>
      <c r="G166" s="29">
        <v>0</v>
      </c>
      <c r="H166" s="16">
        <f t="shared" si="39"/>
        <v>168208541.5109393</v>
      </c>
      <c r="I166" s="18">
        <f t="shared" si="43"/>
        <v>341325486.5954622</v>
      </c>
      <c r="J166" s="16">
        <f t="shared" si="46"/>
        <v>168208541.5109393</v>
      </c>
      <c r="K166" s="19">
        <f t="shared" si="47"/>
        <v>173116945.0845229</v>
      </c>
      <c r="L166" s="16">
        <f t="shared" si="40"/>
        <v>50289445508.197266</v>
      </c>
      <c r="M166" s="17">
        <f>VLOOKUP(B166,Encargos!$A$8:$B$652,2,0)</f>
        <v>1.884E-3</v>
      </c>
    </row>
    <row r="167" spans="1:13">
      <c r="A167">
        <f t="shared" si="44"/>
        <v>203</v>
      </c>
      <c r="B167" s="1">
        <v>49522</v>
      </c>
      <c r="C167" s="16">
        <f t="shared" si="42"/>
        <v>50289445508.197266</v>
      </c>
      <c r="D167" s="16">
        <f t="shared" si="41"/>
        <v>94745315.33744365</v>
      </c>
      <c r="E167" s="16">
        <f t="shared" si="45"/>
        <v>50384190823.534706</v>
      </c>
      <c r="F167" s="16">
        <f>'9496'!X165</f>
        <v>0</v>
      </c>
      <c r="G167" s="29">
        <v>0</v>
      </c>
      <c r="H167" s="16">
        <f t="shared" si="39"/>
        <v>167947302.7451157</v>
      </c>
      <c r="I167" s="18">
        <f t="shared" si="43"/>
        <v>341968543.81220812</v>
      </c>
      <c r="J167" s="16">
        <f t="shared" si="46"/>
        <v>167947302.7451157</v>
      </c>
      <c r="K167" s="19">
        <f t="shared" si="47"/>
        <v>174021241.06709242</v>
      </c>
      <c r="L167" s="16">
        <f t="shared" si="40"/>
        <v>50210169582.467613</v>
      </c>
      <c r="M167" s="17">
        <f>VLOOKUP(B167,Encargos!$A$8:$B$652,2,0)</f>
        <v>1.884E-3</v>
      </c>
    </row>
    <row r="168" spans="1:13">
      <c r="A168">
        <f t="shared" si="44"/>
        <v>202</v>
      </c>
      <c r="B168" s="1">
        <v>49553</v>
      </c>
      <c r="C168" s="16">
        <f t="shared" si="42"/>
        <v>50210169582.467613</v>
      </c>
      <c r="D168" s="16">
        <f t="shared" si="41"/>
        <v>107098291.71940342</v>
      </c>
      <c r="E168" s="16">
        <f t="shared" si="45"/>
        <v>50317267874.187019</v>
      </c>
      <c r="F168" s="16">
        <f>'9496'!X166</f>
        <v>0</v>
      </c>
      <c r="G168" s="29">
        <v>0</v>
      </c>
      <c r="H168" s="16">
        <f t="shared" si="39"/>
        <v>167724226.24729007</v>
      </c>
      <c r="I168" s="18">
        <f t="shared" si="43"/>
        <v>342697962.71615958</v>
      </c>
      <c r="J168" s="16">
        <f t="shared" si="46"/>
        <v>167724226.24729007</v>
      </c>
      <c r="K168" s="19">
        <f t="shared" si="47"/>
        <v>174973736.46886951</v>
      </c>
      <c r="L168" s="16">
        <f t="shared" si="40"/>
        <v>50142294137.718155</v>
      </c>
      <c r="M168" s="17">
        <f>VLOOKUP(B168,Encargos!$A$8:$B$652,2,0)</f>
        <v>2.1329999999999999E-3</v>
      </c>
    </row>
    <row r="169" spans="1:13">
      <c r="A169">
        <f t="shared" si="44"/>
        <v>201</v>
      </c>
      <c r="B169" s="1">
        <v>49583</v>
      </c>
      <c r="C169" s="16">
        <f t="shared" si="42"/>
        <v>50142294137.718155</v>
      </c>
      <c r="D169" s="16">
        <f t="shared" si="41"/>
        <v>119438944.63604465</v>
      </c>
      <c r="E169" s="16">
        <f t="shared" si="45"/>
        <v>50261733082.354202</v>
      </c>
      <c r="F169" s="16">
        <f>'9496'!X167</f>
        <v>0</v>
      </c>
      <c r="G169" s="29">
        <v>0</v>
      </c>
      <c r="H169" s="16">
        <f t="shared" si="39"/>
        <v>167539110.27451402</v>
      </c>
      <c r="I169" s="18">
        <f t="shared" si="43"/>
        <v>343514269.26334953</v>
      </c>
      <c r="J169" s="16">
        <f t="shared" si="46"/>
        <v>167539110.27451402</v>
      </c>
      <c r="K169" s="19">
        <f t="shared" si="47"/>
        <v>175975158.98883551</v>
      </c>
      <c r="L169" s="16">
        <f t="shared" si="40"/>
        <v>50085757923.365364</v>
      </c>
      <c r="M169" s="17">
        <f>VLOOKUP(B169,Encargos!$A$8:$B$652,2,0)</f>
        <v>2.382E-3</v>
      </c>
    </row>
    <row r="170" spans="1:13">
      <c r="A170">
        <f t="shared" si="44"/>
        <v>200</v>
      </c>
      <c r="B170" s="1">
        <v>49614</v>
      </c>
      <c r="C170" s="16">
        <f t="shared" si="42"/>
        <v>50085757923.365364</v>
      </c>
      <c r="D170" s="16">
        <f t="shared" si="41"/>
        <v>69468946.239707753</v>
      </c>
      <c r="E170" s="16">
        <f t="shared" si="45"/>
        <v>50155226869.605072</v>
      </c>
      <c r="F170" s="16">
        <f>'9496'!X168</f>
        <v>0</v>
      </c>
      <c r="G170" s="29">
        <v>0</v>
      </c>
      <c r="H170" s="16">
        <f t="shared" si="39"/>
        <v>167184089.56535026</v>
      </c>
      <c r="I170" s="18">
        <f t="shared" si="43"/>
        <v>343990723.5548178</v>
      </c>
      <c r="J170" s="16">
        <f t="shared" si="46"/>
        <v>167184089.56535026</v>
      </c>
      <c r="K170" s="19">
        <f t="shared" si="47"/>
        <v>176806633.98946753</v>
      </c>
      <c r="L170" s="16">
        <f t="shared" si="40"/>
        <v>49978420235.615608</v>
      </c>
      <c r="M170" s="17">
        <f>VLOOKUP(B170,Encargos!$A$8:$B$652,2,0)</f>
        <v>1.387E-3</v>
      </c>
    </row>
    <row r="171" spans="1:13">
      <c r="A171">
        <f t="shared" si="44"/>
        <v>199</v>
      </c>
      <c r="B171" s="1">
        <v>49644</v>
      </c>
      <c r="C171" s="16">
        <f t="shared" si="42"/>
        <v>49978420235.615608</v>
      </c>
      <c r="D171" s="16">
        <f t="shared" si="41"/>
        <v>106603970.3625681</v>
      </c>
      <c r="E171" s="16">
        <f t="shared" si="45"/>
        <v>50085024205.97818</v>
      </c>
      <c r="F171" s="16">
        <f>'9496'!X169</f>
        <v>0</v>
      </c>
      <c r="G171" s="29">
        <v>0</v>
      </c>
      <c r="H171" s="16">
        <f>SUM(E171:G171)*$N$4</f>
        <v>166950080.68659395</v>
      </c>
      <c r="I171" s="18">
        <f t="shared" si="43"/>
        <v>344724455.76816028</v>
      </c>
      <c r="J171" s="16">
        <f t="shared" si="46"/>
        <v>166950080.68659395</v>
      </c>
      <c r="K171" s="19">
        <f t="shared" si="47"/>
        <v>177774375.08156633</v>
      </c>
      <c r="L171" s="16">
        <f t="shared" si="40"/>
        <v>49907249830.896614</v>
      </c>
      <c r="M171" s="17">
        <f>VLOOKUP(B171,Encargos!$A$8:$B$652,2,0)</f>
        <v>2.1329999999999999E-3</v>
      </c>
    </row>
    <row r="172" spans="1:13">
      <c r="A172">
        <f t="shared" si="44"/>
        <v>198</v>
      </c>
      <c r="B172" s="1">
        <v>49675</v>
      </c>
      <c r="C172" s="16">
        <f t="shared" si="42"/>
        <v>49907249830.896614</v>
      </c>
      <c r="D172" s="16">
        <f t="shared" si="41"/>
        <v>81648260.723346859</v>
      </c>
      <c r="E172" s="16">
        <f t="shared" si="45"/>
        <v>49988898091.619965</v>
      </c>
      <c r="F172" s="16">
        <f>'9496'!X170</f>
        <v>0</v>
      </c>
      <c r="G172" s="29">
        <v>0</v>
      </c>
      <c r="H172" s="16">
        <f t="shared" si="39"/>
        <v>166629660.30539989</v>
      </c>
      <c r="I172" s="18">
        <f t="shared" si="43"/>
        <v>345288424.97779697</v>
      </c>
      <c r="J172" s="16">
        <f t="shared" si="46"/>
        <v>166629660.30539989</v>
      </c>
      <c r="K172" s="19">
        <f t="shared" si="47"/>
        <v>178658764.67239708</v>
      </c>
      <c r="L172" s="16">
        <f t="shared" si="40"/>
        <v>49810239326.947563</v>
      </c>
      <c r="M172" s="17">
        <f>VLOOKUP(B172,Encargos!$A$8:$B$652,2,0)</f>
        <v>1.6359999999999999E-3</v>
      </c>
    </row>
    <row r="173" spans="1:13">
      <c r="A173">
        <f t="shared" si="44"/>
        <v>197</v>
      </c>
      <c r="B173" s="1">
        <v>49706</v>
      </c>
      <c r="C173" s="16">
        <f t="shared" si="42"/>
        <v>49810239326.947563</v>
      </c>
      <c r="D173" s="16">
        <f t="shared" si="41"/>
        <v>81489551.538886204</v>
      </c>
      <c r="E173" s="16">
        <f t="shared" si="45"/>
        <v>49891728878.48645</v>
      </c>
      <c r="F173" s="16">
        <f>'9496'!X171</f>
        <v>0</v>
      </c>
      <c r="G173" s="29">
        <v>0</v>
      </c>
      <c r="H173" s="16">
        <f t="shared" si="39"/>
        <v>166305762.92828819</v>
      </c>
      <c r="I173" s="18">
        <f t="shared" si="43"/>
        <v>345853316.84106064</v>
      </c>
      <c r="J173" s="16">
        <f t="shared" si="46"/>
        <v>166305762.92828819</v>
      </c>
      <c r="K173" s="19">
        <f t="shared" si="47"/>
        <v>179547553.91277245</v>
      </c>
      <c r="L173" s="16">
        <f t="shared" si="40"/>
        <v>49712181324.573685</v>
      </c>
      <c r="M173" s="17">
        <f>VLOOKUP(B173,Encargos!$A$8:$B$652,2,0)</f>
        <v>1.6359999999999999E-3</v>
      </c>
    </row>
    <row r="174" spans="1:13">
      <c r="A174">
        <f t="shared" si="44"/>
        <v>196</v>
      </c>
      <c r="B174" s="1">
        <v>49735</v>
      </c>
      <c r="C174" s="16">
        <f t="shared" si="42"/>
        <v>49712181324.573685</v>
      </c>
      <c r="D174" s="16">
        <f t="shared" si="41"/>
        <v>101760835.17140235</v>
      </c>
      <c r="E174" s="16">
        <f t="shared" si="45"/>
        <v>49813942159.745087</v>
      </c>
      <c r="F174" s="16">
        <f>'9496'!X172</f>
        <v>0</v>
      </c>
      <c r="G174" s="29">
        <v>0</v>
      </c>
      <c r="H174" s="16">
        <f t="shared" si="39"/>
        <v>166046473.86581698</v>
      </c>
      <c r="I174" s="18">
        <f t="shared" si="43"/>
        <v>346561278.58063436</v>
      </c>
      <c r="J174" s="16">
        <f t="shared" si="46"/>
        <v>166046473.86581698</v>
      </c>
      <c r="K174" s="19">
        <f t="shared" si="47"/>
        <v>180514804.71481737</v>
      </c>
      <c r="L174" s="16">
        <f t="shared" si="40"/>
        <v>49633427355.030266</v>
      </c>
      <c r="M174" s="17">
        <f>VLOOKUP(B174,Encargos!$A$8:$B$652,2,0)</f>
        <v>2.0470000000000002E-3</v>
      </c>
    </row>
    <row r="175" spans="1:13">
      <c r="A175">
        <f t="shared" si="44"/>
        <v>195</v>
      </c>
      <c r="B175" s="1">
        <v>49766</v>
      </c>
      <c r="C175" s="16">
        <f t="shared" si="42"/>
        <v>49633427355.030266</v>
      </c>
      <c r="D175" s="16">
        <f t="shared" si="41"/>
        <v>65168690.117154732</v>
      </c>
      <c r="E175" s="16">
        <f t="shared" si="45"/>
        <v>49698596045.147423</v>
      </c>
      <c r="F175" s="16">
        <f>'9496'!X173</f>
        <v>0</v>
      </c>
      <c r="G175" s="29">
        <v>0</v>
      </c>
      <c r="H175" s="16">
        <f t="shared" si="39"/>
        <v>165661986.81715807</v>
      </c>
      <c r="I175" s="18">
        <f t="shared" si="43"/>
        <v>347016313.53941065</v>
      </c>
      <c r="J175" s="16">
        <f t="shared" si="46"/>
        <v>165661986.81715807</v>
      </c>
      <c r="K175" s="19">
        <f t="shared" si="47"/>
        <v>181354326.72225258</v>
      </c>
      <c r="L175" s="16">
        <f t="shared" si="40"/>
        <v>49517241718.425171</v>
      </c>
      <c r="M175" s="17">
        <f>VLOOKUP(B175,Encargos!$A$8:$B$652,2,0)</f>
        <v>1.3129999999999999E-3</v>
      </c>
    </row>
    <row r="176" spans="1:13">
      <c r="A176">
        <f t="shared" si="44"/>
        <v>194</v>
      </c>
      <c r="B176" s="1">
        <v>49796</v>
      </c>
      <c r="C176" s="16">
        <f t="shared" si="42"/>
        <v>49517241718.425171</v>
      </c>
      <c r="D176" s="16">
        <f t="shared" si="41"/>
        <v>89230069.576602161</v>
      </c>
      <c r="E176" s="16">
        <f t="shared" si="45"/>
        <v>49606471788.00177</v>
      </c>
      <c r="F176" s="16">
        <f>'9496'!X174</f>
        <v>0</v>
      </c>
      <c r="G176" s="29">
        <v>0</v>
      </c>
      <c r="H176" s="16">
        <f t="shared" si="39"/>
        <v>165354905.96000591</v>
      </c>
      <c r="I176" s="18">
        <f t="shared" si="43"/>
        <v>347641636.93640864</v>
      </c>
      <c r="J176" s="16">
        <f t="shared" si="46"/>
        <v>165354905.96000591</v>
      </c>
      <c r="K176" s="19">
        <f t="shared" si="47"/>
        <v>182286730.97640273</v>
      </c>
      <c r="L176" s="16">
        <f t="shared" si="40"/>
        <v>49424185057.025368</v>
      </c>
      <c r="M176" s="17">
        <f>VLOOKUP(B176,Encargos!$A$8:$B$652,2,0)</f>
        <v>1.802E-3</v>
      </c>
    </row>
    <row r="177" spans="1:13">
      <c r="A177">
        <f t="shared" si="44"/>
        <v>193</v>
      </c>
      <c r="B177" s="1">
        <v>49827</v>
      </c>
      <c r="C177" s="16">
        <f t="shared" si="42"/>
        <v>49424185057.025368</v>
      </c>
      <c r="D177" s="16">
        <f t="shared" si="41"/>
        <v>77002880.318845525</v>
      </c>
      <c r="E177" s="16">
        <f t="shared" si="45"/>
        <v>49501187937.344215</v>
      </c>
      <c r="F177" s="16">
        <f>'9496'!X175</f>
        <v>0</v>
      </c>
      <c r="G177" s="29">
        <v>0</v>
      </c>
      <c r="H177" s="16">
        <f t="shared" si="39"/>
        <v>165003959.79114738</v>
      </c>
      <c r="I177" s="18">
        <f t="shared" si="43"/>
        <v>348183262.60675567</v>
      </c>
      <c r="J177" s="16">
        <f t="shared" si="46"/>
        <v>165003959.79114738</v>
      </c>
      <c r="K177" s="19">
        <f t="shared" si="47"/>
        <v>183179302.81560829</v>
      </c>
      <c r="L177" s="16">
        <f t="shared" si="40"/>
        <v>49318008634.528603</v>
      </c>
      <c r="M177" s="17">
        <f>VLOOKUP(B177,Encargos!$A$8:$B$652,2,0)</f>
        <v>1.5579999999999999E-3</v>
      </c>
    </row>
    <row r="178" spans="1:13">
      <c r="A178">
        <f t="shared" si="44"/>
        <v>192</v>
      </c>
      <c r="B178" s="1">
        <v>49857</v>
      </c>
      <c r="C178" s="16">
        <f t="shared" si="42"/>
        <v>49318008634.528603</v>
      </c>
      <c r="D178" s="16">
        <f t="shared" si="41"/>
        <v>88871051.559420541</v>
      </c>
      <c r="E178" s="16">
        <f t="shared" si="45"/>
        <v>49406879686.08802</v>
      </c>
      <c r="F178" s="16">
        <f>'9496'!X176</f>
        <v>0</v>
      </c>
      <c r="G178" s="29">
        <v>0</v>
      </c>
      <c r="H178" s="16">
        <f t="shared" si="39"/>
        <v>164689598.95362675</v>
      </c>
      <c r="I178" s="18">
        <f t="shared" si="43"/>
        <v>348810688.84597296</v>
      </c>
      <c r="J178" s="16">
        <f t="shared" si="46"/>
        <v>164689598.95362675</v>
      </c>
      <c r="K178" s="19">
        <f t="shared" si="47"/>
        <v>184121089.8923462</v>
      </c>
      <c r="L178" s="16">
        <f t="shared" si="40"/>
        <v>49222758596.195679</v>
      </c>
      <c r="M178" s="17">
        <f>VLOOKUP(B178,Encargos!$A$8:$B$652,2,0)</f>
        <v>1.802E-3</v>
      </c>
    </row>
    <row r="179" spans="1:13">
      <c r="A179">
        <f t="shared" si="44"/>
        <v>191</v>
      </c>
      <c r="B179" s="1">
        <v>49888</v>
      </c>
      <c r="C179" s="16">
        <f t="shared" si="42"/>
        <v>49222758596.195679</v>
      </c>
      <c r="D179" s="16">
        <f t="shared" si="41"/>
        <v>76689057.89287287</v>
      </c>
      <c r="E179" s="16">
        <f t="shared" si="45"/>
        <v>49299447654.088554</v>
      </c>
      <c r="F179" s="16">
        <f>'9496'!X177</f>
        <v>0</v>
      </c>
      <c r="G179" s="29">
        <v>0</v>
      </c>
      <c r="H179" s="16">
        <f t="shared" si="39"/>
        <v>164331492.1802952</v>
      </c>
      <c r="I179" s="18">
        <f t="shared" si="43"/>
        <v>349354135.89919502</v>
      </c>
      <c r="J179" s="16">
        <f t="shared" si="46"/>
        <v>164331492.1802952</v>
      </c>
      <c r="K179" s="19">
        <f t="shared" si="47"/>
        <v>185022643.71889982</v>
      </c>
      <c r="L179" s="16">
        <f t="shared" si="40"/>
        <v>49114425010.369659</v>
      </c>
      <c r="M179" s="17">
        <f>VLOOKUP(B179,Encargos!$A$8:$B$652,2,0)</f>
        <v>1.5579999999999999E-3</v>
      </c>
    </row>
    <row r="180" spans="1:13">
      <c r="A180">
        <f t="shared" si="44"/>
        <v>190</v>
      </c>
      <c r="B180" s="1">
        <v>49919</v>
      </c>
      <c r="C180" s="16">
        <f t="shared" si="42"/>
        <v>49114425010.369659</v>
      </c>
      <c r="D180" s="16">
        <f t="shared" si="41"/>
        <v>112570262.12376727</v>
      </c>
      <c r="E180" s="16">
        <f t="shared" si="45"/>
        <v>49226995272.493423</v>
      </c>
      <c r="F180" s="16">
        <f>'9496'!X178</f>
        <v>0</v>
      </c>
      <c r="G180" s="29">
        <v>0</v>
      </c>
      <c r="H180" s="16">
        <f t="shared" si="39"/>
        <v>164089984.24164477</v>
      </c>
      <c r="I180" s="18">
        <f t="shared" si="43"/>
        <v>350154855.57867604</v>
      </c>
      <c r="J180" s="16">
        <f t="shared" si="46"/>
        <v>164089984.24164477</v>
      </c>
      <c r="K180" s="19">
        <f t="shared" si="47"/>
        <v>186064871.33703128</v>
      </c>
      <c r="L180" s="16">
        <f t="shared" si="40"/>
        <v>49040930401.156395</v>
      </c>
      <c r="M180" s="17">
        <f>VLOOKUP(B180,Encargos!$A$8:$B$652,2,0)</f>
        <v>2.2920000000000002E-3</v>
      </c>
    </row>
    <row r="181" spans="1:13">
      <c r="A181">
        <f t="shared" si="44"/>
        <v>189</v>
      </c>
      <c r="B181" s="1">
        <v>49949</v>
      </c>
      <c r="C181" s="16">
        <f t="shared" si="42"/>
        <v>49040930401.156395</v>
      </c>
      <c r="D181" s="16">
        <f t="shared" si="41"/>
        <v>88371756.58288382</v>
      </c>
      <c r="E181" s="16">
        <f t="shared" si="45"/>
        <v>49129302157.739281</v>
      </c>
      <c r="F181" s="16">
        <f>'9496'!X179</f>
        <v>0</v>
      </c>
      <c r="G181" s="29">
        <v>0</v>
      </c>
      <c r="H181" s="16">
        <f t="shared" si="39"/>
        <v>163764340.52579761</v>
      </c>
      <c r="I181" s="18">
        <f t="shared" si="43"/>
        <v>350785834.62842888</v>
      </c>
      <c r="J181" s="16">
        <f t="shared" si="46"/>
        <v>163764340.52579761</v>
      </c>
      <c r="K181" s="19">
        <f t="shared" si="47"/>
        <v>187021494.10263127</v>
      </c>
      <c r="L181" s="16">
        <f t="shared" si="40"/>
        <v>48942280663.63665</v>
      </c>
      <c r="M181" s="17">
        <f>VLOOKUP(B181,Encargos!$A$8:$B$652,2,0)</f>
        <v>1.802E-3</v>
      </c>
    </row>
    <row r="182" spans="1:13">
      <c r="A182">
        <f t="shared" si="44"/>
        <v>188</v>
      </c>
      <c r="B182" s="1">
        <v>49980</v>
      </c>
      <c r="C182" s="16">
        <f t="shared" si="42"/>
        <v>48942280663.63665</v>
      </c>
      <c r="D182" s="16">
        <f t="shared" si="41"/>
        <v>100184848.51846424</v>
      </c>
      <c r="E182" s="16">
        <f t="shared" si="45"/>
        <v>49042465512.155113</v>
      </c>
      <c r="F182" s="16">
        <f>'9496'!X180</f>
        <v>0</v>
      </c>
      <c r="G182" s="29">
        <v>0</v>
      </c>
      <c r="H182" s="16">
        <f t="shared" si="39"/>
        <v>163474885.04051706</v>
      </c>
      <c r="I182" s="18">
        <f t="shared" si="43"/>
        <v>351503893.23191321</v>
      </c>
      <c r="J182" s="16">
        <f t="shared" si="46"/>
        <v>163474885.04051706</v>
      </c>
      <c r="K182" s="19">
        <f t="shared" si="47"/>
        <v>188029008.19139615</v>
      </c>
      <c r="L182" s="16">
        <f t="shared" si="40"/>
        <v>48854436503.963722</v>
      </c>
      <c r="M182" s="17">
        <f>VLOOKUP(B182,Encargos!$A$8:$B$652,2,0)</f>
        <v>2.0470000000000002E-3</v>
      </c>
    </row>
    <row r="183" spans="1:13">
      <c r="A183">
        <f t="shared" si="44"/>
        <v>187</v>
      </c>
      <c r="B183" s="1">
        <v>50010</v>
      </c>
      <c r="C183" s="16">
        <f t="shared" si="42"/>
        <v>48854436503.963722</v>
      </c>
      <c r="D183" s="16">
        <f t="shared" si="41"/>
        <v>111974368.46708485</v>
      </c>
      <c r="E183" s="16">
        <f t="shared" si="45"/>
        <v>48966410872.430809</v>
      </c>
      <c r="F183" s="16">
        <f>'9496'!X181</f>
        <v>0</v>
      </c>
      <c r="G183" s="29">
        <v>0</v>
      </c>
      <c r="H183" s="16">
        <f t="shared" si="39"/>
        <v>163221369.57476938</v>
      </c>
      <c r="I183" s="18">
        <f t="shared" si="43"/>
        <v>352309540.1552009</v>
      </c>
      <c r="J183" s="16">
        <f t="shared" si="46"/>
        <v>163221369.57476938</v>
      </c>
      <c r="K183" s="19">
        <f t="shared" si="47"/>
        <v>189088170.58043152</v>
      </c>
      <c r="L183" s="16">
        <f t="shared" si="40"/>
        <v>48777322701.85038</v>
      </c>
      <c r="M183" s="17">
        <f>VLOOKUP(B183,Encargos!$A$8:$B$652,2,0)</f>
        <v>2.2920000000000002E-3</v>
      </c>
    </row>
    <row r="184" spans="1:13">
      <c r="A184">
        <f t="shared" si="44"/>
        <v>186</v>
      </c>
      <c r="B184" s="1">
        <v>50041</v>
      </c>
      <c r="C184" s="16">
        <f t="shared" si="42"/>
        <v>48777322701.85038</v>
      </c>
      <c r="D184" s="16">
        <f t="shared" si="41"/>
        <v>75995068.769482881</v>
      </c>
      <c r="E184" s="16">
        <f t="shared" si="45"/>
        <v>48853317770.619865</v>
      </c>
      <c r="F184" s="16">
        <f>'9496'!X182</f>
        <v>0</v>
      </c>
      <c r="G184" s="29">
        <v>0</v>
      </c>
      <c r="H184" s="16">
        <f t="shared" si="39"/>
        <v>162844392.56873289</v>
      </c>
      <c r="I184" s="18">
        <f t="shared" si="43"/>
        <v>352858438.41876268</v>
      </c>
      <c r="J184" s="16">
        <f t="shared" si="46"/>
        <v>162844392.56873289</v>
      </c>
      <c r="K184" s="19">
        <f t="shared" si="47"/>
        <v>190014045.8500298</v>
      </c>
      <c r="L184" s="16">
        <f t="shared" si="40"/>
        <v>48663303724.769836</v>
      </c>
      <c r="M184" s="17">
        <f>VLOOKUP(B184,Encargos!$A$8:$B$652,2,0)</f>
        <v>1.5579999999999999E-3</v>
      </c>
    </row>
    <row r="185" spans="1:13">
      <c r="A185">
        <f t="shared" si="44"/>
        <v>185</v>
      </c>
      <c r="B185" s="1">
        <v>50072</v>
      </c>
      <c r="C185" s="16">
        <f t="shared" si="42"/>
        <v>48663303724.769836</v>
      </c>
      <c r="D185" s="16">
        <f t="shared" si="41"/>
        <v>99613782.724603862</v>
      </c>
      <c r="E185" s="16">
        <f t="shared" si="45"/>
        <v>48762917507.494438</v>
      </c>
      <c r="F185" s="16">
        <f>'9496'!X183</f>
        <v>0</v>
      </c>
      <c r="G185" s="29">
        <v>0</v>
      </c>
      <c r="H185" s="16">
        <f t="shared" si="39"/>
        <v>162543058.35831481</v>
      </c>
      <c r="I185" s="18">
        <f t="shared" si="43"/>
        <v>353580739.64220583</v>
      </c>
      <c r="J185" s="16">
        <f t="shared" si="46"/>
        <v>162543058.35831481</v>
      </c>
      <c r="K185" s="19">
        <f t="shared" si="47"/>
        <v>191037681.28389102</v>
      </c>
      <c r="L185" s="16">
        <f t="shared" si="40"/>
        <v>48571879826.210548</v>
      </c>
      <c r="M185" s="17">
        <f>VLOOKUP(B185,Encargos!$A$8:$B$652,2,0)</f>
        <v>2.0470000000000002E-3</v>
      </c>
    </row>
    <row r="186" spans="1:13">
      <c r="A186">
        <f t="shared" si="44"/>
        <v>184</v>
      </c>
      <c r="B186" s="1">
        <v>50100</v>
      </c>
      <c r="C186" s="16">
        <f t="shared" si="42"/>
        <v>48571879826.210548</v>
      </c>
      <c r="D186" s="16">
        <f t="shared" si="41"/>
        <v>91509421.592580676</v>
      </c>
      <c r="E186" s="16">
        <f t="shared" si="45"/>
        <v>48663389247.803131</v>
      </c>
      <c r="F186" s="16">
        <f>'9496'!X184</f>
        <v>0</v>
      </c>
      <c r="G186" s="29">
        <v>0</v>
      </c>
      <c r="H186" s="16">
        <f t="shared" si="39"/>
        <v>162211297.49267712</v>
      </c>
      <c r="I186" s="18">
        <f t="shared" si="43"/>
        <v>354246885.75569183</v>
      </c>
      <c r="J186" s="16">
        <f t="shared" si="46"/>
        <v>162211297.49267712</v>
      </c>
      <c r="K186" s="19">
        <f t="shared" si="47"/>
        <v>192035588.2630147</v>
      </c>
      <c r="L186" s="16">
        <f t="shared" si="40"/>
        <v>48471353659.540115</v>
      </c>
      <c r="M186" s="17">
        <f>VLOOKUP(B186,Encargos!$A$8:$B$652,2,0)</f>
        <v>1.884E-3</v>
      </c>
    </row>
    <row r="187" spans="1:13">
      <c r="A187">
        <f t="shared" si="44"/>
        <v>183</v>
      </c>
      <c r="B187" s="1">
        <v>50131</v>
      </c>
      <c r="C187" s="16">
        <f t="shared" si="42"/>
        <v>48471353659.540115</v>
      </c>
      <c r="D187" s="16">
        <f t="shared" si="41"/>
        <v>55208871.81821619</v>
      </c>
      <c r="E187" s="16">
        <f t="shared" si="45"/>
        <v>48526562531.35833</v>
      </c>
      <c r="F187" s="16">
        <f>'9496'!X185</f>
        <v>0</v>
      </c>
      <c r="G187" s="29">
        <v>0</v>
      </c>
      <c r="H187" s="16">
        <f t="shared" si="39"/>
        <v>161755208.43786111</v>
      </c>
      <c r="I187" s="18">
        <f t="shared" si="43"/>
        <v>354650372.9585675</v>
      </c>
      <c r="J187" s="16">
        <f t="shared" si="46"/>
        <v>161755208.43786111</v>
      </c>
      <c r="K187" s="19">
        <f t="shared" si="47"/>
        <v>192895164.52070639</v>
      </c>
      <c r="L187" s="16">
        <f t="shared" si="40"/>
        <v>48333667366.837624</v>
      </c>
      <c r="M187" s="17">
        <f>VLOOKUP(B187,Encargos!$A$8:$B$652,2,0)</f>
        <v>1.139E-3</v>
      </c>
    </row>
    <row r="188" spans="1:13">
      <c r="A188">
        <f t="shared" si="44"/>
        <v>182</v>
      </c>
      <c r="B188" s="1">
        <v>50161</v>
      </c>
      <c r="C188" s="16">
        <f t="shared" si="42"/>
        <v>48333667366.837624</v>
      </c>
      <c r="D188" s="16">
        <f t="shared" si="41"/>
        <v>103095712.49346465</v>
      </c>
      <c r="E188" s="16">
        <f t="shared" si="45"/>
        <v>48436763079.331085</v>
      </c>
      <c r="F188" s="16">
        <f>'9496'!X186</f>
        <v>0</v>
      </c>
      <c r="G188" s="29">
        <v>0</v>
      </c>
      <c r="H188" s="16">
        <f t="shared" si="39"/>
        <v>161455876.93110362</v>
      </c>
      <c r="I188" s="18">
        <f t="shared" si="43"/>
        <v>355406842.20408815</v>
      </c>
      <c r="J188" s="16">
        <f t="shared" si="46"/>
        <v>161455876.93110362</v>
      </c>
      <c r="K188" s="19">
        <f t="shared" si="47"/>
        <v>193950965.27298453</v>
      </c>
      <c r="L188" s="16">
        <f t="shared" si="40"/>
        <v>48242812114.058105</v>
      </c>
      <c r="M188" s="17">
        <f>VLOOKUP(B188,Encargos!$A$8:$B$652,2,0)</f>
        <v>2.1329999999999999E-3</v>
      </c>
    </row>
    <row r="189" spans="1:13">
      <c r="A189">
        <f t="shared" si="44"/>
        <v>181</v>
      </c>
      <c r="B189" s="1">
        <v>50192</v>
      </c>
      <c r="C189" s="16">
        <f t="shared" si="42"/>
        <v>48242812114.058105</v>
      </c>
      <c r="D189" s="16">
        <f t="shared" si="41"/>
        <v>78925240.618599057</v>
      </c>
      <c r="E189" s="16">
        <f t="shared" si="45"/>
        <v>48321737354.676704</v>
      </c>
      <c r="F189" s="16">
        <f>'9496'!X187</f>
        <v>0</v>
      </c>
      <c r="G189" s="29">
        <v>0</v>
      </c>
      <c r="H189" s="16">
        <f t="shared" si="39"/>
        <v>161072457.84892237</v>
      </c>
      <c r="I189" s="18">
        <f t="shared" si="43"/>
        <v>355988287.79793406</v>
      </c>
      <c r="J189" s="16">
        <f t="shared" si="46"/>
        <v>161072457.84892237</v>
      </c>
      <c r="K189" s="19">
        <f t="shared" si="47"/>
        <v>194915829.94901168</v>
      </c>
      <c r="L189" s="16">
        <f t="shared" si="40"/>
        <v>48126821524.727692</v>
      </c>
      <c r="M189" s="17">
        <f>VLOOKUP(B189,Encargos!$A$8:$B$652,2,0)</f>
        <v>1.6359999999999999E-3</v>
      </c>
    </row>
    <row r="190" spans="1:13">
      <c r="A190">
        <f t="shared" si="44"/>
        <v>180</v>
      </c>
      <c r="B190" s="1">
        <v>50222</v>
      </c>
      <c r="C190" s="16">
        <f t="shared" si="42"/>
        <v>48126821524.727692</v>
      </c>
      <c r="D190" s="16">
        <f t="shared" si="41"/>
        <v>78735480.014454499</v>
      </c>
      <c r="E190" s="16">
        <f t="shared" si="45"/>
        <v>48205557004.742149</v>
      </c>
      <c r="F190" s="16">
        <f>'9496'!X188</f>
        <v>0</v>
      </c>
      <c r="G190" s="29">
        <v>0</v>
      </c>
      <c r="H190" s="16">
        <f t="shared" si="39"/>
        <v>160685190.01580718</v>
      </c>
      <c r="I190" s="18">
        <f t="shared" si="43"/>
        <v>356570684.63677144</v>
      </c>
      <c r="J190" s="16">
        <f t="shared" si="46"/>
        <v>160685190.01580718</v>
      </c>
      <c r="K190" s="19">
        <f t="shared" si="47"/>
        <v>195885494.62096426</v>
      </c>
      <c r="L190" s="16">
        <f t="shared" si="40"/>
        <v>48009671510.121185</v>
      </c>
      <c r="M190" s="17">
        <f>VLOOKUP(B190,Encargos!$A$8:$B$652,2,0)</f>
        <v>1.6359999999999999E-3</v>
      </c>
    </row>
    <row r="191" spans="1:13">
      <c r="A191">
        <f t="shared" si="44"/>
        <v>179</v>
      </c>
      <c r="B191" s="1">
        <v>50253</v>
      </c>
      <c r="C191" s="16">
        <f t="shared" si="42"/>
        <v>48009671510.121185</v>
      </c>
      <c r="D191" s="16">
        <f t="shared" si="41"/>
        <v>90450221.125068322</v>
      </c>
      <c r="E191" s="16">
        <f t="shared" si="45"/>
        <v>48100121731.246254</v>
      </c>
      <c r="F191" s="16">
        <f>'9496'!X189</f>
        <v>0</v>
      </c>
      <c r="G191" s="29">
        <v>0</v>
      </c>
      <c r="H191" s="16">
        <f t="shared" si="39"/>
        <v>160333739.1041542</v>
      </c>
      <c r="I191" s="18">
        <f t="shared" si="43"/>
        <v>357242463.80662721</v>
      </c>
      <c r="J191" s="16">
        <f t="shared" si="46"/>
        <v>160333739.1041542</v>
      </c>
      <c r="K191" s="19">
        <f t="shared" si="47"/>
        <v>196908724.70247301</v>
      </c>
      <c r="L191" s="16">
        <f t="shared" si="40"/>
        <v>47903213006.543785</v>
      </c>
      <c r="M191" s="17">
        <f>VLOOKUP(B191,Encargos!$A$8:$B$652,2,0)</f>
        <v>1.884E-3</v>
      </c>
    </row>
    <row r="192" spans="1:13">
      <c r="A192">
        <f t="shared" si="44"/>
        <v>178</v>
      </c>
      <c r="B192" s="1">
        <v>50284</v>
      </c>
      <c r="C192" s="16">
        <f t="shared" si="42"/>
        <v>47903213006.543785</v>
      </c>
      <c r="D192" s="16">
        <f t="shared" si="41"/>
        <v>114105453.3815873</v>
      </c>
      <c r="E192" s="16">
        <f t="shared" si="45"/>
        <v>48017318459.925369</v>
      </c>
      <c r="F192" s="16">
        <f>'9496'!X190</f>
        <v>0</v>
      </c>
      <c r="G192" s="29">
        <v>0</v>
      </c>
      <c r="H192" s="16">
        <f t="shared" ref="H192:H255" si="48">SUM(E192:G192)*$N$4</f>
        <v>160057728.19975123</v>
      </c>
      <c r="I192" s="18">
        <f t="shared" si="43"/>
        <v>358093415.35541463</v>
      </c>
      <c r="J192" s="16">
        <f t="shared" si="46"/>
        <v>160057728.19975123</v>
      </c>
      <c r="K192" s="19">
        <f t="shared" si="47"/>
        <v>198035687.1556634</v>
      </c>
      <c r="L192" s="16">
        <f t="shared" ref="L192:L255" si="49">SUM(E192:H192)-I192</f>
        <v>47819282772.769707</v>
      </c>
      <c r="M192" s="17">
        <f>VLOOKUP(B192,Encargos!$A$8:$B$652,2,0)</f>
        <v>2.382E-3</v>
      </c>
    </row>
    <row r="193" spans="1:13">
      <c r="A193">
        <f t="shared" si="44"/>
        <v>177</v>
      </c>
      <c r="B193" s="1">
        <v>50314</v>
      </c>
      <c r="C193" s="16">
        <f t="shared" si="42"/>
        <v>47819282772.769707</v>
      </c>
      <c r="D193" s="16">
        <f t="shared" ref="D193:D256" si="50">C193*M193</f>
        <v>90091528.743898124</v>
      </c>
      <c r="E193" s="16">
        <f t="shared" si="45"/>
        <v>47909374301.513603</v>
      </c>
      <c r="F193" s="16">
        <f>'9496'!X191</f>
        <v>0</v>
      </c>
      <c r="G193" s="29">
        <v>0</v>
      </c>
      <c r="H193" s="16">
        <f t="shared" si="48"/>
        <v>159697914.3383787</v>
      </c>
      <c r="I193" s="18">
        <f t="shared" si="43"/>
        <v>358768063.34994411</v>
      </c>
      <c r="J193" s="16">
        <f t="shared" si="46"/>
        <v>159697914.3383787</v>
      </c>
      <c r="K193" s="19">
        <f t="shared" si="47"/>
        <v>199070149.01156542</v>
      </c>
      <c r="L193" s="16">
        <f t="shared" si="49"/>
        <v>47710304152.502037</v>
      </c>
      <c r="M193" s="17">
        <f>VLOOKUP(B193,Encargos!$A$8:$B$652,2,0)</f>
        <v>1.884E-3</v>
      </c>
    </row>
    <row r="194" spans="1:13">
      <c r="A194">
        <f t="shared" si="44"/>
        <v>176</v>
      </c>
      <c r="B194" s="1">
        <v>50345</v>
      </c>
      <c r="C194" s="16">
        <f t="shared" si="42"/>
        <v>47710304152.502037</v>
      </c>
      <c r="D194" s="16">
        <f t="shared" si="50"/>
        <v>89886213.023313835</v>
      </c>
      <c r="E194" s="16">
        <f t="shared" si="45"/>
        <v>47800190365.525352</v>
      </c>
      <c r="F194" s="16">
        <f>'9496'!X192</f>
        <v>0</v>
      </c>
      <c r="G194" s="29">
        <v>0</v>
      </c>
      <c r="H194" s="16">
        <f t="shared" si="48"/>
        <v>159333967.88508451</v>
      </c>
      <c r="I194" s="18">
        <f t="shared" si="43"/>
        <v>359443982.38129556</v>
      </c>
      <c r="J194" s="16">
        <f t="shared" si="46"/>
        <v>159333967.88508451</v>
      </c>
      <c r="K194" s="19">
        <f t="shared" si="47"/>
        <v>200110014.49621105</v>
      </c>
      <c r="L194" s="16">
        <f t="shared" si="49"/>
        <v>47600080351.029144</v>
      </c>
      <c r="M194" s="17">
        <f>VLOOKUP(B194,Encargos!$A$8:$B$652,2,0)</f>
        <v>1.884E-3</v>
      </c>
    </row>
    <row r="195" spans="1:13">
      <c r="A195">
        <f t="shared" si="44"/>
        <v>175</v>
      </c>
      <c r="B195" s="1">
        <v>50375</v>
      </c>
      <c r="C195" s="16">
        <f t="shared" si="42"/>
        <v>47600080351.029144</v>
      </c>
      <c r="D195" s="16">
        <f t="shared" si="50"/>
        <v>89678551.381338909</v>
      </c>
      <c r="E195" s="16">
        <f t="shared" si="45"/>
        <v>47689758902.410484</v>
      </c>
      <c r="F195" s="16">
        <f>'9496'!X193</f>
        <v>0</v>
      </c>
      <c r="G195" s="29">
        <v>0</v>
      </c>
      <c r="H195" s="16">
        <f t="shared" si="48"/>
        <v>158965863.00803494</v>
      </c>
      <c r="I195" s="18">
        <f t="shared" si="43"/>
        <v>360121174.84410179</v>
      </c>
      <c r="J195" s="16">
        <f t="shared" si="46"/>
        <v>158965863.00803494</v>
      </c>
      <c r="K195" s="19">
        <f t="shared" si="47"/>
        <v>201155311.83606684</v>
      </c>
      <c r="L195" s="16">
        <f t="shared" si="49"/>
        <v>47488603590.574417</v>
      </c>
      <c r="M195" s="17">
        <f>VLOOKUP(B195,Encargos!$A$8:$B$652,2,0)</f>
        <v>1.884E-3</v>
      </c>
    </row>
    <row r="196" spans="1:13">
      <c r="A196">
        <f t="shared" si="44"/>
        <v>174</v>
      </c>
      <c r="B196" s="1">
        <v>50406</v>
      </c>
      <c r="C196" s="16">
        <f t="shared" si="42"/>
        <v>47488603590.574417</v>
      </c>
      <c r="D196" s="16">
        <f t="shared" si="50"/>
        <v>77691355.474179745</v>
      </c>
      <c r="E196" s="16">
        <f t="shared" si="45"/>
        <v>47566294946.048599</v>
      </c>
      <c r="F196" s="16">
        <f>'9496'!X194</f>
        <v>0</v>
      </c>
      <c r="G196" s="29">
        <v>0</v>
      </c>
      <c r="H196" s="16">
        <f t="shared" si="48"/>
        <v>158554316.48682868</v>
      </c>
      <c r="I196" s="18">
        <f t="shared" si="43"/>
        <v>360710333.08614677</v>
      </c>
      <c r="J196" s="16">
        <f t="shared" si="46"/>
        <v>158554316.48682868</v>
      </c>
      <c r="K196" s="19">
        <f t="shared" si="47"/>
        <v>202156016.59931809</v>
      </c>
      <c r="L196" s="16">
        <f t="shared" si="49"/>
        <v>47364138929.449287</v>
      </c>
      <c r="M196" s="17">
        <f>VLOOKUP(B196,Encargos!$A$8:$B$652,2,0)</f>
        <v>1.6359999999999999E-3</v>
      </c>
    </row>
    <row r="197" spans="1:13">
      <c r="A197">
        <f t="shared" si="44"/>
        <v>173</v>
      </c>
      <c r="B197" s="1">
        <v>50437</v>
      </c>
      <c r="C197" s="16">
        <f t="shared" ref="C197:C260" si="51">L196</f>
        <v>47364138929.449287</v>
      </c>
      <c r="D197" s="16">
        <f t="shared" si="50"/>
        <v>101027708.33651532</v>
      </c>
      <c r="E197" s="16">
        <f t="shared" si="45"/>
        <v>47465166637.785805</v>
      </c>
      <c r="F197" s="16">
        <f>'9496'!X195</f>
        <v>0</v>
      </c>
      <c r="G197" s="29">
        <v>0</v>
      </c>
      <c r="H197" s="16">
        <f t="shared" si="48"/>
        <v>158217222.12595269</v>
      </c>
      <c r="I197" s="18">
        <f t="shared" si="43"/>
        <v>361479728.22661954</v>
      </c>
      <c r="J197" s="16">
        <f t="shared" si="46"/>
        <v>158217222.12595269</v>
      </c>
      <c r="K197" s="19">
        <f t="shared" si="47"/>
        <v>203262506.10066685</v>
      </c>
      <c r="L197" s="16">
        <f t="shared" si="49"/>
        <v>47261904131.685143</v>
      </c>
      <c r="M197" s="17">
        <f>VLOOKUP(B197,Encargos!$A$8:$B$652,2,0)</f>
        <v>2.1329999999999999E-3</v>
      </c>
    </row>
    <row r="198" spans="1:13">
      <c r="A198">
        <f t="shared" si="44"/>
        <v>172</v>
      </c>
      <c r="B198" s="1">
        <v>50465</v>
      </c>
      <c r="C198" s="16">
        <f t="shared" si="51"/>
        <v>47261904131.685143</v>
      </c>
      <c r="D198" s="16">
        <f t="shared" si="50"/>
        <v>76375237.076803192</v>
      </c>
      <c r="E198" s="16">
        <f t="shared" si="45"/>
        <v>47338279368.761948</v>
      </c>
      <c r="F198" s="16">
        <f>'9496'!X196</f>
        <v>0</v>
      </c>
      <c r="G198" s="29">
        <v>0</v>
      </c>
      <c r="H198" s="16">
        <f t="shared" si="48"/>
        <v>157794264.56253985</v>
      </c>
      <c r="I198" s="18">
        <f t="shared" si="43"/>
        <v>362063879.46743393</v>
      </c>
      <c r="J198" s="16">
        <f t="shared" si="46"/>
        <v>157794264.56253985</v>
      </c>
      <c r="K198" s="19">
        <f t="shared" si="47"/>
        <v>204269614.90489408</v>
      </c>
      <c r="L198" s="16">
        <f t="shared" si="49"/>
        <v>47134009753.857056</v>
      </c>
      <c r="M198" s="17">
        <f>VLOOKUP(B198,Encargos!$A$8:$B$652,2,0)</f>
        <v>1.616E-3</v>
      </c>
    </row>
    <row r="199" spans="1:13">
      <c r="A199">
        <f t="shared" si="44"/>
        <v>171</v>
      </c>
      <c r="B199" s="1">
        <v>50496</v>
      </c>
      <c r="C199" s="16">
        <f t="shared" si="51"/>
        <v>47134009753.857056</v>
      </c>
      <c r="D199" s="16">
        <f t="shared" si="50"/>
        <v>76168559.762233004</v>
      </c>
      <c r="E199" s="16">
        <f t="shared" si="45"/>
        <v>47210178313.619286</v>
      </c>
      <c r="F199" s="16">
        <f>'9496'!X197</f>
        <v>0</v>
      </c>
      <c r="G199" s="29">
        <v>0</v>
      </c>
      <c r="H199" s="16">
        <f t="shared" si="48"/>
        <v>157367261.04539764</v>
      </c>
      <c r="I199" s="18">
        <f t="shared" si="43"/>
        <v>362648974.69665325</v>
      </c>
      <c r="J199" s="16">
        <f t="shared" si="46"/>
        <v>157367261.04539764</v>
      </c>
      <c r="K199" s="19">
        <f t="shared" si="47"/>
        <v>205281713.65125561</v>
      </c>
      <c r="L199" s="16">
        <f t="shared" si="49"/>
        <v>47004896599.968025</v>
      </c>
      <c r="M199" s="17">
        <f>VLOOKUP(B199,Encargos!$A$8:$B$652,2,0)</f>
        <v>1.616E-3</v>
      </c>
    </row>
    <row r="200" spans="1:13">
      <c r="A200">
        <f t="shared" si="44"/>
        <v>170</v>
      </c>
      <c r="B200" s="1">
        <v>50526</v>
      </c>
      <c r="C200" s="16">
        <f t="shared" si="51"/>
        <v>47004896599.968025</v>
      </c>
      <c r="D200" s="16">
        <f t="shared" si="50"/>
        <v>87617127.262340412</v>
      </c>
      <c r="E200" s="16">
        <f t="shared" si="45"/>
        <v>47092513727.230362</v>
      </c>
      <c r="F200" s="16">
        <f>'9496'!X198</f>
        <v>0</v>
      </c>
      <c r="G200" s="29">
        <v>0</v>
      </c>
      <c r="H200" s="16">
        <f t="shared" si="48"/>
        <v>156975045.75743455</v>
      </c>
      <c r="I200" s="18">
        <f t="shared" si="43"/>
        <v>363324952.38548774</v>
      </c>
      <c r="J200" s="16">
        <f t="shared" si="46"/>
        <v>156975045.75743455</v>
      </c>
      <c r="K200" s="19">
        <f t="shared" si="47"/>
        <v>206349906.62805319</v>
      </c>
      <c r="L200" s="16">
        <f t="shared" si="49"/>
        <v>46886163820.602303</v>
      </c>
      <c r="M200" s="17">
        <f>VLOOKUP(B200,Encargos!$A$8:$B$652,2,0)</f>
        <v>1.8640000000000002E-3</v>
      </c>
    </row>
    <row r="201" spans="1:13">
      <c r="A201">
        <f t="shared" si="44"/>
        <v>169</v>
      </c>
      <c r="B201" s="1">
        <v>50557</v>
      </c>
      <c r="C201" s="16">
        <f t="shared" si="51"/>
        <v>46886163820.602303</v>
      </c>
      <c r="D201" s="16">
        <f t="shared" si="50"/>
        <v>75768040.734093323</v>
      </c>
      <c r="E201" s="16">
        <f t="shared" si="45"/>
        <v>46961931861.336395</v>
      </c>
      <c r="F201" s="16">
        <f>'9496'!X199</f>
        <v>0</v>
      </c>
      <c r="G201" s="29">
        <v>0</v>
      </c>
      <c r="H201" s="16">
        <f t="shared" si="48"/>
        <v>156539772.87112132</v>
      </c>
      <c r="I201" s="18">
        <f t="shared" si="43"/>
        <v>363912085.50854266</v>
      </c>
      <c r="J201" s="16">
        <f t="shared" si="46"/>
        <v>156539772.87112132</v>
      </c>
      <c r="K201" s="19">
        <f t="shared" si="47"/>
        <v>207372312.63742134</v>
      </c>
      <c r="L201" s="16">
        <f t="shared" si="49"/>
        <v>46754559548.698975</v>
      </c>
      <c r="M201" s="17">
        <f>VLOOKUP(B201,Encargos!$A$8:$B$652,2,0)</f>
        <v>1.616E-3</v>
      </c>
    </row>
    <row r="202" spans="1:13">
      <c r="A202">
        <f t="shared" si="44"/>
        <v>168</v>
      </c>
      <c r="B202" s="1">
        <v>50587</v>
      </c>
      <c r="C202" s="16">
        <f t="shared" si="51"/>
        <v>46754559548.698975</v>
      </c>
      <c r="D202" s="16">
        <f t="shared" si="50"/>
        <v>87150498.998774901</v>
      </c>
      <c r="E202" s="16">
        <f t="shared" si="45"/>
        <v>46841710047.697746</v>
      </c>
      <c r="F202" s="16">
        <f>'9496'!X200</f>
        <v>0</v>
      </c>
      <c r="G202" s="29">
        <v>0</v>
      </c>
      <c r="H202" s="16">
        <f t="shared" si="48"/>
        <v>156139033.49232584</v>
      </c>
      <c r="I202" s="18">
        <f t="shared" ref="I202:I265" si="52">PMT($N$4,A202,-SUM(E202:G202))</f>
        <v>364590417.63593054</v>
      </c>
      <c r="J202" s="16">
        <f t="shared" si="46"/>
        <v>156139033.49232584</v>
      </c>
      <c r="K202" s="19">
        <f t="shared" si="47"/>
        <v>208451384.1436047</v>
      </c>
      <c r="L202" s="16">
        <f t="shared" si="49"/>
        <v>46633258663.554138</v>
      </c>
      <c r="M202" s="17">
        <f>VLOOKUP(B202,Encargos!$A$8:$B$652,2,0)</f>
        <v>1.8640000000000002E-3</v>
      </c>
    </row>
    <row r="203" spans="1:13">
      <c r="A203">
        <f t="shared" si="44"/>
        <v>167</v>
      </c>
      <c r="B203" s="1">
        <v>50618</v>
      </c>
      <c r="C203" s="16">
        <f t="shared" si="51"/>
        <v>46633258663.554138</v>
      </c>
      <c r="D203" s="16">
        <f t="shared" si="50"/>
        <v>86924394.148864925</v>
      </c>
      <c r="E203" s="16">
        <f t="shared" si="45"/>
        <v>46720183057.703003</v>
      </c>
      <c r="F203" s="16">
        <f>'9496'!X201</f>
        <v>0</v>
      </c>
      <c r="G203" s="29">
        <v>0</v>
      </c>
      <c r="H203" s="16">
        <f t="shared" si="48"/>
        <v>155733943.5256767</v>
      </c>
      <c r="I203" s="18">
        <f t="shared" si="52"/>
        <v>365270014.17440385</v>
      </c>
      <c r="J203" s="16">
        <f t="shared" si="46"/>
        <v>155733943.5256767</v>
      </c>
      <c r="K203" s="19">
        <f t="shared" si="47"/>
        <v>209536070.64872715</v>
      </c>
      <c r="L203" s="16">
        <f t="shared" si="49"/>
        <v>46510646987.054276</v>
      </c>
      <c r="M203" s="17">
        <f>VLOOKUP(B203,Encargos!$A$8:$B$652,2,0)</f>
        <v>1.8640000000000002E-3</v>
      </c>
    </row>
    <row r="204" spans="1:13">
      <c r="A204">
        <f t="shared" ref="A204:A267" si="53">A203-1</f>
        <v>166</v>
      </c>
      <c r="B204" s="1">
        <v>50649</v>
      </c>
      <c r="C204" s="16">
        <f t="shared" si="51"/>
        <v>46510646987.054276</v>
      </c>
      <c r="D204" s="16">
        <f t="shared" si="50"/>
        <v>98183975.78967157</v>
      </c>
      <c r="E204" s="16">
        <f t="shared" si="45"/>
        <v>46608830962.843948</v>
      </c>
      <c r="F204" s="16">
        <f>'9496'!X202</f>
        <v>0</v>
      </c>
      <c r="G204" s="29">
        <v>0</v>
      </c>
      <c r="H204" s="16">
        <f t="shared" si="48"/>
        <v>155362769.8761465</v>
      </c>
      <c r="I204" s="18">
        <f t="shared" si="52"/>
        <v>366041099.17432606</v>
      </c>
      <c r="J204" s="16">
        <f t="shared" si="46"/>
        <v>155362769.8761465</v>
      </c>
      <c r="K204" s="19">
        <f t="shared" si="47"/>
        <v>210678329.29817957</v>
      </c>
      <c r="L204" s="16">
        <f t="shared" si="49"/>
        <v>46398152633.545769</v>
      </c>
      <c r="M204" s="17">
        <f>VLOOKUP(B204,Encargos!$A$8:$B$652,2,0)</f>
        <v>2.111E-3</v>
      </c>
    </row>
    <row r="205" spans="1:13">
      <c r="A205">
        <f t="shared" si="53"/>
        <v>165</v>
      </c>
      <c r="B205" s="1">
        <v>50679</v>
      </c>
      <c r="C205" s="16">
        <f t="shared" si="51"/>
        <v>46398152633.545769</v>
      </c>
      <c r="D205" s="16">
        <f t="shared" si="50"/>
        <v>97946500.209415123</v>
      </c>
      <c r="E205" s="16">
        <f t="shared" ref="E205:E268" si="54">C205+D205</f>
        <v>46496099133.75518</v>
      </c>
      <c r="F205" s="16">
        <f>'9496'!X203</f>
        <v>0</v>
      </c>
      <c r="G205" s="29">
        <v>0</v>
      </c>
      <c r="H205" s="16">
        <f t="shared" si="48"/>
        <v>154986997.11251727</v>
      </c>
      <c r="I205" s="18">
        <f t="shared" si="52"/>
        <v>366813811.93468302</v>
      </c>
      <c r="J205" s="16">
        <f t="shared" ref="J205:J268" si="55">H205</f>
        <v>154986997.11251727</v>
      </c>
      <c r="K205" s="19">
        <f t="shared" ref="K205:K268" si="56">I205-J205</f>
        <v>211826814.82216576</v>
      </c>
      <c r="L205" s="16">
        <f t="shared" si="49"/>
        <v>46284272318.933014</v>
      </c>
      <c r="M205" s="17">
        <f>VLOOKUP(B205,Encargos!$A$8:$B$652,2,0)</f>
        <v>2.111E-3</v>
      </c>
    </row>
    <row r="206" spans="1:13">
      <c r="A206">
        <f t="shared" si="53"/>
        <v>164</v>
      </c>
      <c r="B206" s="1">
        <v>50710</v>
      </c>
      <c r="C206" s="16">
        <f t="shared" si="51"/>
        <v>46284272318.933014</v>
      </c>
      <c r="D206" s="16">
        <f t="shared" si="50"/>
        <v>86273883.60249114</v>
      </c>
      <c r="E206" s="16">
        <f t="shared" si="54"/>
        <v>46370546202.535507</v>
      </c>
      <c r="F206" s="16">
        <f>'9496'!X204</f>
        <v>0</v>
      </c>
      <c r="G206" s="29">
        <v>0</v>
      </c>
      <c r="H206" s="16">
        <f t="shared" si="48"/>
        <v>154568487.34178504</v>
      </c>
      <c r="I206" s="18">
        <f t="shared" si="52"/>
        <v>367497552.88012934</v>
      </c>
      <c r="J206" s="16">
        <f t="shared" si="55"/>
        <v>154568487.34178504</v>
      </c>
      <c r="K206" s="19">
        <f t="shared" si="56"/>
        <v>212929065.53834429</v>
      </c>
      <c r="L206" s="16">
        <f t="shared" si="49"/>
        <v>46157617136.997162</v>
      </c>
      <c r="M206" s="17">
        <f>VLOOKUP(B206,Encargos!$A$8:$B$652,2,0)</f>
        <v>1.8640000000000002E-3</v>
      </c>
    </row>
    <row r="207" spans="1:13">
      <c r="A207">
        <f t="shared" si="53"/>
        <v>163</v>
      </c>
      <c r="B207" s="1">
        <v>50740</v>
      </c>
      <c r="C207" s="16">
        <f t="shared" si="51"/>
        <v>46157617136.997162</v>
      </c>
      <c r="D207" s="16">
        <f t="shared" si="50"/>
        <v>74590709.293387413</v>
      </c>
      <c r="E207" s="16">
        <f t="shared" si="54"/>
        <v>46232207846.29055</v>
      </c>
      <c r="F207" s="16">
        <f>'9496'!X205</f>
        <v>0</v>
      </c>
      <c r="G207" s="29">
        <v>0</v>
      </c>
      <c r="H207" s="16">
        <f t="shared" si="48"/>
        <v>154107359.48763517</v>
      </c>
      <c r="I207" s="18">
        <f t="shared" si="52"/>
        <v>368091428.9255836</v>
      </c>
      <c r="J207" s="16">
        <f t="shared" si="55"/>
        <v>154107359.48763517</v>
      </c>
      <c r="K207" s="19">
        <f t="shared" si="56"/>
        <v>213984069.43794844</v>
      </c>
      <c r="L207" s="16">
        <f t="shared" si="49"/>
        <v>46018223776.8526</v>
      </c>
      <c r="M207" s="17">
        <f>VLOOKUP(B207,Encargos!$A$8:$B$652,2,0)</f>
        <v>1.616E-3</v>
      </c>
    </row>
    <row r="208" spans="1:13">
      <c r="A208">
        <f t="shared" si="53"/>
        <v>162</v>
      </c>
      <c r="B208" s="1">
        <v>50771</v>
      </c>
      <c r="C208" s="16">
        <f t="shared" si="51"/>
        <v>46018223776.8526</v>
      </c>
      <c r="D208" s="16">
        <f t="shared" si="50"/>
        <v>74365449.623393804</v>
      </c>
      <c r="E208" s="16">
        <f t="shared" si="54"/>
        <v>46092589226.47599</v>
      </c>
      <c r="F208" s="16">
        <f>'9496'!X206</f>
        <v>0</v>
      </c>
      <c r="G208" s="29">
        <v>0</v>
      </c>
      <c r="H208" s="16">
        <f t="shared" si="48"/>
        <v>153641964.08825332</v>
      </c>
      <c r="I208" s="18">
        <f t="shared" si="52"/>
        <v>368686264.67472732</v>
      </c>
      <c r="J208" s="16">
        <f t="shared" si="55"/>
        <v>153641964.08825332</v>
      </c>
      <c r="K208" s="19">
        <f t="shared" si="56"/>
        <v>215044300.586474</v>
      </c>
      <c r="L208" s="16">
        <f t="shared" si="49"/>
        <v>45877544925.889519</v>
      </c>
      <c r="M208" s="17">
        <f>VLOOKUP(B208,Encargos!$A$8:$B$652,2,0)</f>
        <v>1.616E-3</v>
      </c>
    </row>
    <row r="209" spans="1:13">
      <c r="A209">
        <f t="shared" si="53"/>
        <v>161</v>
      </c>
      <c r="B209" s="1">
        <v>50802</v>
      </c>
      <c r="C209" s="16">
        <f t="shared" si="51"/>
        <v>45877544925.889519</v>
      </c>
      <c r="D209" s="16">
        <f t="shared" si="50"/>
        <v>108225128.48017338</v>
      </c>
      <c r="E209" s="16">
        <f t="shared" si="54"/>
        <v>45985770054.36969</v>
      </c>
      <c r="F209" s="16">
        <f>'9496'!X207</f>
        <v>0</v>
      </c>
      <c r="G209" s="29">
        <v>0</v>
      </c>
      <c r="H209" s="16">
        <f t="shared" si="48"/>
        <v>153285900.1812323</v>
      </c>
      <c r="I209" s="18">
        <f t="shared" si="52"/>
        <v>369555995.5730949</v>
      </c>
      <c r="J209" s="16">
        <f t="shared" si="55"/>
        <v>153285900.1812323</v>
      </c>
      <c r="K209" s="19">
        <f t="shared" si="56"/>
        <v>216270095.3918626</v>
      </c>
      <c r="L209" s="16">
        <f t="shared" si="49"/>
        <v>45769499958.977821</v>
      </c>
      <c r="M209" s="17">
        <f>VLOOKUP(B209,Encargos!$A$8:$B$652,2,0)</f>
        <v>2.359E-3</v>
      </c>
    </row>
    <row r="210" spans="1:13">
      <c r="A210">
        <f t="shared" si="53"/>
        <v>160</v>
      </c>
      <c r="B210" s="1">
        <v>50830</v>
      </c>
      <c r="C210" s="16">
        <f t="shared" si="51"/>
        <v>45769499958.977821</v>
      </c>
      <c r="D210" s="16">
        <f t="shared" si="50"/>
        <v>85314347.923534662</v>
      </c>
      <c r="E210" s="16">
        <f t="shared" si="54"/>
        <v>45854814306.90136</v>
      </c>
      <c r="F210" s="16">
        <f>'9496'!X208</f>
        <v>0</v>
      </c>
      <c r="G210" s="29">
        <v>0</v>
      </c>
      <c r="H210" s="16">
        <f t="shared" si="48"/>
        <v>152849381.02300453</v>
      </c>
      <c r="I210" s="18">
        <f t="shared" si="52"/>
        <v>370244847.94884324</v>
      </c>
      <c r="J210" s="16">
        <f t="shared" si="55"/>
        <v>152849381.02300453</v>
      </c>
      <c r="K210" s="19">
        <f t="shared" si="56"/>
        <v>217395466.92583871</v>
      </c>
      <c r="L210" s="16">
        <f t="shared" si="49"/>
        <v>45637418839.975517</v>
      </c>
      <c r="M210" s="17">
        <f>VLOOKUP(B210,Encargos!$A$8:$B$652,2,0)</f>
        <v>1.8640000000000002E-3</v>
      </c>
    </row>
    <row r="211" spans="1:13">
      <c r="A211">
        <f t="shared" si="53"/>
        <v>159</v>
      </c>
      <c r="B211" s="1">
        <v>50861</v>
      </c>
      <c r="C211" s="16">
        <f t="shared" si="51"/>
        <v>45637418839.975517</v>
      </c>
      <c r="D211" s="16">
        <f t="shared" si="50"/>
        <v>51159546.519612558</v>
      </c>
      <c r="E211" s="16">
        <f t="shared" si="54"/>
        <v>45688578386.495132</v>
      </c>
      <c r="F211" s="16">
        <f>'9496'!X209</f>
        <v>0</v>
      </c>
      <c r="G211" s="29">
        <v>0</v>
      </c>
      <c r="H211" s="16">
        <f t="shared" si="48"/>
        <v>152295261.28831711</v>
      </c>
      <c r="I211" s="18">
        <f t="shared" si="52"/>
        <v>370659892.42339385</v>
      </c>
      <c r="J211" s="16">
        <f t="shared" si="55"/>
        <v>152295261.28831711</v>
      </c>
      <c r="K211" s="19">
        <f t="shared" si="56"/>
        <v>218364631.13507673</v>
      </c>
      <c r="L211" s="16">
        <f t="shared" si="49"/>
        <v>45470213755.360054</v>
      </c>
      <c r="M211" s="17">
        <f>VLOOKUP(B211,Encargos!$A$8:$B$652,2,0)</f>
        <v>1.121E-3</v>
      </c>
    </row>
    <row r="212" spans="1:13">
      <c r="A212">
        <f t="shared" si="53"/>
        <v>158</v>
      </c>
      <c r="B212" s="1">
        <v>50891</v>
      </c>
      <c r="C212" s="16">
        <f t="shared" si="51"/>
        <v>45470213755.360054</v>
      </c>
      <c r="D212" s="16">
        <f t="shared" si="50"/>
        <v>107264234.24889436</v>
      </c>
      <c r="E212" s="16">
        <f t="shared" si="54"/>
        <v>45577477989.608948</v>
      </c>
      <c r="F212" s="16">
        <f>'9496'!X210</f>
        <v>0</v>
      </c>
      <c r="G212" s="29">
        <v>0</v>
      </c>
      <c r="H212" s="16">
        <f t="shared" si="48"/>
        <v>151924926.63202983</v>
      </c>
      <c r="I212" s="18">
        <f t="shared" si="52"/>
        <v>371534279.10962051</v>
      </c>
      <c r="J212" s="16">
        <f t="shared" si="55"/>
        <v>151924926.63202983</v>
      </c>
      <c r="K212" s="19">
        <f t="shared" si="56"/>
        <v>219609352.47759068</v>
      </c>
      <c r="L212" s="16">
        <f t="shared" si="49"/>
        <v>45357868637.131355</v>
      </c>
      <c r="M212" s="17">
        <f>VLOOKUP(B212,Encargos!$A$8:$B$652,2,0)</f>
        <v>2.359E-3</v>
      </c>
    </row>
    <row r="213" spans="1:13">
      <c r="A213">
        <f t="shared" si="53"/>
        <v>157</v>
      </c>
      <c r="B213" s="1">
        <v>50922</v>
      </c>
      <c r="C213" s="16">
        <f t="shared" si="51"/>
        <v>45357868637.131355</v>
      </c>
      <c r="D213" s="16">
        <f t="shared" si="50"/>
        <v>62094922.164232828</v>
      </c>
      <c r="E213" s="16">
        <f t="shared" si="54"/>
        <v>45419963559.295586</v>
      </c>
      <c r="F213" s="16">
        <f>'9496'!X211</f>
        <v>0</v>
      </c>
      <c r="G213" s="29">
        <v>0</v>
      </c>
      <c r="H213" s="16">
        <f t="shared" si="48"/>
        <v>151399878.5309853</v>
      </c>
      <c r="I213" s="18">
        <f t="shared" si="52"/>
        <v>372042909.53772169</v>
      </c>
      <c r="J213" s="16">
        <f t="shared" si="55"/>
        <v>151399878.5309853</v>
      </c>
      <c r="K213" s="19">
        <f t="shared" si="56"/>
        <v>220643031.0067364</v>
      </c>
      <c r="L213" s="16">
        <f t="shared" si="49"/>
        <v>45199320528.288849</v>
      </c>
      <c r="M213" s="17">
        <f>VLOOKUP(B213,Encargos!$A$8:$B$652,2,0)</f>
        <v>1.369E-3</v>
      </c>
    </row>
    <row r="214" spans="1:13">
      <c r="A214">
        <f t="shared" si="53"/>
        <v>156</v>
      </c>
      <c r="B214" s="1">
        <v>50952</v>
      </c>
      <c r="C214" s="16">
        <f t="shared" si="51"/>
        <v>45199320528.288849</v>
      </c>
      <c r="D214" s="16">
        <f t="shared" si="50"/>
        <v>95415765.635217756</v>
      </c>
      <c r="E214" s="16">
        <f t="shared" si="54"/>
        <v>45294736293.924065</v>
      </c>
      <c r="F214" s="16">
        <f>'9496'!X212</f>
        <v>0</v>
      </c>
      <c r="G214" s="29">
        <v>0</v>
      </c>
      <c r="H214" s="16">
        <f t="shared" si="48"/>
        <v>150982454.31308022</v>
      </c>
      <c r="I214" s="18">
        <f t="shared" si="52"/>
        <v>372828292.1197558</v>
      </c>
      <c r="J214" s="16">
        <f t="shared" si="55"/>
        <v>150982454.31308022</v>
      </c>
      <c r="K214" s="19">
        <f t="shared" si="56"/>
        <v>221845837.80667558</v>
      </c>
      <c r="L214" s="16">
        <f t="shared" si="49"/>
        <v>45072890456.117386</v>
      </c>
      <c r="M214" s="17">
        <f>VLOOKUP(B214,Encargos!$A$8:$B$652,2,0)</f>
        <v>2.111E-3</v>
      </c>
    </row>
    <row r="215" spans="1:13">
      <c r="A215">
        <f t="shared" si="53"/>
        <v>155</v>
      </c>
      <c r="B215" s="1">
        <v>50983</v>
      </c>
      <c r="C215" s="16">
        <f t="shared" si="51"/>
        <v>45072890456.117386</v>
      </c>
      <c r="D215" s="16">
        <f t="shared" si="50"/>
        <v>84015867.810202822</v>
      </c>
      <c r="E215" s="16">
        <f t="shared" si="54"/>
        <v>45156906323.927589</v>
      </c>
      <c r="F215" s="16">
        <f>'9496'!X213</f>
        <v>0</v>
      </c>
      <c r="G215" s="29">
        <v>0</v>
      </c>
      <c r="H215" s="16">
        <f t="shared" si="48"/>
        <v>150523021.07975864</v>
      </c>
      <c r="I215" s="18">
        <f t="shared" si="52"/>
        <v>373523244.05626702</v>
      </c>
      <c r="J215" s="16">
        <f t="shared" si="55"/>
        <v>150523021.07975864</v>
      </c>
      <c r="K215" s="19">
        <f t="shared" si="56"/>
        <v>223000222.97650838</v>
      </c>
      <c r="L215" s="16">
        <f t="shared" si="49"/>
        <v>44933906100.95108</v>
      </c>
      <c r="M215" s="17">
        <f>VLOOKUP(B215,Encargos!$A$8:$B$652,2,0)</f>
        <v>1.8640000000000002E-3</v>
      </c>
    </row>
    <row r="216" spans="1:13">
      <c r="A216">
        <f t="shared" si="53"/>
        <v>154</v>
      </c>
      <c r="B216" s="1">
        <v>51014</v>
      </c>
      <c r="C216" s="16">
        <f t="shared" si="51"/>
        <v>44933906100.95108</v>
      </c>
      <c r="D216" s="16">
        <f t="shared" si="50"/>
        <v>83756800.972172827</v>
      </c>
      <c r="E216" s="16">
        <f t="shared" si="54"/>
        <v>45017662901.923256</v>
      </c>
      <c r="F216" s="16">
        <f>'9496'!X214</f>
        <v>0</v>
      </c>
      <c r="G216" s="29">
        <v>0</v>
      </c>
      <c r="H216" s="16">
        <f t="shared" si="48"/>
        <v>150058876.33974421</v>
      </c>
      <c r="I216" s="18">
        <f t="shared" si="52"/>
        <v>374219491.38318783</v>
      </c>
      <c r="J216" s="16">
        <f t="shared" si="55"/>
        <v>150058876.33974421</v>
      </c>
      <c r="K216" s="19">
        <f t="shared" si="56"/>
        <v>224160615.04344362</v>
      </c>
      <c r="L216" s="16">
        <f t="shared" si="49"/>
        <v>44793502286.879814</v>
      </c>
      <c r="M216" s="17">
        <f>VLOOKUP(B216,Encargos!$A$8:$B$652,2,0)</f>
        <v>1.8640000000000002E-3</v>
      </c>
    </row>
    <row r="217" spans="1:13">
      <c r="A217">
        <f t="shared" si="53"/>
        <v>153</v>
      </c>
      <c r="B217" s="1">
        <v>51044</v>
      </c>
      <c r="C217" s="16">
        <f t="shared" si="51"/>
        <v>44793502286.879814</v>
      </c>
      <c r="D217" s="16">
        <f t="shared" si="50"/>
        <v>105667871.89474948</v>
      </c>
      <c r="E217" s="16">
        <f t="shared" si="54"/>
        <v>44899170158.774567</v>
      </c>
      <c r="F217" s="16">
        <f>'9496'!X215</f>
        <v>0</v>
      </c>
      <c r="G217" s="29">
        <v>0</v>
      </c>
      <c r="H217" s="16">
        <f t="shared" si="48"/>
        <v>149663900.52924857</v>
      </c>
      <c r="I217" s="18">
        <f t="shared" si="52"/>
        <v>375102275.16336089</v>
      </c>
      <c r="J217" s="16">
        <f t="shared" si="55"/>
        <v>149663900.52924857</v>
      </c>
      <c r="K217" s="19">
        <f t="shared" si="56"/>
        <v>225438374.63411233</v>
      </c>
      <c r="L217" s="16">
        <f t="shared" si="49"/>
        <v>44673731784.140457</v>
      </c>
      <c r="M217" s="17">
        <f>VLOOKUP(B217,Encargos!$A$8:$B$652,2,0)</f>
        <v>2.359E-3</v>
      </c>
    </row>
    <row r="218" spans="1:13">
      <c r="A218">
        <f t="shared" si="53"/>
        <v>152</v>
      </c>
      <c r="B218" s="1">
        <v>51075</v>
      </c>
      <c r="C218" s="16">
        <f t="shared" si="51"/>
        <v>44673731784.140457</v>
      </c>
      <c r="D218" s="16">
        <f t="shared" si="50"/>
        <v>83271836.045637816</v>
      </c>
      <c r="E218" s="16">
        <f t="shared" si="54"/>
        <v>44757003620.186096</v>
      </c>
      <c r="F218" s="16">
        <f>'9496'!X216</f>
        <v>0</v>
      </c>
      <c r="G218" s="29">
        <v>0</v>
      </c>
      <c r="H218" s="16">
        <f t="shared" si="48"/>
        <v>149190012.067287</v>
      </c>
      <c r="I218" s="18">
        <f t="shared" si="52"/>
        <v>375801465.80426538</v>
      </c>
      <c r="J218" s="16">
        <f t="shared" si="55"/>
        <v>149190012.067287</v>
      </c>
      <c r="K218" s="19">
        <f t="shared" si="56"/>
        <v>226611453.73697838</v>
      </c>
      <c r="L218" s="16">
        <f t="shared" si="49"/>
        <v>44530392166.449112</v>
      </c>
      <c r="M218" s="17">
        <f>VLOOKUP(B218,Encargos!$A$8:$B$652,2,0)</f>
        <v>1.8640000000000002E-3</v>
      </c>
    </row>
    <row r="219" spans="1:13">
      <c r="A219">
        <f t="shared" si="53"/>
        <v>151</v>
      </c>
      <c r="B219" s="1">
        <v>51105</v>
      </c>
      <c r="C219" s="16">
        <f t="shared" si="51"/>
        <v>44530392166.449112</v>
      </c>
      <c r="D219" s="16">
        <f t="shared" si="50"/>
        <v>71961113.740981773</v>
      </c>
      <c r="E219" s="16">
        <f t="shared" si="54"/>
        <v>44602353280.190094</v>
      </c>
      <c r="F219" s="16">
        <f>'9496'!X217</f>
        <v>0</v>
      </c>
      <c r="G219" s="29">
        <v>0</v>
      </c>
      <c r="H219" s="16">
        <f t="shared" si="48"/>
        <v>148674510.93396699</v>
      </c>
      <c r="I219" s="18">
        <f t="shared" si="52"/>
        <v>376408760.97300506</v>
      </c>
      <c r="J219" s="16">
        <f t="shared" si="55"/>
        <v>148674510.93396699</v>
      </c>
      <c r="K219" s="19">
        <f t="shared" si="56"/>
        <v>227734250.03903806</v>
      </c>
      <c r="L219" s="16">
        <f t="shared" si="49"/>
        <v>44374619030.151054</v>
      </c>
      <c r="M219" s="17">
        <f>VLOOKUP(B219,Encargos!$A$8:$B$652,2,0)</f>
        <v>1.616E-3</v>
      </c>
    </row>
    <row r="220" spans="1:13">
      <c r="A220">
        <f t="shared" si="53"/>
        <v>150</v>
      </c>
      <c r="B220" s="1">
        <v>51136</v>
      </c>
      <c r="C220" s="16">
        <f t="shared" si="51"/>
        <v>44374619030.151054</v>
      </c>
      <c r="D220" s="16">
        <f t="shared" si="50"/>
        <v>71709384.352724105</v>
      </c>
      <c r="E220" s="16">
        <f t="shared" si="54"/>
        <v>44446328414.503777</v>
      </c>
      <c r="F220" s="16">
        <f>'9496'!X218</f>
        <v>0</v>
      </c>
      <c r="G220" s="29">
        <v>0</v>
      </c>
      <c r="H220" s="16">
        <f t="shared" si="48"/>
        <v>148154428.04834592</v>
      </c>
      <c r="I220" s="18">
        <f t="shared" si="52"/>
        <v>377017037.53073746</v>
      </c>
      <c r="J220" s="16">
        <f t="shared" si="55"/>
        <v>148154428.04834592</v>
      </c>
      <c r="K220" s="19">
        <f t="shared" si="56"/>
        <v>228862609.48239154</v>
      </c>
      <c r="L220" s="16">
        <f t="shared" si="49"/>
        <v>44217465805.021385</v>
      </c>
      <c r="M220" s="17">
        <f>VLOOKUP(B220,Encargos!$A$8:$B$652,2,0)</f>
        <v>1.616E-3</v>
      </c>
    </row>
    <row r="221" spans="1:13">
      <c r="A221">
        <f t="shared" si="53"/>
        <v>149</v>
      </c>
      <c r="B221" s="1">
        <v>51167</v>
      </c>
      <c r="C221" s="16">
        <f t="shared" si="51"/>
        <v>44217465805.021385</v>
      </c>
      <c r="D221" s="16">
        <f t="shared" si="50"/>
        <v>93343070.314400151</v>
      </c>
      <c r="E221" s="16">
        <f t="shared" si="54"/>
        <v>44310808875.335785</v>
      </c>
      <c r="F221" s="16">
        <f>'9496'!X219</f>
        <v>0</v>
      </c>
      <c r="G221" s="29">
        <v>0</v>
      </c>
      <c r="H221" s="16">
        <f t="shared" si="48"/>
        <v>147702696.25111929</v>
      </c>
      <c r="I221" s="18">
        <f t="shared" si="52"/>
        <v>377812920.49696475</v>
      </c>
      <c r="J221" s="16">
        <f t="shared" si="55"/>
        <v>147702696.25111929</v>
      </c>
      <c r="K221" s="19">
        <f t="shared" si="56"/>
        <v>230110224.24584547</v>
      </c>
      <c r="L221" s="16">
        <f t="shared" si="49"/>
        <v>44080698651.089943</v>
      </c>
      <c r="M221" s="17">
        <f>VLOOKUP(B221,Encargos!$A$8:$B$652,2,0)</f>
        <v>2.111E-3</v>
      </c>
    </row>
    <row r="222" spans="1:13">
      <c r="A222">
        <f t="shared" si="53"/>
        <v>148</v>
      </c>
      <c r="B222" s="1">
        <v>51196</v>
      </c>
      <c r="C222" s="16">
        <f t="shared" si="51"/>
        <v>44080698651.089943</v>
      </c>
      <c r="D222" s="16">
        <f t="shared" si="50"/>
        <v>93054354.852450877</v>
      </c>
      <c r="E222" s="16">
        <f t="shared" si="54"/>
        <v>44173753005.94239</v>
      </c>
      <c r="F222" s="16">
        <f>'9496'!X220</f>
        <v>0</v>
      </c>
      <c r="G222" s="29">
        <v>0</v>
      </c>
      <c r="H222" s="16">
        <f t="shared" si="48"/>
        <v>147245843.35314131</v>
      </c>
      <c r="I222" s="18">
        <f t="shared" si="52"/>
        <v>378610483.57213384</v>
      </c>
      <c r="J222" s="16">
        <f t="shared" si="55"/>
        <v>147245843.35314131</v>
      </c>
      <c r="K222" s="19">
        <f t="shared" si="56"/>
        <v>231364640.21899253</v>
      </c>
      <c r="L222" s="16">
        <f t="shared" si="49"/>
        <v>43942388365.723396</v>
      </c>
      <c r="M222" s="17">
        <f>VLOOKUP(B222,Encargos!$A$8:$B$652,2,0)</f>
        <v>2.111E-3</v>
      </c>
    </row>
    <row r="223" spans="1:13">
      <c r="A223">
        <f t="shared" si="53"/>
        <v>147</v>
      </c>
      <c r="B223" s="1">
        <v>51227</v>
      </c>
      <c r="C223" s="16">
        <f t="shared" si="51"/>
        <v>43942388365.723396</v>
      </c>
      <c r="D223" s="16">
        <f t="shared" si="50"/>
        <v>60157129.672675326</v>
      </c>
      <c r="E223" s="16">
        <f t="shared" si="54"/>
        <v>44002545495.396072</v>
      </c>
      <c r="F223" s="16">
        <f>'9496'!X221</f>
        <v>0</v>
      </c>
      <c r="G223" s="29">
        <v>0</v>
      </c>
      <c r="H223" s="16">
        <f t="shared" si="48"/>
        <v>146675151.65132025</v>
      </c>
      <c r="I223" s="18">
        <f t="shared" si="52"/>
        <v>379128801.32414412</v>
      </c>
      <c r="J223" s="16">
        <f t="shared" si="55"/>
        <v>146675151.65132025</v>
      </c>
      <c r="K223" s="19">
        <f t="shared" si="56"/>
        <v>232453649.67282388</v>
      </c>
      <c r="L223" s="16">
        <f t="shared" si="49"/>
        <v>43770091845.723251</v>
      </c>
      <c r="M223" s="17">
        <f>VLOOKUP(B223,Encargos!$A$8:$B$652,2,0)</f>
        <v>1.369E-3</v>
      </c>
    </row>
    <row r="224" spans="1:13">
      <c r="A224">
        <f t="shared" si="53"/>
        <v>146</v>
      </c>
      <c r="B224" s="1">
        <v>51257</v>
      </c>
      <c r="C224" s="16">
        <f t="shared" si="51"/>
        <v>43770091845.723251</v>
      </c>
      <c r="D224" s="16">
        <f t="shared" si="50"/>
        <v>81587451.200428143</v>
      </c>
      <c r="E224" s="16">
        <f t="shared" si="54"/>
        <v>43851679296.923683</v>
      </c>
      <c r="F224" s="16">
        <f>'9496'!X222</f>
        <v>0</v>
      </c>
      <c r="G224" s="29">
        <v>0</v>
      </c>
      <c r="H224" s="16">
        <f t="shared" si="48"/>
        <v>146172264.32307896</v>
      </c>
      <c r="I224" s="18">
        <f t="shared" si="52"/>
        <v>379835497.40981239</v>
      </c>
      <c r="J224" s="16">
        <f t="shared" si="55"/>
        <v>146172264.32307896</v>
      </c>
      <c r="K224" s="19">
        <f t="shared" si="56"/>
        <v>233663233.08673343</v>
      </c>
      <c r="L224" s="16">
        <f t="shared" si="49"/>
        <v>43618016063.836952</v>
      </c>
      <c r="M224" s="17">
        <f>VLOOKUP(B224,Encargos!$A$8:$B$652,2,0)</f>
        <v>1.8640000000000002E-3</v>
      </c>
    </row>
    <row r="225" spans="1:13">
      <c r="A225">
        <f t="shared" si="53"/>
        <v>145</v>
      </c>
      <c r="B225" s="1">
        <v>51288</v>
      </c>
      <c r="C225" s="16">
        <f t="shared" si="51"/>
        <v>43618016063.836952</v>
      </c>
      <c r="D225" s="16">
        <f t="shared" si="50"/>
        <v>81303981.942992091</v>
      </c>
      <c r="E225" s="16">
        <f t="shared" si="54"/>
        <v>43699320045.779945</v>
      </c>
      <c r="F225" s="16">
        <f>'9496'!X223</f>
        <v>0</v>
      </c>
      <c r="G225" s="29">
        <v>0</v>
      </c>
      <c r="H225" s="16">
        <f t="shared" si="48"/>
        <v>145664400.15259984</v>
      </c>
      <c r="I225" s="18">
        <f t="shared" si="52"/>
        <v>380543510.77698427</v>
      </c>
      <c r="J225" s="16">
        <f t="shared" si="55"/>
        <v>145664400.15259984</v>
      </c>
      <c r="K225" s="19">
        <f t="shared" si="56"/>
        <v>234879110.62438443</v>
      </c>
      <c r="L225" s="16">
        <f t="shared" si="49"/>
        <v>43464440935.155563</v>
      </c>
      <c r="M225" s="17">
        <f>VLOOKUP(B225,Encargos!$A$8:$B$652,2,0)</f>
        <v>1.8640000000000002E-3</v>
      </c>
    </row>
    <row r="226" spans="1:13">
      <c r="A226">
        <f t="shared" si="53"/>
        <v>144</v>
      </c>
      <c r="B226" s="1">
        <v>51318</v>
      </c>
      <c r="C226" s="16">
        <f t="shared" si="51"/>
        <v>43464440935.155563</v>
      </c>
      <c r="D226" s="16">
        <f t="shared" si="50"/>
        <v>81017717.90312998</v>
      </c>
      <c r="E226" s="16">
        <f t="shared" si="54"/>
        <v>43545458653.058693</v>
      </c>
      <c r="F226" s="16">
        <f>'9496'!X224</f>
        <v>0</v>
      </c>
      <c r="G226" s="29">
        <v>0</v>
      </c>
      <c r="H226" s="16">
        <f t="shared" si="48"/>
        <v>145151528.84352899</v>
      </c>
      <c r="I226" s="18">
        <f t="shared" si="52"/>
        <v>381252843.88107264</v>
      </c>
      <c r="J226" s="16">
        <f t="shared" si="55"/>
        <v>145151528.84352899</v>
      </c>
      <c r="K226" s="19">
        <f t="shared" si="56"/>
        <v>236101315.03754365</v>
      </c>
      <c r="L226" s="16">
        <f t="shared" si="49"/>
        <v>43309357338.021149</v>
      </c>
      <c r="M226" s="17">
        <f>VLOOKUP(B226,Encargos!$A$8:$B$652,2,0)</f>
        <v>1.8640000000000002E-3</v>
      </c>
    </row>
    <row r="227" spans="1:13">
      <c r="A227">
        <f t="shared" si="53"/>
        <v>143</v>
      </c>
      <c r="B227" s="1">
        <v>51349</v>
      </c>
      <c r="C227" s="16">
        <f t="shared" si="51"/>
        <v>43309357338.021149</v>
      </c>
      <c r="D227" s="16">
        <f t="shared" si="50"/>
        <v>80728642.07807143</v>
      </c>
      <c r="E227" s="16">
        <f t="shared" si="54"/>
        <v>43390085980.09922</v>
      </c>
      <c r="F227" s="16">
        <f>'9496'!X225</f>
        <v>0</v>
      </c>
      <c r="G227" s="29">
        <v>0</v>
      </c>
      <c r="H227" s="16">
        <f t="shared" si="48"/>
        <v>144633619.93366408</v>
      </c>
      <c r="I227" s="18">
        <f t="shared" si="52"/>
        <v>381963499.18206686</v>
      </c>
      <c r="J227" s="16">
        <f t="shared" si="55"/>
        <v>144633619.93366408</v>
      </c>
      <c r="K227" s="19">
        <f t="shared" si="56"/>
        <v>237329879.24840277</v>
      </c>
      <c r="L227" s="16">
        <f t="shared" si="49"/>
        <v>43152756100.850815</v>
      </c>
      <c r="M227" s="17">
        <f>VLOOKUP(B227,Encargos!$A$8:$B$652,2,0)</f>
        <v>1.8640000000000002E-3</v>
      </c>
    </row>
    <row r="228" spans="1:13">
      <c r="A228">
        <f t="shared" si="53"/>
        <v>142</v>
      </c>
      <c r="B228" s="1">
        <v>51380</v>
      </c>
      <c r="C228" s="16">
        <f t="shared" si="51"/>
        <v>43152756100.850815</v>
      </c>
      <c r="D228" s="16">
        <f t="shared" si="50"/>
        <v>91095468.128896073</v>
      </c>
      <c r="E228" s="16">
        <f t="shared" si="54"/>
        <v>43243851568.979713</v>
      </c>
      <c r="F228" s="16">
        <f>'9496'!X226</f>
        <v>0</v>
      </c>
      <c r="G228" s="29">
        <v>0</v>
      </c>
      <c r="H228" s="16">
        <f t="shared" si="48"/>
        <v>144146171.89659905</v>
      </c>
      <c r="I228" s="18">
        <f t="shared" si="52"/>
        <v>382769824.12884027</v>
      </c>
      <c r="J228" s="16">
        <f t="shared" si="55"/>
        <v>144146171.89659905</v>
      </c>
      <c r="K228" s="19">
        <f t="shared" si="56"/>
        <v>238623652.23224121</v>
      </c>
      <c r="L228" s="16">
        <f t="shared" si="49"/>
        <v>43005227916.747475</v>
      </c>
      <c r="M228" s="17">
        <f>VLOOKUP(B228,Encargos!$A$8:$B$652,2,0)</f>
        <v>2.111E-3</v>
      </c>
    </row>
    <row r="229" spans="1:13">
      <c r="A229">
        <f t="shared" si="53"/>
        <v>141</v>
      </c>
      <c r="B229" s="1">
        <v>51410</v>
      </c>
      <c r="C229" s="16">
        <f t="shared" si="51"/>
        <v>43005227916.747475</v>
      </c>
      <c r="D229" s="16">
        <f t="shared" si="50"/>
        <v>101449332.6556073</v>
      </c>
      <c r="E229" s="16">
        <f t="shared" si="54"/>
        <v>43106677249.403084</v>
      </c>
      <c r="F229" s="16">
        <f>'9496'!X227</f>
        <v>0</v>
      </c>
      <c r="G229" s="29">
        <v>0</v>
      </c>
      <c r="H229" s="16">
        <f t="shared" si="48"/>
        <v>143688924.16467696</v>
      </c>
      <c r="I229" s="18">
        <f t="shared" si="52"/>
        <v>383672778.14396024</v>
      </c>
      <c r="J229" s="16">
        <f t="shared" si="55"/>
        <v>143688924.16467696</v>
      </c>
      <c r="K229" s="19">
        <f t="shared" si="56"/>
        <v>239983853.97928327</v>
      </c>
      <c r="L229" s="16">
        <f t="shared" si="49"/>
        <v>42866693395.423805</v>
      </c>
      <c r="M229" s="17">
        <f>VLOOKUP(B229,Encargos!$A$8:$B$652,2,0)</f>
        <v>2.359E-3</v>
      </c>
    </row>
    <row r="230" spans="1:13">
      <c r="A230">
        <f t="shared" si="53"/>
        <v>140</v>
      </c>
      <c r="B230" s="1">
        <v>51441</v>
      </c>
      <c r="C230" s="16">
        <f t="shared" si="51"/>
        <v>42866693395.423805</v>
      </c>
      <c r="D230" s="16">
        <f t="shared" si="50"/>
        <v>58684503.258335188</v>
      </c>
      <c r="E230" s="16">
        <f t="shared" si="54"/>
        <v>42925377898.682144</v>
      </c>
      <c r="F230" s="16">
        <f>'9496'!X228</f>
        <v>0</v>
      </c>
      <c r="G230" s="29">
        <v>0</v>
      </c>
      <c r="H230" s="16">
        <f t="shared" si="48"/>
        <v>143084592.99560717</v>
      </c>
      <c r="I230" s="18">
        <f t="shared" si="52"/>
        <v>384198026.17723942</v>
      </c>
      <c r="J230" s="16">
        <f t="shared" si="55"/>
        <v>143084592.99560717</v>
      </c>
      <c r="K230" s="19">
        <f t="shared" si="56"/>
        <v>241113433.18163225</v>
      </c>
      <c r="L230" s="16">
        <f t="shared" si="49"/>
        <v>42684264465.500511</v>
      </c>
      <c r="M230" s="17">
        <f>VLOOKUP(B230,Encargos!$A$8:$B$652,2,0)</f>
        <v>1.369E-3</v>
      </c>
    </row>
    <row r="231" spans="1:13">
      <c r="A231">
        <f t="shared" si="53"/>
        <v>139</v>
      </c>
      <c r="B231" s="1">
        <v>51471</v>
      </c>
      <c r="C231" s="16">
        <f t="shared" si="51"/>
        <v>42684264465.500511</v>
      </c>
      <c r="D231" s="16">
        <f t="shared" si="50"/>
        <v>90106482.286671579</v>
      </c>
      <c r="E231" s="16">
        <f t="shared" si="54"/>
        <v>42774370947.787186</v>
      </c>
      <c r="F231" s="16">
        <f>'9496'!X229</f>
        <v>0</v>
      </c>
      <c r="G231" s="29">
        <v>0</v>
      </c>
      <c r="H231" s="16">
        <f t="shared" si="48"/>
        <v>142581236.49262396</v>
      </c>
      <c r="I231" s="18">
        <f t="shared" si="52"/>
        <v>385009068.21049953</v>
      </c>
      <c r="J231" s="16">
        <f t="shared" si="55"/>
        <v>142581236.49262396</v>
      </c>
      <c r="K231" s="19">
        <f t="shared" si="56"/>
        <v>242427831.71787557</v>
      </c>
      <c r="L231" s="16">
        <f t="shared" si="49"/>
        <v>42531943116.069305</v>
      </c>
      <c r="M231" s="17">
        <f>VLOOKUP(B231,Encargos!$A$8:$B$652,2,0)</f>
        <v>2.111E-3</v>
      </c>
    </row>
    <row r="232" spans="1:13">
      <c r="A232">
        <f t="shared" si="53"/>
        <v>138</v>
      </c>
      <c r="B232" s="1">
        <v>51502</v>
      </c>
      <c r="C232" s="16">
        <f t="shared" si="51"/>
        <v>42531943116.069305</v>
      </c>
      <c r="D232" s="16">
        <f t="shared" si="50"/>
        <v>68731620.075568005</v>
      </c>
      <c r="E232" s="16">
        <f t="shared" si="54"/>
        <v>42600674736.144875</v>
      </c>
      <c r="F232" s="16">
        <f>'9496'!X230</f>
        <v>0</v>
      </c>
      <c r="G232" s="29">
        <v>0</v>
      </c>
      <c r="H232" s="16">
        <f t="shared" si="48"/>
        <v>142002249.12048292</v>
      </c>
      <c r="I232" s="18">
        <f t="shared" si="52"/>
        <v>385631242.86472774</v>
      </c>
      <c r="J232" s="16">
        <f t="shared" si="55"/>
        <v>142002249.12048292</v>
      </c>
      <c r="K232" s="19">
        <f t="shared" si="56"/>
        <v>243628993.74424481</v>
      </c>
      <c r="L232" s="16">
        <f t="shared" si="49"/>
        <v>42357045742.400627</v>
      </c>
      <c r="M232" s="17">
        <f>VLOOKUP(B232,Encargos!$A$8:$B$652,2,0)</f>
        <v>1.616E-3</v>
      </c>
    </row>
    <row r="233" spans="1:13">
      <c r="A233">
        <f t="shared" si="53"/>
        <v>137</v>
      </c>
      <c r="B233" s="1">
        <v>51533</v>
      </c>
      <c r="C233" s="16">
        <f t="shared" si="51"/>
        <v>42357045742.400627</v>
      </c>
      <c r="D233" s="16">
        <f t="shared" si="50"/>
        <v>68448985.919719413</v>
      </c>
      <c r="E233" s="16">
        <f t="shared" si="54"/>
        <v>42425494728.320343</v>
      </c>
      <c r="F233" s="16">
        <f>'9496'!X231</f>
        <v>0</v>
      </c>
      <c r="G233" s="29">
        <v>0</v>
      </c>
      <c r="H233" s="16">
        <f t="shared" si="48"/>
        <v>141418315.76106781</v>
      </c>
      <c r="I233" s="18">
        <f t="shared" si="52"/>
        <v>386254422.95319712</v>
      </c>
      <c r="J233" s="16">
        <f t="shared" si="55"/>
        <v>141418315.76106781</v>
      </c>
      <c r="K233" s="19">
        <f t="shared" si="56"/>
        <v>244836107.19212931</v>
      </c>
      <c r="L233" s="16">
        <f t="shared" si="49"/>
        <v>42180658621.12822</v>
      </c>
      <c r="M233" s="17">
        <f>VLOOKUP(B233,Encargos!$A$8:$B$652,2,0)</f>
        <v>1.616E-3</v>
      </c>
    </row>
    <row r="234" spans="1:13">
      <c r="A234">
        <f t="shared" si="53"/>
        <v>136</v>
      </c>
      <c r="B234" s="1">
        <v>51561</v>
      </c>
      <c r="C234" s="16">
        <f t="shared" si="51"/>
        <v>42180658621.12822</v>
      </c>
      <c r="D234" s="16">
        <f t="shared" si="50"/>
        <v>87229602.028493151</v>
      </c>
      <c r="E234" s="16">
        <f t="shared" si="54"/>
        <v>42267888223.156715</v>
      </c>
      <c r="F234" s="16">
        <f>'9496'!X232</f>
        <v>0</v>
      </c>
      <c r="G234" s="29">
        <v>0</v>
      </c>
      <c r="H234" s="16">
        <f t="shared" si="48"/>
        <v>140892960.74385571</v>
      </c>
      <c r="I234" s="18">
        <f t="shared" si="52"/>
        <v>387053197.0998643</v>
      </c>
      <c r="J234" s="16">
        <f t="shared" si="55"/>
        <v>140892960.74385571</v>
      </c>
      <c r="K234" s="19">
        <f t="shared" si="56"/>
        <v>246160236.35600859</v>
      </c>
      <c r="L234" s="16">
        <f t="shared" si="49"/>
        <v>42021727986.800713</v>
      </c>
      <c r="M234" s="17">
        <f>VLOOKUP(B234,Encargos!$A$8:$B$652,2,0)</f>
        <v>2.068E-3</v>
      </c>
    </row>
    <row r="235" spans="1:13">
      <c r="A235">
        <f t="shared" si="53"/>
        <v>135</v>
      </c>
      <c r="B235" s="1">
        <v>51592</v>
      </c>
      <c r="C235" s="16">
        <f t="shared" si="51"/>
        <v>42021727986.800713</v>
      </c>
      <c r="D235" s="16">
        <f t="shared" si="50"/>
        <v>66268265.035184726</v>
      </c>
      <c r="E235" s="16">
        <f t="shared" si="54"/>
        <v>42087996251.835899</v>
      </c>
      <c r="F235" s="16">
        <f>'9496'!X233</f>
        <v>0</v>
      </c>
      <c r="G235" s="29">
        <v>0</v>
      </c>
      <c r="H235" s="16">
        <f t="shared" si="48"/>
        <v>140293320.83945301</v>
      </c>
      <c r="I235" s="18">
        <f t="shared" si="52"/>
        <v>387663579.99169087</v>
      </c>
      <c r="J235" s="16">
        <f t="shared" si="55"/>
        <v>140293320.83945301</v>
      </c>
      <c r="K235" s="19">
        <f t="shared" si="56"/>
        <v>247370259.15223786</v>
      </c>
      <c r="L235" s="16">
        <f t="shared" si="49"/>
        <v>41840625992.683662</v>
      </c>
      <c r="M235" s="17">
        <f>VLOOKUP(B235,Encargos!$A$8:$B$652,2,0)</f>
        <v>1.5770000000000001E-3</v>
      </c>
    </row>
    <row r="236" spans="1:13">
      <c r="A236">
        <f t="shared" si="53"/>
        <v>134</v>
      </c>
      <c r="B236" s="1">
        <v>51622</v>
      </c>
      <c r="C236" s="16">
        <f t="shared" si="51"/>
        <v>41840625992.683662</v>
      </c>
      <c r="D236" s="16">
        <f t="shared" si="50"/>
        <v>55689873.19626195</v>
      </c>
      <c r="E236" s="16">
        <f t="shared" si="54"/>
        <v>41896315865.879921</v>
      </c>
      <c r="F236" s="16">
        <f>'9496'!X234</f>
        <v>0</v>
      </c>
      <c r="G236" s="29">
        <v>0</v>
      </c>
      <c r="H236" s="16">
        <f t="shared" si="48"/>
        <v>139654386.21959975</v>
      </c>
      <c r="I236" s="18">
        <f t="shared" si="52"/>
        <v>388179560.21665978</v>
      </c>
      <c r="J236" s="16">
        <f t="shared" si="55"/>
        <v>139654386.21959975</v>
      </c>
      <c r="K236" s="19">
        <f t="shared" si="56"/>
        <v>248525173.99706003</v>
      </c>
      <c r="L236" s="16">
        <f t="shared" si="49"/>
        <v>41647790691.882858</v>
      </c>
      <c r="M236" s="17">
        <f>VLOOKUP(B236,Encargos!$A$8:$B$652,2,0)</f>
        <v>1.3309999999999999E-3</v>
      </c>
    </row>
    <row r="237" spans="1:13">
      <c r="A237">
        <f t="shared" si="53"/>
        <v>133</v>
      </c>
      <c r="B237" s="1">
        <v>51653</v>
      </c>
      <c r="C237" s="16">
        <f t="shared" si="51"/>
        <v>41647790691.882858</v>
      </c>
      <c r="D237" s="16">
        <f t="shared" si="50"/>
        <v>75923922.431302443</v>
      </c>
      <c r="E237" s="16">
        <f t="shared" si="54"/>
        <v>41723714614.314163</v>
      </c>
      <c r="F237" s="16">
        <f>'9496'!X235</f>
        <v>0</v>
      </c>
      <c r="G237" s="29">
        <v>0</v>
      </c>
      <c r="H237" s="16">
        <f t="shared" si="48"/>
        <v>139079048.71438056</v>
      </c>
      <c r="I237" s="18">
        <f t="shared" si="52"/>
        <v>388887211.5549348</v>
      </c>
      <c r="J237" s="16">
        <f t="shared" si="55"/>
        <v>139079048.71438056</v>
      </c>
      <c r="K237" s="19">
        <f t="shared" si="56"/>
        <v>249808162.84055424</v>
      </c>
      <c r="L237" s="16">
        <f t="shared" si="49"/>
        <v>41473906451.47361</v>
      </c>
      <c r="M237" s="17">
        <f>VLOOKUP(B237,Encargos!$A$8:$B$652,2,0)</f>
        <v>1.823E-3</v>
      </c>
    </row>
    <row r="238" spans="1:13">
      <c r="A238">
        <f t="shared" si="53"/>
        <v>132</v>
      </c>
      <c r="B238" s="1">
        <v>51683</v>
      </c>
      <c r="C238" s="16">
        <f t="shared" si="51"/>
        <v>41473906451.47361</v>
      </c>
      <c r="D238" s="16">
        <f t="shared" si="50"/>
        <v>85768038.541647419</v>
      </c>
      <c r="E238" s="16">
        <f t="shared" si="54"/>
        <v>41559674490.015259</v>
      </c>
      <c r="F238" s="16">
        <f>'9496'!X236</f>
        <v>0</v>
      </c>
      <c r="G238" s="29">
        <v>0</v>
      </c>
      <c r="H238" s="16">
        <f t="shared" si="48"/>
        <v>138532248.30005088</v>
      </c>
      <c r="I238" s="18">
        <f t="shared" si="52"/>
        <v>389691430.30843037</v>
      </c>
      <c r="J238" s="16">
        <f t="shared" si="55"/>
        <v>138532248.30005088</v>
      </c>
      <c r="K238" s="19">
        <f t="shared" si="56"/>
        <v>251159182.00837949</v>
      </c>
      <c r="L238" s="16">
        <f t="shared" si="49"/>
        <v>41308515308.006874</v>
      </c>
      <c r="M238" s="17">
        <f>VLOOKUP(B238,Encargos!$A$8:$B$652,2,0)</f>
        <v>2.068E-3</v>
      </c>
    </row>
    <row r="239" spans="1:13">
      <c r="A239">
        <f t="shared" si="53"/>
        <v>131</v>
      </c>
      <c r="B239" s="1">
        <v>51714</v>
      </c>
      <c r="C239" s="16">
        <f t="shared" si="51"/>
        <v>41308515308.006874</v>
      </c>
      <c r="D239" s="16">
        <f t="shared" si="50"/>
        <v>54981633.874957144</v>
      </c>
      <c r="E239" s="16">
        <f t="shared" si="54"/>
        <v>41363496941.881828</v>
      </c>
      <c r="F239" s="16">
        <f>'9496'!X237</f>
        <v>0</v>
      </c>
      <c r="G239" s="29">
        <v>0</v>
      </c>
      <c r="H239" s="16">
        <f t="shared" si="48"/>
        <v>137878323.13960609</v>
      </c>
      <c r="I239" s="18">
        <f t="shared" si="52"/>
        <v>390210109.60217088</v>
      </c>
      <c r="J239" s="16">
        <f t="shared" si="55"/>
        <v>137878323.13960609</v>
      </c>
      <c r="K239" s="19">
        <f t="shared" si="56"/>
        <v>252331786.4625648</v>
      </c>
      <c r="L239" s="16">
        <f t="shared" si="49"/>
        <v>41111165155.419258</v>
      </c>
      <c r="M239" s="17">
        <f>VLOOKUP(B239,Encargos!$A$8:$B$652,2,0)</f>
        <v>1.3309999999999999E-3</v>
      </c>
    </row>
    <row r="240" spans="1:13">
      <c r="A240">
        <f t="shared" si="53"/>
        <v>130</v>
      </c>
      <c r="B240" s="1">
        <v>51745</v>
      </c>
      <c r="C240" s="16">
        <f t="shared" si="51"/>
        <v>41111165155.419258</v>
      </c>
      <c r="D240" s="16">
        <f t="shared" si="50"/>
        <v>95131236.169640169</v>
      </c>
      <c r="E240" s="16">
        <f t="shared" si="54"/>
        <v>41206296391.588898</v>
      </c>
      <c r="F240" s="16">
        <f>'9496'!X238</f>
        <v>0</v>
      </c>
      <c r="G240" s="29">
        <v>0</v>
      </c>
      <c r="H240" s="16">
        <f t="shared" si="48"/>
        <v>137354321.30529633</v>
      </c>
      <c r="I240" s="18">
        <f t="shared" si="52"/>
        <v>391113055.79579026</v>
      </c>
      <c r="J240" s="16">
        <f t="shared" si="55"/>
        <v>137354321.30529633</v>
      </c>
      <c r="K240" s="19">
        <f t="shared" si="56"/>
        <v>253758734.49049392</v>
      </c>
      <c r="L240" s="16">
        <f t="shared" si="49"/>
        <v>40952537657.098404</v>
      </c>
      <c r="M240" s="17">
        <f>VLOOKUP(B240,Encargos!$A$8:$B$652,2,0)</f>
        <v>2.3140000000000001E-3</v>
      </c>
    </row>
    <row r="241" spans="1:13">
      <c r="A241">
        <f t="shared" si="53"/>
        <v>129</v>
      </c>
      <c r="B241" s="1">
        <v>51775</v>
      </c>
      <c r="C241" s="16">
        <f t="shared" si="51"/>
        <v>40952537657.098404</v>
      </c>
      <c r="D241" s="16">
        <f t="shared" si="50"/>
        <v>84689847.874879494</v>
      </c>
      <c r="E241" s="16">
        <f t="shared" si="54"/>
        <v>41037227504.973282</v>
      </c>
      <c r="F241" s="16">
        <f>'9496'!X239</f>
        <v>0</v>
      </c>
      <c r="G241" s="29">
        <v>0</v>
      </c>
      <c r="H241" s="16">
        <f t="shared" si="48"/>
        <v>136790758.34991094</v>
      </c>
      <c r="I241" s="18">
        <f t="shared" si="52"/>
        <v>391921877.59517592</v>
      </c>
      <c r="J241" s="16">
        <f t="shared" si="55"/>
        <v>136790758.34991094</v>
      </c>
      <c r="K241" s="19">
        <f t="shared" si="56"/>
        <v>255131119.24526498</v>
      </c>
      <c r="L241" s="16">
        <f t="shared" si="49"/>
        <v>40782096385.72802</v>
      </c>
      <c r="M241" s="17">
        <f>VLOOKUP(B241,Encargos!$A$8:$B$652,2,0)</f>
        <v>2.068E-3</v>
      </c>
    </row>
    <row r="242" spans="1:13">
      <c r="A242">
        <f t="shared" si="53"/>
        <v>128</v>
      </c>
      <c r="B242" s="1">
        <v>51806</v>
      </c>
      <c r="C242" s="16">
        <f t="shared" si="51"/>
        <v>40782096385.72802</v>
      </c>
      <c r="D242" s="16">
        <f t="shared" si="50"/>
        <v>74345761.711182177</v>
      </c>
      <c r="E242" s="16">
        <f t="shared" si="54"/>
        <v>40856442147.439201</v>
      </c>
      <c r="F242" s="16">
        <f>'9496'!X240</f>
        <v>0</v>
      </c>
      <c r="G242" s="29">
        <v>0</v>
      </c>
      <c r="H242" s="16">
        <f t="shared" si="48"/>
        <v>136188140.49146402</v>
      </c>
      <c r="I242" s="18">
        <f t="shared" si="52"/>
        <v>392636351.17803192</v>
      </c>
      <c r="J242" s="16">
        <f t="shared" si="55"/>
        <v>136188140.49146402</v>
      </c>
      <c r="K242" s="19">
        <f t="shared" si="56"/>
        <v>256448210.6865679</v>
      </c>
      <c r="L242" s="16">
        <f t="shared" si="49"/>
        <v>40599993936.752632</v>
      </c>
      <c r="M242" s="17">
        <f>VLOOKUP(B242,Encargos!$A$8:$B$652,2,0)</f>
        <v>1.823E-3</v>
      </c>
    </row>
    <row r="243" spans="1:13">
      <c r="A243">
        <f t="shared" si="53"/>
        <v>127</v>
      </c>
      <c r="B243" s="1">
        <v>51836</v>
      </c>
      <c r="C243" s="16">
        <f t="shared" si="51"/>
        <v>40599993936.752632</v>
      </c>
      <c r="D243" s="16">
        <f t="shared" si="50"/>
        <v>93948385.96964559</v>
      </c>
      <c r="E243" s="16">
        <f t="shared" si="54"/>
        <v>40693942322.722275</v>
      </c>
      <c r="F243" s="16">
        <f>'9496'!X241</f>
        <v>0</v>
      </c>
      <c r="G243" s="29">
        <v>0</v>
      </c>
      <c r="H243" s="16">
        <f t="shared" si="48"/>
        <v>135646474.40907425</v>
      </c>
      <c r="I243" s="18">
        <f t="shared" si="52"/>
        <v>393544911.69465774</v>
      </c>
      <c r="J243" s="16">
        <f t="shared" si="55"/>
        <v>135646474.40907425</v>
      </c>
      <c r="K243" s="19">
        <f t="shared" si="56"/>
        <v>257898437.2855835</v>
      </c>
      <c r="L243" s="16">
        <f t="shared" si="49"/>
        <v>40436043885.436691</v>
      </c>
      <c r="M243" s="17">
        <f>VLOOKUP(B243,Encargos!$A$8:$B$652,2,0)</f>
        <v>2.3140000000000001E-3</v>
      </c>
    </row>
    <row r="244" spans="1:13">
      <c r="A244">
        <f t="shared" si="53"/>
        <v>126</v>
      </c>
      <c r="B244" s="1">
        <v>51867</v>
      </c>
      <c r="C244" s="16">
        <f t="shared" si="51"/>
        <v>40436043885.436691</v>
      </c>
      <c r="D244" s="16">
        <f t="shared" si="50"/>
        <v>63767641.207333662</v>
      </c>
      <c r="E244" s="16">
        <f t="shared" si="54"/>
        <v>40499811526.644028</v>
      </c>
      <c r="F244" s="16">
        <f>'9496'!X242</f>
        <v>0</v>
      </c>
      <c r="G244" s="29">
        <v>0</v>
      </c>
      <c r="H244" s="16">
        <f t="shared" si="48"/>
        <v>134999371.75548011</v>
      </c>
      <c r="I244" s="18">
        <f t="shared" si="52"/>
        <v>394165532.0204004</v>
      </c>
      <c r="J244" s="16">
        <f t="shared" si="55"/>
        <v>134999371.75548011</v>
      </c>
      <c r="K244" s="19">
        <f t="shared" si="56"/>
        <v>259166160.26492029</v>
      </c>
      <c r="L244" s="16">
        <f t="shared" si="49"/>
        <v>40240645366.379105</v>
      </c>
      <c r="M244" s="17">
        <f>VLOOKUP(B244,Encargos!$A$8:$B$652,2,0)</f>
        <v>1.5770000000000001E-3</v>
      </c>
    </row>
    <row r="245" spans="1:13">
      <c r="A245">
        <f t="shared" si="53"/>
        <v>125</v>
      </c>
      <c r="B245" s="1">
        <v>51898</v>
      </c>
      <c r="C245" s="16">
        <f t="shared" si="51"/>
        <v>40240645366.379105</v>
      </c>
      <c r="D245" s="16">
        <f t="shared" si="50"/>
        <v>73358696.502909109</v>
      </c>
      <c r="E245" s="16">
        <f t="shared" si="54"/>
        <v>40314004062.882011</v>
      </c>
      <c r="F245" s="16">
        <f>'9496'!X243</f>
        <v>0</v>
      </c>
      <c r="G245" s="29">
        <v>0</v>
      </c>
      <c r="H245" s="16">
        <f t="shared" si="48"/>
        <v>134380013.54294005</v>
      </c>
      <c r="I245" s="18">
        <f t="shared" si="52"/>
        <v>394884095.78527349</v>
      </c>
      <c r="J245" s="16">
        <f t="shared" si="55"/>
        <v>134380013.54294005</v>
      </c>
      <c r="K245" s="19">
        <f t="shared" si="56"/>
        <v>260504082.24233344</v>
      </c>
      <c r="L245" s="16">
        <f t="shared" si="49"/>
        <v>40053499980.639679</v>
      </c>
      <c r="M245" s="17">
        <f>VLOOKUP(B245,Encargos!$A$8:$B$652,2,0)</f>
        <v>1.823E-3</v>
      </c>
    </row>
    <row r="246" spans="1:13">
      <c r="A246">
        <f t="shared" si="53"/>
        <v>124</v>
      </c>
      <c r="B246" s="1">
        <v>51926</v>
      </c>
      <c r="C246" s="16">
        <f t="shared" si="51"/>
        <v>40053499980.639679</v>
      </c>
      <c r="D246" s="16">
        <f t="shared" si="50"/>
        <v>82830637.95996286</v>
      </c>
      <c r="E246" s="16">
        <f t="shared" si="54"/>
        <v>40136330618.59964</v>
      </c>
      <c r="F246" s="16">
        <f>'9496'!X244</f>
        <v>0</v>
      </c>
      <c r="G246" s="29">
        <v>0</v>
      </c>
      <c r="H246" s="16">
        <f t="shared" si="48"/>
        <v>133787768.72866547</v>
      </c>
      <c r="I246" s="18">
        <f t="shared" si="52"/>
        <v>395700716.09535742</v>
      </c>
      <c r="J246" s="16">
        <f t="shared" si="55"/>
        <v>133787768.72866547</v>
      </c>
      <c r="K246" s="19">
        <f t="shared" si="56"/>
        <v>261912947.36669195</v>
      </c>
      <c r="L246" s="16">
        <f t="shared" si="49"/>
        <v>39874417671.232948</v>
      </c>
      <c r="M246" s="17">
        <f>VLOOKUP(B246,Encargos!$A$8:$B$652,2,0)</f>
        <v>2.068E-3</v>
      </c>
    </row>
    <row r="247" spans="1:13">
      <c r="A247">
        <f t="shared" si="53"/>
        <v>123</v>
      </c>
      <c r="B247" s="1">
        <v>51957</v>
      </c>
      <c r="C247" s="16">
        <f t="shared" si="51"/>
        <v>39874417671.232948</v>
      </c>
      <c r="D247" s="16">
        <f t="shared" si="50"/>
        <v>43303617.590958983</v>
      </c>
      <c r="E247" s="16">
        <f t="shared" si="54"/>
        <v>39917721288.823906</v>
      </c>
      <c r="F247" s="16">
        <f>'9496'!X245</f>
        <v>0</v>
      </c>
      <c r="G247" s="29">
        <v>0</v>
      </c>
      <c r="H247" s="16">
        <f t="shared" si="48"/>
        <v>133059070.96274637</v>
      </c>
      <c r="I247" s="18">
        <f t="shared" si="52"/>
        <v>396130447.07303697</v>
      </c>
      <c r="J247" s="16">
        <f t="shared" si="55"/>
        <v>133059070.96274637</v>
      </c>
      <c r="K247" s="19">
        <f t="shared" si="56"/>
        <v>263071376.11029059</v>
      </c>
      <c r="L247" s="16">
        <f t="shared" si="49"/>
        <v>39654649912.713615</v>
      </c>
      <c r="M247" s="17">
        <f>VLOOKUP(B247,Encargos!$A$8:$B$652,2,0)</f>
        <v>1.0859999999999999E-3</v>
      </c>
    </row>
    <row r="248" spans="1:13">
      <c r="A248">
        <f t="shared" si="53"/>
        <v>122</v>
      </c>
      <c r="B248" s="1">
        <v>51987</v>
      </c>
      <c r="C248" s="16">
        <f t="shared" si="51"/>
        <v>39654649912.713615</v>
      </c>
      <c r="D248" s="16">
        <f t="shared" si="50"/>
        <v>72290426.790876925</v>
      </c>
      <c r="E248" s="16">
        <f t="shared" si="54"/>
        <v>39726940339.504494</v>
      </c>
      <c r="F248" s="16">
        <f>'9496'!X246</f>
        <v>0</v>
      </c>
      <c r="G248" s="29">
        <v>0</v>
      </c>
      <c r="H248" s="16">
        <f t="shared" si="48"/>
        <v>132423134.46501499</v>
      </c>
      <c r="I248" s="18">
        <f t="shared" si="52"/>
        <v>396852592.8780511</v>
      </c>
      <c r="J248" s="16">
        <f t="shared" si="55"/>
        <v>132423134.46501499</v>
      </c>
      <c r="K248" s="19">
        <f t="shared" si="56"/>
        <v>264429458.41303611</v>
      </c>
      <c r="L248" s="16">
        <f t="shared" si="49"/>
        <v>39462510881.091454</v>
      </c>
      <c r="M248" s="17">
        <f>VLOOKUP(B248,Encargos!$A$8:$B$652,2,0)</f>
        <v>1.823E-3</v>
      </c>
    </row>
    <row r="249" spans="1:13">
      <c r="A249">
        <f t="shared" si="53"/>
        <v>121</v>
      </c>
      <c r="B249" s="1">
        <v>52018</v>
      </c>
      <c r="C249" s="16">
        <f t="shared" si="51"/>
        <v>39462510881.091454</v>
      </c>
      <c r="D249" s="16">
        <f t="shared" si="50"/>
        <v>62232379.659481227</v>
      </c>
      <c r="E249" s="16">
        <f t="shared" si="54"/>
        <v>39524743260.750938</v>
      </c>
      <c r="F249" s="16">
        <f>'9496'!X247</f>
        <v>0</v>
      </c>
      <c r="G249" s="29">
        <v>0</v>
      </c>
      <c r="H249" s="16">
        <f t="shared" si="48"/>
        <v>131749144.20250313</v>
      </c>
      <c r="I249" s="18">
        <f t="shared" si="52"/>
        <v>397478429.41701984</v>
      </c>
      <c r="J249" s="16">
        <f t="shared" si="55"/>
        <v>131749144.20250313</v>
      </c>
      <c r="K249" s="19">
        <f t="shared" si="56"/>
        <v>265729285.2145167</v>
      </c>
      <c r="L249" s="16">
        <f t="shared" si="49"/>
        <v>39259013975.536415</v>
      </c>
      <c r="M249" s="17">
        <f>VLOOKUP(B249,Encargos!$A$8:$B$652,2,0)</f>
        <v>1.5770000000000001E-3</v>
      </c>
    </row>
    <row r="250" spans="1:13">
      <c r="A250">
        <f t="shared" si="53"/>
        <v>120</v>
      </c>
      <c r="B250" s="1">
        <v>52048</v>
      </c>
      <c r="C250" s="16">
        <f t="shared" si="51"/>
        <v>39259013975.536415</v>
      </c>
      <c r="D250" s="16">
        <f t="shared" si="50"/>
        <v>71569182.477402881</v>
      </c>
      <c r="E250" s="16">
        <f t="shared" si="54"/>
        <v>39330583158.013817</v>
      </c>
      <c r="F250" s="16">
        <f>'9496'!X248</f>
        <v>0</v>
      </c>
      <c r="G250" s="29">
        <v>0</v>
      </c>
      <c r="H250" s="16">
        <f t="shared" si="48"/>
        <v>131101943.86004606</v>
      </c>
      <c r="I250" s="18">
        <f t="shared" si="52"/>
        <v>398203032.59384698</v>
      </c>
      <c r="J250" s="16">
        <f t="shared" si="55"/>
        <v>131101943.86004606</v>
      </c>
      <c r="K250" s="19">
        <f t="shared" si="56"/>
        <v>267101088.73380092</v>
      </c>
      <c r="L250" s="16">
        <f t="shared" si="49"/>
        <v>39063482069.280014</v>
      </c>
      <c r="M250" s="17">
        <f>VLOOKUP(B250,Encargos!$A$8:$B$652,2,0)</f>
        <v>1.823E-3</v>
      </c>
    </row>
    <row r="251" spans="1:13">
      <c r="A251">
        <f t="shared" si="53"/>
        <v>119</v>
      </c>
      <c r="B251" s="1">
        <v>52079</v>
      </c>
      <c r="C251" s="16">
        <f t="shared" si="51"/>
        <v>39063482069.280014</v>
      </c>
      <c r="D251" s="16">
        <f t="shared" si="50"/>
        <v>61603111.223254584</v>
      </c>
      <c r="E251" s="16">
        <f t="shared" si="54"/>
        <v>39125085180.503265</v>
      </c>
      <c r="F251" s="16">
        <f>'9496'!X249</f>
        <v>0</v>
      </c>
      <c r="G251" s="29">
        <v>0</v>
      </c>
      <c r="H251" s="16">
        <f t="shared" si="48"/>
        <v>130416950.60167757</v>
      </c>
      <c r="I251" s="18">
        <f t="shared" si="52"/>
        <v>398830998.77624744</v>
      </c>
      <c r="J251" s="16">
        <f t="shared" si="55"/>
        <v>130416950.60167757</v>
      </c>
      <c r="K251" s="19">
        <f t="shared" si="56"/>
        <v>268414048.17456988</v>
      </c>
      <c r="L251" s="16">
        <f t="shared" si="49"/>
        <v>38856671132.328697</v>
      </c>
      <c r="M251" s="17">
        <f>VLOOKUP(B251,Encargos!$A$8:$B$652,2,0)</f>
        <v>1.5770000000000001E-3</v>
      </c>
    </row>
    <row r="252" spans="1:13">
      <c r="A252">
        <f t="shared" si="53"/>
        <v>118</v>
      </c>
      <c r="B252" s="1">
        <v>52110</v>
      </c>
      <c r="C252" s="16">
        <f t="shared" si="51"/>
        <v>38856671132.328697</v>
      </c>
      <c r="D252" s="16">
        <f t="shared" si="50"/>
        <v>89914337.000208601</v>
      </c>
      <c r="E252" s="16">
        <f t="shared" si="54"/>
        <v>38946585469.328903</v>
      </c>
      <c r="F252" s="16">
        <f>'9496'!X250</f>
        <v>0</v>
      </c>
      <c r="G252" s="29">
        <v>0</v>
      </c>
      <c r="H252" s="16">
        <f t="shared" si="48"/>
        <v>129821951.56442969</v>
      </c>
      <c r="I252" s="18">
        <f t="shared" si="52"/>
        <v>399753893.70741564</v>
      </c>
      <c r="J252" s="16">
        <f t="shared" si="55"/>
        <v>129821951.56442969</v>
      </c>
      <c r="K252" s="19">
        <f t="shared" si="56"/>
        <v>269931942.14298594</v>
      </c>
      <c r="L252" s="16">
        <f t="shared" si="49"/>
        <v>38676653527.185921</v>
      </c>
      <c r="M252" s="17">
        <f>VLOOKUP(B252,Encargos!$A$8:$B$652,2,0)</f>
        <v>2.3140000000000001E-3</v>
      </c>
    </row>
    <row r="253" spans="1:13">
      <c r="A253">
        <f t="shared" si="53"/>
        <v>117</v>
      </c>
      <c r="B253" s="1">
        <v>52140</v>
      </c>
      <c r="C253" s="16">
        <f t="shared" si="51"/>
        <v>38676653527.185921</v>
      </c>
      <c r="D253" s="16">
        <f t="shared" si="50"/>
        <v>70507539.380059928</v>
      </c>
      <c r="E253" s="16">
        <f t="shared" si="54"/>
        <v>38747161066.565979</v>
      </c>
      <c r="F253" s="16">
        <f>'9496'!X251</f>
        <v>0</v>
      </c>
      <c r="G253" s="29">
        <v>0</v>
      </c>
      <c r="H253" s="16">
        <f t="shared" si="48"/>
        <v>129157203.55521993</v>
      </c>
      <c r="I253" s="18">
        <f t="shared" si="52"/>
        <v>400482645.05564427</v>
      </c>
      <c r="J253" s="16">
        <f t="shared" si="55"/>
        <v>129157203.55521993</v>
      </c>
      <c r="K253" s="19">
        <f t="shared" si="56"/>
        <v>271325441.50042433</v>
      </c>
      <c r="L253" s="16">
        <f t="shared" si="49"/>
        <v>38475835625.065559</v>
      </c>
      <c r="M253" s="17">
        <f>VLOOKUP(B253,Encargos!$A$8:$B$652,2,0)</f>
        <v>1.823E-3</v>
      </c>
    </row>
    <row r="254" spans="1:13">
      <c r="A254">
        <f t="shared" si="53"/>
        <v>116</v>
      </c>
      <c r="B254" s="1">
        <v>52171</v>
      </c>
      <c r="C254" s="16">
        <f t="shared" si="51"/>
        <v>38475835625.065559</v>
      </c>
      <c r="D254" s="16">
        <f t="shared" si="50"/>
        <v>79568028.072635576</v>
      </c>
      <c r="E254" s="16">
        <f t="shared" si="54"/>
        <v>38555403653.138191</v>
      </c>
      <c r="F254" s="16">
        <f>'9496'!X252</f>
        <v>0</v>
      </c>
      <c r="G254" s="29">
        <v>0</v>
      </c>
      <c r="H254" s="16">
        <f t="shared" si="48"/>
        <v>128518012.17712732</v>
      </c>
      <c r="I254" s="18">
        <f t="shared" si="52"/>
        <v>401310843.16561937</v>
      </c>
      <c r="J254" s="16">
        <f t="shared" si="55"/>
        <v>128518012.17712732</v>
      </c>
      <c r="K254" s="19">
        <f t="shared" si="56"/>
        <v>272792830.98849207</v>
      </c>
      <c r="L254" s="16">
        <f t="shared" si="49"/>
        <v>38282610822.149696</v>
      </c>
      <c r="M254" s="17">
        <f>VLOOKUP(B254,Encargos!$A$8:$B$652,2,0)</f>
        <v>2.068E-3</v>
      </c>
    </row>
    <row r="255" spans="1:13">
      <c r="A255">
        <f t="shared" si="53"/>
        <v>115</v>
      </c>
      <c r="B255" s="1">
        <v>52201</v>
      </c>
      <c r="C255" s="16">
        <f t="shared" si="51"/>
        <v>38282610822.149696</v>
      </c>
      <c r="D255" s="16">
        <f t="shared" si="50"/>
        <v>88585961.442454398</v>
      </c>
      <c r="E255" s="16">
        <f t="shared" si="54"/>
        <v>38371196783.592148</v>
      </c>
      <c r="F255" s="16">
        <f>'9496'!X253</f>
        <v>0</v>
      </c>
      <c r="G255" s="29">
        <v>0</v>
      </c>
      <c r="H255" s="16">
        <f t="shared" si="48"/>
        <v>127903989.27864049</v>
      </c>
      <c r="I255" s="18">
        <f t="shared" si="52"/>
        <v>402239476.45670456</v>
      </c>
      <c r="J255" s="16">
        <f t="shared" si="55"/>
        <v>127903989.27864049</v>
      </c>
      <c r="K255" s="19">
        <f t="shared" si="56"/>
        <v>274335487.17806405</v>
      </c>
      <c r="L255" s="16">
        <f t="shared" si="49"/>
        <v>38096861296.414085</v>
      </c>
      <c r="M255" s="17">
        <f>VLOOKUP(B255,Encargos!$A$8:$B$652,2,0)</f>
        <v>2.3140000000000001E-3</v>
      </c>
    </row>
    <row r="256" spans="1:13">
      <c r="A256">
        <f t="shared" si="53"/>
        <v>114</v>
      </c>
      <c r="B256" s="1">
        <v>52232</v>
      </c>
      <c r="C256" s="16">
        <f t="shared" si="51"/>
        <v>38096861296.414085</v>
      </c>
      <c r="D256" s="16">
        <f t="shared" si="50"/>
        <v>60078750.264445014</v>
      </c>
      <c r="E256" s="16">
        <f t="shared" si="54"/>
        <v>38156940046.678528</v>
      </c>
      <c r="F256" s="16">
        <f>'9496'!X254</f>
        <v>0</v>
      </c>
      <c r="G256" s="29">
        <v>0</v>
      </c>
      <c r="H256" s="16">
        <f t="shared" ref="H256:H319" si="57">SUM(E256:G256)*$N$4</f>
        <v>127189800.15559509</v>
      </c>
      <c r="I256" s="18">
        <f t="shared" si="52"/>
        <v>402873808.11107677</v>
      </c>
      <c r="J256" s="16">
        <f t="shared" si="55"/>
        <v>127189800.15559509</v>
      </c>
      <c r="K256" s="19">
        <f t="shared" si="56"/>
        <v>275684007.95548165</v>
      </c>
      <c r="L256" s="16">
        <f t="shared" ref="L256:L319" si="58">SUM(E256:H256)-I256</f>
        <v>37881256038.723045</v>
      </c>
      <c r="M256" s="17">
        <f>VLOOKUP(B256,Encargos!$A$8:$B$652,2,0)</f>
        <v>1.5770000000000001E-3</v>
      </c>
    </row>
    <row r="257" spans="1:13">
      <c r="A257">
        <f t="shared" si="53"/>
        <v>113</v>
      </c>
      <c r="B257" s="1">
        <v>52263</v>
      </c>
      <c r="C257" s="16">
        <f t="shared" si="51"/>
        <v>37881256038.723045</v>
      </c>
      <c r="D257" s="16">
        <f t="shared" ref="D257:D320" si="59">C257*M257</f>
        <v>78338437.48807925</v>
      </c>
      <c r="E257" s="16">
        <f t="shared" si="54"/>
        <v>37959594476.211128</v>
      </c>
      <c r="F257" s="16">
        <f>'9496'!X255</f>
        <v>0</v>
      </c>
      <c r="G257" s="29">
        <v>0</v>
      </c>
      <c r="H257" s="16">
        <f t="shared" si="57"/>
        <v>126531981.58737044</v>
      </c>
      <c r="I257" s="18">
        <f t="shared" si="52"/>
        <v>403706951.14625049</v>
      </c>
      <c r="J257" s="16">
        <f t="shared" si="55"/>
        <v>126531981.58737044</v>
      </c>
      <c r="K257" s="19">
        <f t="shared" si="56"/>
        <v>277174969.55888003</v>
      </c>
      <c r="L257" s="16">
        <f t="shared" si="58"/>
        <v>37682419506.652252</v>
      </c>
      <c r="M257" s="17">
        <f>VLOOKUP(B257,Encargos!$A$8:$B$652,2,0)</f>
        <v>2.068E-3</v>
      </c>
    </row>
    <row r="258" spans="1:13">
      <c r="A258">
        <f t="shared" si="53"/>
        <v>112</v>
      </c>
      <c r="B258" s="1">
        <v>52291</v>
      </c>
      <c r="C258" s="16">
        <f t="shared" si="51"/>
        <v>37682419506.652252</v>
      </c>
      <c r="D258" s="16">
        <f t="shared" si="59"/>
        <v>70993678.350532845</v>
      </c>
      <c r="E258" s="16">
        <f t="shared" si="54"/>
        <v>37753413185.002785</v>
      </c>
      <c r="F258" s="16">
        <f>'9496'!X256</f>
        <v>0</v>
      </c>
      <c r="G258" s="29">
        <v>0</v>
      </c>
      <c r="H258" s="16">
        <f t="shared" si="57"/>
        <v>125844710.61667596</v>
      </c>
      <c r="I258" s="18">
        <f t="shared" si="52"/>
        <v>404467535.04221004</v>
      </c>
      <c r="J258" s="16">
        <f t="shared" si="55"/>
        <v>125844710.61667596</v>
      </c>
      <c r="K258" s="19">
        <f t="shared" si="56"/>
        <v>278622824.42553407</v>
      </c>
      <c r="L258" s="16">
        <f t="shared" si="58"/>
        <v>37474790360.577248</v>
      </c>
      <c r="M258" s="17">
        <f>VLOOKUP(B258,Encargos!$A$8:$B$652,2,0)</f>
        <v>1.884E-3</v>
      </c>
    </row>
    <row r="259" spans="1:13">
      <c r="A259">
        <f t="shared" si="53"/>
        <v>111</v>
      </c>
      <c r="B259" s="1">
        <v>52322</v>
      </c>
      <c r="C259" s="16">
        <f t="shared" si="51"/>
        <v>37474790360.577248</v>
      </c>
      <c r="D259" s="16">
        <f t="shared" si="59"/>
        <v>42683786.220697485</v>
      </c>
      <c r="E259" s="16">
        <f t="shared" si="54"/>
        <v>37517474146.797943</v>
      </c>
      <c r="F259" s="16">
        <f>'9496'!X257</f>
        <v>0</v>
      </c>
      <c r="G259" s="29">
        <v>0</v>
      </c>
      <c r="H259" s="16">
        <f t="shared" si="57"/>
        <v>125058247.15599315</v>
      </c>
      <c r="I259" s="18">
        <f t="shared" si="52"/>
        <v>404928223.56462312</v>
      </c>
      <c r="J259" s="16">
        <f t="shared" si="55"/>
        <v>125058247.15599315</v>
      </c>
      <c r="K259" s="19">
        <f t="shared" si="56"/>
        <v>279869976.40862995</v>
      </c>
      <c r="L259" s="16">
        <f t="shared" si="58"/>
        <v>37237604170.389313</v>
      </c>
      <c r="M259" s="17">
        <f>VLOOKUP(B259,Encargos!$A$8:$B$652,2,0)</f>
        <v>1.139E-3</v>
      </c>
    </row>
    <row r="260" spans="1:13">
      <c r="A260">
        <f t="shared" si="53"/>
        <v>110</v>
      </c>
      <c r="B260" s="1">
        <v>52352</v>
      </c>
      <c r="C260" s="16">
        <f t="shared" si="51"/>
        <v>37237604170.389313</v>
      </c>
      <c r="D260" s="16">
        <f t="shared" si="59"/>
        <v>70155646.25701347</v>
      </c>
      <c r="E260" s="16">
        <f t="shared" si="54"/>
        <v>37307759816.646324</v>
      </c>
      <c r="F260" s="16">
        <f>'9496'!X258</f>
        <v>0</v>
      </c>
      <c r="G260" s="29">
        <v>0</v>
      </c>
      <c r="H260" s="16">
        <f t="shared" si="57"/>
        <v>124359199.3888211</v>
      </c>
      <c r="I260" s="18">
        <f t="shared" si="52"/>
        <v>405691108.3378188</v>
      </c>
      <c r="J260" s="16">
        <f t="shared" si="55"/>
        <v>124359199.3888211</v>
      </c>
      <c r="K260" s="19">
        <f t="shared" si="56"/>
        <v>281331908.94899774</v>
      </c>
      <c r="L260" s="16">
        <f t="shared" si="58"/>
        <v>37026427907.697327</v>
      </c>
      <c r="M260" s="17">
        <f>VLOOKUP(B260,Encargos!$A$8:$B$652,2,0)</f>
        <v>1.884E-3</v>
      </c>
    </row>
    <row r="261" spans="1:13">
      <c r="A261">
        <f t="shared" si="53"/>
        <v>109</v>
      </c>
      <c r="B261" s="1">
        <v>52383</v>
      </c>
      <c r="C261" s="16">
        <f t="shared" ref="C261:C324" si="60">L260</f>
        <v>37026427907.697327</v>
      </c>
      <c r="D261" s="16">
        <f t="shared" si="59"/>
        <v>69757790.178101763</v>
      </c>
      <c r="E261" s="16">
        <f t="shared" si="54"/>
        <v>37096185697.875427</v>
      </c>
      <c r="F261" s="16">
        <f>'9496'!X259</f>
        <v>0</v>
      </c>
      <c r="G261" s="29">
        <v>0</v>
      </c>
      <c r="H261" s="16">
        <f t="shared" si="57"/>
        <v>123653952.32625143</v>
      </c>
      <c r="I261" s="18">
        <f t="shared" si="52"/>
        <v>406455430.38592726</v>
      </c>
      <c r="J261" s="16">
        <f t="shared" si="55"/>
        <v>123653952.32625143</v>
      </c>
      <c r="K261" s="19">
        <f t="shared" si="56"/>
        <v>282801478.05967581</v>
      </c>
      <c r="L261" s="16">
        <f t="shared" si="58"/>
        <v>36813384219.81575</v>
      </c>
      <c r="M261" s="17">
        <f>VLOOKUP(B261,Encargos!$A$8:$B$652,2,0)</f>
        <v>1.884E-3</v>
      </c>
    </row>
    <row r="262" spans="1:13">
      <c r="A262">
        <f t="shared" si="53"/>
        <v>108</v>
      </c>
      <c r="B262" s="1">
        <v>52413</v>
      </c>
      <c r="C262" s="16">
        <f t="shared" si="60"/>
        <v>36813384219.81575</v>
      </c>
      <c r="D262" s="16">
        <f t="shared" si="59"/>
        <v>51060163.912884444</v>
      </c>
      <c r="E262" s="16">
        <f t="shared" si="54"/>
        <v>36864444383.728638</v>
      </c>
      <c r="F262" s="16">
        <f>'9496'!X260</f>
        <v>0</v>
      </c>
      <c r="G262" s="29">
        <v>0</v>
      </c>
      <c r="H262" s="16">
        <f t="shared" si="57"/>
        <v>122881481.27909547</v>
      </c>
      <c r="I262" s="18">
        <f t="shared" si="52"/>
        <v>407019184.06787258</v>
      </c>
      <c r="J262" s="16">
        <f t="shared" si="55"/>
        <v>122881481.27909547</v>
      </c>
      <c r="K262" s="19">
        <f t="shared" si="56"/>
        <v>284137702.78877711</v>
      </c>
      <c r="L262" s="16">
        <f t="shared" si="58"/>
        <v>36580306680.939865</v>
      </c>
      <c r="M262" s="17">
        <f>VLOOKUP(B262,Encargos!$A$8:$B$652,2,0)</f>
        <v>1.387E-3</v>
      </c>
    </row>
    <row r="263" spans="1:13">
      <c r="A263">
        <f t="shared" si="53"/>
        <v>107</v>
      </c>
      <c r="B263" s="1">
        <v>52444</v>
      </c>
      <c r="C263" s="16">
        <f t="shared" si="60"/>
        <v>36580306680.939865</v>
      </c>
      <c r="D263" s="16">
        <f t="shared" si="59"/>
        <v>78025794.150444731</v>
      </c>
      <c r="E263" s="16">
        <f t="shared" si="54"/>
        <v>36658332475.090309</v>
      </c>
      <c r="F263" s="16">
        <f>'9496'!X261</f>
        <v>0</v>
      </c>
      <c r="G263" s="29">
        <v>0</v>
      </c>
      <c r="H263" s="16">
        <f t="shared" si="57"/>
        <v>122194441.58363438</v>
      </c>
      <c r="I263" s="18">
        <f t="shared" si="52"/>
        <v>407887355.9874894</v>
      </c>
      <c r="J263" s="16">
        <f t="shared" si="55"/>
        <v>122194441.58363438</v>
      </c>
      <c r="K263" s="19">
        <f t="shared" si="56"/>
        <v>285692914.40385503</v>
      </c>
      <c r="L263" s="16">
        <f t="shared" si="58"/>
        <v>36372639560.686455</v>
      </c>
      <c r="M263" s="17">
        <f>VLOOKUP(B263,Encargos!$A$8:$B$652,2,0)</f>
        <v>2.1329999999999999E-3</v>
      </c>
    </row>
    <row r="264" spans="1:13">
      <c r="A264">
        <f t="shared" si="53"/>
        <v>106</v>
      </c>
      <c r="B264" s="1">
        <v>52475</v>
      </c>
      <c r="C264" s="16">
        <f t="shared" si="60"/>
        <v>36372639560.686455</v>
      </c>
      <c r="D264" s="16">
        <f t="shared" si="59"/>
        <v>86639627.433555141</v>
      </c>
      <c r="E264" s="16">
        <f t="shared" si="54"/>
        <v>36459279188.12001</v>
      </c>
      <c r="F264" s="16">
        <f>'9496'!X262</f>
        <v>0</v>
      </c>
      <c r="G264" s="29">
        <v>0</v>
      </c>
      <c r="H264" s="16">
        <f t="shared" si="57"/>
        <v>121530930.6270667</v>
      </c>
      <c r="I264" s="18">
        <f t="shared" si="52"/>
        <v>408858943.66945159</v>
      </c>
      <c r="J264" s="16">
        <f t="shared" si="55"/>
        <v>121530930.6270667</v>
      </c>
      <c r="K264" s="19">
        <f t="shared" si="56"/>
        <v>287328013.04238486</v>
      </c>
      <c r="L264" s="16">
        <f t="shared" si="58"/>
        <v>36171951175.077629</v>
      </c>
      <c r="M264" s="17">
        <f>VLOOKUP(B264,Encargos!$A$8:$B$652,2,0)</f>
        <v>2.382E-3</v>
      </c>
    </row>
    <row r="265" spans="1:13">
      <c r="A265">
        <f t="shared" si="53"/>
        <v>105</v>
      </c>
      <c r="B265" s="1">
        <v>52505</v>
      </c>
      <c r="C265" s="16">
        <f t="shared" si="60"/>
        <v>36171951175.077629</v>
      </c>
      <c r="D265" s="16">
        <f t="shared" si="59"/>
        <v>68147956.013846248</v>
      </c>
      <c r="E265" s="16">
        <f t="shared" si="54"/>
        <v>36240099131.091476</v>
      </c>
      <c r="F265" s="16">
        <f>'9496'!X263</f>
        <v>0</v>
      </c>
      <c r="G265" s="29">
        <v>0</v>
      </c>
      <c r="H265" s="16">
        <f t="shared" si="57"/>
        <v>120800330.43697159</v>
      </c>
      <c r="I265" s="18">
        <f t="shared" si="52"/>
        <v>409629233.91932487</v>
      </c>
      <c r="J265" s="16">
        <f t="shared" si="55"/>
        <v>120800330.43697159</v>
      </c>
      <c r="K265" s="19">
        <f t="shared" si="56"/>
        <v>288828903.48235327</v>
      </c>
      <c r="L265" s="16">
        <f t="shared" si="58"/>
        <v>35951270227.609123</v>
      </c>
      <c r="M265" s="17">
        <f>VLOOKUP(B265,Encargos!$A$8:$B$652,2,0)</f>
        <v>1.884E-3</v>
      </c>
    </row>
    <row r="266" spans="1:13">
      <c r="A266">
        <f t="shared" si="53"/>
        <v>104</v>
      </c>
      <c r="B266" s="1">
        <v>52536</v>
      </c>
      <c r="C266" s="16">
        <f t="shared" si="60"/>
        <v>35951270227.609123</v>
      </c>
      <c r="D266" s="16">
        <f t="shared" si="59"/>
        <v>67732193.108815596</v>
      </c>
      <c r="E266" s="16">
        <f t="shared" si="54"/>
        <v>36019002420.717941</v>
      </c>
      <c r="F266" s="16">
        <f>'9496'!X264</f>
        <v>0</v>
      </c>
      <c r="G266" s="29">
        <v>0</v>
      </c>
      <c r="H266" s="16">
        <f t="shared" si="57"/>
        <v>120063341.40239315</v>
      </c>
      <c r="I266" s="18">
        <f t="shared" ref="I266:I329" si="61">PMT($N$4,A266,-SUM(E266:G266))</f>
        <v>410400975.39602888</v>
      </c>
      <c r="J266" s="16">
        <f t="shared" si="55"/>
        <v>120063341.40239315</v>
      </c>
      <c r="K266" s="19">
        <f t="shared" si="56"/>
        <v>290337633.99363571</v>
      </c>
      <c r="L266" s="16">
        <f t="shared" si="58"/>
        <v>35728664786.724304</v>
      </c>
      <c r="M266" s="17">
        <f>VLOOKUP(B266,Encargos!$A$8:$B$652,2,0)</f>
        <v>1.884E-3</v>
      </c>
    </row>
    <row r="267" spans="1:13">
      <c r="A267">
        <f t="shared" si="53"/>
        <v>103</v>
      </c>
      <c r="B267" s="1">
        <v>52566</v>
      </c>
      <c r="C267" s="16">
        <f t="shared" si="60"/>
        <v>35728664786.724304</v>
      </c>
      <c r="D267" s="16">
        <f t="shared" si="59"/>
        <v>67312804.458188593</v>
      </c>
      <c r="E267" s="16">
        <f t="shared" si="54"/>
        <v>35795977591.182495</v>
      </c>
      <c r="F267" s="16">
        <f>'9496'!X265</f>
        <v>0</v>
      </c>
      <c r="G267" s="29">
        <v>0</v>
      </c>
      <c r="H267" s="16">
        <f t="shared" si="57"/>
        <v>119319925.30394165</v>
      </c>
      <c r="I267" s="18">
        <f t="shared" si="61"/>
        <v>411174170.83367503</v>
      </c>
      <c r="J267" s="16">
        <f t="shared" si="55"/>
        <v>119319925.30394165</v>
      </c>
      <c r="K267" s="19">
        <f t="shared" si="56"/>
        <v>291854245.52973336</v>
      </c>
      <c r="L267" s="16">
        <f t="shared" si="58"/>
        <v>35504123345.652763</v>
      </c>
      <c r="M267" s="17">
        <f>VLOOKUP(B267,Encargos!$A$8:$B$652,2,0)</f>
        <v>1.884E-3</v>
      </c>
    </row>
    <row r="268" spans="1:13">
      <c r="A268">
        <f t="shared" ref="A268:A331" si="62">A267-1</f>
        <v>102</v>
      </c>
      <c r="B268" s="1">
        <v>52597</v>
      </c>
      <c r="C268" s="16">
        <f t="shared" si="60"/>
        <v>35504123345.652763</v>
      </c>
      <c r="D268" s="16">
        <f t="shared" si="59"/>
        <v>58084745.793487914</v>
      </c>
      <c r="E268" s="16">
        <f t="shared" si="54"/>
        <v>35562208091.446251</v>
      </c>
      <c r="F268" s="16">
        <f>'9496'!X266</f>
        <v>0</v>
      </c>
      <c r="G268" s="29">
        <v>0</v>
      </c>
      <c r="H268" s="16">
        <f t="shared" si="57"/>
        <v>118540693.63815418</v>
      </c>
      <c r="I268" s="18">
        <f t="shared" si="61"/>
        <v>411846851.77715892</v>
      </c>
      <c r="J268" s="16">
        <f t="shared" si="55"/>
        <v>118540693.63815418</v>
      </c>
      <c r="K268" s="19">
        <f t="shared" si="56"/>
        <v>293306158.13900471</v>
      </c>
      <c r="L268" s="16">
        <f t="shared" si="58"/>
        <v>35268901933.307243</v>
      </c>
      <c r="M268" s="17">
        <f>VLOOKUP(B268,Encargos!$A$8:$B$652,2,0)</f>
        <v>1.6359999999999999E-3</v>
      </c>
    </row>
    <row r="269" spans="1:13">
      <c r="A269">
        <f t="shared" si="62"/>
        <v>101</v>
      </c>
      <c r="B269" s="1">
        <v>52628</v>
      </c>
      <c r="C269" s="16">
        <f t="shared" si="60"/>
        <v>35268901933.307243</v>
      </c>
      <c r="D269" s="16">
        <f t="shared" si="59"/>
        <v>75228567.823744342</v>
      </c>
      <c r="E269" s="16">
        <f t="shared" ref="E269:E332" si="63">C269+D269</f>
        <v>35344130501.130989</v>
      </c>
      <c r="F269" s="16">
        <f>'9496'!X267</f>
        <v>0</v>
      </c>
      <c r="G269" s="29">
        <v>0</v>
      </c>
      <c r="H269" s="16">
        <f t="shared" si="57"/>
        <v>117813768.33710331</v>
      </c>
      <c r="I269" s="18">
        <f t="shared" si="61"/>
        <v>412725321.11199963</v>
      </c>
      <c r="J269" s="16">
        <f t="shared" ref="J269:J332" si="64">H269</f>
        <v>117813768.33710331</v>
      </c>
      <c r="K269" s="19">
        <f t="shared" ref="K269:K332" si="65">I269-J269</f>
        <v>294911552.77489632</v>
      </c>
      <c r="L269" s="16">
        <f t="shared" si="58"/>
        <v>35049218948.356094</v>
      </c>
      <c r="M269" s="17">
        <f>VLOOKUP(B269,Encargos!$A$8:$B$652,2,0)</f>
        <v>2.1329999999999999E-3</v>
      </c>
    </row>
    <row r="270" spans="1:13">
      <c r="A270">
        <f t="shared" si="62"/>
        <v>100</v>
      </c>
      <c r="B270" s="1">
        <v>52657</v>
      </c>
      <c r="C270" s="16">
        <f t="shared" si="60"/>
        <v>35049218948.356094</v>
      </c>
      <c r="D270" s="16">
        <f t="shared" si="59"/>
        <v>56639537.820543453</v>
      </c>
      <c r="E270" s="16">
        <f t="shared" si="63"/>
        <v>35105858486.176636</v>
      </c>
      <c r="F270" s="16">
        <f>'9496'!X268</f>
        <v>0</v>
      </c>
      <c r="G270" s="29">
        <v>0</v>
      </c>
      <c r="H270" s="16">
        <f t="shared" si="57"/>
        <v>117019528.28725547</v>
      </c>
      <c r="I270" s="18">
        <f t="shared" si="61"/>
        <v>413392285.23091662</v>
      </c>
      <c r="J270" s="16">
        <f t="shared" si="64"/>
        <v>117019528.28725547</v>
      </c>
      <c r="K270" s="19">
        <f t="shared" si="65"/>
        <v>296372756.94366115</v>
      </c>
      <c r="L270" s="16">
        <f t="shared" si="58"/>
        <v>34809485729.232971</v>
      </c>
      <c r="M270" s="17">
        <f>VLOOKUP(B270,Encargos!$A$8:$B$652,2,0)</f>
        <v>1.616E-3</v>
      </c>
    </row>
    <row r="271" spans="1:13">
      <c r="A271">
        <f t="shared" si="62"/>
        <v>99</v>
      </c>
      <c r="B271" s="1">
        <v>52688</v>
      </c>
      <c r="C271" s="16">
        <f t="shared" si="60"/>
        <v>34809485729.232971</v>
      </c>
      <c r="D271" s="16">
        <f t="shared" si="59"/>
        <v>56252128.938440479</v>
      </c>
      <c r="E271" s="16">
        <f t="shared" si="63"/>
        <v>34865737858.17141</v>
      </c>
      <c r="F271" s="16">
        <f>'9496'!X269</f>
        <v>0</v>
      </c>
      <c r="G271" s="29">
        <v>0</v>
      </c>
      <c r="H271" s="16">
        <f t="shared" si="57"/>
        <v>116219126.19390471</v>
      </c>
      <c r="I271" s="18">
        <f t="shared" si="61"/>
        <v>414060327.16384971</v>
      </c>
      <c r="J271" s="16">
        <f t="shared" si="64"/>
        <v>116219126.19390471</v>
      </c>
      <c r="K271" s="19">
        <f t="shared" si="65"/>
        <v>297841200.96994501</v>
      </c>
      <c r="L271" s="16">
        <f t="shared" si="58"/>
        <v>34567896657.201462</v>
      </c>
      <c r="M271" s="17">
        <f>VLOOKUP(B271,Encargos!$A$8:$B$652,2,0)</f>
        <v>1.616E-3</v>
      </c>
    </row>
    <row r="272" spans="1:13">
      <c r="A272">
        <f t="shared" si="62"/>
        <v>98</v>
      </c>
      <c r="B272" s="1">
        <v>52718</v>
      </c>
      <c r="C272" s="16">
        <f t="shared" si="60"/>
        <v>34567896657.201462</v>
      </c>
      <c r="D272" s="16">
        <f t="shared" si="59"/>
        <v>72972829.843352288</v>
      </c>
      <c r="E272" s="16">
        <f t="shared" si="63"/>
        <v>34640869487.044815</v>
      </c>
      <c r="F272" s="16">
        <f>'9496'!X270</f>
        <v>0</v>
      </c>
      <c r="G272" s="29">
        <v>0</v>
      </c>
      <c r="H272" s="16">
        <f t="shared" si="57"/>
        <v>115469564.95681606</v>
      </c>
      <c r="I272" s="18">
        <f t="shared" si="61"/>
        <v>414934408.51449251</v>
      </c>
      <c r="J272" s="16">
        <f t="shared" si="64"/>
        <v>115469564.95681606</v>
      </c>
      <c r="K272" s="19">
        <f t="shared" si="65"/>
        <v>299464843.55767643</v>
      </c>
      <c r="L272" s="16">
        <f t="shared" si="58"/>
        <v>34341404643.487141</v>
      </c>
      <c r="M272" s="17">
        <f>VLOOKUP(B272,Encargos!$A$8:$B$652,2,0)</f>
        <v>2.111E-3</v>
      </c>
    </row>
    <row r="273" spans="1:13">
      <c r="A273">
        <f t="shared" si="62"/>
        <v>97</v>
      </c>
      <c r="B273" s="1">
        <v>52749</v>
      </c>
      <c r="C273" s="16">
        <f t="shared" si="60"/>
        <v>34341404643.487141</v>
      </c>
      <c r="D273" s="16">
        <f t="shared" si="59"/>
        <v>47013382.956933893</v>
      </c>
      <c r="E273" s="16">
        <f t="shared" si="63"/>
        <v>34388418026.444077</v>
      </c>
      <c r="F273" s="16">
        <f>'9496'!X271</f>
        <v>0</v>
      </c>
      <c r="G273" s="29">
        <v>0</v>
      </c>
      <c r="H273" s="16">
        <f t="shared" si="57"/>
        <v>114628060.08814692</v>
      </c>
      <c r="I273" s="18">
        <f t="shared" si="61"/>
        <v>415502453.71974903</v>
      </c>
      <c r="J273" s="16">
        <f t="shared" si="64"/>
        <v>114628060.08814692</v>
      </c>
      <c r="K273" s="19">
        <f t="shared" si="65"/>
        <v>300874393.63160211</v>
      </c>
      <c r="L273" s="16">
        <f t="shared" si="58"/>
        <v>34087543632.812477</v>
      </c>
      <c r="M273" s="17">
        <f>VLOOKUP(B273,Encargos!$A$8:$B$652,2,0)</f>
        <v>1.369E-3</v>
      </c>
    </row>
    <row r="274" spans="1:13">
      <c r="A274">
        <f t="shared" si="62"/>
        <v>96</v>
      </c>
      <c r="B274" s="1">
        <v>52779</v>
      </c>
      <c r="C274" s="16">
        <f t="shared" si="60"/>
        <v>34087543632.812477</v>
      </c>
      <c r="D274" s="16">
        <f t="shared" si="59"/>
        <v>71958804.608867139</v>
      </c>
      <c r="E274" s="16">
        <f t="shared" si="63"/>
        <v>34159502437.421345</v>
      </c>
      <c r="F274" s="16">
        <f>'9496'!X272</f>
        <v>0</v>
      </c>
      <c r="G274" s="29">
        <v>0</v>
      </c>
      <c r="H274" s="16">
        <f t="shared" si="57"/>
        <v>113865008.12473783</v>
      </c>
      <c r="I274" s="18">
        <f t="shared" si="61"/>
        <v>416379579.39955139</v>
      </c>
      <c r="J274" s="16">
        <f t="shared" si="64"/>
        <v>113865008.12473783</v>
      </c>
      <c r="K274" s="19">
        <f t="shared" si="65"/>
        <v>302514571.27481353</v>
      </c>
      <c r="L274" s="16">
        <f t="shared" si="58"/>
        <v>33856987866.14653</v>
      </c>
      <c r="M274" s="17">
        <f>VLOOKUP(B274,Encargos!$A$8:$B$652,2,0)</f>
        <v>2.111E-3</v>
      </c>
    </row>
    <row r="275" spans="1:13">
      <c r="A275">
        <f t="shared" si="62"/>
        <v>95</v>
      </c>
      <c r="B275" s="1">
        <v>52810</v>
      </c>
      <c r="C275" s="16">
        <f t="shared" si="60"/>
        <v>33856987866.14653</v>
      </c>
      <c r="D275" s="16">
        <f t="shared" si="59"/>
        <v>63109425.382497139</v>
      </c>
      <c r="E275" s="16">
        <f t="shared" si="63"/>
        <v>33920097291.529026</v>
      </c>
      <c r="F275" s="16">
        <f>'9496'!X273</f>
        <v>0</v>
      </c>
      <c r="G275" s="29">
        <v>0</v>
      </c>
      <c r="H275" s="16">
        <f t="shared" si="57"/>
        <v>113066990.97176343</v>
      </c>
      <c r="I275" s="18">
        <f t="shared" si="61"/>
        <v>417155710.93555212</v>
      </c>
      <c r="J275" s="16">
        <f t="shared" si="64"/>
        <v>113066990.97176343</v>
      </c>
      <c r="K275" s="19">
        <f t="shared" si="65"/>
        <v>304088719.96378869</v>
      </c>
      <c r="L275" s="16">
        <f t="shared" si="58"/>
        <v>33616008571.565239</v>
      </c>
      <c r="M275" s="17">
        <f>VLOOKUP(B275,Encargos!$A$8:$B$652,2,0)</f>
        <v>1.8640000000000002E-3</v>
      </c>
    </row>
    <row r="276" spans="1:13">
      <c r="A276">
        <f t="shared" si="62"/>
        <v>94</v>
      </c>
      <c r="B276" s="1">
        <v>52841</v>
      </c>
      <c r="C276" s="16">
        <f t="shared" si="60"/>
        <v>33616008571.565239</v>
      </c>
      <c r="D276" s="16">
        <f t="shared" si="59"/>
        <v>62660239.977397613</v>
      </c>
      <c r="E276" s="16">
        <f t="shared" si="63"/>
        <v>33678668811.542637</v>
      </c>
      <c r="F276" s="16">
        <f>'9496'!X274</f>
        <v>0</v>
      </c>
      <c r="G276" s="29">
        <v>0</v>
      </c>
      <c r="H276" s="16">
        <f t="shared" si="57"/>
        <v>112262229.3718088</v>
      </c>
      <c r="I276" s="18">
        <f t="shared" si="61"/>
        <v>417933289.18073601</v>
      </c>
      <c r="J276" s="16">
        <f t="shared" si="64"/>
        <v>112262229.3718088</v>
      </c>
      <c r="K276" s="19">
        <f t="shared" si="65"/>
        <v>305671059.80892718</v>
      </c>
      <c r="L276" s="16">
        <f t="shared" si="58"/>
        <v>33372997751.733707</v>
      </c>
      <c r="M276" s="17">
        <f>VLOOKUP(B276,Encargos!$A$8:$B$652,2,0)</f>
        <v>1.8640000000000002E-3</v>
      </c>
    </row>
    <row r="277" spans="1:13">
      <c r="A277">
        <f t="shared" si="62"/>
        <v>93</v>
      </c>
      <c r="B277" s="1">
        <v>52871</v>
      </c>
      <c r="C277" s="16">
        <f t="shared" si="60"/>
        <v>33372997751.733707</v>
      </c>
      <c r="D277" s="16">
        <f t="shared" si="59"/>
        <v>78726901.696339816</v>
      </c>
      <c r="E277" s="16">
        <f t="shared" si="63"/>
        <v>33451724653.430046</v>
      </c>
      <c r="F277" s="16">
        <f>'9496'!X275</f>
        <v>0</v>
      </c>
      <c r="G277" s="29">
        <v>0</v>
      </c>
      <c r="H277" s="16">
        <f t="shared" si="57"/>
        <v>111505748.84476683</v>
      </c>
      <c r="I277" s="18">
        <f t="shared" si="61"/>
        <v>418919193.8099134</v>
      </c>
      <c r="J277" s="16">
        <f t="shared" si="64"/>
        <v>111505748.84476683</v>
      </c>
      <c r="K277" s="19">
        <f t="shared" si="65"/>
        <v>307413444.96514654</v>
      </c>
      <c r="L277" s="16">
        <f t="shared" si="58"/>
        <v>33144311208.464901</v>
      </c>
      <c r="M277" s="17">
        <f>VLOOKUP(B277,Encargos!$A$8:$B$652,2,0)</f>
        <v>2.359E-3</v>
      </c>
    </row>
    <row r="278" spans="1:13">
      <c r="A278">
        <f t="shared" si="62"/>
        <v>92</v>
      </c>
      <c r="B278" s="1">
        <v>52902</v>
      </c>
      <c r="C278" s="16">
        <f t="shared" si="60"/>
        <v>33144311208.464901</v>
      </c>
      <c r="D278" s="16">
        <f t="shared" si="59"/>
        <v>61780996.092578582</v>
      </c>
      <c r="E278" s="16">
        <f t="shared" si="63"/>
        <v>33206092204.55748</v>
      </c>
      <c r="F278" s="16">
        <f>'9496'!X276</f>
        <v>0</v>
      </c>
      <c r="G278" s="29">
        <v>0</v>
      </c>
      <c r="H278" s="16">
        <f t="shared" si="57"/>
        <v>110686974.0151916</v>
      </c>
      <c r="I278" s="18">
        <f t="shared" si="61"/>
        <v>419700059.18717504</v>
      </c>
      <c r="J278" s="16">
        <f t="shared" si="64"/>
        <v>110686974.0151916</v>
      </c>
      <c r="K278" s="19">
        <f t="shared" si="65"/>
        <v>309013085.17198342</v>
      </c>
      <c r="L278" s="16">
        <f t="shared" si="58"/>
        <v>32897079119.385494</v>
      </c>
      <c r="M278" s="17">
        <f>VLOOKUP(B278,Encargos!$A$8:$B$652,2,0)</f>
        <v>1.8640000000000002E-3</v>
      </c>
    </row>
    <row r="279" spans="1:13">
      <c r="A279">
        <f t="shared" si="62"/>
        <v>91</v>
      </c>
      <c r="B279" s="1">
        <v>52932</v>
      </c>
      <c r="C279" s="16">
        <f t="shared" si="60"/>
        <v>32897079119.385494</v>
      </c>
      <c r="D279" s="16">
        <f t="shared" si="59"/>
        <v>53161679.856926963</v>
      </c>
      <c r="E279" s="16">
        <f t="shared" si="63"/>
        <v>32950240799.24242</v>
      </c>
      <c r="F279" s="16">
        <f>'9496'!X277</f>
        <v>0</v>
      </c>
      <c r="G279" s="29">
        <v>0</v>
      </c>
      <c r="H279" s="16">
        <f t="shared" si="57"/>
        <v>109834135.99747474</v>
      </c>
      <c r="I279" s="18">
        <f t="shared" si="61"/>
        <v>420378294.48282152</v>
      </c>
      <c r="J279" s="16">
        <f t="shared" si="64"/>
        <v>109834135.99747474</v>
      </c>
      <c r="K279" s="19">
        <f t="shared" si="65"/>
        <v>310544158.48534679</v>
      </c>
      <c r="L279" s="16">
        <f t="shared" si="58"/>
        <v>32639696640.757072</v>
      </c>
      <c r="M279" s="17">
        <f>VLOOKUP(B279,Encargos!$A$8:$B$652,2,0)</f>
        <v>1.616E-3</v>
      </c>
    </row>
    <row r="280" spans="1:13">
      <c r="A280">
        <f t="shared" si="62"/>
        <v>90</v>
      </c>
      <c r="B280" s="1">
        <v>52963</v>
      </c>
      <c r="C280" s="16">
        <f t="shared" si="60"/>
        <v>32639696640.757072</v>
      </c>
      <c r="D280" s="16">
        <f t="shared" si="59"/>
        <v>52745749.771463431</v>
      </c>
      <c r="E280" s="16">
        <f t="shared" si="63"/>
        <v>32692442390.528538</v>
      </c>
      <c r="F280" s="16">
        <f>'9496'!X278</f>
        <v>0</v>
      </c>
      <c r="G280" s="29">
        <v>0</v>
      </c>
      <c r="H280" s="16">
        <f t="shared" si="57"/>
        <v>108974807.96842846</v>
      </c>
      <c r="I280" s="18">
        <f t="shared" si="61"/>
        <v>421057625.80670577</v>
      </c>
      <c r="J280" s="16">
        <f t="shared" si="64"/>
        <v>108974807.96842846</v>
      </c>
      <c r="K280" s="19">
        <f t="shared" si="65"/>
        <v>312082817.83827734</v>
      </c>
      <c r="L280" s="16">
        <f t="shared" si="58"/>
        <v>32380359572.690262</v>
      </c>
      <c r="M280" s="17">
        <f>VLOOKUP(B280,Encargos!$A$8:$B$652,2,0)</f>
        <v>1.616E-3</v>
      </c>
    </row>
    <row r="281" spans="1:13">
      <c r="A281">
        <f t="shared" si="62"/>
        <v>89</v>
      </c>
      <c r="B281" s="1">
        <v>52994</v>
      </c>
      <c r="C281" s="16">
        <f t="shared" si="60"/>
        <v>32380359572.690262</v>
      </c>
      <c r="D281" s="16">
        <f t="shared" si="59"/>
        <v>68354939.057949141</v>
      </c>
      <c r="E281" s="16">
        <f t="shared" si="63"/>
        <v>32448714511.748211</v>
      </c>
      <c r="F281" s="16">
        <f>'9496'!X279</f>
        <v>0</v>
      </c>
      <c r="G281" s="29">
        <v>0</v>
      </c>
      <c r="H281" s="16">
        <f t="shared" si="57"/>
        <v>108162381.70582737</v>
      </c>
      <c r="I281" s="18">
        <f t="shared" si="61"/>
        <v>421946478.45478374</v>
      </c>
      <c r="J281" s="16">
        <f t="shared" si="64"/>
        <v>108162381.70582737</v>
      </c>
      <c r="K281" s="19">
        <f t="shared" si="65"/>
        <v>313784096.74895638</v>
      </c>
      <c r="L281" s="16">
        <f t="shared" si="58"/>
        <v>32134930414.999252</v>
      </c>
      <c r="M281" s="17">
        <f>VLOOKUP(B281,Encargos!$A$8:$B$652,2,0)</f>
        <v>2.111E-3</v>
      </c>
    </row>
    <row r="282" spans="1:13">
      <c r="A282">
        <f t="shared" si="62"/>
        <v>88</v>
      </c>
      <c r="B282" s="1">
        <v>53022</v>
      </c>
      <c r="C282" s="16">
        <f t="shared" si="60"/>
        <v>32134930414.999252</v>
      </c>
      <c r="D282" s="16">
        <f t="shared" si="59"/>
        <v>69250775.044323385</v>
      </c>
      <c r="E282" s="16">
        <f t="shared" si="63"/>
        <v>32204181190.043575</v>
      </c>
      <c r="F282" s="16">
        <f>'9496'!X280</f>
        <v>0</v>
      </c>
      <c r="G282" s="29">
        <v>0</v>
      </c>
      <c r="H282" s="16">
        <f t="shared" si="57"/>
        <v>107347270.6334786</v>
      </c>
      <c r="I282" s="18">
        <f t="shared" si="61"/>
        <v>422855773.11585373</v>
      </c>
      <c r="J282" s="16">
        <f t="shared" si="64"/>
        <v>107347270.6334786</v>
      </c>
      <c r="K282" s="19">
        <f t="shared" si="65"/>
        <v>315508502.48237514</v>
      </c>
      <c r="L282" s="16">
        <f t="shared" si="58"/>
        <v>31888672687.561203</v>
      </c>
      <c r="M282" s="17">
        <f>VLOOKUP(B282,Encargos!$A$8:$B$652,2,0)</f>
        <v>2.1549999999999998E-3</v>
      </c>
    </row>
    <row r="283" spans="1:13">
      <c r="A283">
        <f t="shared" si="62"/>
        <v>87</v>
      </c>
      <c r="B283" s="1">
        <v>53053</v>
      </c>
      <c r="C283" s="16">
        <f t="shared" si="60"/>
        <v>31888672687.561203</v>
      </c>
      <c r="D283" s="16">
        <f t="shared" si="59"/>
        <v>36895194.299508311</v>
      </c>
      <c r="E283" s="16">
        <f t="shared" si="63"/>
        <v>31925567881.86071</v>
      </c>
      <c r="F283" s="16">
        <f>'9496'!X281</f>
        <v>0</v>
      </c>
      <c r="G283" s="29">
        <v>0</v>
      </c>
      <c r="H283" s="16">
        <f t="shared" si="57"/>
        <v>106418559.60620238</v>
      </c>
      <c r="I283" s="18">
        <f t="shared" si="61"/>
        <v>423345017.24534887</v>
      </c>
      <c r="J283" s="16">
        <f t="shared" si="64"/>
        <v>106418559.60620238</v>
      </c>
      <c r="K283" s="19">
        <f t="shared" si="65"/>
        <v>316926457.63914651</v>
      </c>
      <c r="L283" s="16">
        <f t="shared" si="58"/>
        <v>31608641424.221561</v>
      </c>
      <c r="M283" s="17">
        <f>VLOOKUP(B283,Encargos!$A$8:$B$652,2,0)</f>
        <v>1.157E-3</v>
      </c>
    </row>
    <row r="284" spans="1:13">
      <c r="A284">
        <f t="shared" si="62"/>
        <v>86</v>
      </c>
      <c r="B284" s="1">
        <v>53083</v>
      </c>
      <c r="C284" s="16">
        <f t="shared" si="60"/>
        <v>31608641424.221561</v>
      </c>
      <c r="D284" s="16">
        <f t="shared" si="59"/>
        <v>76018782.625252858</v>
      </c>
      <c r="E284" s="16">
        <f t="shared" si="63"/>
        <v>31684660206.846813</v>
      </c>
      <c r="F284" s="16">
        <f>'9496'!X282</f>
        <v>0</v>
      </c>
      <c r="G284" s="29">
        <v>0</v>
      </c>
      <c r="H284" s="16">
        <f t="shared" si="57"/>
        <v>105615534.02282272</v>
      </c>
      <c r="I284" s="18">
        <f t="shared" si="61"/>
        <v>424363162.01182383</v>
      </c>
      <c r="J284" s="16">
        <f t="shared" si="64"/>
        <v>105615534.02282272</v>
      </c>
      <c r="K284" s="19">
        <f t="shared" si="65"/>
        <v>318747627.9890011</v>
      </c>
      <c r="L284" s="16">
        <f t="shared" si="58"/>
        <v>31365912578.857811</v>
      </c>
      <c r="M284" s="17">
        <f>VLOOKUP(B284,Encargos!$A$8:$B$652,2,0)</f>
        <v>2.405E-3</v>
      </c>
    </row>
    <row r="285" spans="1:13">
      <c r="A285">
        <f t="shared" si="62"/>
        <v>85</v>
      </c>
      <c r="B285" s="1">
        <v>53114</v>
      </c>
      <c r="C285" s="16">
        <f t="shared" si="60"/>
        <v>31365912578.857811</v>
      </c>
      <c r="D285" s="16">
        <f t="shared" si="59"/>
        <v>36290360.853738487</v>
      </c>
      <c r="E285" s="16">
        <f t="shared" si="63"/>
        <v>31402202939.711548</v>
      </c>
      <c r="F285" s="16">
        <f>'9496'!X283</f>
        <v>0</v>
      </c>
      <c r="G285" s="29">
        <v>0</v>
      </c>
      <c r="H285" s="16">
        <f t="shared" si="57"/>
        <v>104674009.7990385</v>
      </c>
      <c r="I285" s="18">
        <f t="shared" si="61"/>
        <v>424854150.19027138</v>
      </c>
      <c r="J285" s="16">
        <f t="shared" si="64"/>
        <v>104674009.7990385</v>
      </c>
      <c r="K285" s="19">
        <f t="shared" si="65"/>
        <v>320180140.39123285</v>
      </c>
      <c r="L285" s="16">
        <f t="shared" si="58"/>
        <v>31082022799.320313</v>
      </c>
      <c r="M285" s="17">
        <f>VLOOKUP(B285,Encargos!$A$8:$B$652,2,0)</f>
        <v>1.157E-3</v>
      </c>
    </row>
    <row r="286" spans="1:13">
      <c r="A286">
        <f t="shared" si="62"/>
        <v>84</v>
      </c>
      <c r="B286" s="1">
        <v>53144</v>
      </c>
      <c r="C286" s="16">
        <f t="shared" si="60"/>
        <v>31082022799.320313</v>
      </c>
      <c r="D286" s="16">
        <f t="shared" si="59"/>
        <v>66981759.132535264</v>
      </c>
      <c r="E286" s="16">
        <f t="shared" si="63"/>
        <v>31149004558.452847</v>
      </c>
      <c r="F286" s="16">
        <f>'9496'!X284</f>
        <v>0</v>
      </c>
      <c r="G286" s="29">
        <v>0</v>
      </c>
      <c r="H286" s="16">
        <f t="shared" si="57"/>
        <v>103830015.19484283</v>
      </c>
      <c r="I286" s="18">
        <f t="shared" si="61"/>
        <v>425769710.88393146</v>
      </c>
      <c r="J286" s="16">
        <f t="shared" si="64"/>
        <v>103830015.19484283</v>
      </c>
      <c r="K286" s="19">
        <f t="shared" si="65"/>
        <v>321939695.68908864</v>
      </c>
      <c r="L286" s="16">
        <f t="shared" si="58"/>
        <v>30827064862.76376</v>
      </c>
      <c r="M286" s="17">
        <f>VLOOKUP(B286,Encargos!$A$8:$B$652,2,0)</f>
        <v>2.1549999999999998E-3</v>
      </c>
    </row>
    <row r="287" spans="1:13">
      <c r="A287">
        <f t="shared" si="62"/>
        <v>83</v>
      </c>
      <c r="B287" s="1">
        <v>53175</v>
      </c>
      <c r="C287" s="16">
        <f t="shared" si="60"/>
        <v>30827064862.76376</v>
      </c>
      <c r="D287" s="16">
        <f t="shared" si="59"/>
        <v>58725558.563564964</v>
      </c>
      <c r="E287" s="16">
        <f t="shared" si="63"/>
        <v>30885790421.327324</v>
      </c>
      <c r="F287" s="16">
        <f>'9496'!X285</f>
        <v>0</v>
      </c>
      <c r="G287" s="29">
        <v>0</v>
      </c>
      <c r="H287" s="16">
        <f t="shared" si="57"/>
        <v>102952634.73775776</v>
      </c>
      <c r="I287" s="18">
        <f t="shared" si="61"/>
        <v>426580802.18316525</v>
      </c>
      <c r="J287" s="16">
        <f t="shared" si="64"/>
        <v>102952634.73775776</v>
      </c>
      <c r="K287" s="19">
        <f t="shared" si="65"/>
        <v>323628167.44540751</v>
      </c>
      <c r="L287" s="16">
        <f t="shared" si="58"/>
        <v>30562162253.881916</v>
      </c>
      <c r="M287" s="17">
        <f>VLOOKUP(B287,Encargos!$A$8:$B$652,2,0)</f>
        <v>1.905E-3</v>
      </c>
    </row>
    <row r="288" spans="1:13">
      <c r="A288">
        <f t="shared" si="62"/>
        <v>82</v>
      </c>
      <c r="B288" s="1">
        <v>53206</v>
      </c>
      <c r="C288" s="16">
        <f t="shared" si="60"/>
        <v>30562162253.881916</v>
      </c>
      <c r="D288" s="16">
        <f t="shared" si="59"/>
        <v>58220919.093645051</v>
      </c>
      <c r="E288" s="16">
        <f t="shared" si="63"/>
        <v>30620383172.975559</v>
      </c>
      <c r="F288" s="16">
        <f>'9496'!X286</f>
        <v>0</v>
      </c>
      <c r="G288" s="29">
        <v>0</v>
      </c>
      <c r="H288" s="16">
        <f t="shared" si="57"/>
        <v>102067943.90991853</v>
      </c>
      <c r="I288" s="18">
        <f t="shared" si="61"/>
        <v>427393438.61132431</v>
      </c>
      <c r="J288" s="16">
        <f t="shared" si="64"/>
        <v>102067943.90991853</v>
      </c>
      <c r="K288" s="19">
        <f t="shared" si="65"/>
        <v>325325494.70140576</v>
      </c>
      <c r="L288" s="16">
        <f t="shared" si="58"/>
        <v>30295057678.274155</v>
      </c>
      <c r="M288" s="17">
        <f>VLOOKUP(B288,Encargos!$A$8:$B$652,2,0)</f>
        <v>1.905E-3</v>
      </c>
    </row>
    <row r="289" spans="1:13">
      <c r="A289">
        <f t="shared" si="62"/>
        <v>81</v>
      </c>
      <c r="B289" s="1">
        <v>53236</v>
      </c>
      <c r="C289" s="16">
        <f t="shared" si="60"/>
        <v>30295057678.274155</v>
      </c>
      <c r="D289" s="16">
        <f t="shared" si="59"/>
        <v>72859613.716249347</v>
      </c>
      <c r="E289" s="16">
        <f t="shared" si="63"/>
        <v>30367917291.990402</v>
      </c>
      <c r="F289" s="16">
        <f>'9496'!X287</f>
        <v>0</v>
      </c>
      <c r="G289" s="29">
        <v>0</v>
      </c>
      <c r="H289" s="16">
        <f t="shared" si="57"/>
        <v>101226390.97330135</v>
      </c>
      <c r="I289" s="18">
        <f t="shared" si="61"/>
        <v>428421319.83118439</v>
      </c>
      <c r="J289" s="16">
        <f t="shared" si="64"/>
        <v>101226390.97330135</v>
      </c>
      <c r="K289" s="19">
        <f t="shared" si="65"/>
        <v>327194928.85788304</v>
      </c>
      <c r="L289" s="16">
        <f t="shared" si="58"/>
        <v>30040722363.132519</v>
      </c>
      <c r="M289" s="17">
        <f>VLOOKUP(B289,Encargos!$A$8:$B$652,2,0)</f>
        <v>2.405E-3</v>
      </c>
    </row>
    <row r="290" spans="1:13">
      <c r="A290">
        <f t="shared" si="62"/>
        <v>80</v>
      </c>
      <c r="B290" s="1">
        <v>53267</v>
      </c>
      <c r="C290" s="16">
        <f t="shared" si="60"/>
        <v>30040722363.132519</v>
      </c>
      <c r="D290" s="16">
        <f t="shared" si="59"/>
        <v>49747436.233347446</v>
      </c>
      <c r="E290" s="16">
        <f t="shared" si="63"/>
        <v>30090469799.365868</v>
      </c>
      <c r="F290" s="16">
        <f>'9496'!X288</f>
        <v>0</v>
      </c>
      <c r="G290" s="29">
        <v>0</v>
      </c>
      <c r="H290" s="16">
        <f t="shared" si="57"/>
        <v>100301565.99788623</v>
      </c>
      <c r="I290" s="18">
        <f t="shared" si="61"/>
        <v>429130785.53682494</v>
      </c>
      <c r="J290" s="16">
        <f t="shared" si="64"/>
        <v>100301565.99788623</v>
      </c>
      <c r="K290" s="19">
        <f t="shared" si="65"/>
        <v>328829219.5389387</v>
      </c>
      <c r="L290" s="16">
        <f t="shared" si="58"/>
        <v>29761640579.826931</v>
      </c>
      <c r="M290" s="17">
        <f>VLOOKUP(B290,Encargos!$A$8:$B$652,2,0)</f>
        <v>1.6559999999999999E-3</v>
      </c>
    </row>
    <row r="291" spans="1:13">
      <c r="A291">
        <f t="shared" si="62"/>
        <v>79</v>
      </c>
      <c r="B291" s="1">
        <v>53297</v>
      </c>
      <c r="C291" s="16">
        <f t="shared" si="60"/>
        <v>29761640579.826931</v>
      </c>
      <c r="D291" s="16">
        <f t="shared" si="59"/>
        <v>56695925.304570302</v>
      </c>
      <c r="E291" s="16">
        <f t="shared" si="63"/>
        <v>29818336505.1315</v>
      </c>
      <c r="F291" s="16">
        <f>'9496'!X289</f>
        <v>0</v>
      </c>
      <c r="G291" s="29">
        <v>0</v>
      </c>
      <c r="H291" s="16">
        <f t="shared" si="57"/>
        <v>99394455.017105013</v>
      </c>
      <c r="I291" s="18">
        <f t="shared" si="61"/>
        <v>429948279.68327254</v>
      </c>
      <c r="J291" s="16">
        <f t="shared" si="64"/>
        <v>99394455.017105013</v>
      </c>
      <c r="K291" s="19">
        <f t="shared" si="65"/>
        <v>330553824.6661675</v>
      </c>
      <c r="L291" s="16">
        <f t="shared" si="58"/>
        <v>29487782680.465332</v>
      </c>
      <c r="M291" s="17">
        <f>VLOOKUP(B291,Encargos!$A$8:$B$652,2,0)</f>
        <v>1.905E-3</v>
      </c>
    </row>
    <row r="292" spans="1:13">
      <c r="A292">
        <f t="shared" si="62"/>
        <v>78</v>
      </c>
      <c r="B292" s="1">
        <v>53328</v>
      </c>
      <c r="C292" s="16">
        <f t="shared" si="60"/>
        <v>29487782680.465332</v>
      </c>
      <c r="D292" s="16">
        <f t="shared" si="59"/>
        <v>48831768.118850589</v>
      </c>
      <c r="E292" s="16">
        <f t="shared" si="63"/>
        <v>29536614448.584183</v>
      </c>
      <c r="F292" s="16">
        <f>'9496'!X290</f>
        <v>0</v>
      </c>
      <c r="G292" s="29">
        <v>0</v>
      </c>
      <c r="H292" s="16">
        <f t="shared" si="57"/>
        <v>98455381.495280609</v>
      </c>
      <c r="I292" s="18">
        <f t="shared" si="61"/>
        <v>430660274.03442812</v>
      </c>
      <c r="J292" s="16">
        <f t="shared" si="64"/>
        <v>98455381.495280609</v>
      </c>
      <c r="K292" s="19">
        <f t="shared" si="65"/>
        <v>332204892.5391475</v>
      </c>
      <c r="L292" s="16">
        <f t="shared" si="58"/>
        <v>29204409556.045036</v>
      </c>
      <c r="M292" s="17">
        <f>VLOOKUP(B292,Encargos!$A$8:$B$652,2,0)</f>
        <v>1.6559999999999999E-3</v>
      </c>
    </row>
    <row r="293" spans="1:13">
      <c r="A293">
        <f t="shared" si="62"/>
        <v>77</v>
      </c>
      <c r="B293" s="1">
        <v>53359</v>
      </c>
      <c r="C293" s="16">
        <f t="shared" si="60"/>
        <v>29204409556.045036</v>
      </c>
      <c r="D293" s="16">
        <f t="shared" si="59"/>
        <v>48362502.224810578</v>
      </c>
      <c r="E293" s="16">
        <f t="shared" si="63"/>
        <v>29252772058.269848</v>
      </c>
      <c r="F293" s="16">
        <f>'9496'!X291</f>
        <v>0</v>
      </c>
      <c r="G293" s="29">
        <v>0</v>
      </c>
      <c r="H293" s="16">
        <f t="shared" si="57"/>
        <v>97509240.194232836</v>
      </c>
      <c r="I293" s="18">
        <f t="shared" si="61"/>
        <v>431373447.44822913</v>
      </c>
      <c r="J293" s="16">
        <f t="shared" si="64"/>
        <v>97509240.194232836</v>
      </c>
      <c r="K293" s="19">
        <f t="shared" si="65"/>
        <v>333864207.25399631</v>
      </c>
      <c r="L293" s="16">
        <f t="shared" si="58"/>
        <v>28918907851.01585</v>
      </c>
      <c r="M293" s="17">
        <f>VLOOKUP(B293,Encargos!$A$8:$B$652,2,0)</f>
        <v>1.6559999999999999E-3</v>
      </c>
    </row>
    <row r="294" spans="1:13">
      <c r="A294">
        <f t="shared" si="62"/>
        <v>76</v>
      </c>
      <c r="B294" s="1">
        <v>53387</v>
      </c>
      <c r="C294" s="16">
        <f t="shared" si="60"/>
        <v>28918907851.01585</v>
      </c>
      <c r="D294" s="16">
        <f t="shared" si="59"/>
        <v>61915381.709024936</v>
      </c>
      <c r="E294" s="16">
        <f t="shared" si="63"/>
        <v>28980823232.724876</v>
      </c>
      <c r="F294" s="16">
        <f>'9496'!X292</f>
        <v>0</v>
      </c>
      <c r="G294" s="29">
        <v>0</v>
      </c>
      <c r="H294" s="16">
        <f t="shared" si="57"/>
        <v>96602744.109082922</v>
      </c>
      <c r="I294" s="18">
        <f t="shared" si="61"/>
        <v>432297017.99921578</v>
      </c>
      <c r="J294" s="16">
        <f t="shared" si="64"/>
        <v>96602744.109082922</v>
      </c>
      <c r="K294" s="19">
        <f t="shared" si="65"/>
        <v>335694273.89013284</v>
      </c>
      <c r="L294" s="16">
        <f t="shared" si="58"/>
        <v>28645128958.834743</v>
      </c>
      <c r="M294" s="17">
        <f>VLOOKUP(B294,Encargos!$A$8:$B$652,2,0)</f>
        <v>2.1410000000000001E-3</v>
      </c>
    </row>
    <row r="295" spans="1:13">
      <c r="A295">
        <f t="shared" si="62"/>
        <v>75</v>
      </c>
      <c r="B295" s="1">
        <v>53418</v>
      </c>
      <c r="C295" s="16">
        <f t="shared" si="60"/>
        <v>28645128958.834743</v>
      </c>
      <c r="D295" s="16">
        <f t="shared" si="59"/>
        <v>40847953.895298347</v>
      </c>
      <c r="E295" s="16">
        <f t="shared" si="63"/>
        <v>28685976912.730042</v>
      </c>
      <c r="F295" s="16">
        <f>'9496'!X293</f>
        <v>0</v>
      </c>
      <c r="G295" s="29">
        <v>0</v>
      </c>
      <c r="H295" s="16">
        <f t="shared" si="57"/>
        <v>95619923.04243347</v>
      </c>
      <c r="I295" s="18">
        <f t="shared" si="61"/>
        <v>432913473.54688263</v>
      </c>
      <c r="J295" s="16">
        <f t="shared" si="64"/>
        <v>95619923.04243347</v>
      </c>
      <c r="K295" s="19">
        <f t="shared" si="65"/>
        <v>337293550.50444913</v>
      </c>
      <c r="L295" s="16">
        <f t="shared" si="58"/>
        <v>28348683362.225594</v>
      </c>
      <c r="M295" s="17">
        <f>VLOOKUP(B295,Encargos!$A$8:$B$652,2,0)</f>
        <v>1.426E-3</v>
      </c>
    </row>
    <row r="296" spans="1:13">
      <c r="A296">
        <f t="shared" si="62"/>
        <v>74</v>
      </c>
      <c r="B296" s="1">
        <v>53448</v>
      </c>
      <c r="C296" s="16">
        <f t="shared" si="60"/>
        <v>28348683362.225594</v>
      </c>
      <c r="D296" s="16">
        <f t="shared" si="59"/>
        <v>53947544.438315302</v>
      </c>
      <c r="E296" s="16">
        <f t="shared" si="63"/>
        <v>28402630906.66391</v>
      </c>
      <c r="F296" s="16">
        <f>'9496'!X294</f>
        <v>0</v>
      </c>
      <c r="G296" s="29">
        <v>0</v>
      </c>
      <c r="H296" s="16">
        <f t="shared" si="57"/>
        <v>94675436.35554637</v>
      </c>
      <c r="I296" s="18">
        <f t="shared" si="61"/>
        <v>433737307.88704234</v>
      </c>
      <c r="J296" s="16">
        <f t="shared" si="64"/>
        <v>94675436.35554637</v>
      </c>
      <c r="K296" s="19">
        <f t="shared" si="65"/>
        <v>339061871.53149599</v>
      </c>
      <c r="L296" s="16">
        <f t="shared" si="58"/>
        <v>28063569035.132412</v>
      </c>
      <c r="M296" s="17">
        <f>VLOOKUP(B296,Encargos!$A$8:$B$652,2,0)</f>
        <v>1.903E-3</v>
      </c>
    </row>
    <row r="297" spans="1:13">
      <c r="A297">
        <f t="shared" si="62"/>
        <v>73</v>
      </c>
      <c r="B297" s="1">
        <v>53479</v>
      </c>
      <c r="C297" s="16">
        <f t="shared" si="60"/>
        <v>28063569035.132412</v>
      </c>
      <c r="D297" s="16">
        <f t="shared" si="59"/>
        <v>46697778.874460332</v>
      </c>
      <c r="E297" s="16">
        <f t="shared" si="63"/>
        <v>28110266814.006874</v>
      </c>
      <c r="F297" s="16">
        <f>'9496'!X295</f>
        <v>0</v>
      </c>
      <c r="G297" s="29">
        <v>0</v>
      </c>
      <c r="H297" s="16">
        <f t="shared" si="57"/>
        <v>93700889.380022913</v>
      </c>
      <c r="I297" s="18">
        <f t="shared" si="61"/>
        <v>434459046.76736641</v>
      </c>
      <c r="J297" s="16">
        <f t="shared" si="64"/>
        <v>93700889.380022913</v>
      </c>
      <c r="K297" s="19">
        <f t="shared" si="65"/>
        <v>340758157.38734353</v>
      </c>
      <c r="L297" s="16">
        <f t="shared" si="58"/>
        <v>27769508656.61953</v>
      </c>
      <c r="M297" s="17">
        <f>VLOOKUP(B297,Encargos!$A$8:$B$652,2,0)</f>
        <v>1.6639999999999999E-3</v>
      </c>
    </row>
    <row r="298" spans="1:13">
      <c r="A298">
        <f t="shared" si="62"/>
        <v>72</v>
      </c>
      <c r="B298" s="1">
        <v>53509</v>
      </c>
      <c r="C298" s="16">
        <f t="shared" si="60"/>
        <v>27769508656.61953</v>
      </c>
      <c r="D298" s="16">
        <f t="shared" si="59"/>
        <v>59454518.033822417</v>
      </c>
      <c r="E298" s="16">
        <f t="shared" si="63"/>
        <v>27828963174.653351</v>
      </c>
      <c r="F298" s="16">
        <f>'9496'!X296</f>
        <v>0</v>
      </c>
      <c r="G298" s="29">
        <v>0</v>
      </c>
      <c r="H298" s="16">
        <f t="shared" si="57"/>
        <v>92763210.582177848</v>
      </c>
      <c r="I298" s="18">
        <f t="shared" si="61"/>
        <v>435389223.58649528</v>
      </c>
      <c r="J298" s="16">
        <f t="shared" si="64"/>
        <v>92763210.582177848</v>
      </c>
      <c r="K298" s="19">
        <f t="shared" si="65"/>
        <v>342626013.0043174</v>
      </c>
      <c r="L298" s="16">
        <f t="shared" si="58"/>
        <v>27486337161.649033</v>
      </c>
      <c r="M298" s="17">
        <f>VLOOKUP(B298,Encargos!$A$8:$B$652,2,0)</f>
        <v>2.1410000000000001E-3</v>
      </c>
    </row>
    <row r="299" spans="1:13">
      <c r="A299">
        <f t="shared" si="62"/>
        <v>71</v>
      </c>
      <c r="B299" s="1">
        <v>53540</v>
      </c>
      <c r="C299" s="16">
        <f t="shared" si="60"/>
        <v>27486337161.649033</v>
      </c>
      <c r="D299" s="16">
        <f t="shared" si="59"/>
        <v>45737265.036983989</v>
      </c>
      <c r="E299" s="16">
        <f t="shared" si="63"/>
        <v>27532074426.686016</v>
      </c>
      <c r="F299" s="16">
        <f>'9496'!X297</f>
        <v>0</v>
      </c>
      <c r="G299" s="29">
        <v>0</v>
      </c>
      <c r="H299" s="16">
        <f t="shared" si="57"/>
        <v>91773581.422286719</v>
      </c>
      <c r="I299" s="18">
        <f t="shared" si="61"/>
        <v>436113711.25454324</v>
      </c>
      <c r="J299" s="16">
        <f t="shared" si="64"/>
        <v>91773581.422286719</v>
      </c>
      <c r="K299" s="19">
        <f t="shared" si="65"/>
        <v>344340129.83225656</v>
      </c>
      <c r="L299" s="16">
        <f t="shared" si="58"/>
        <v>27187734296.85376</v>
      </c>
      <c r="M299" s="17">
        <f>VLOOKUP(B299,Encargos!$A$8:$B$652,2,0)</f>
        <v>1.6639999999999999E-3</v>
      </c>
    </row>
    <row r="300" spans="1:13">
      <c r="A300">
        <f t="shared" si="62"/>
        <v>70</v>
      </c>
      <c r="B300" s="1">
        <v>53571</v>
      </c>
      <c r="C300" s="16">
        <f t="shared" si="60"/>
        <v>27187734296.85376</v>
      </c>
      <c r="D300" s="16">
        <f t="shared" si="59"/>
        <v>51738258.3669127</v>
      </c>
      <c r="E300" s="16">
        <f t="shared" si="63"/>
        <v>27239472555.220673</v>
      </c>
      <c r="F300" s="16">
        <f>'9496'!X298</f>
        <v>0</v>
      </c>
      <c r="G300" s="29">
        <v>0</v>
      </c>
      <c r="H300" s="16">
        <f t="shared" si="57"/>
        <v>90798241.850735575</v>
      </c>
      <c r="I300" s="18">
        <f t="shared" si="61"/>
        <v>436943635.64706063</v>
      </c>
      <c r="J300" s="16">
        <f t="shared" si="64"/>
        <v>90798241.850735575</v>
      </c>
      <c r="K300" s="19">
        <f t="shared" si="65"/>
        <v>346145393.79632509</v>
      </c>
      <c r="L300" s="16">
        <f t="shared" si="58"/>
        <v>26893327161.424347</v>
      </c>
      <c r="M300" s="17">
        <f>VLOOKUP(B300,Encargos!$A$8:$B$652,2,0)</f>
        <v>1.903E-3</v>
      </c>
    </row>
    <row r="301" spans="1:13">
      <c r="A301">
        <f t="shared" si="62"/>
        <v>69</v>
      </c>
      <c r="B301" s="1">
        <v>53601</v>
      </c>
      <c r="C301" s="16">
        <f t="shared" si="60"/>
        <v>26893327161.424347</v>
      </c>
      <c r="D301" s="16">
        <f t="shared" si="59"/>
        <v>57578613.452609532</v>
      </c>
      <c r="E301" s="16">
        <f t="shared" si="63"/>
        <v>26950905774.876957</v>
      </c>
      <c r="F301" s="16">
        <f>'9496'!X299</f>
        <v>0</v>
      </c>
      <c r="G301" s="29">
        <v>0</v>
      </c>
      <c r="H301" s="16">
        <f t="shared" si="57"/>
        <v>89836352.582923189</v>
      </c>
      <c r="I301" s="18">
        <f t="shared" si="61"/>
        <v>437879131.970981</v>
      </c>
      <c r="J301" s="16">
        <f t="shared" si="64"/>
        <v>89836352.582923189</v>
      </c>
      <c r="K301" s="19">
        <f t="shared" si="65"/>
        <v>348042779.38805783</v>
      </c>
      <c r="L301" s="16">
        <f t="shared" si="58"/>
        <v>26602862995.488899</v>
      </c>
      <c r="M301" s="17">
        <f>VLOOKUP(B301,Encargos!$A$8:$B$652,2,0)</f>
        <v>2.1410000000000001E-3</v>
      </c>
    </row>
    <row r="302" spans="1:13">
      <c r="A302">
        <f t="shared" si="62"/>
        <v>68</v>
      </c>
      <c r="B302" s="1">
        <v>53632</v>
      </c>
      <c r="C302" s="16">
        <f t="shared" si="60"/>
        <v>26602862995.488899</v>
      </c>
      <c r="D302" s="16">
        <f t="shared" si="59"/>
        <v>37935682.631567173</v>
      </c>
      <c r="E302" s="16">
        <f t="shared" si="63"/>
        <v>26640798678.120468</v>
      </c>
      <c r="F302" s="16">
        <f>'9496'!X300</f>
        <v>0</v>
      </c>
      <c r="G302" s="29">
        <v>0</v>
      </c>
      <c r="H302" s="16">
        <f t="shared" si="57"/>
        <v>88802662.260401562</v>
      </c>
      <c r="I302" s="18">
        <f t="shared" si="61"/>
        <v>438503547.61317164</v>
      </c>
      <c r="J302" s="16">
        <f t="shared" si="64"/>
        <v>88802662.260401562</v>
      </c>
      <c r="K302" s="19">
        <f t="shared" si="65"/>
        <v>349700885.35277009</v>
      </c>
      <c r="L302" s="16">
        <f t="shared" si="58"/>
        <v>26291097792.7677</v>
      </c>
      <c r="M302" s="17">
        <f>VLOOKUP(B302,Encargos!$A$8:$B$652,2,0)</f>
        <v>1.426E-3</v>
      </c>
    </row>
    <row r="303" spans="1:13">
      <c r="A303">
        <f t="shared" si="62"/>
        <v>67</v>
      </c>
      <c r="B303" s="1">
        <v>53662</v>
      </c>
      <c r="C303" s="16">
        <f t="shared" si="60"/>
        <v>26291097792.7677</v>
      </c>
      <c r="D303" s="16">
        <f t="shared" si="59"/>
        <v>56289240.374315649</v>
      </c>
      <c r="E303" s="16">
        <f t="shared" si="63"/>
        <v>26347387033.142017</v>
      </c>
      <c r="F303" s="16">
        <f>'9496'!X301</f>
        <v>0</v>
      </c>
      <c r="G303" s="29">
        <v>0</v>
      </c>
      <c r="H303" s="16">
        <f t="shared" si="57"/>
        <v>87824623.443806723</v>
      </c>
      <c r="I303" s="18">
        <f t="shared" si="61"/>
        <v>439442383.70861149</v>
      </c>
      <c r="J303" s="16">
        <f t="shared" si="64"/>
        <v>87824623.443806723</v>
      </c>
      <c r="K303" s="19">
        <f t="shared" si="65"/>
        <v>351617760.26480478</v>
      </c>
      <c r="L303" s="16">
        <f t="shared" si="58"/>
        <v>25995769272.877213</v>
      </c>
      <c r="M303" s="17">
        <f>VLOOKUP(B303,Encargos!$A$8:$B$652,2,0)</f>
        <v>2.1410000000000001E-3</v>
      </c>
    </row>
    <row r="304" spans="1:13">
      <c r="A304">
        <f t="shared" si="62"/>
        <v>66</v>
      </c>
      <c r="B304" s="1">
        <v>53693</v>
      </c>
      <c r="C304" s="16">
        <f t="shared" si="60"/>
        <v>25995769272.877213</v>
      </c>
      <c r="D304" s="16">
        <f t="shared" si="59"/>
        <v>49469948.926285334</v>
      </c>
      <c r="E304" s="16">
        <f t="shared" si="63"/>
        <v>26045239221.803497</v>
      </c>
      <c r="F304" s="16">
        <f>'9496'!X302</f>
        <v>0</v>
      </c>
      <c r="G304" s="29">
        <v>0</v>
      </c>
      <c r="H304" s="16">
        <f t="shared" si="57"/>
        <v>86817464.072678328</v>
      </c>
      <c r="I304" s="18">
        <f t="shared" si="61"/>
        <v>440278642.56480896</v>
      </c>
      <c r="J304" s="16">
        <f t="shared" si="64"/>
        <v>86817464.072678328</v>
      </c>
      <c r="K304" s="19">
        <f t="shared" si="65"/>
        <v>353461178.49213064</v>
      </c>
      <c r="L304" s="16">
        <f t="shared" si="58"/>
        <v>25691778043.311367</v>
      </c>
      <c r="M304" s="17">
        <f>VLOOKUP(B304,Encargos!$A$8:$B$652,2,0)</f>
        <v>1.903E-3</v>
      </c>
    </row>
    <row r="305" spans="1:13">
      <c r="A305">
        <f t="shared" si="62"/>
        <v>65</v>
      </c>
      <c r="B305" s="1">
        <v>53724</v>
      </c>
      <c r="C305" s="16">
        <f t="shared" si="60"/>
        <v>25691778043.311367</v>
      </c>
      <c r="D305" s="16">
        <f t="shared" si="59"/>
        <v>42751118.664070114</v>
      </c>
      <c r="E305" s="16">
        <f t="shared" si="63"/>
        <v>25734529161.975437</v>
      </c>
      <c r="F305" s="16">
        <f>'9496'!X303</f>
        <v>0</v>
      </c>
      <c r="G305" s="29">
        <v>0</v>
      </c>
      <c r="H305" s="16">
        <f t="shared" si="57"/>
        <v>85781763.873251468</v>
      </c>
      <c r="I305" s="18">
        <f t="shared" si="61"/>
        <v>441011266.22603679</v>
      </c>
      <c r="J305" s="16">
        <f t="shared" si="64"/>
        <v>85781763.873251468</v>
      </c>
      <c r="K305" s="19">
        <f t="shared" si="65"/>
        <v>355229502.35278535</v>
      </c>
      <c r="L305" s="16">
        <f t="shared" si="58"/>
        <v>25379299659.622654</v>
      </c>
      <c r="M305" s="17">
        <f>VLOOKUP(B305,Encargos!$A$8:$B$652,2,0)</f>
        <v>1.6639999999999999E-3</v>
      </c>
    </row>
    <row r="306" spans="1:13">
      <c r="A306">
        <f t="shared" si="62"/>
        <v>64</v>
      </c>
      <c r="B306" s="1">
        <v>53752</v>
      </c>
      <c r="C306" s="16">
        <f t="shared" si="60"/>
        <v>25379299659.622654</v>
      </c>
      <c r="D306" s="16">
        <f t="shared" si="59"/>
        <v>54337080.571252108</v>
      </c>
      <c r="E306" s="16">
        <f t="shared" si="63"/>
        <v>25433636740.193905</v>
      </c>
      <c r="F306" s="16">
        <f>'9496'!X304</f>
        <v>0</v>
      </c>
      <c r="G306" s="29">
        <v>0</v>
      </c>
      <c r="H306" s="16">
        <f t="shared" si="57"/>
        <v>84778789.133979693</v>
      </c>
      <c r="I306" s="18">
        <f t="shared" si="61"/>
        <v>441955471.34702682</v>
      </c>
      <c r="J306" s="16">
        <f t="shared" si="64"/>
        <v>84778789.133979693</v>
      </c>
      <c r="K306" s="19">
        <f t="shared" si="65"/>
        <v>357176682.21304715</v>
      </c>
      <c r="L306" s="16">
        <f t="shared" si="58"/>
        <v>25076460057.980858</v>
      </c>
      <c r="M306" s="17">
        <f>VLOOKUP(B306,Encargos!$A$8:$B$652,2,0)</f>
        <v>2.1410000000000001E-3</v>
      </c>
    </row>
    <row r="307" spans="1:13">
      <c r="A307">
        <f t="shared" si="62"/>
        <v>63</v>
      </c>
      <c r="B307" s="1">
        <v>53783</v>
      </c>
      <c r="C307" s="16">
        <f t="shared" si="60"/>
        <v>25076460057.980858</v>
      </c>
      <c r="D307" s="16">
        <f t="shared" si="59"/>
        <v>35759032.042680703</v>
      </c>
      <c r="E307" s="16">
        <f t="shared" si="63"/>
        <v>25112219090.023537</v>
      </c>
      <c r="F307" s="16">
        <f>'9496'!X305</f>
        <v>0</v>
      </c>
      <c r="G307" s="29">
        <v>0</v>
      </c>
      <c r="H307" s="16">
        <f t="shared" si="57"/>
        <v>83707396.966745123</v>
      </c>
      <c r="I307" s="18">
        <f t="shared" si="61"/>
        <v>442585699.84916759</v>
      </c>
      <c r="J307" s="16">
        <f t="shared" si="64"/>
        <v>83707396.966745123</v>
      </c>
      <c r="K307" s="19">
        <f t="shared" si="65"/>
        <v>358878302.88242245</v>
      </c>
      <c r="L307" s="16">
        <f t="shared" si="58"/>
        <v>24753340787.141113</v>
      </c>
      <c r="M307" s="17">
        <f>VLOOKUP(B307,Encargos!$A$8:$B$652,2,0)</f>
        <v>1.426E-3</v>
      </c>
    </row>
    <row r="308" spans="1:13">
      <c r="A308">
        <f t="shared" si="62"/>
        <v>62</v>
      </c>
      <c r="B308" s="1">
        <v>53813</v>
      </c>
      <c r="C308" s="16">
        <f t="shared" si="60"/>
        <v>24753340787.141113</v>
      </c>
      <c r="D308" s="16">
        <f t="shared" si="59"/>
        <v>41189559.069802813</v>
      </c>
      <c r="E308" s="16">
        <f t="shared" si="63"/>
        <v>24794530346.210915</v>
      </c>
      <c r="F308" s="16">
        <f>'9496'!X306</f>
        <v>0</v>
      </c>
      <c r="G308" s="29">
        <v>0</v>
      </c>
      <c r="H308" s="16">
        <f t="shared" si="57"/>
        <v>82648434.487369716</v>
      </c>
      <c r="I308" s="18">
        <f t="shared" si="61"/>
        <v>443322162.45371664</v>
      </c>
      <c r="J308" s="16">
        <f t="shared" si="64"/>
        <v>82648434.487369716</v>
      </c>
      <c r="K308" s="19">
        <f t="shared" si="65"/>
        <v>360673727.96634692</v>
      </c>
      <c r="L308" s="16">
        <f t="shared" si="58"/>
        <v>24433856618.244568</v>
      </c>
      <c r="M308" s="17">
        <f>VLOOKUP(B308,Encargos!$A$8:$B$652,2,0)</f>
        <v>1.6639999999999999E-3</v>
      </c>
    </row>
    <row r="309" spans="1:13">
      <c r="A309">
        <f t="shared" si="62"/>
        <v>61</v>
      </c>
      <c r="B309" s="1">
        <v>53844</v>
      </c>
      <c r="C309" s="16">
        <f t="shared" si="60"/>
        <v>24433856618.244568</v>
      </c>
      <c r="D309" s="16">
        <f t="shared" si="59"/>
        <v>46497629.144519411</v>
      </c>
      <c r="E309" s="16">
        <f t="shared" si="63"/>
        <v>24480354247.389088</v>
      </c>
      <c r="F309" s="16">
        <f>'9496'!X307</f>
        <v>0</v>
      </c>
      <c r="G309" s="29">
        <v>0</v>
      </c>
      <c r="H309" s="16">
        <f t="shared" si="57"/>
        <v>81601180.82463029</v>
      </c>
      <c r="I309" s="18">
        <f t="shared" si="61"/>
        <v>444165804.52886605</v>
      </c>
      <c r="J309" s="16">
        <f t="shared" si="64"/>
        <v>81601180.82463029</v>
      </c>
      <c r="K309" s="19">
        <f t="shared" si="65"/>
        <v>362564623.70423579</v>
      </c>
      <c r="L309" s="16">
        <f t="shared" si="58"/>
        <v>24117789623.684853</v>
      </c>
      <c r="M309" s="17">
        <f>VLOOKUP(B309,Encargos!$A$8:$B$652,2,0)</f>
        <v>1.903E-3</v>
      </c>
    </row>
    <row r="310" spans="1:13">
      <c r="A310">
        <f t="shared" si="62"/>
        <v>60</v>
      </c>
      <c r="B310" s="1">
        <v>53874</v>
      </c>
      <c r="C310" s="16">
        <f t="shared" si="60"/>
        <v>24117789623.684853</v>
      </c>
      <c r="D310" s="16">
        <f t="shared" si="59"/>
        <v>51636187.584309272</v>
      </c>
      <c r="E310" s="16">
        <f t="shared" si="63"/>
        <v>24169425811.269161</v>
      </c>
      <c r="F310" s="16">
        <f>'9496'!X308</f>
        <v>0</v>
      </c>
      <c r="G310" s="29">
        <v>0</v>
      </c>
      <c r="H310" s="16">
        <f t="shared" si="57"/>
        <v>80564752.704230547</v>
      </c>
      <c r="I310" s="18">
        <f t="shared" si="61"/>
        <v>445116763.51636231</v>
      </c>
      <c r="J310" s="16">
        <f t="shared" si="64"/>
        <v>80564752.704230547</v>
      </c>
      <c r="K310" s="19">
        <f t="shared" si="65"/>
        <v>364552010.81213176</v>
      </c>
      <c r="L310" s="16">
        <f t="shared" si="58"/>
        <v>23804873800.457031</v>
      </c>
      <c r="M310" s="17">
        <f>VLOOKUP(B310,Encargos!$A$8:$B$652,2,0)</f>
        <v>2.1410000000000001E-3</v>
      </c>
    </row>
    <row r="311" spans="1:13">
      <c r="A311">
        <f t="shared" si="62"/>
        <v>59</v>
      </c>
      <c r="B311" s="1">
        <v>53905</v>
      </c>
      <c r="C311" s="16">
        <f t="shared" si="60"/>
        <v>23804873800.457031</v>
      </c>
      <c r="D311" s="16">
        <f t="shared" si="59"/>
        <v>33945750.039451726</v>
      </c>
      <c r="E311" s="16">
        <f t="shared" si="63"/>
        <v>23838819550.496483</v>
      </c>
      <c r="F311" s="16">
        <f>'9496'!X309</f>
        <v>0</v>
      </c>
      <c r="G311" s="29">
        <v>0</v>
      </c>
      <c r="H311" s="16">
        <f t="shared" si="57"/>
        <v>79462731.834988281</v>
      </c>
      <c r="I311" s="18">
        <f t="shared" si="61"/>
        <v>445751500.02113682</v>
      </c>
      <c r="J311" s="16">
        <f t="shared" si="64"/>
        <v>79462731.834988281</v>
      </c>
      <c r="K311" s="19">
        <f t="shared" si="65"/>
        <v>366288768.18614852</v>
      </c>
      <c r="L311" s="16">
        <f t="shared" si="58"/>
        <v>23472530782.310333</v>
      </c>
      <c r="M311" s="17">
        <f>VLOOKUP(B311,Encargos!$A$8:$B$652,2,0)</f>
        <v>1.426E-3</v>
      </c>
    </row>
    <row r="312" spans="1:13">
      <c r="A312">
        <f t="shared" si="62"/>
        <v>58</v>
      </c>
      <c r="B312" s="1">
        <v>53936</v>
      </c>
      <c r="C312" s="16">
        <f t="shared" si="60"/>
        <v>23472530782.310333</v>
      </c>
      <c r="D312" s="16">
        <f t="shared" si="59"/>
        <v>50254688.404926427</v>
      </c>
      <c r="E312" s="16">
        <f t="shared" si="63"/>
        <v>23522785470.71526</v>
      </c>
      <c r="F312" s="16">
        <f>'9496'!X310</f>
        <v>0</v>
      </c>
      <c r="G312" s="29">
        <v>0</v>
      </c>
      <c r="H312" s="16">
        <f t="shared" si="57"/>
        <v>78409284.902384207</v>
      </c>
      <c r="I312" s="18">
        <f t="shared" si="61"/>
        <v>446705853.98268193</v>
      </c>
      <c r="J312" s="16">
        <f t="shared" si="64"/>
        <v>78409284.902384207</v>
      </c>
      <c r="K312" s="19">
        <f t="shared" si="65"/>
        <v>368296569.08029771</v>
      </c>
      <c r="L312" s="16">
        <f t="shared" si="58"/>
        <v>23154488901.634964</v>
      </c>
      <c r="M312" s="17">
        <f>VLOOKUP(B312,Encargos!$A$8:$B$652,2,0)</f>
        <v>2.1410000000000001E-3</v>
      </c>
    </row>
    <row r="313" spans="1:13">
      <c r="A313">
        <f t="shared" si="62"/>
        <v>57</v>
      </c>
      <c r="B313" s="1">
        <v>53966</v>
      </c>
      <c r="C313" s="16">
        <f t="shared" si="60"/>
        <v>23154488901.634964</v>
      </c>
      <c r="D313" s="16">
        <f t="shared" si="59"/>
        <v>44062992.379811339</v>
      </c>
      <c r="E313" s="16">
        <f t="shared" si="63"/>
        <v>23198551894.014774</v>
      </c>
      <c r="F313" s="16">
        <f>'9496'!X311</f>
        <v>0</v>
      </c>
      <c r="G313" s="29">
        <v>0</v>
      </c>
      <c r="H313" s="16">
        <f t="shared" si="57"/>
        <v>77328506.313382581</v>
      </c>
      <c r="I313" s="18">
        <f t="shared" si="61"/>
        <v>447555935.22281104</v>
      </c>
      <c r="J313" s="16">
        <f t="shared" si="64"/>
        <v>77328506.313382581</v>
      </c>
      <c r="K313" s="19">
        <f t="shared" si="65"/>
        <v>370227428.90942848</v>
      </c>
      <c r="L313" s="16">
        <f t="shared" si="58"/>
        <v>22828324465.105343</v>
      </c>
      <c r="M313" s="17">
        <f>VLOOKUP(B313,Encargos!$A$8:$B$652,2,0)</f>
        <v>1.903E-3</v>
      </c>
    </row>
    <row r="314" spans="1:13">
      <c r="A314">
        <f t="shared" si="62"/>
        <v>56</v>
      </c>
      <c r="B314" s="1">
        <v>53997</v>
      </c>
      <c r="C314" s="16">
        <f t="shared" si="60"/>
        <v>22828324465.105343</v>
      </c>
      <c r="D314" s="16">
        <f t="shared" si="59"/>
        <v>37986331.909935288</v>
      </c>
      <c r="E314" s="16">
        <f t="shared" si="63"/>
        <v>22866310797.015278</v>
      </c>
      <c r="F314" s="16">
        <f>'9496'!X312</f>
        <v>0</v>
      </c>
      <c r="G314" s="29">
        <v>0</v>
      </c>
      <c r="H314" s="16">
        <f t="shared" si="57"/>
        <v>76221035.990050927</v>
      </c>
      <c r="I314" s="18">
        <f t="shared" si="61"/>
        <v>448300668.29902172</v>
      </c>
      <c r="J314" s="16">
        <f t="shared" si="64"/>
        <v>76221035.990050927</v>
      </c>
      <c r="K314" s="19">
        <f t="shared" si="65"/>
        <v>372079632.30897081</v>
      </c>
      <c r="L314" s="16">
        <f t="shared" si="58"/>
        <v>22494231164.706306</v>
      </c>
      <c r="M314" s="17">
        <f>VLOOKUP(B314,Encargos!$A$8:$B$652,2,0)</f>
        <v>1.6639999999999999E-3</v>
      </c>
    </row>
    <row r="315" spans="1:13">
      <c r="A315">
        <f t="shared" si="62"/>
        <v>55</v>
      </c>
      <c r="B315" s="1">
        <v>54027</v>
      </c>
      <c r="C315" s="16">
        <f t="shared" si="60"/>
        <v>22494231164.706306</v>
      </c>
      <c r="D315" s="16">
        <f t="shared" si="59"/>
        <v>48160148.923636205</v>
      </c>
      <c r="E315" s="16">
        <f t="shared" si="63"/>
        <v>22542391313.629944</v>
      </c>
      <c r="F315" s="16">
        <f>'9496'!X313</f>
        <v>0</v>
      </c>
      <c r="G315" s="29">
        <v>0</v>
      </c>
      <c r="H315" s="16">
        <f t="shared" si="57"/>
        <v>75141304.378766477</v>
      </c>
      <c r="I315" s="18">
        <f t="shared" si="61"/>
        <v>449260480.02984989</v>
      </c>
      <c r="J315" s="16">
        <f t="shared" si="64"/>
        <v>75141304.378766477</v>
      </c>
      <c r="K315" s="19">
        <f t="shared" si="65"/>
        <v>374119175.65108341</v>
      </c>
      <c r="L315" s="16">
        <f t="shared" si="58"/>
        <v>22168272137.978859</v>
      </c>
      <c r="M315" s="17">
        <f>VLOOKUP(B315,Encargos!$A$8:$B$652,2,0)</f>
        <v>2.1410000000000001E-3</v>
      </c>
    </row>
    <row r="316" spans="1:13">
      <c r="A316">
        <f t="shared" si="62"/>
        <v>54</v>
      </c>
      <c r="B316" s="1">
        <v>54058</v>
      </c>
      <c r="C316" s="16">
        <f t="shared" si="60"/>
        <v>22168272137.978859</v>
      </c>
      <c r="D316" s="16">
        <f t="shared" si="59"/>
        <v>36888004.837596819</v>
      </c>
      <c r="E316" s="16">
        <f t="shared" si="63"/>
        <v>22205160142.816456</v>
      </c>
      <c r="F316" s="16">
        <f>'9496'!X314</f>
        <v>0</v>
      </c>
      <c r="G316" s="29">
        <v>0</v>
      </c>
      <c r="H316" s="16">
        <f t="shared" si="57"/>
        <v>74017200.476054862</v>
      </c>
      <c r="I316" s="18">
        <f t="shared" si="61"/>
        <v>450008049.46861959</v>
      </c>
      <c r="J316" s="16">
        <f t="shared" si="64"/>
        <v>74017200.476054862</v>
      </c>
      <c r="K316" s="19">
        <f t="shared" si="65"/>
        <v>375990848.99256474</v>
      </c>
      <c r="L316" s="16">
        <f t="shared" si="58"/>
        <v>21829169293.823891</v>
      </c>
      <c r="M316" s="17">
        <f>VLOOKUP(B316,Encargos!$A$8:$B$652,2,0)</f>
        <v>1.6639999999999999E-3</v>
      </c>
    </row>
    <row r="317" spans="1:13">
      <c r="A317">
        <f t="shared" si="62"/>
        <v>53</v>
      </c>
      <c r="B317" s="1">
        <v>54089</v>
      </c>
      <c r="C317" s="16">
        <f t="shared" si="60"/>
        <v>21829169293.823891</v>
      </c>
      <c r="D317" s="16">
        <f t="shared" si="59"/>
        <v>41540909.16614686</v>
      </c>
      <c r="E317" s="16">
        <f t="shared" si="63"/>
        <v>21870710202.990036</v>
      </c>
      <c r="F317" s="16">
        <f>'9496'!X315</f>
        <v>0</v>
      </c>
      <c r="G317" s="29">
        <v>0</v>
      </c>
      <c r="H317" s="16">
        <f t="shared" si="57"/>
        <v>72902367.343300119</v>
      </c>
      <c r="I317" s="18">
        <f t="shared" si="61"/>
        <v>450864414.78675824</v>
      </c>
      <c r="J317" s="16">
        <f t="shared" si="64"/>
        <v>72902367.343300119</v>
      </c>
      <c r="K317" s="19">
        <f t="shared" si="65"/>
        <v>377962047.44345814</v>
      </c>
      <c r="L317" s="16">
        <f t="shared" si="58"/>
        <v>21492748155.546577</v>
      </c>
      <c r="M317" s="17">
        <f>VLOOKUP(B317,Encargos!$A$8:$B$652,2,0)</f>
        <v>1.903E-3</v>
      </c>
    </row>
    <row r="318" spans="1:13">
      <c r="A318">
        <f t="shared" si="62"/>
        <v>52</v>
      </c>
      <c r="B318" s="1">
        <v>54118</v>
      </c>
      <c r="C318" s="16">
        <f t="shared" si="60"/>
        <v>21492748155.546577</v>
      </c>
      <c r="D318" s="16">
        <f t="shared" si="59"/>
        <v>45564626.089758739</v>
      </c>
      <c r="E318" s="16">
        <f t="shared" si="63"/>
        <v>21538312781.636337</v>
      </c>
      <c r="F318" s="16">
        <f>'9496'!X316</f>
        <v>0</v>
      </c>
      <c r="G318" s="29">
        <v>0</v>
      </c>
      <c r="H318" s="16">
        <f t="shared" si="57"/>
        <v>71794375.938787788</v>
      </c>
      <c r="I318" s="18">
        <f t="shared" si="61"/>
        <v>451820247.34610617</v>
      </c>
      <c r="J318" s="16">
        <f t="shared" si="64"/>
        <v>71794375.938787788</v>
      </c>
      <c r="K318" s="19">
        <f t="shared" si="65"/>
        <v>380025871.40731835</v>
      </c>
      <c r="L318" s="16">
        <f t="shared" si="58"/>
        <v>21158286910.229019</v>
      </c>
      <c r="M318" s="17">
        <f>VLOOKUP(B318,Encargos!$A$8:$B$652,2,0)</f>
        <v>2.1199999999999999E-3</v>
      </c>
    </row>
    <row r="319" spans="1:13">
      <c r="A319">
        <f t="shared" si="62"/>
        <v>51</v>
      </c>
      <c r="B319" s="1">
        <v>54149</v>
      </c>
      <c r="C319" s="16">
        <f t="shared" si="60"/>
        <v>21158286910.229019</v>
      </c>
      <c r="D319" s="16">
        <f t="shared" si="59"/>
        <v>29790867.969602462</v>
      </c>
      <c r="E319" s="16">
        <f t="shared" si="63"/>
        <v>21188077778.19862</v>
      </c>
      <c r="F319" s="16">
        <f>'9496'!X317</f>
        <v>0</v>
      </c>
      <c r="G319" s="29">
        <v>0</v>
      </c>
      <c r="H319" s="16">
        <f t="shared" si="57"/>
        <v>70626925.927328736</v>
      </c>
      <c r="I319" s="18">
        <f t="shared" si="61"/>
        <v>452456410.2543695</v>
      </c>
      <c r="J319" s="16">
        <f t="shared" si="64"/>
        <v>70626925.927328736</v>
      </c>
      <c r="K319" s="19">
        <f t="shared" si="65"/>
        <v>381829484.32704079</v>
      </c>
      <c r="L319" s="16">
        <f t="shared" si="58"/>
        <v>20806248293.871582</v>
      </c>
      <c r="M319" s="17">
        <f>VLOOKUP(B319,Encargos!$A$8:$B$652,2,0)</f>
        <v>1.4080000000000002E-3</v>
      </c>
    </row>
    <row r="320" spans="1:13">
      <c r="A320">
        <f t="shared" si="62"/>
        <v>50</v>
      </c>
      <c r="B320" s="1">
        <v>54179</v>
      </c>
      <c r="C320" s="16">
        <f t="shared" si="60"/>
        <v>20806248293.871582</v>
      </c>
      <c r="D320" s="16">
        <f t="shared" si="59"/>
        <v>39178165.537360184</v>
      </c>
      <c r="E320" s="16">
        <f t="shared" si="63"/>
        <v>20845426459.408943</v>
      </c>
      <c r="F320" s="16">
        <f>'9496'!X318</f>
        <v>0</v>
      </c>
      <c r="G320" s="29">
        <v>0</v>
      </c>
      <c r="H320" s="16">
        <f t="shared" ref="H320:H366" si="66">SUM(E320:G320)*$N$4</f>
        <v>69484754.864696488</v>
      </c>
      <c r="I320" s="18">
        <f t="shared" si="61"/>
        <v>453308385.6748786</v>
      </c>
      <c r="J320" s="16">
        <f t="shared" si="64"/>
        <v>69484754.864696488</v>
      </c>
      <c r="K320" s="19">
        <f t="shared" si="65"/>
        <v>383823630.81018209</v>
      </c>
      <c r="L320" s="16">
        <f t="shared" ref="L320:L366" si="67">SUM(E320:H320)-I320</f>
        <v>20461602828.598763</v>
      </c>
      <c r="M320" s="17">
        <f>VLOOKUP(B320,Encargos!$A$8:$B$652,2,0)</f>
        <v>1.8829999999999999E-3</v>
      </c>
    </row>
    <row r="321" spans="1:13">
      <c r="A321">
        <f t="shared" si="62"/>
        <v>49</v>
      </c>
      <c r="B321" s="1">
        <v>54210</v>
      </c>
      <c r="C321" s="16">
        <f t="shared" si="60"/>
        <v>20461602828.598763</v>
      </c>
      <c r="D321" s="16">
        <f t="shared" ref="D321:D366" si="68">C321*M321</f>
        <v>38529198.126251467</v>
      </c>
      <c r="E321" s="16">
        <f t="shared" si="63"/>
        <v>20500132026.725014</v>
      </c>
      <c r="F321" s="16">
        <f>'9496'!X319</f>
        <v>0</v>
      </c>
      <c r="G321" s="29">
        <v>0</v>
      </c>
      <c r="H321" s="16">
        <f t="shared" si="66"/>
        <v>68333773.422416717</v>
      </c>
      <c r="I321" s="18">
        <f t="shared" si="61"/>
        <v>454161965.36510438</v>
      </c>
      <c r="J321" s="16">
        <f t="shared" si="64"/>
        <v>68333773.422416717</v>
      </c>
      <c r="K321" s="19">
        <f t="shared" si="65"/>
        <v>385828191.94268763</v>
      </c>
      <c r="L321" s="16">
        <f t="shared" si="67"/>
        <v>20114303834.782326</v>
      </c>
      <c r="M321" s="17">
        <f>VLOOKUP(B321,Encargos!$A$8:$B$652,2,0)</f>
        <v>1.8829999999999999E-3</v>
      </c>
    </row>
    <row r="322" spans="1:13">
      <c r="A322">
        <f t="shared" si="62"/>
        <v>48</v>
      </c>
      <c r="B322" s="1">
        <v>54240</v>
      </c>
      <c r="C322" s="16">
        <f t="shared" si="60"/>
        <v>20114303834.782326</v>
      </c>
      <c r="D322" s="16">
        <f t="shared" si="68"/>
        <v>33088029.808216926</v>
      </c>
      <c r="E322" s="16">
        <f t="shared" si="63"/>
        <v>20147391864.590542</v>
      </c>
      <c r="F322" s="16">
        <f>'9496'!X320</f>
        <v>0</v>
      </c>
      <c r="G322" s="29">
        <v>0</v>
      </c>
      <c r="H322" s="16">
        <f t="shared" si="66"/>
        <v>67157972.881968483</v>
      </c>
      <c r="I322" s="18">
        <f t="shared" si="61"/>
        <v>454909061.79812998</v>
      </c>
      <c r="J322" s="16">
        <f t="shared" si="64"/>
        <v>67157972.881968483</v>
      </c>
      <c r="K322" s="19">
        <f t="shared" si="65"/>
        <v>387751088.91616148</v>
      </c>
      <c r="L322" s="16">
        <f t="shared" si="67"/>
        <v>19759640775.674381</v>
      </c>
      <c r="M322" s="17">
        <f>VLOOKUP(B322,Encargos!$A$8:$B$652,2,0)</f>
        <v>1.645E-3</v>
      </c>
    </row>
    <row r="323" spans="1:13">
      <c r="A323">
        <f t="shared" si="62"/>
        <v>47</v>
      </c>
      <c r="B323" s="1">
        <v>54271</v>
      </c>
      <c r="C323" s="16">
        <f t="shared" si="60"/>
        <v>19759640775.674381</v>
      </c>
      <c r="D323" s="16">
        <f t="shared" si="68"/>
        <v>37207403.58059486</v>
      </c>
      <c r="E323" s="16">
        <f t="shared" si="63"/>
        <v>19796848179.254974</v>
      </c>
      <c r="F323" s="16">
        <f>'9496'!X321</f>
        <v>0</v>
      </c>
      <c r="G323" s="29">
        <v>0</v>
      </c>
      <c r="H323" s="16">
        <f t="shared" si="66"/>
        <v>65989493.930849917</v>
      </c>
      <c r="I323" s="18">
        <f t="shared" si="61"/>
        <v>455765655.56149584</v>
      </c>
      <c r="J323" s="16">
        <f t="shared" si="64"/>
        <v>65989493.930849917</v>
      </c>
      <c r="K323" s="19">
        <f t="shared" si="65"/>
        <v>389776161.63064593</v>
      </c>
      <c r="L323" s="16">
        <f t="shared" si="67"/>
        <v>19407072017.624329</v>
      </c>
      <c r="M323" s="17">
        <f>VLOOKUP(B323,Encargos!$A$8:$B$652,2,0)</f>
        <v>1.8829999999999999E-3</v>
      </c>
    </row>
    <row r="324" spans="1:13">
      <c r="A324">
        <f t="shared" si="62"/>
        <v>46</v>
      </c>
      <c r="B324" s="1">
        <v>54302</v>
      </c>
      <c r="C324" s="16">
        <f t="shared" si="60"/>
        <v>19407072017.624329</v>
      </c>
      <c r="D324" s="16">
        <f t="shared" si="68"/>
        <v>41142992.677363575</v>
      </c>
      <c r="E324" s="16">
        <f t="shared" si="63"/>
        <v>19448215010.301693</v>
      </c>
      <c r="F324" s="16">
        <f>'9496'!X322</f>
        <v>0</v>
      </c>
      <c r="G324" s="29">
        <v>0</v>
      </c>
      <c r="H324" s="16">
        <f t="shared" si="66"/>
        <v>64827383.367672317</v>
      </c>
      <c r="I324" s="18">
        <f t="shared" si="61"/>
        <v>456731878.75128627</v>
      </c>
      <c r="J324" s="16">
        <f t="shared" si="64"/>
        <v>64827383.367672317</v>
      </c>
      <c r="K324" s="19">
        <f t="shared" si="65"/>
        <v>391904495.38361394</v>
      </c>
      <c r="L324" s="16">
        <f t="shared" si="67"/>
        <v>19056310514.918079</v>
      </c>
      <c r="M324" s="17">
        <f>VLOOKUP(B324,Encargos!$A$8:$B$652,2,0)</f>
        <v>2.1199999999999999E-3</v>
      </c>
    </row>
    <row r="325" spans="1:13">
      <c r="A325">
        <f t="shared" si="62"/>
        <v>45</v>
      </c>
      <c r="B325" s="1">
        <v>54332</v>
      </c>
      <c r="C325" s="16">
        <f t="shared" ref="C325:C366" si="69">L324</f>
        <v>19056310514.918079</v>
      </c>
      <c r="D325" s="16">
        <f t="shared" si="68"/>
        <v>31347630.797040239</v>
      </c>
      <c r="E325" s="16">
        <f t="shared" si="63"/>
        <v>19087658145.715118</v>
      </c>
      <c r="F325" s="16">
        <f>'9496'!X323</f>
        <v>0</v>
      </c>
      <c r="G325" s="29">
        <v>0</v>
      </c>
      <c r="H325" s="16">
        <f t="shared" si="66"/>
        <v>63625527.15238373</v>
      </c>
      <c r="I325" s="18">
        <f t="shared" si="61"/>
        <v>457483202.69183207</v>
      </c>
      <c r="J325" s="16">
        <f t="shared" si="64"/>
        <v>63625527.15238373</v>
      </c>
      <c r="K325" s="19">
        <f t="shared" si="65"/>
        <v>393857675.53944832</v>
      </c>
      <c r="L325" s="16">
        <f t="shared" si="67"/>
        <v>18693800470.175667</v>
      </c>
      <c r="M325" s="17">
        <f>VLOOKUP(B325,Encargos!$A$8:$B$652,2,0)</f>
        <v>1.645E-3</v>
      </c>
    </row>
    <row r="326" spans="1:13">
      <c r="A326">
        <f t="shared" si="62"/>
        <v>44</v>
      </c>
      <c r="B326" s="1">
        <v>54363</v>
      </c>
      <c r="C326" s="16">
        <f t="shared" si="69"/>
        <v>18693800470.175667</v>
      </c>
      <c r="D326" s="16">
        <f t="shared" si="68"/>
        <v>35200426.285340779</v>
      </c>
      <c r="E326" s="16">
        <f t="shared" si="63"/>
        <v>18729000896.461006</v>
      </c>
      <c r="F326" s="16">
        <f>'9496'!X324</f>
        <v>0</v>
      </c>
      <c r="G326" s="29">
        <v>0</v>
      </c>
      <c r="H326" s="16">
        <f t="shared" si="66"/>
        <v>62430002.988203354</v>
      </c>
      <c r="I326" s="18">
        <f t="shared" si="61"/>
        <v>458344643.56250066</v>
      </c>
      <c r="J326" s="16">
        <f t="shared" si="64"/>
        <v>62430002.988203354</v>
      </c>
      <c r="K326" s="19">
        <f t="shared" si="65"/>
        <v>395914640.57429731</v>
      </c>
      <c r="L326" s="16">
        <f t="shared" si="67"/>
        <v>18333086255.886711</v>
      </c>
      <c r="M326" s="17">
        <f>VLOOKUP(B326,Encargos!$A$8:$B$652,2,0)</f>
        <v>1.8829999999999999E-3</v>
      </c>
    </row>
    <row r="327" spans="1:13">
      <c r="A327">
        <f t="shared" si="62"/>
        <v>43</v>
      </c>
      <c r="B327" s="1">
        <v>54393</v>
      </c>
      <c r="C327" s="16">
        <f t="shared" si="69"/>
        <v>18333086255.886711</v>
      </c>
      <c r="D327" s="16">
        <f t="shared" si="68"/>
        <v>34521201.419834673</v>
      </c>
      <c r="E327" s="16">
        <f t="shared" si="63"/>
        <v>18367607457.306545</v>
      </c>
      <c r="F327" s="16">
        <f>'9496'!X325</f>
        <v>0</v>
      </c>
      <c r="G327" s="29">
        <v>0</v>
      </c>
      <c r="H327" s="16">
        <f t="shared" si="66"/>
        <v>61225358.191021822</v>
      </c>
      <c r="I327" s="18">
        <f t="shared" si="61"/>
        <v>459207706.52632898</v>
      </c>
      <c r="J327" s="16">
        <f t="shared" si="64"/>
        <v>61225358.191021822</v>
      </c>
      <c r="K327" s="19">
        <f t="shared" si="65"/>
        <v>397982348.33530718</v>
      </c>
      <c r="L327" s="16">
        <f t="shared" si="67"/>
        <v>17969625108.971237</v>
      </c>
      <c r="M327" s="17">
        <f>VLOOKUP(B327,Encargos!$A$8:$B$652,2,0)</f>
        <v>1.8829999999999999E-3</v>
      </c>
    </row>
    <row r="328" spans="1:13">
      <c r="A328">
        <f t="shared" si="62"/>
        <v>42</v>
      </c>
      <c r="B328" s="1">
        <v>54424</v>
      </c>
      <c r="C328" s="16">
        <f t="shared" si="69"/>
        <v>17969625108.971237</v>
      </c>
      <c r="D328" s="16">
        <f t="shared" si="68"/>
        <v>29560033.304257683</v>
      </c>
      <c r="E328" s="16">
        <f t="shared" si="63"/>
        <v>17999185142.275494</v>
      </c>
      <c r="F328" s="16">
        <f>'9496'!X326</f>
        <v>0</v>
      </c>
      <c r="G328" s="29">
        <v>0</v>
      </c>
      <c r="H328" s="16">
        <f t="shared" si="66"/>
        <v>59997283.807584986</v>
      </c>
      <c r="I328" s="18">
        <f t="shared" si="61"/>
        <v>459963103.2035647</v>
      </c>
      <c r="J328" s="16">
        <f t="shared" si="64"/>
        <v>59997283.807584986</v>
      </c>
      <c r="K328" s="19">
        <f t="shared" si="65"/>
        <v>399965819.3959797</v>
      </c>
      <c r="L328" s="16">
        <f t="shared" si="67"/>
        <v>17599219322.879517</v>
      </c>
      <c r="M328" s="17">
        <f>VLOOKUP(B328,Encargos!$A$8:$B$652,2,0)</f>
        <v>1.645E-3</v>
      </c>
    </row>
    <row r="329" spans="1:13">
      <c r="A329">
        <f t="shared" si="62"/>
        <v>41</v>
      </c>
      <c r="B329" s="1">
        <v>54455</v>
      </c>
      <c r="C329" s="16">
        <f t="shared" si="69"/>
        <v>17599219322.879517</v>
      </c>
      <c r="D329" s="16">
        <f t="shared" si="68"/>
        <v>37310344.964504577</v>
      </c>
      <c r="E329" s="16">
        <f t="shared" si="63"/>
        <v>17636529667.844021</v>
      </c>
      <c r="F329" s="16">
        <f>'9496'!X327</f>
        <v>0</v>
      </c>
      <c r="G329" s="29">
        <v>0</v>
      </c>
      <c r="H329" s="16">
        <f t="shared" si="66"/>
        <v>58788432.226146743</v>
      </c>
      <c r="I329" s="18">
        <f t="shared" si="61"/>
        <v>460938224.98235631</v>
      </c>
      <c r="J329" s="16">
        <f t="shared" si="64"/>
        <v>58788432.226146743</v>
      </c>
      <c r="K329" s="19">
        <f t="shared" si="65"/>
        <v>402149792.75620955</v>
      </c>
      <c r="L329" s="16">
        <f t="shared" si="67"/>
        <v>17234379875.087811</v>
      </c>
      <c r="M329" s="17">
        <f>VLOOKUP(B329,Encargos!$A$8:$B$652,2,0)</f>
        <v>2.1199999999999999E-3</v>
      </c>
    </row>
    <row r="330" spans="1:13">
      <c r="A330">
        <f t="shared" si="62"/>
        <v>40</v>
      </c>
      <c r="B330" s="1">
        <v>54483</v>
      </c>
      <c r="C330" s="16">
        <f t="shared" si="69"/>
        <v>17234379875.087811</v>
      </c>
      <c r="D330" s="16">
        <f t="shared" si="68"/>
        <v>28678008.112146117</v>
      </c>
      <c r="E330" s="16">
        <f t="shared" si="63"/>
        <v>17263057883.199955</v>
      </c>
      <c r="F330" s="16">
        <f>'9496'!X328</f>
        <v>0</v>
      </c>
      <c r="G330" s="29">
        <v>0</v>
      </c>
      <c r="H330" s="16">
        <f t="shared" si="66"/>
        <v>57543526.277333185</v>
      </c>
      <c r="I330" s="18">
        <f t="shared" ref="I330:I366" si="70">PMT($N$4,A330,-SUM(E330:G330))</f>
        <v>461705226.18872684</v>
      </c>
      <c r="J330" s="16">
        <f t="shared" si="64"/>
        <v>57543526.277333185</v>
      </c>
      <c r="K330" s="19">
        <f t="shared" si="65"/>
        <v>404161699.91139364</v>
      </c>
      <c r="L330" s="16">
        <f t="shared" si="67"/>
        <v>16858896183.288561</v>
      </c>
      <c r="M330" s="17">
        <f>VLOOKUP(B330,Encargos!$A$8:$B$652,2,0)</f>
        <v>1.6639999999999999E-3</v>
      </c>
    </row>
    <row r="331" spans="1:13">
      <c r="A331">
        <f t="shared" si="62"/>
        <v>39</v>
      </c>
      <c r="B331" s="1">
        <v>54514</v>
      </c>
      <c r="C331" s="16">
        <f t="shared" si="69"/>
        <v>16858896183.288561</v>
      </c>
      <c r="D331" s="16">
        <f t="shared" si="68"/>
        <v>24040785.957369488</v>
      </c>
      <c r="E331" s="16">
        <f t="shared" si="63"/>
        <v>16882936969.24593</v>
      </c>
      <c r="F331" s="16">
        <f>'9496'!X329</f>
        <v>0</v>
      </c>
      <c r="G331" s="29">
        <v>0</v>
      </c>
      <c r="H331" s="16">
        <f t="shared" si="66"/>
        <v>56276456.564153105</v>
      </c>
      <c r="I331" s="18">
        <f t="shared" si="70"/>
        <v>462363617.841272</v>
      </c>
      <c r="J331" s="16">
        <f t="shared" si="64"/>
        <v>56276456.564153105</v>
      </c>
      <c r="K331" s="19">
        <f t="shared" si="65"/>
        <v>406087161.27711892</v>
      </c>
      <c r="L331" s="16">
        <f t="shared" si="67"/>
        <v>16476849807.968811</v>
      </c>
      <c r="M331" s="17">
        <f>VLOOKUP(B331,Encargos!$A$8:$B$652,2,0)</f>
        <v>1.426E-3</v>
      </c>
    </row>
    <row r="332" spans="1:13">
      <c r="A332">
        <f t="shared" ref="A332:A369" si="71">A331-1</f>
        <v>38</v>
      </c>
      <c r="B332" s="1">
        <v>54544</v>
      </c>
      <c r="C332" s="16">
        <f t="shared" si="69"/>
        <v>16476849807.968811</v>
      </c>
      <c r="D332" s="16">
        <f t="shared" si="68"/>
        <v>35276935.438861229</v>
      </c>
      <c r="E332" s="16">
        <f t="shared" si="63"/>
        <v>16512126743.407673</v>
      </c>
      <c r="F332" s="16">
        <f>'9496'!X330</f>
        <v>0</v>
      </c>
      <c r="G332" s="29">
        <v>0</v>
      </c>
      <c r="H332" s="16">
        <f t="shared" si="66"/>
        <v>55040422.478025578</v>
      </c>
      <c r="I332" s="18">
        <f t="shared" si="70"/>
        <v>463353538.34707016</v>
      </c>
      <c r="J332" s="16">
        <f t="shared" si="64"/>
        <v>55040422.478025578</v>
      </c>
      <c r="K332" s="19">
        <f t="shared" si="65"/>
        <v>408313115.8690446</v>
      </c>
      <c r="L332" s="16">
        <f t="shared" si="67"/>
        <v>16103813627.538628</v>
      </c>
      <c r="M332" s="17">
        <f>VLOOKUP(B332,Encargos!$A$8:$B$652,2,0)</f>
        <v>2.1410000000000001E-3</v>
      </c>
    </row>
    <row r="333" spans="1:13">
      <c r="A333">
        <f t="shared" si="71"/>
        <v>37</v>
      </c>
      <c r="B333" s="1">
        <v>54575</v>
      </c>
      <c r="C333" s="16">
        <f t="shared" si="69"/>
        <v>16103813627.538628</v>
      </c>
      <c r="D333" s="16">
        <f t="shared" si="68"/>
        <v>30645557.333206009</v>
      </c>
      <c r="E333" s="16">
        <f t="shared" ref="E333:E366" si="72">C333+D333</f>
        <v>16134459184.871834</v>
      </c>
      <c r="F333" s="16">
        <f>'9496'!X331</f>
        <v>0</v>
      </c>
      <c r="G333" s="29">
        <v>0</v>
      </c>
      <c r="H333" s="16">
        <f t="shared" si="66"/>
        <v>53781530.616239451</v>
      </c>
      <c r="I333" s="18">
        <f t="shared" si="70"/>
        <v>464235300.13054454</v>
      </c>
      <c r="J333" s="16">
        <f t="shared" ref="J333:J366" si="73">H333</f>
        <v>53781530.616239451</v>
      </c>
      <c r="K333" s="19">
        <f t="shared" ref="K333:K366" si="74">I333-J333</f>
        <v>410453769.51430511</v>
      </c>
      <c r="L333" s="16">
        <f t="shared" si="67"/>
        <v>15724005415.357529</v>
      </c>
      <c r="M333" s="17">
        <f>VLOOKUP(B333,Encargos!$A$8:$B$652,2,0)</f>
        <v>1.903E-3</v>
      </c>
    </row>
    <row r="334" spans="1:13">
      <c r="A334">
        <f t="shared" si="71"/>
        <v>36</v>
      </c>
      <c r="B334" s="1">
        <v>54605</v>
      </c>
      <c r="C334" s="16">
        <f t="shared" si="69"/>
        <v>15724005415.357529</v>
      </c>
      <c r="D334" s="16">
        <f t="shared" si="68"/>
        <v>26164745.011154927</v>
      </c>
      <c r="E334" s="16">
        <f t="shared" si="72"/>
        <v>15750170160.368683</v>
      </c>
      <c r="F334" s="16">
        <f>'9496'!X332</f>
        <v>0</v>
      </c>
      <c r="G334" s="29">
        <v>0</v>
      </c>
      <c r="H334" s="16">
        <f t="shared" si="66"/>
        <v>52500567.201228946</v>
      </c>
      <c r="I334" s="18">
        <f t="shared" si="70"/>
        <v>465007787.66996181</v>
      </c>
      <c r="J334" s="16">
        <f t="shared" si="73"/>
        <v>52500567.201228946</v>
      </c>
      <c r="K334" s="19">
        <f t="shared" si="74"/>
        <v>412507220.46873283</v>
      </c>
      <c r="L334" s="16">
        <f t="shared" si="67"/>
        <v>15337662939.89995</v>
      </c>
      <c r="M334" s="17">
        <f>VLOOKUP(B334,Encargos!$A$8:$B$652,2,0)</f>
        <v>1.6639999999999999E-3</v>
      </c>
    </row>
    <row r="335" spans="1:13">
      <c r="A335">
        <f t="shared" si="71"/>
        <v>35</v>
      </c>
      <c r="B335" s="1">
        <v>54636</v>
      </c>
      <c r="C335" s="16">
        <f t="shared" si="69"/>
        <v>15337662939.89995</v>
      </c>
      <c r="D335" s="16">
        <f t="shared" si="68"/>
        <v>29187572.574629605</v>
      </c>
      <c r="E335" s="16">
        <f t="shared" si="72"/>
        <v>15366850512.474579</v>
      </c>
      <c r="F335" s="16">
        <f>'9496'!X333</f>
        <v>0</v>
      </c>
      <c r="G335" s="29">
        <v>0</v>
      </c>
      <c r="H335" s="16">
        <f t="shared" si="66"/>
        <v>51222835.041581936</v>
      </c>
      <c r="I335" s="18">
        <f t="shared" si="70"/>
        <v>465892697.48989767</v>
      </c>
      <c r="J335" s="16">
        <f t="shared" si="73"/>
        <v>51222835.041581936</v>
      </c>
      <c r="K335" s="19">
        <f t="shared" si="74"/>
        <v>414669862.44831574</v>
      </c>
      <c r="L335" s="16">
        <f t="shared" si="67"/>
        <v>14952180650.026264</v>
      </c>
      <c r="M335" s="17">
        <f>VLOOKUP(B335,Encargos!$A$8:$B$652,2,0)</f>
        <v>1.903E-3</v>
      </c>
    </row>
    <row r="336" spans="1:13">
      <c r="A336">
        <f t="shared" si="71"/>
        <v>34</v>
      </c>
      <c r="B336" s="1">
        <v>54667</v>
      </c>
      <c r="C336" s="16">
        <f t="shared" si="69"/>
        <v>14952180650.026264</v>
      </c>
      <c r="D336" s="16">
        <f t="shared" si="68"/>
        <v>28453999.77699998</v>
      </c>
      <c r="E336" s="16">
        <f t="shared" si="72"/>
        <v>14980634649.803265</v>
      </c>
      <c r="F336" s="16">
        <f>'9496'!X334</f>
        <v>0</v>
      </c>
      <c r="G336" s="29">
        <v>0</v>
      </c>
      <c r="H336" s="16">
        <f t="shared" si="66"/>
        <v>49935448.832677551</v>
      </c>
      <c r="I336" s="18">
        <f t="shared" si="70"/>
        <v>466779291.29322106</v>
      </c>
      <c r="J336" s="16">
        <f t="shared" si="73"/>
        <v>49935448.832677551</v>
      </c>
      <c r="K336" s="19">
        <f t="shared" si="74"/>
        <v>416843842.46054351</v>
      </c>
      <c r="L336" s="16">
        <f t="shared" si="67"/>
        <v>14563790807.342722</v>
      </c>
      <c r="M336" s="17">
        <f>VLOOKUP(B336,Encargos!$A$8:$B$652,2,0)</f>
        <v>1.903E-3</v>
      </c>
    </row>
    <row r="337" spans="1:13">
      <c r="A337">
        <f t="shared" si="71"/>
        <v>33</v>
      </c>
      <c r="B337" s="1">
        <v>54697</v>
      </c>
      <c r="C337" s="16">
        <f t="shared" si="69"/>
        <v>14563790807.342722</v>
      </c>
      <c r="D337" s="16">
        <f t="shared" si="68"/>
        <v>27714893.906373199</v>
      </c>
      <c r="E337" s="16">
        <f t="shared" si="72"/>
        <v>14591505701.249096</v>
      </c>
      <c r="F337" s="16">
        <f>'9496'!X335</f>
        <v>0</v>
      </c>
      <c r="G337" s="29">
        <v>0</v>
      </c>
      <c r="H337" s="16">
        <f t="shared" si="66"/>
        <v>48638352.337496988</v>
      </c>
      <c r="I337" s="18">
        <f t="shared" si="70"/>
        <v>467667572.28455216</v>
      </c>
      <c r="J337" s="16">
        <f t="shared" si="73"/>
        <v>48638352.337496988</v>
      </c>
      <c r="K337" s="19">
        <f t="shared" si="74"/>
        <v>419029219.94705516</v>
      </c>
      <c r="L337" s="16">
        <f t="shared" si="67"/>
        <v>14172476481.302042</v>
      </c>
      <c r="M337" s="17">
        <f>VLOOKUP(B337,Encargos!$A$8:$B$652,2,0)</f>
        <v>1.903E-3</v>
      </c>
    </row>
    <row r="338" spans="1:13">
      <c r="A338">
        <f t="shared" si="71"/>
        <v>32</v>
      </c>
      <c r="B338" s="1">
        <v>54728</v>
      </c>
      <c r="C338" s="16">
        <f t="shared" si="69"/>
        <v>14172476481.302042</v>
      </c>
      <c r="D338" s="16">
        <f t="shared" si="68"/>
        <v>26970222.743917786</v>
      </c>
      <c r="E338" s="16">
        <f t="shared" si="72"/>
        <v>14199446704.045959</v>
      </c>
      <c r="F338" s="16">
        <f>'9496'!X336</f>
        <v>0</v>
      </c>
      <c r="G338" s="29">
        <v>0</v>
      </c>
      <c r="H338" s="16">
        <f t="shared" si="66"/>
        <v>47331489.013486534</v>
      </c>
      <c r="I338" s="18">
        <f t="shared" si="70"/>
        <v>468557543.67460972</v>
      </c>
      <c r="J338" s="16">
        <f t="shared" si="73"/>
        <v>47331489.013486534</v>
      </c>
      <c r="K338" s="19">
        <f t="shared" si="74"/>
        <v>421226054.66112316</v>
      </c>
      <c r="L338" s="16">
        <f t="shared" si="67"/>
        <v>13778220649.384836</v>
      </c>
      <c r="M338" s="17">
        <f>VLOOKUP(B338,Encargos!$A$8:$B$652,2,0)</f>
        <v>1.903E-3</v>
      </c>
    </row>
    <row r="339" spans="1:13">
      <c r="A339">
        <f t="shared" si="71"/>
        <v>31</v>
      </c>
      <c r="B339" s="1">
        <v>54758</v>
      </c>
      <c r="C339" s="16">
        <f t="shared" si="69"/>
        <v>13778220649.384836</v>
      </c>
      <c r="D339" s="16">
        <f t="shared" si="68"/>
        <v>22926959.160576366</v>
      </c>
      <c r="E339" s="16">
        <f t="shared" si="72"/>
        <v>13801147608.545412</v>
      </c>
      <c r="F339" s="16">
        <f>'9496'!X337</f>
        <v>0</v>
      </c>
      <c r="G339" s="29">
        <v>0</v>
      </c>
      <c r="H339" s="16">
        <f t="shared" si="66"/>
        <v>46003825.361818045</v>
      </c>
      <c r="I339" s="18">
        <f t="shared" si="70"/>
        <v>469337223.42728418</v>
      </c>
      <c r="J339" s="16">
        <f t="shared" si="73"/>
        <v>46003825.361818045</v>
      </c>
      <c r="K339" s="19">
        <f t="shared" si="74"/>
        <v>423333398.06546617</v>
      </c>
      <c r="L339" s="16">
        <f t="shared" si="67"/>
        <v>13377814210.479946</v>
      </c>
      <c r="M339" s="17">
        <f>VLOOKUP(B339,Encargos!$A$8:$B$652,2,0)</f>
        <v>1.6639999999999999E-3</v>
      </c>
    </row>
    <row r="340" spans="1:13">
      <c r="A340">
        <f t="shared" si="71"/>
        <v>30</v>
      </c>
      <c r="B340" s="1">
        <v>54789</v>
      </c>
      <c r="C340" s="16">
        <f t="shared" si="69"/>
        <v>13377814210.479946</v>
      </c>
      <c r="D340" s="16">
        <f t="shared" si="68"/>
        <v>25457980.442543335</v>
      </c>
      <c r="E340" s="16">
        <f t="shared" si="72"/>
        <v>13403272190.922489</v>
      </c>
      <c r="F340" s="16">
        <f>'9496'!X338</f>
        <v>0</v>
      </c>
      <c r="G340" s="29">
        <v>0</v>
      </c>
      <c r="H340" s="16">
        <f t="shared" si="66"/>
        <v>44677573.969741635</v>
      </c>
      <c r="I340" s="18">
        <f t="shared" si="70"/>
        <v>470230372.16346622</v>
      </c>
      <c r="J340" s="16">
        <f t="shared" si="73"/>
        <v>44677573.969741635</v>
      </c>
      <c r="K340" s="19">
        <f t="shared" si="74"/>
        <v>425552798.19372457</v>
      </c>
      <c r="L340" s="16">
        <f t="shared" si="67"/>
        <v>12977719392.728765</v>
      </c>
      <c r="M340" s="17">
        <f>VLOOKUP(B340,Encargos!$A$8:$B$652,2,0)</f>
        <v>1.903E-3</v>
      </c>
    </row>
    <row r="341" spans="1:13">
      <c r="A341">
        <f t="shared" si="71"/>
        <v>29</v>
      </c>
      <c r="B341" s="1">
        <v>54820</v>
      </c>
      <c r="C341" s="16">
        <f t="shared" si="69"/>
        <v>12977719392.728765</v>
      </c>
      <c r="D341" s="16">
        <f t="shared" si="68"/>
        <v>27785297.21983229</v>
      </c>
      <c r="E341" s="16">
        <f t="shared" si="72"/>
        <v>13005504689.948597</v>
      </c>
      <c r="F341" s="16">
        <f>'9496'!X339</f>
        <v>0</v>
      </c>
      <c r="G341" s="29">
        <v>0</v>
      </c>
      <c r="H341" s="16">
        <f t="shared" si="66"/>
        <v>43351682.299828656</v>
      </c>
      <c r="I341" s="18">
        <f t="shared" si="70"/>
        <v>471237135.39026827</v>
      </c>
      <c r="J341" s="16">
        <f t="shared" si="73"/>
        <v>43351682.299828656</v>
      </c>
      <c r="K341" s="19">
        <f t="shared" si="74"/>
        <v>427885453.09043962</v>
      </c>
      <c r="L341" s="16">
        <f t="shared" si="67"/>
        <v>12577619236.858158</v>
      </c>
      <c r="M341" s="17">
        <f>VLOOKUP(B341,Encargos!$A$8:$B$652,2,0)</f>
        <v>2.1410000000000001E-3</v>
      </c>
    </row>
    <row r="342" spans="1:13">
      <c r="A342">
        <f t="shared" si="71"/>
        <v>28</v>
      </c>
      <c r="B342" s="1">
        <v>54848</v>
      </c>
      <c r="C342" s="16">
        <f t="shared" si="69"/>
        <v>12577619236.858158</v>
      </c>
      <c r="D342" s="16">
        <f t="shared" si="68"/>
        <v>21180710.794869136</v>
      </c>
      <c r="E342" s="16">
        <f t="shared" si="72"/>
        <v>12598799947.653027</v>
      </c>
      <c r="F342" s="16">
        <f>'9496'!X340</f>
        <v>0</v>
      </c>
      <c r="G342" s="29">
        <v>0</v>
      </c>
      <c r="H342" s="16">
        <f t="shared" si="66"/>
        <v>41995999.825510092</v>
      </c>
      <c r="I342" s="18">
        <f t="shared" si="70"/>
        <v>472030698.72626549</v>
      </c>
      <c r="J342" s="16">
        <f t="shared" si="73"/>
        <v>41995999.825510092</v>
      </c>
      <c r="K342" s="19">
        <f t="shared" si="74"/>
        <v>430034698.90075541</v>
      </c>
      <c r="L342" s="16">
        <f t="shared" si="67"/>
        <v>12168765248.752272</v>
      </c>
      <c r="M342" s="17">
        <f>VLOOKUP(B342,Encargos!$A$8:$B$652,2,0)</f>
        <v>1.684E-3</v>
      </c>
    </row>
    <row r="343" spans="1:13">
      <c r="A343">
        <f t="shared" si="71"/>
        <v>27</v>
      </c>
      <c r="B343" s="1">
        <v>54879</v>
      </c>
      <c r="C343" s="16">
        <f t="shared" si="69"/>
        <v>12168765248.752272</v>
      </c>
      <c r="D343" s="16">
        <f t="shared" si="68"/>
        <v>17583865.784447033</v>
      </c>
      <c r="E343" s="16">
        <f t="shared" si="72"/>
        <v>12186349114.536718</v>
      </c>
      <c r="F343" s="16">
        <f>'9496'!X341</f>
        <v>0</v>
      </c>
      <c r="G343" s="29">
        <v>0</v>
      </c>
      <c r="H343" s="16">
        <f t="shared" si="66"/>
        <v>40621163.715122394</v>
      </c>
      <c r="I343" s="18">
        <f t="shared" si="70"/>
        <v>472712783.08592492</v>
      </c>
      <c r="J343" s="16">
        <f t="shared" si="73"/>
        <v>40621163.715122394</v>
      </c>
      <c r="K343" s="19">
        <f t="shared" si="74"/>
        <v>432091619.37080252</v>
      </c>
      <c r="L343" s="16">
        <f t="shared" si="67"/>
        <v>11754257495.165916</v>
      </c>
      <c r="M343" s="17">
        <f>VLOOKUP(B343,Encargos!$A$8:$B$652,2,0)</f>
        <v>1.4450000000000001E-3</v>
      </c>
    </row>
    <row r="344" spans="1:13">
      <c r="A344">
        <f t="shared" si="71"/>
        <v>26</v>
      </c>
      <c r="B344" s="1">
        <v>54909</v>
      </c>
      <c r="C344" s="16">
        <f t="shared" si="69"/>
        <v>11754257495.165916</v>
      </c>
      <c r="D344" s="16">
        <f t="shared" si="68"/>
        <v>25412704.704548709</v>
      </c>
      <c r="E344" s="16">
        <f t="shared" si="72"/>
        <v>11779670199.870464</v>
      </c>
      <c r="F344" s="16">
        <f>'9496'!X342</f>
        <v>0</v>
      </c>
      <c r="G344" s="29">
        <v>0</v>
      </c>
      <c r="H344" s="16">
        <f t="shared" si="66"/>
        <v>39265567.332901552</v>
      </c>
      <c r="I344" s="18">
        <f t="shared" si="70"/>
        <v>473734788.12295669</v>
      </c>
      <c r="J344" s="16">
        <f t="shared" si="73"/>
        <v>39265567.332901552</v>
      </c>
      <c r="K344" s="19">
        <f t="shared" si="74"/>
        <v>434469220.79005516</v>
      </c>
      <c r="L344" s="16">
        <f t="shared" si="67"/>
        <v>11345200979.080408</v>
      </c>
      <c r="M344" s="17">
        <f>VLOOKUP(B344,Encargos!$A$8:$B$652,2,0)</f>
        <v>2.1619999999999999E-3</v>
      </c>
    </row>
    <row r="345" spans="1:13">
      <c r="A345">
        <f t="shared" si="71"/>
        <v>25</v>
      </c>
      <c r="B345" s="1">
        <v>54940</v>
      </c>
      <c r="C345" s="16">
        <f t="shared" si="69"/>
        <v>11345200979.080408</v>
      </c>
      <c r="D345" s="16">
        <f t="shared" si="68"/>
        <v>19105318.448771406</v>
      </c>
      <c r="E345" s="16">
        <f t="shared" si="72"/>
        <v>11364306297.529179</v>
      </c>
      <c r="F345" s="16">
        <f>'9496'!X343</f>
        <v>0</v>
      </c>
      <c r="G345" s="29">
        <v>0</v>
      </c>
      <c r="H345" s="16">
        <f t="shared" si="66"/>
        <v>37881020.991763934</v>
      </c>
      <c r="I345" s="18">
        <f t="shared" si="70"/>
        <v>474532557.50615561</v>
      </c>
      <c r="J345" s="16">
        <f t="shared" si="73"/>
        <v>37881020.991763934</v>
      </c>
      <c r="K345" s="19">
        <f t="shared" si="74"/>
        <v>436651536.51439166</v>
      </c>
      <c r="L345" s="16">
        <f t="shared" si="67"/>
        <v>10927654761.014788</v>
      </c>
      <c r="M345" s="17">
        <f>VLOOKUP(B345,Encargos!$A$8:$B$652,2,0)</f>
        <v>1.684E-3</v>
      </c>
    </row>
    <row r="346" spans="1:13">
      <c r="A346">
        <f t="shared" si="71"/>
        <v>24</v>
      </c>
      <c r="B346" s="1">
        <v>54970</v>
      </c>
      <c r="C346" s="16">
        <f t="shared" si="69"/>
        <v>10927654761.014788</v>
      </c>
      <c r="D346" s="16">
        <f t="shared" si="68"/>
        <v>21013880.105431437</v>
      </c>
      <c r="E346" s="16">
        <f t="shared" si="72"/>
        <v>10948668641.120218</v>
      </c>
      <c r="F346" s="16">
        <f>'9496'!X344</f>
        <v>0</v>
      </c>
      <c r="G346" s="29">
        <v>0</v>
      </c>
      <c r="H346" s="16">
        <f t="shared" si="66"/>
        <v>36495562.1370674</v>
      </c>
      <c r="I346" s="18">
        <f t="shared" si="70"/>
        <v>475445083.61423993</v>
      </c>
      <c r="J346" s="16">
        <f t="shared" si="73"/>
        <v>36495562.1370674</v>
      </c>
      <c r="K346" s="19">
        <f t="shared" si="74"/>
        <v>438949521.47717255</v>
      </c>
      <c r="L346" s="16">
        <f t="shared" si="67"/>
        <v>10509719119.643045</v>
      </c>
      <c r="M346" s="17">
        <f>VLOOKUP(B346,Encargos!$A$8:$B$652,2,0)</f>
        <v>1.923E-3</v>
      </c>
    </row>
    <row r="347" spans="1:13">
      <c r="A347">
        <f t="shared" si="71"/>
        <v>23</v>
      </c>
      <c r="B347" s="1">
        <v>55001</v>
      </c>
      <c r="C347" s="16">
        <f t="shared" si="69"/>
        <v>10509719119.643045</v>
      </c>
      <c r="D347" s="16">
        <f t="shared" si="68"/>
        <v>20210189.867073577</v>
      </c>
      <c r="E347" s="16">
        <f t="shared" si="72"/>
        <v>10529929309.510118</v>
      </c>
      <c r="F347" s="16">
        <f>'9496'!X345</f>
        <v>0</v>
      </c>
      <c r="G347" s="29">
        <v>0</v>
      </c>
      <c r="H347" s="16">
        <f t="shared" si="66"/>
        <v>35099764.365033731</v>
      </c>
      <c r="I347" s="18">
        <f t="shared" si="70"/>
        <v>476359364.51003015</v>
      </c>
      <c r="J347" s="16">
        <f t="shared" si="73"/>
        <v>35099764.365033731</v>
      </c>
      <c r="K347" s="19">
        <f t="shared" si="74"/>
        <v>441259600.1449964</v>
      </c>
      <c r="L347" s="16">
        <f t="shared" si="67"/>
        <v>10088669709.365122</v>
      </c>
      <c r="M347" s="17">
        <f>VLOOKUP(B347,Encargos!$A$8:$B$652,2,0)</f>
        <v>1.923E-3</v>
      </c>
    </row>
    <row r="348" spans="1:13">
      <c r="A348">
        <f t="shared" si="71"/>
        <v>22</v>
      </c>
      <c r="B348" s="1">
        <v>55032</v>
      </c>
      <c r="C348" s="16">
        <f t="shared" si="69"/>
        <v>10088669709.365122</v>
      </c>
      <c r="D348" s="16">
        <f t="shared" si="68"/>
        <v>16989319.790570866</v>
      </c>
      <c r="E348" s="16">
        <f t="shared" si="72"/>
        <v>10105659029.155693</v>
      </c>
      <c r="F348" s="16">
        <f>'9496'!X346</f>
        <v>0</v>
      </c>
      <c r="G348" s="29">
        <v>0</v>
      </c>
      <c r="H348" s="16">
        <f t="shared" si="66"/>
        <v>33685530.097185649</v>
      </c>
      <c r="I348" s="18">
        <f t="shared" si="70"/>
        <v>477161553.67986506</v>
      </c>
      <c r="J348" s="16">
        <f t="shared" si="73"/>
        <v>33685530.097185649</v>
      </c>
      <c r="K348" s="19">
        <f t="shared" si="74"/>
        <v>443476023.58267939</v>
      </c>
      <c r="L348" s="16">
        <f t="shared" si="67"/>
        <v>9662183005.5730133</v>
      </c>
      <c r="M348" s="17">
        <f>VLOOKUP(B348,Encargos!$A$8:$B$652,2,0)</f>
        <v>1.684E-3</v>
      </c>
    </row>
    <row r="349" spans="1:13">
      <c r="A349">
        <f t="shared" si="71"/>
        <v>21</v>
      </c>
      <c r="B349" s="1">
        <v>55062</v>
      </c>
      <c r="C349" s="16">
        <f t="shared" si="69"/>
        <v>9662183005.5730133</v>
      </c>
      <c r="D349" s="16">
        <f t="shared" si="68"/>
        <v>20889639.658048853</v>
      </c>
      <c r="E349" s="16">
        <f t="shared" si="72"/>
        <v>9683072645.2310619</v>
      </c>
      <c r="F349" s="16">
        <f>'9496'!X347</f>
        <v>0</v>
      </c>
      <c r="G349" s="29">
        <v>0</v>
      </c>
      <c r="H349" s="16">
        <f t="shared" si="66"/>
        <v>32276908.817436874</v>
      </c>
      <c r="I349" s="18">
        <f t="shared" si="70"/>
        <v>478193176.95892096</v>
      </c>
      <c r="J349" s="16">
        <f t="shared" si="73"/>
        <v>32276908.817436874</v>
      </c>
      <c r="K349" s="19">
        <f t="shared" si="74"/>
        <v>445916268.14148408</v>
      </c>
      <c r="L349" s="16">
        <f t="shared" si="67"/>
        <v>9237156377.0895767</v>
      </c>
      <c r="M349" s="17">
        <f>VLOOKUP(B349,Encargos!$A$8:$B$652,2,0)</f>
        <v>2.1619999999999999E-3</v>
      </c>
    </row>
    <row r="350" spans="1:13">
      <c r="A350">
        <f t="shared" si="71"/>
        <v>20</v>
      </c>
      <c r="B350" s="1">
        <v>55093</v>
      </c>
      <c r="C350" s="16">
        <f t="shared" si="69"/>
        <v>9237156377.0895767</v>
      </c>
      <c r="D350" s="16">
        <f t="shared" si="68"/>
        <v>17763051.713143256</v>
      </c>
      <c r="E350" s="16">
        <f t="shared" si="72"/>
        <v>9254919428.8027191</v>
      </c>
      <c r="F350" s="16">
        <f>'9496'!X348</f>
        <v>0</v>
      </c>
      <c r="G350" s="29">
        <v>0</v>
      </c>
      <c r="H350" s="16">
        <f t="shared" si="66"/>
        <v>30849731.4293424</v>
      </c>
      <c r="I350" s="18">
        <f t="shared" si="70"/>
        <v>479112742.43821269</v>
      </c>
      <c r="J350" s="16">
        <f t="shared" si="73"/>
        <v>30849731.4293424</v>
      </c>
      <c r="K350" s="19">
        <f t="shared" si="74"/>
        <v>448263011.0088703</v>
      </c>
      <c r="L350" s="16">
        <f t="shared" si="67"/>
        <v>8806656417.793848</v>
      </c>
      <c r="M350" s="17">
        <f>VLOOKUP(B350,Encargos!$A$8:$B$652,2,0)</f>
        <v>1.923E-3</v>
      </c>
    </row>
    <row r="351" spans="1:13">
      <c r="A351">
        <f t="shared" si="71"/>
        <v>19</v>
      </c>
      <c r="B351" s="1">
        <v>55123</v>
      </c>
      <c r="C351" s="16">
        <f t="shared" si="69"/>
        <v>8806656417.793848</v>
      </c>
      <c r="D351" s="16">
        <f t="shared" si="68"/>
        <v>14830409.407564839</v>
      </c>
      <c r="E351" s="16">
        <f t="shared" si="72"/>
        <v>8821486827.2014122</v>
      </c>
      <c r="F351" s="16">
        <f>'9496'!X349</f>
        <v>0</v>
      </c>
      <c r="G351" s="29">
        <v>0</v>
      </c>
      <c r="H351" s="16">
        <f t="shared" si="66"/>
        <v>29404956.090671375</v>
      </c>
      <c r="I351" s="18">
        <f t="shared" si="70"/>
        <v>479919568.29647869</v>
      </c>
      <c r="J351" s="16">
        <f t="shared" si="73"/>
        <v>29404956.090671375</v>
      </c>
      <c r="K351" s="19">
        <f t="shared" si="74"/>
        <v>450514612.20580733</v>
      </c>
      <c r="L351" s="16">
        <f t="shared" si="67"/>
        <v>8370972214.9956055</v>
      </c>
      <c r="M351" s="17">
        <f>VLOOKUP(B351,Encargos!$A$8:$B$652,2,0)</f>
        <v>1.684E-3</v>
      </c>
    </row>
    <row r="352" spans="1:13">
      <c r="A352">
        <f t="shared" si="71"/>
        <v>18</v>
      </c>
      <c r="B352" s="1">
        <v>55154</v>
      </c>
      <c r="C352" s="16">
        <f t="shared" si="69"/>
        <v>8370972214.9956055</v>
      </c>
      <c r="D352" s="16">
        <f t="shared" si="68"/>
        <v>16097379.56943655</v>
      </c>
      <c r="E352" s="16">
        <f t="shared" si="72"/>
        <v>8387069594.5650425</v>
      </c>
      <c r="F352" s="16">
        <f>'9496'!X350</f>
        <v>0</v>
      </c>
      <c r="G352" s="29">
        <v>0</v>
      </c>
      <c r="H352" s="16">
        <f t="shared" si="66"/>
        <v>27956898.648550142</v>
      </c>
      <c r="I352" s="18">
        <f t="shared" si="70"/>
        <v>480842453.62631279</v>
      </c>
      <c r="J352" s="16">
        <f t="shared" si="73"/>
        <v>27956898.648550142</v>
      </c>
      <c r="K352" s="19">
        <f t="shared" si="74"/>
        <v>452885554.97776264</v>
      </c>
      <c r="L352" s="16">
        <f t="shared" si="67"/>
        <v>7934184039.5872793</v>
      </c>
      <c r="M352" s="17">
        <f>VLOOKUP(B352,Encargos!$A$8:$B$652,2,0)</f>
        <v>1.923E-3</v>
      </c>
    </row>
    <row r="353" spans="1:13">
      <c r="A353">
        <f t="shared" si="71"/>
        <v>17</v>
      </c>
      <c r="B353" s="1">
        <v>55185</v>
      </c>
      <c r="C353" s="16">
        <f t="shared" si="69"/>
        <v>7934184039.5872793</v>
      </c>
      <c r="D353" s="16">
        <f t="shared" si="68"/>
        <v>15257435.908126337</v>
      </c>
      <c r="E353" s="16">
        <f t="shared" si="72"/>
        <v>7949441475.4954052</v>
      </c>
      <c r="F353" s="16">
        <f>'9496'!X351</f>
        <v>0</v>
      </c>
      <c r="G353" s="29">
        <v>0</v>
      </c>
      <c r="H353" s="16">
        <f t="shared" si="66"/>
        <v>26498138.251651354</v>
      </c>
      <c r="I353" s="18">
        <f t="shared" si="70"/>
        <v>481767113.66463614</v>
      </c>
      <c r="J353" s="16">
        <f t="shared" si="73"/>
        <v>26498138.251651354</v>
      </c>
      <c r="K353" s="19">
        <f t="shared" si="74"/>
        <v>455268975.41298479</v>
      </c>
      <c r="L353" s="16">
        <f t="shared" si="67"/>
        <v>7494172500.0824203</v>
      </c>
      <c r="M353" s="17">
        <f>VLOOKUP(B353,Encargos!$A$8:$B$652,2,0)</f>
        <v>1.923E-3</v>
      </c>
    </row>
    <row r="354" spans="1:13">
      <c r="A354">
        <f t="shared" si="71"/>
        <v>16</v>
      </c>
      <c r="B354" s="1">
        <v>55213</v>
      </c>
      <c r="C354" s="16">
        <f t="shared" si="69"/>
        <v>7494172500.0824203</v>
      </c>
      <c r="D354" s="16">
        <f t="shared" si="68"/>
        <v>14411293.717658494</v>
      </c>
      <c r="E354" s="16">
        <f t="shared" si="72"/>
        <v>7508583793.8000784</v>
      </c>
      <c r="F354" s="16">
        <f>'9496'!X352</f>
        <v>0</v>
      </c>
      <c r="G354" s="29">
        <v>0</v>
      </c>
      <c r="H354" s="16">
        <f t="shared" si="66"/>
        <v>25028612.646000262</v>
      </c>
      <c r="I354" s="18">
        <f t="shared" si="70"/>
        <v>482693551.82421327</v>
      </c>
      <c r="J354" s="16">
        <f t="shared" si="73"/>
        <v>25028612.646000262</v>
      </c>
      <c r="K354" s="19">
        <f t="shared" si="74"/>
        <v>457664939.178213</v>
      </c>
      <c r="L354" s="16">
        <f t="shared" si="67"/>
        <v>7050918854.6218653</v>
      </c>
      <c r="M354" s="17">
        <f>VLOOKUP(B354,Encargos!$A$8:$B$652,2,0)</f>
        <v>1.923E-3</v>
      </c>
    </row>
    <row r="355" spans="1:13">
      <c r="A355">
        <f t="shared" si="71"/>
        <v>15</v>
      </c>
      <c r="B355" s="1">
        <v>55244</v>
      </c>
      <c r="C355" s="16">
        <f t="shared" si="69"/>
        <v>7050918854.6218653</v>
      </c>
      <c r="D355" s="16">
        <f t="shared" si="68"/>
        <v>10188577.744928597</v>
      </c>
      <c r="E355" s="16">
        <f t="shared" si="72"/>
        <v>7061107432.3667936</v>
      </c>
      <c r="F355" s="16">
        <f>'9496'!X353</f>
        <v>0</v>
      </c>
      <c r="G355" s="29">
        <v>0</v>
      </c>
      <c r="H355" s="16">
        <f t="shared" si="66"/>
        <v>23537024.774555981</v>
      </c>
      <c r="I355" s="18">
        <f t="shared" si="70"/>
        <v>483391044.00659913</v>
      </c>
      <c r="J355" s="16">
        <f t="shared" si="73"/>
        <v>23537024.774555981</v>
      </c>
      <c r="K355" s="19">
        <f t="shared" si="74"/>
        <v>459854019.23204315</v>
      </c>
      <c r="L355" s="16">
        <f t="shared" si="67"/>
        <v>6601253413.1347504</v>
      </c>
      <c r="M355" s="17">
        <f>VLOOKUP(B355,Encargos!$A$8:$B$652,2,0)</f>
        <v>1.4450000000000001E-3</v>
      </c>
    </row>
    <row r="356" spans="1:13">
      <c r="A356">
        <f t="shared" si="71"/>
        <v>14</v>
      </c>
      <c r="B356" s="1">
        <v>55274</v>
      </c>
      <c r="C356" s="16">
        <f t="shared" si="69"/>
        <v>6601253413.1347504</v>
      </c>
      <c r="D356" s="16">
        <f t="shared" si="68"/>
        <v>14271909.879197329</v>
      </c>
      <c r="E356" s="16">
        <f t="shared" si="72"/>
        <v>6615525323.0139475</v>
      </c>
      <c r="F356" s="16">
        <f>'9496'!X354</f>
        <v>0</v>
      </c>
      <c r="G356" s="29">
        <v>0</v>
      </c>
      <c r="H356" s="16">
        <f t="shared" si="66"/>
        <v>22051751.07671316</v>
      </c>
      <c r="I356" s="18">
        <f t="shared" si="70"/>
        <v>484436135.4437415</v>
      </c>
      <c r="J356" s="16">
        <f t="shared" si="73"/>
        <v>22051751.07671316</v>
      </c>
      <c r="K356" s="19">
        <f t="shared" si="74"/>
        <v>462384384.36702836</v>
      </c>
      <c r="L356" s="16">
        <f t="shared" si="67"/>
        <v>6153140938.6469193</v>
      </c>
      <c r="M356" s="17">
        <f>VLOOKUP(B356,Encargos!$A$8:$B$652,2,0)</f>
        <v>2.1619999999999999E-3</v>
      </c>
    </row>
    <row r="357" spans="1:13">
      <c r="A357">
        <f t="shared" si="71"/>
        <v>13</v>
      </c>
      <c r="B357" s="1">
        <v>55305</v>
      </c>
      <c r="C357" s="16">
        <f t="shared" si="69"/>
        <v>6153140938.6469193</v>
      </c>
      <c r="D357" s="16">
        <f t="shared" si="68"/>
        <v>8891288.6563447993</v>
      </c>
      <c r="E357" s="16">
        <f t="shared" si="72"/>
        <v>6162032227.3032637</v>
      </c>
      <c r="F357" s="16">
        <f>'9496'!X355</f>
        <v>0</v>
      </c>
      <c r="G357" s="29">
        <v>0</v>
      </c>
      <c r="H357" s="16">
        <f t="shared" si="66"/>
        <v>20540107.424344212</v>
      </c>
      <c r="I357" s="18">
        <f t="shared" si="70"/>
        <v>485136145.6594575</v>
      </c>
      <c r="J357" s="16">
        <f t="shared" si="73"/>
        <v>20540107.424344212</v>
      </c>
      <c r="K357" s="19">
        <f t="shared" si="74"/>
        <v>464596038.23511326</v>
      </c>
      <c r="L357" s="16">
        <f t="shared" si="67"/>
        <v>5697436189.0681505</v>
      </c>
      <c r="M357" s="17">
        <f>VLOOKUP(B357,Encargos!$A$8:$B$652,2,0)</f>
        <v>1.4450000000000001E-3</v>
      </c>
    </row>
    <row r="358" spans="1:13">
      <c r="A358">
        <f t="shared" si="71"/>
        <v>12</v>
      </c>
      <c r="B358" s="1">
        <v>55335</v>
      </c>
      <c r="C358" s="16">
        <f t="shared" si="69"/>
        <v>5697436189.0681505</v>
      </c>
      <c r="D358" s="16">
        <f t="shared" si="68"/>
        <v>12317857.040765341</v>
      </c>
      <c r="E358" s="16">
        <f t="shared" si="72"/>
        <v>5709754046.1089163</v>
      </c>
      <c r="F358" s="16">
        <f>'9496'!X356</f>
        <v>0</v>
      </c>
      <c r="G358" s="29">
        <v>0</v>
      </c>
      <c r="H358" s="16">
        <f t="shared" si="66"/>
        <v>19032513.487029724</v>
      </c>
      <c r="I358" s="18">
        <f t="shared" si="70"/>
        <v>486185010.00637341</v>
      </c>
      <c r="J358" s="16">
        <f t="shared" si="73"/>
        <v>19032513.487029724</v>
      </c>
      <c r="K358" s="19">
        <f t="shared" si="74"/>
        <v>467152496.51934367</v>
      </c>
      <c r="L358" s="16">
        <f t="shared" si="67"/>
        <v>5242601549.5895729</v>
      </c>
      <c r="M358" s="17">
        <f>VLOOKUP(B358,Encargos!$A$8:$B$652,2,0)</f>
        <v>2.1619999999999999E-3</v>
      </c>
    </row>
    <row r="359" spans="1:13">
      <c r="A359">
        <f t="shared" si="71"/>
        <v>11</v>
      </c>
      <c r="B359" s="1">
        <v>55366</v>
      </c>
      <c r="C359" s="16">
        <f t="shared" si="69"/>
        <v>5242601549.5895729</v>
      </c>
      <c r="D359" s="16">
        <f t="shared" si="68"/>
        <v>10081522.779860748</v>
      </c>
      <c r="E359" s="16">
        <f t="shared" si="72"/>
        <v>5252683072.3694334</v>
      </c>
      <c r="F359" s="16">
        <f>'9496'!X357</f>
        <v>0</v>
      </c>
      <c r="G359" s="29">
        <v>0</v>
      </c>
      <c r="H359" s="16">
        <f t="shared" si="66"/>
        <v>17508943.574564777</v>
      </c>
      <c r="I359" s="18">
        <f t="shared" si="70"/>
        <v>487119943.78061569</v>
      </c>
      <c r="J359" s="16">
        <f t="shared" si="73"/>
        <v>17508943.574564777</v>
      </c>
      <c r="K359" s="19">
        <f t="shared" si="74"/>
        <v>469611000.20605093</v>
      </c>
      <c r="L359" s="16">
        <f t="shared" si="67"/>
        <v>4783072072.1633825</v>
      </c>
      <c r="M359" s="17">
        <f>VLOOKUP(B359,Encargos!$A$8:$B$652,2,0)</f>
        <v>1.923E-3</v>
      </c>
    </row>
    <row r="360" spans="1:13">
      <c r="A360">
        <f t="shared" si="71"/>
        <v>10</v>
      </c>
      <c r="B360" s="1">
        <v>55397</v>
      </c>
      <c r="C360" s="16">
        <f t="shared" si="69"/>
        <v>4783072072.1633825</v>
      </c>
      <c r="D360" s="16">
        <f t="shared" si="68"/>
        <v>8054693.3695231359</v>
      </c>
      <c r="E360" s="16">
        <f t="shared" si="72"/>
        <v>4791126765.5329056</v>
      </c>
      <c r="F360" s="16">
        <f>'9496'!X358</f>
        <v>0</v>
      </c>
      <c r="G360" s="29">
        <v>0</v>
      </c>
      <c r="H360" s="16">
        <f t="shared" si="66"/>
        <v>15970422.551776353</v>
      </c>
      <c r="I360" s="18">
        <f t="shared" si="70"/>
        <v>487940253.76594234</v>
      </c>
      <c r="J360" s="16">
        <f t="shared" si="73"/>
        <v>15970422.551776353</v>
      </c>
      <c r="K360" s="19">
        <f t="shared" si="74"/>
        <v>471969831.21416599</v>
      </c>
      <c r="L360" s="16">
        <f t="shared" si="67"/>
        <v>4319156934.3187389</v>
      </c>
      <c r="M360" s="17">
        <f>VLOOKUP(B360,Encargos!$A$8:$B$652,2,0)</f>
        <v>1.684E-3</v>
      </c>
    </row>
    <row r="361" spans="1:13">
      <c r="A361">
        <f t="shared" si="71"/>
        <v>9</v>
      </c>
      <c r="B361" s="1">
        <v>55427</v>
      </c>
      <c r="C361" s="16">
        <f t="shared" si="69"/>
        <v>4319156934.3187389</v>
      </c>
      <c r="D361" s="16">
        <f t="shared" si="68"/>
        <v>9338017.2919971123</v>
      </c>
      <c r="E361" s="16">
        <f t="shared" si="72"/>
        <v>4328494951.6107359</v>
      </c>
      <c r="F361" s="16">
        <f>'9496'!X359</f>
        <v>0</v>
      </c>
      <c r="G361" s="29">
        <v>0</v>
      </c>
      <c r="H361" s="16">
        <f t="shared" si="66"/>
        <v>14428316.505369121</v>
      </c>
      <c r="I361" s="18">
        <f t="shared" si="70"/>
        <v>488995180.59458417</v>
      </c>
      <c r="J361" s="16">
        <f t="shared" si="73"/>
        <v>14428316.505369121</v>
      </c>
      <c r="K361" s="19">
        <f t="shared" si="74"/>
        <v>474566864.08921504</v>
      </c>
      <c r="L361" s="16">
        <f t="shared" si="67"/>
        <v>3853928087.5215211</v>
      </c>
      <c r="M361" s="17">
        <f>VLOOKUP(B361,Encargos!$A$8:$B$652,2,0)</f>
        <v>2.1619999999999999E-3</v>
      </c>
    </row>
    <row r="362" spans="1:13">
      <c r="A362">
        <f t="shared" si="71"/>
        <v>8</v>
      </c>
      <c r="B362" s="1">
        <v>55458</v>
      </c>
      <c r="C362" s="16">
        <f t="shared" si="69"/>
        <v>3853928087.5215211</v>
      </c>
      <c r="D362" s="16">
        <f t="shared" si="68"/>
        <v>6490014.8993862411</v>
      </c>
      <c r="E362" s="16">
        <f t="shared" si="72"/>
        <v>3860418102.4209075</v>
      </c>
      <c r="F362" s="16">
        <f>'9496'!X360</f>
        <v>0</v>
      </c>
      <c r="G362" s="29">
        <v>0</v>
      </c>
      <c r="H362" s="16">
        <f t="shared" si="66"/>
        <v>12868060.341403026</v>
      </c>
      <c r="I362" s="18">
        <f t="shared" si="70"/>
        <v>489818648.47870535</v>
      </c>
      <c r="J362" s="16">
        <f t="shared" si="73"/>
        <v>12868060.341403026</v>
      </c>
      <c r="K362" s="19">
        <f t="shared" si="74"/>
        <v>476950588.13730234</v>
      </c>
      <c r="L362" s="16">
        <f t="shared" si="67"/>
        <v>3383467514.2836051</v>
      </c>
      <c r="M362" s="17">
        <f>VLOOKUP(B362,Encargos!$A$8:$B$652,2,0)</f>
        <v>1.684E-3</v>
      </c>
    </row>
    <row r="363" spans="1:13">
      <c r="A363">
        <f t="shared" si="71"/>
        <v>7</v>
      </c>
      <c r="B363" s="1">
        <v>55488</v>
      </c>
      <c r="C363" s="16">
        <f t="shared" si="69"/>
        <v>3383467514.2836051</v>
      </c>
      <c r="D363" s="16">
        <f t="shared" si="68"/>
        <v>6506408.0299673723</v>
      </c>
      <c r="E363" s="16">
        <f t="shared" si="72"/>
        <v>3389973922.3135724</v>
      </c>
      <c r="F363" s="16">
        <f>'9496'!X361</f>
        <v>0</v>
      </c>
      <c r="G363" s="29">
        <v>0</v>
      </c>
      <c r="H363" s="16">
        <f t="shared" si="66"/>
        <v>11299913.074378576</v>
      </c>
      <c r="I363" s="18">
        <f t="shared" si="70"/>
        <v>490760569.73972994</v>
      </c>
      <c r="J363" s="16">
        <f t="shared" si="73"/>
        <v>11299913.074378576</v>
      </c>
      <c r="K363" s="19">
        <f t="shared" si="74"/>
        <v>479460656.66535139</v>
      </c>
      <c r="L363" s="16">
        <f t="shared" si="67"/>
        <v>2910513265.648221</v>
      </c>
      <c r="M363" s="17">
        <f>VLOOKUP(B363,Encargos!$A$8:$B$652,2,0)</f>
        <v>1.923E-3</v>
      </c>
    </row>
    <row r="364" spans="1:13">
      <c r="A364">
        <f t="shared" si="71"/>
        <v>6</v>
      </c>
      <c r="B364" s="1">
        <v>55519</v>
      </c>
      <c r="C364" s="16">
        <f t="shared" si="69"/>
        <v>2910513265.648221</v>
      </c>
      <c r="D364" s="16">
        <f t="shared" si="68"/>
        <v>5596917.0098415287</v>
      </c>
      <c r="E364" s="16">
        <f t="shared" si="72"/>
        <v>2916110182.6580625</v>
      </c>
      <c r="F364" s="16">
        <f>'9496'!X362</f>
        <v>0</v>
      </c>
      <c r="G364" s="29">
        <v>0</v>
      </c>
      <c r="H364" s="16">
        <f t="shared" si="66"/>
        <v>9720367.2755268756</v>
      </c>
      <c r="I364" s="18">
        <f t="shared" si="70"/>
        <v>491704302.31533939</v>
      </c>
      <c r="J364" s="16">
        <f t="shared" si="73"/>
        <v>9720367.2755268756</v>
      </c>
      <c r="K364" s="19">
        <f t="shared" si="74"/>
        <v>481983935.03981251</v>
      </c>
      <c r="L364" s="16">
        <f t="shared" si="67"/>
        <v>2434126247.6182499</v>
      </c>
      <c r="M364" s="17">
        <f>VLOOKUP(B364,Encargos!$A$8:$B$652,2,0)</f>
        <v>1.923E-3</v>
      </c>
    </row>
    <row r="365" spans="1:13">
      <c r="A365">
        <f t="shared" si="71"/>
        <v>5</v>
      </c>
      <c r="B365" s="1">
        <v>55550</v>
      </c>
      <c r="C365" s="16">
        <f t="shared" si="69"/>
        <v>2434126247.6182499</v>
      </c>
      <c r="D365" s="16">
        <f t="shared" si="68"/>
        <v>4099068.6009891327</v>
      </c>
      <c r="E365" s="16">
        <f t="shared" si="72"/>
        <v>2438225316.2192392</v>
      </c>
      <c r="F365" s="16">
        <f>'9496'!X363</f>
        <v>0</v>
      </c>
      <c r="G365" s="29">
        <v>0</v>
      </c>
      <c r="H365" s="16">
        <f t="shared" si="66"/>
        <v>8127417.7207307983</v>
      </c>
      <c r="I365" s="18">
        <f t="shared" si="70"/>
        <v>492532332.36043859</v>
      </c>
      <c r="J365" s="16">
        <f t="shared" si="73"/>
        <v>8127417.7207307983</v>
      </c>
      <c r="K365" s="19">
        <f t="shared" si="74"/>
        <v>484404914.6397078</v>
      </c>
      <c r="L365" s="16">
        <f t="shared" si="67"/>
        <v>1953820401.5795314</v>
      </c>
      <c r="M365" s="17">
        <f>VLOOKUP(B365,Encargos!$A$8:$B$652,2,0)</f>
        <v>1.684E-3</v>
      </c>
    </row>
    <row r="366" spans="1:13">
      <c r="A366">
        <f t="shared" si="71"/>
        <v>4</v>
      </c>
      <c r="B366" s="1">
        <v>55579</v>
      </c>
      <c r="C366" s="16">
        <f t="shared" si="69"/>
        <v>1953820401.5795314</v>
      </c>
      <c r="D366" s="16">
        <f t="shared" si="68"/>
        <v>4142099.2513486063</v>
      </c>
      <c r="E366" s="16">
        <f t="shared" si="72"/>
        <v>1957962500.8308799</v>
      </c>
      <c r="F366" s="16">
        <f>'9496'!X364</f>
        <v>0</v>
      </c>
      <c r="G366" s="29">
        <v>0</v>
      </c>
      <c r="H366" s="16">
        <f t="shared" si="66"/>
        <v>6526541.6694362666</v>
      </c>
      <c r="I366" s="18">
        <f t="shared" si="70"/>
        <v>493576500.90504265</v>
      </c>
      <c r="J366" s="16">
        <f t="shared" si="73"/>
        <v>6526541.6694362666</v>
      </c>
      <c r="K366" s="19">
        <f t="shared" si="74"/>
        <v>487049959.23560637</v>
      </c>
      <c r="L366" s="16">
        <f t="shared" si="67"/>
        <v>1470912541.5952735</v>
      </c>
      <c r="M366" s="17">
        <f>VLOOKUP(B366,Encargos!$A$8:$B$652,2,0)</f>
        <v>2.1199999999999999E-3</v>
      </c>
    </row>
    <row r="367" spans="1:13">
      <c r="A367">
        <f t="shared" si="71"/>
        <v>3</v>
      </c>
      <c r="B367" s="1">
        <v>55610</v>
      </c>
      <c r="C367" s="16">
        <f t="shared" ref="C367:C369" si="75">L366</f>
        <v>1470912541.5952735</v>
      </c>
      <c r="D367" s="16">
        <f t="shared" ref="D367:D369" si="76">C367*M367</f>
        <v>2419651.1309242249</v>
      </c>
      <c r="E367" s="16">
        <f t="shared" ref="E367:E369" si="77">C367+D367</f>
        <v>1473332192.7261977</v>
      </c>
      <c r="F367" s="16">
        <f>'9496'!X365</f>
        <v>0</v>
      </c>
      <c r="G367" s="29">
        <v>0</v>
      </c>
      <c r="H367" s="16">
        <f t="shared" ref="H367:H369" si="78">SUM(E367:G367)*$N$4</f>
        <v>4911107.3090873258</v>
      </c>
      <c r="I367" s="18">
        <f t="shared" ref="I367:I369" si="79">PMT($N$4,A367,-SUM(E367:G367))</f>
        <v>494388434.24903142</v>
      </c>
      <c r="J367" s="16">
        <f t="shared" ref="J367:J369" si="80">H367</f>
        <v>4911107.3090873258</v>
      </c>
      <c r="K367" s="19">
        <f t="shared" ref="K367:K369" si="81">I367-J367</f>
        <v>489477326.93994409</v>
      </c>
      <c r="L367" s="16">
        <f t="shared" ref="L367:L369" si="82">SUM(E367:H367)-I367</f>
        <v>983854865.78625357</v>
      </c>
      <c r="M367" s="17">
        <f>VLOOKUP(B367,Encargos!$A$8:$B$652,2,0)</f>
        <v>1.645E-3</v>
      </c>
    </row>
    <row r="368" spans="1:13">
      <c r="A368">
        <f t="shared" si="71"/>
        <v>2</v>
      </c>
      <c r="B368" s="1">
        <v>55640</v>
      </c>
      <c r="C368" s="16">
        <f t="shared" si="75"/>
        <v>983854865.78625357</v>
      </c>
      <c r="D368" s="16">
        <f t="shared" si="76"/>
        <v>1618441.2542183872</v>
      </c>
      <c r="E368" s="16">
        <f t="shared" si="77"/>
        <v>985473307.04047191</v>
      </c>
      <c r="F368" s="16">
        <f>'9496'!X366</f>
        <v>0</v>
      </c>
      <c r="G368" s="29">
        <v>0</v>
      </c>
      <c r="H368" s="16">
        <f t="shared" si="78"/>
        <v>3284911.0234682397</v>
      </c>
      <c r="I368" s="18">
        <f t="shared" si="79"/>
        <v>495201703.22337103</v>
      </c>
      <c r="J368" s="16">
        <f t="shared" si="80"/>
        <v>3284911.0234682397</v>
      </c>
      <c r="K368" s="19">
        <f t="shared" si="81"/>
        <v>491916792.19990277</v>
      </c>
      <c r="L368" s="16">
        <f t="shared" si="82"/>
        <v>493556514.84056914</v>
      </c>
      <c r="M368" s="17">
        <f>VLOOKUP(B368,Encargos!$A$8:$B$652,2,0)</f>
        <v>1.645E-3</v>
      </c>
    </row>
    <row r="369" spans="1:13">
      <c r="A369">
        <f t="shared" si="71"/>
        <v>1</v>
      </c>
      <c r="B369" s="1">
        <v>55671</v>
      </c>
      <c r="C369" s="16">
        <f t="shared" si="75"/>
        <v>493556514.84056914</v>
      </c>
      <c r="D369" s="16">
        <f t="shared" si="76"/>
        <v>929366.91744479164</v>
      </c>
      <c r="E369" s="16">
        <f t="shared" si="77"/>
        <v>494485881.7580139</v>
      </c>
      <c r="F369" s="16">
        <f>'9496'!X367</f>
        <v>0</v>
      </c>
      <c r="G369" s="29">
        <v>0</v>
      </c>
      <c r="H369" s="16">
        <f t="shared" si="78"/>
        <v>1648286.2725267131</v>
      </c>
      <c r="I369" s="18">
        <f t="shared" si="79"/>
        <v>496134168.03054059</v>
      </c>
      <c r="J369" s="16">
        <f t="shared" si="80"/>
        <v>1648286.2725267131</v>
      </c>
      <c r="K369" s="19">
        <f t="shared" si="81"/>
        <v>494485881.75801384</v>
      </c>
      <c r="L369" s="16">
        <f t="shared" si="82"/>
        <v>0</v>
      </c>
      <c r="M369" s="17">
        <f>VLOOKUP(B369,Encargos!$A$8:$B$652,2,0)</f>
        <v>1.8829999999999999E-3</v>
      </c>
    </row>
    <row r="370" spans="1:13">
      <c r="B370" s="1"/>
      <c r="C370" s="16"/>
      <c r="D370" s="16"/>
      <c r="E370" s="16"/>
      <c r="F370" s="16"/>
      <c r="G370" s="29"/>
      <c r="H370" s="16"/>
      <c r="I370" s="18"/>
      <c r="J370" s="16"/>
      <c r="K370" s="19"/>
      <c r="L370" s="16"/>
      <c r="M370" s="17" t="e">
        <f>VLOOKUP(B370,Encargos!$A$8:$B$652,2,0)</f>
        <v>#N/A</v>
      </c>
    </row>
    <row r="371" spans="1:13">
      <c r="B371" s="1"/>
      <c r="M371" s="17" t="e">
        <f>VLOOKUP(B371,Encargos!$A$8:$B$652,2,0)</f>
        <v>#N/A</v>
      </c>
    </row>
    <row r="372" spans="1:13">
      <c r="B372" s="1"/>
      <c r="M372" s="17" t="e">
        <f>VLOOKUP(B372,Encargos!$A$8:$B$652,2,0)</f>
        <v>#N/A</v>
      </c>
    </row>
    <row r="373" spans="1:13">
      <c r="B373" s="1"/>
      <c r="M373" s="17" t="e">
        <f>VLOOKUP(B373,Encargos!$A$8:$B$652,2,0)</f>
        <v>#N/A</v>
      </c>
    </row>
    <row r="374" spans="1:13">
      <c r="B374" s="1"/>
      <c r="M374" s="17" t="e">
        <f>VLOOKUP(B374,Encargos!$A$8:$B$652,2,0)</f>
        <v>#N/A</v>
      </c>
    </row>
    <row r="375" spans="1:13">
      <c r="B375" s="1"/>
      <c r="M375" s="17" t="e">
        <f>VLOOKUP(B375,Encargos!$A$8:$B$652,2,0)</f>
        <v>#N/A</v>
      </c>
    </row>
    <row r="376" spans="1:13">
      <c r="B376" s="1"/>
      <c r="M376" s="17" t="e">
        <f>VLOOKUP(B376,Encargos!$A$8:$B$652,2,0)</f>
        <v>#N/A</v>
      </c>
    </row>
    <row r="377" spans="1:13">
      <c r="B377" s="1"/>
      <c r="M377" s="17" t="e">
        <f>VLOOKUP(B377,Encargos!$A$8:$B$652,2,0)</f>
        <v>#N/A</v>
      </c>
    </row>
    <row r="378" spans="1:13">
      <c r="B378" s="1"/>
      <c r="M378" s="17" t="e">
        <f>VLOOKUP(B378,Encargos!$A$8:$B$652,2,0)</f>
        <v>#N/A</v>
      </c>
    </row>
    <row r="379" spans="1:13">
      <c r="B379" s="1"/>
      <c r="M379" s="17" t="e">
        <f>VLOOKUP(B379,Encargos!$A$8:$B$652,2,0)</f>
        <v>#N/A</v>
      </c>
    </row>
    <row r="380" spans="1:13">
      <c r="B380" s="1"/>
      <c r="M380" s="17" t="e">
        <f>VLOOKUP(B380,Encargos!$A$8:$B$652,2,0)</f>
        <v>#N/A</v>
      </c>
    </row>
    <row r="381" spans="1:13">
      <c r="B381" s="1"/>
      <c r="M381" s="17" t="e">
        <f>VLOOKUP(B381,Encargos!$A$8:$B$652,2,0)</f>
        <v>#N/A</v>
      </c>
    </row>
    <row r="382" spans="1:13">
      <c r="B382" s="1"/>
      <c r="M382" s="17" t="e">
        <f>VLOOKUP(B382,Encargos!$A$8:$B$652,2,0)</f>
        <v>#N/A</v>
      </c>
    </row>
    <row r="383" spans="1:13">
      <c r="B383" s="1"/>
      <c r="M383" s="17" t="e">
        <f>VLOOKUP(B383,Encargos!$A$8:$B$652,2,0)</f>
        <v>#N/A</v>
      </c>
    </row>
    <row r="384" spans="1:13">
      <c r="B384" s="1"/>
      <c r="M384" s="17" t="e">
        <f>VLOOKUP(B384,Encargos!$A$8:$B$652,2,0)</f>
        <v>#N/A</v>
      </c>
    </row>
    <row r="385" spans="2:13">
      <c r="B385" s="1"/>
      <c r="M385" s="17" t="e">
        <f>VLOOKUP(B385,Encargos!$A$8:$B$652,2,0)</f>
        <v>#N/A</v>
      </c>
    </row>
    <row r="386" spans="2:13">
      <c r="B386" s="1"/>
      <c r="M386" s="17" t="e">
        <f>VLOOKUP(B386,Encargos!$A$8:$B$652,2,0)</f>
        <v>#N/A</v>
      </c>
    </row>
    <row r="387" spans="2:13">
      <c r="B387" s="1"/>
      <c r="M387" s="17" t="e">
        <f>VLOOKUP(B387,Encargos!$A$8:$B$652,2,0)</f>
        <v>#N/A</v>
      </c>
    </row>
    <row r="388" spans="2:13">
      <c r="B388" s="1"/>
      <c r="M388" s="17" t="e">
        <f>VLOOKUP(B388,Encargos!$A$8:$B$652,2,0)</f>
        <v>#N/A</v>
      </c>
    </row>
    <row r="389" spans="2:13">
      <c r="B389" s="1"/>
      <c r="M389" s="17" t="e">
        <f>VLOOKUP(B389,Encargos!$A$8:$B$652,2,0)</f>
        <v>#N/A</v>
      </c>
    </row>
    <row r="390" spans="2:13">
      <c r="B390" s="1"/>
      <c r="M390" s="17" t="e">
        <f>VLOOKUP(B390,Encargos!$A$8:$B$652,2,0)</f>
        <v>#N/A</v>
      </c>
    </row>
    <row r="391" spans="2:13">
      <c r="B391" s="1"/>
      <c r="M391" s="17" t="e">
        <f>VLOOKUP(B391,Encargos!$A$8:$B$652,2,0)</f>
        <v>#N/A</v>
      </c>
    </row>
    <row r="392" spans="2:13">
      <c r="B392" s="1"/>
      <c r="M392" s="17" t="e">
        <f>VLOOKUP(B392,Encargos!$A$8:$B$652,2,0)</f>
        <v>#N/A</v>
      </c>
    </row>
    <row r="393" spans="2:13">
      <c r="B393" s="1"/>
      <c r="M393" s="17" t="e">
        <f>VLOOKUP(B393,Encargos!$A$8:$B$652,2,0)</f>
        <v>#N/A</v>
      </c>
    </row>
    <row r="394" spans="2:13">
      <c r="B394" s="1"/>
      <c r="M394" s="17" t="e">
        <f>VLOOKUP(B394,Encargos!$A$8:$B$652,2,0)</f>
        <v>#N/A</v>
      </c>
    </row>
    <row r="395" spans="2:13">
      <c r="B395" s="1"/>
      <c r="M395" s="17" t="e">
        <f>VLOOKUP(B395,Encargos!$A$8:$B$652,2,0)</f>
        <v>#N/A</v>
      </c>
    </row>
    <row r="396" spans="2:13">
      <c r="B396" s="1"/>
      <c r="M396" s="17" t="e">
        <f>VLOOKUP(B396,Encargos!$A$8:$B$652,2,0)</f>
        <v>#N/A</v>
      </c>
    </row>
    <row r="397" spans="2:13">
      <c r="B397" s="1"/>
      <c r="M397" s="17" t="e">
        <f>VLOOKUP(B397,Encargos!$A$8:$B$652,2,0)</f>
        <v>#N/A</v>
      </c>
    </row>
    <row r="398" spans="2:13">
      <c r="B398" s="1"/>
      <c r="M398" s="17" t="e">
        <f>VLOOKUP(B398,Encargos!$A$8:$B$652,2,0)</f>
        <v>#N/A</v>
      </c>
    </row>
    <row r="399" spans="2:13">
      <c r="B399" s="1"/>
      <c r="M399" s="17" t="e">
        <f>VLOOKUP(B399,Encargos!$A$8:$B$652,2,0)</f>
        <v>#N/A</v>
      </c>
    </row>
    <row r="400" spans="2:13">
      <c r="B400" s="1"/>
      <c r="M400" s="17" t="e">
        <f>VLOOKUP(B400,Encargos!$A$8:$B$652,2,0)</f>
        <v>#N/A</v>
      </c>
    </row>
    <row r="401" spans="2:13">
      <c r="B401" s="1"/>
      <c r="M401" s="17" t="e">
        <f>VLOOKUP(B401,Encargos!$A$8:$B$652,2,0)</f>
        <v>#N/A</v>
      </c>
    </row>
    <row r="402" spans="2:13">
      <c r="B402" s="1"/>
    </row>
    <row r="403" spans="2:13">
      <c r="B403" s="1"/>
    </row>
    <row r="404" spans="2:13">
      <c r="B404" s="1"/>
    </row>
    <row r="405" spans="2:13">
      <c r="B405" s="1"/>
    </row>
    <row r="406" spans="2:13">
      <c r="B406" s="1"/>
    </row>
    <row r="407" spans="2:13">
      <c r="B407" s="1"/>
    </row>
    <row r="408" spans="2:13">
      <c r="B408" s="1"/>
    </row>
    <row r="409" spans="2:13">
      <c r="B409" s="1"/>
    </row>
    <row r="410" spans="2:13">
      <c r="B410" s="1"/>
    </row>
    <row r="411" spans="2:13">
      <c r="B411" s="1"/>
    </row>
    <row r="412" spans="2:13">
      <c r="B412" s="1"/>
    </row>
    <row r="413" spans="2:13">
      <c r="B413" s="1"/>
    </row>
    <row r="414" spans="2:13">
      <c r="B414" s="1"/>
    </row>
    <row r="415" spans="2:13">
      <c r="B415" s="1"/>
    </row>
    <row r="416" spans="2:13">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650"/>
  <sheetViews>
    <sheetView zoomScaleNormal="100" workbookViewId="0">
      <selection activeCell="F14" sqref="F14"/>
    </sheetView>
  </sheetViews>
  <sheetFormatPr defaultRowHeight="14.45"/>
  <cols>
    <col min="2" max="2" width="10.85546875" bestFit="1" customWidth="1"/>
    <col min="3" max="5" width="20" bestFit="1" customWidth="1"/>
    <col min="6" max="6" width="17.85546875" customWidth="1"/>
    <col min="7" max="7" width="19.7109375" customWidth="1"/>
    <col min="8" max="8" width="17.42578125" bestFit="1" customWidth="1"/>
    <col min="9" max="9" width="18.5703125" bestFit="1" customWidth="1"/>
    <col min="10" max="10" width="20" bestFit="1" customWidth="1"/>
    <col min="14" max="14" width="10.42578125" bestFit="1" customWidth="1"/>
    <col min="15" max="15" width="19.5703125" bestFit="1" customWidth="1"/>
  </cols>
  <sheetData>
    <row r="1" spans="1:12">
      <c r="B1" s="2" t="s">
        <v>363</v>
      </c>
    </row>
    <row r="2" spans="1:12" ht="28.9">
      <c r="C2" s="3" t="s">
        <v>364</v>
      </c>
      <c r="D2" s="3" t="s">
        <v>365</v>
      </c>
      <c r="E2" s="3" t="s">
        <v>366</v>
      </c>
      <c r="F2" s="4" t="s">
        <v>49</v>
      </c>
      <c r="G2" s="4" t="s">
        <v>51</v>
      </c>
      <c r="H2" s="4" t="s">
        <v>369</v>
      </c>
      <c r="I2" s="4" t="s">
        <v>50</v>
      </c>
      <c r="J2" s="4" t="s">
        <v>370</v>
      </c>
      <c r="K2" t="s">
        <v>34</v>
      </c>
    </row>
    <row r="3" spans="1:12">
      <c r="L3" t="s">
        <v>371</v>
      </c>
    </row>
    <row r="4" spans="1:12">
      <c r="B4" s="1"/>
      <c r="K4" s="5"/>
      <c r="L4">
        <f>4%/12</f>
        <v>3.3333333333333335E-3</v>
      </c>
    </row>
    <row r="5" spans="1:12">
      <c r="B5" s="1">
        <v>44593</v>
      </c>
      <c r="C5" s="16">
        <v>0</v>
      </c>
      <c r="D5" s="16">
        <f>C5*K5</f>
        <v>0</v>
      </c>
      <c r="E5" s="16">
        <v>16357970209.790001</v>
      </c>
      <c r="F5" s="16">
        <f>SUM(E5:E5)*$L$4</f>
        <v>54526567.36596667</v>
      </c>
      <c r="G5" s="18">
        <v>0</v>
      </c>
      <c r="H5" s="16">
        <v>0</v>
      </c>
      <c r="I5" s="19">
        <v>0</v>
      </c>
      <c r="J5" s="16">
        <v>16357970209.790001</v>
      </c>
      <c r="K5" s="17">
        <f>VLOOKUP(B5,Encargos!$A$8:$C$652,2,0)</f>
        <v>4.3430000000000005E-3</v>
      </c>
    </row>
    <row r="6" spans="1:12">
      <c r="B6" s="1">
        <v>44621</v>
      </c>
      <c r="C6" s="16">
        <f t="shared" ref="C6:C8" si="0">J5</f>
        <v>16357970209.790001</v>
      </c>
      <c r="D6" s="16">
        <f>C6*K6</f>
        <v>65039289.554125048</v>
      </c>
      <c r="E6" s="16">
        <f t="shared" ref="E6:E8" si="1">C6+D6</f>
        <v>16423009499.344126</v>
      </c>
      <c r="F6" s="16">
        <f>SUM(E6:E6)*$L$4</f>
        <v>54743364.997813754</v>
      </c>
      <c r="G6" s="18">
        <v>0</v>
      </c>
      <c r="H6" s="16">
        <v>0</v>
      </c>
      <c r="I6" s="19">
        <v>0</v>
      </c>
      <c r="J6" s="16">
        <f>SUM(E6:F6)-G6</f>
        <v>16477752864.34194</v>
      </c>
      <c r="K6" s="17">
        <f>VLOOKUP(B6,Encargos!$A$8:$C$652,2,0)</f>
        <v>3.9760000000000004E-3</v>
      </c>
    </row>
    <row r="7" spans="1:12">
      <c r="A7">
        <v>360</v>
      </c>
      <c r="B7" s="1">
        <v>44652</v>
      </c>
      <c r="C7" s="16">
        <f t="shared" si="0"/>
        <v>16477752864.34194</v>
      </c>
      <c r="D7" s="16">
        <f>C7*K7</f>
        <v>69255995.288829178</v>
      </c>
      <c r="E7" s="16">
        <f t="shared" si="1"/>
        <v>16547008859.63077</v>
      </c>
      <c r="F7" s="16">
        <f>ROUND(SUM(E7:E7)*$L$4,2)</f>
        <v>55156696.200000003</v>
      </c>
      <c r="G7" s="18">
        <f>ROUND(PMT(4/1200,A7,-(E7+F7),0,1),2)</f>
        <v>78997951.239999995</v>
      </c>
      <c r="H7" s="16">
        <f>F7</f>
        <v>55156696.200000003</v>
      </c>
      <c r="I7" s="18">
        <f>G7-ROUND(H7,2)</f>
        <v>23841255.039999992</v>
      </c>
      <c r="J7" s="16">
        <f>SUM(E7:F7)-G7</f>
        <v>16523167604.590771</v>
      </c>
      <c r="K7" s="17">
        <f>VLOOKUP(B7,Encargos!$A$8:$C$652,2,0)</f>
        <v>4.2030000000000001E-3</v>
      </c>
    </row>
    <row r="8" spans="1:12">
      <c r="A8">
        <f>A7-1</f>
        <v>359</v>
      </c>
      <c r="B8" s="1">
        <v>44682</v>
      </c>
      <c r="C8" s="16">
        <f t="shared" si="0"/>
        <v>16523167604.590771</v>
      </c>
      <c r="D8" s="16">
        <f t="shared" ref="D8" si="2">C8*K8</f>
        <v>97767582.716363594</v>
      </c>
      <c r="E8" s="16">
        <f t="shared" si="1"/>
        <v>16620935187.307135</v>
      </c>
      <c r="F8" s="16">
        <f t="shared" ref="F8:F9" si="3">ROUND(SUM(E8:E8)*$L$4,2)</f>
        <v>55403117.289999999</v>
      </c>
      <c r="G8" s="18">
        <f t="shared" ref="G8:G9" si="4">ROUND(PMT(4/1200,A8,-(E8+F8),0,1),2)</f>
        <v>79465382.120000005</v>
      </c>
      <c r="H8" s="16">
        <f>F8</f>
        <v>55403117.289999999</v>
      </c>
      <c r="I8" s="18">
        <f>G8-ROUND(H8,2)</f>
        <v>24062264.830000006</v>
      </c>
      <c r="J8" s="16">
        <f>SUM(E8:F8)-G8</f>
        <v>16596872922.477135</v>
      </c>
      <c r="K8" s="17">
        <f>VLOOKUP(B8,Encargos!$A$8:$C$652,2,0)</f>
        <v>5.9170000000000004E-3</v>
      </c>
    </row>
    <row r="9" spans="1:12">
      <c r="A9">
        <f t="shared" ref="A9" si="5">A8-1</f>
        <v>358</v>
      </c>
      <c r="B9" s="1">
        <v>44713</v>
      </c>
      <c r="C9" s="16">
        <f t="shared" ref="C9" si="6">J8</f>
        <v>16596872922.477135</v>
      </c>
      <c r="D9" s="16">
        <f t="shared" ref="D9" si="7">C9*K9</f>
        <v>82868186.501928329</v>
      </c>
      <c r="E9" s="16">
        <f t="shared" ref="E9" si="8">C9+D9</f>
        <v>16679741108.979063</v>
      </c>
      <c r="F9" s="16">
        <f t="shared" si="3"/>
        <v>55599137.030000001</v>
      </c>
      <c r="G9" s="18">
        <f t="shared" si="4"/>
        <v>79862152.769999996</v>
      </c>
      <c r="H9" s="16">
        <f t="shared" ref="H9" si="9">F9</f>
        <v>55599137.030000001</v>
      </c>
      <c r="I9" s="18">
        <f>G9-ROUND(H9,2)</f>
        <v>24263015.739999995</v>
      </c>
      <c r="J9" s="16">
        <v>0</v>
      </c>
      <c r="K9" s="17">
        <f>VLOOKUP(B9,Encargos!$A$8:$C$652,2,0)</f>
        <v>4.993E-3</v>
      </c>
    </row>
    <row r="10" spans="1:12">
      <c r="B10" s="1"/>
      <c r="C10" s="16"/>
      <c r="D10" s="16"/>
      <c r="E10" s="16"/>
      <c r="F10" s="16"/>
      <c r="G10" s="18"/>
      <c r="H10" s="16"/>
      <c r="I10" s="19"/>
      <c r="J10" s="16"/>
      <c r="K10" s="17"/>
    </row>
    <row r="11" spans="1:12">
      <c r="B11" s="1"/>
      <c r="C11" s="16"/>
      <c r="D11" s="16"/>
      <c r="E11" s="16"/>
      <c r="F11" s="16"/>
      <c r="G11" s="18"/>
      <c r="H11" s="16"/>
      <c r="I11" s="19"/>
      <c r="J11" s="16"/>
      <c r="K11" s="17"/>
    </row>
    <row r="12" spans="1:12">
      <c r="B12" s="1"/>
      <c r="C12" s="16"/>
      <c r="D12" s="16"/>
      <c r="E12" s="16"/>
      <c r="F12" s="16"/>
      <c r="G12" s="18"/>
      <c r="H12" s="16"/>
      <c r="I12" s="19"/>
      <c r="J12" s="16"/>
      <c r="K12" s="17"/>
    </row>
    <row r="13" spans="1:12">
      <c r="B13" s="1"/>
      <c r="C13" s="16"/>
      <c r="D13" s="16"/>
      <c r="E13" s="16"/>
      <c r="F13" s="16"/>
      <c r="G13" s="18"/>
      <c r="H13" s="16"/>
      <c r="I13" s="19"/>
      <c r="J13" s="16"/>
      <c r="K13" s="17"/>
    </row>
    <row r="14" spans="1:12">
      <c r="B14" s="1"/>
      <c r="C14" s="16"/>
      <c r="D14" s="16"/>
      <c r="E14" s="16"/>
      <c r="F14" s="16"/>
      <c r="G14" s="18"/>
      <c r="H14" s="16"/>
      <c r="I14" s="19"/>
      <c r="J14" s="16"/>
      <c r="K14" s="17"/>
    </row>
    <row r="15" spans="1:12">
      <c r="B15" s="1"/>
      <c r="C15" s="16"/>
      <c r="D15" s="16"/>
      <c r="E15" s="16"/>
      <c r="F15" s="16"/>
      <c r="G15" s="18"/>
      <c r="H15" s="16"/>
      <c r="I15" s="19"/>
      <c r="J15" s="16"/>
      <c r="K15" s="17"/>
    </row>
    <row r="16" spans="1:12">
      <c r="B16" s="1"/>
      <c r="C16" s="16"/>
      <c r="D16" s="16"/>
      <c r="E16" s="16"/>
      <c r="F16" s="16"/>
      <c r="G16" s="18"/>
      <c r="H16" s="16"/>
      <c r="I16" s="19"/>
      <c r="J16" s="16"/>
      <c r="K16" s="17"/>
    </row>
    <row r="17" spans="2:11">
      <c r="B17" s="1"/>
      <c r="C17" s="16"/>
      <c r="D17" s="16"/>
      <c r="E17" s="16"/>
      <c r="F17" s="16"/>
      <c r="G17" s="18"/>
      <c r="H17" s="16"/>
      <c r="I17" s="19"/>
      <c r="J17" s="16"/>
      <c r="K17" s="17"/>
    </row>
    <row r="18" spans="2:11">
      <c r="B18" s="1"/>
      <c r="C18" s="16"/>
      <c r="D18" s="16"/>
      <c r="E18" s="16"/>
      <c r="F18" s="16"/>
      <c r="G18" s="18"/>
      <c r="H18" s="16"/>
      <c r="I18" s="19"/>
      <c r="J18" s="16"/>
      <c r="K18" s="17"/>
    </row>
    <row r="19" spans="2:11">
      <c r="B19" s="1"/>
      <c r="C19" s="16"/>
      <c r="D19" s="16"/>
      <c r="E19" s="16"/>
      <c r="F19" s="16"/>
      <c r="G19" s="18"/>
      <c r="H19" s="16"/>
      <c r="I19" s="19"/>
      <c r="J19" s="16"/>
      <c r="K19" s="17"/>
    </row>
    <row r="20" spans="2:11">
      <c r="B20" s="1"/>
      <c r="C20" s="16"/>
      <c r="D20" s="16"/>
      <c r="E20" s="16"/>
      <c r="F20" s="16"/>
      <c r="G20" s="18"/>
      <c r="H20" s="16"/>
      <c r="I20" s="19"/>
      <c r="J20" s="16"/>
      <c r="K20" s="17"/>
    </row>
    <row r="21" spans="2:11">
      <c r="B21" s="1"/>
      <c r="C21" s="16"/>
      <c r="D21" s="16"/>
      <c r="E21" s="16"/>
      <c r="F21" s="16"/>
      <c r="G21" s="18"/>
      <c r="H21" s="16"/>
      <c r="I21" s="19"/>
      <c r="J21" s="16"/>
      <c r="K21" s="17"/>
    </row>
    <row r="22" spans="2:11">
      <c r="B22" s="1"/>
      <c r="C22" s="16"/>
      <c r="D22" s="16"/>
      <c r="E22" s="16"/>
      <c r="F22" s="16"/>
      <c r="G22" s="18"/>
      <c r="H22" s="16"/>
      <c r="I22" s="19"/>
      <c r="J22" s="16"/>
      <c r="K22" s="17"/>
    </row>
    <row r="23" spans="2:11">
      <c r="B23" s="1"/>
      <c r="C23" s="16"/>
      <c r="D23" s="16"/>
      <c r="E23" s="16"/>
      <c r="F23" s="16"/>
      <c r="G23" s="18"/>
      <c r="H23" s="16"/>
      <c r="I23" s="19"/>
      <c r="J23" s="16"/>
      <c r="K23" s="17"/>
    </row>
    <row r="24" spans="2:11">
      <c r="B24" s="1"/>
      <c r="C24" s="16"/>
      <c r="D24" s="16"/>
      <c r="E24" s="16"/>
      <c r="F24" s="16"/>
      <c r="G24" s="18"/>
      <c r="H24" s="16"/>
      <c r="I24" s="19"/>
      <c r="J24" s="16"/>
      <c r="K24" s="17"/>
    </row>
    <row r="25" spans="2:11">
      <c r="B25" s="1"/>
      <c r="C25" s="16"/>
      <c r="D25" s="16"/>
      <c r="E25" s="16"/>
      <c r="F25" s="16"/>
      <c r="G25" s="18"/>
      <c r="H25" s="16"/>
      <c r="I25" s="19"/>
      <c r="J25" s="16"/>
      <c r="K25" s="17"/>
    </row>
    <row r="26" spans="2:11">
      <c r="B26" s="1"/>
      <c r="C26" s="16"/>
      <c r="D26" s="16"/>
      <c r="E26" s="16"/>
      <c r="F26" s="16"/>
      <c r="G26" s="18"/>
      <c r="H26" s="16"/>
      <c r="I26" s="19"/>
      <c r="J26" s="16"/>
      <c r="K26" s="17"/>
    </row>
    <row r="27" spans="2:11">
      <c r="B27" s="1"/>
      <c r="C27" s="16"/>
      <c r="D27" s="16"/>
      <c r="E27" s="16"/>
      <c r="F27" s="16"/>
      <c r="G27" s="18"/>
      <c r="H27" s="16"/>
      <c r="I27" s="19"/>
      <c r="J27" s="16"/>
      <c r="K27" s="17"/>
    </row>
    <row r="28" spans="2:11">
      <c r="B28" s="1"/>
      <c r="C28" s="16"/>
      <c r="D28" s="16"/>
      <c r="E28" s="16"/>
      <c r="F28" s="16"/>
      <c r="G28" s="18"/>
      <c r="H28" s="16"/>
      <c r="I28" s="19"/>
      <c r="J28" s="16"/>
      <c r="K28" s="17"/>
    </row>
    <row r="29" spans="2:11">
      <c r="B29" s="1"/>
      <c r="C29" s="16"/>
      <c r="D29" s="16"/>
      <c r="E29" s="16"/>
      <c r="F29" s="16"/>
      <c r="G29" s="18"/>
      <c r="H29" s="16"/>
      <c r="I29" s="19"/>
      <c r="J29" s="16"/>
      <c r="K29" s="17"/>
    </row>
    <row r="30" spans="2:11">
      <c r="B30" s="1"/>
      <c r="C30" s="16"/>
      <c r="D30" s="16"/>
      <c r="E30" s="16"/>
      <c r="F30" s="16"/>
      <c r="G30" s="18"/>
      <c r="H30" s="16"/>
      <c r="I30" s="19"/>
      <c r="J30" s="16"/>
      <c r="K30" s="17"/>
    </row>
    <row r="31" spans="2:11">
      <c r="B31" s="1"/>
      <c r="C31" s="16"/>
      <c r="D31" s="16"/>
      <c r="E31" s="16"/>
      <c r="F31" s="16"/>
      <c r="G31" s="18"/>
      <c r="H31" s="16"/>
      <c r="I31" s="19"/>
      <c r="J31" s="16"/>
      <c r="K31" s="17"/>
    </row>
    <row r="32" spans="2:11">
      <c r="B32" s="1"/>
      <c r="C32" s="16"/>
      <c r="D32" s="16"/>
      <c r="E32" s="16"/>
      <c r="F32" s="16"/>
      <c r="G32" s="18"/>
      <c r="H32" s="16"/>
      <c r="I32" s="19"/>
      <c r="J32" s="16"/>
      <c r="K32" s="17"/>
    </row>
    <row r="33" spans="2:11">
      <c r="B33" s="1"/>
      <c r="C33" s="16"/>
      <c r="D33" s="16"/>
      <c r="E33" s="16"/>
      <c r="F33" s="16"/>
      <c r="G33" s="18"/>
      <c r="H33" s="16"/>
      <c r="I33" s="19"/>
      <c r="J33" s="16"/>
      <c r="K33" s="17"/>
    </row>
    <row r="34" spans="2:11">
      <c r="B34" s="1"/>
      <c r="C34" s="16"/>
      <c r="D34" s="16"/>
      <c r="E34" s="16"/>
      <c r="F34" s="16"/>
      <c r="G34" s="18"/>
      <c r="H34" s="16"/>
      <c r="I34" s="19"/>
      <c r="J34" s="16"/>
      <c r="K34" s="17"/>
    </row>
    <row r="35" spans="2:11">
      <c r="B35" s="1"/>
      <c r="C35" s="16"/>
      <c r="D35" s="16"/>
      <c r="E35" s="16"/>
      <c r="F35" s="16"/>
      <c r="G35" s="18"/>
      <c r="H35" s="16"/>
      <c r="I35" s="19"/>
      <c r="J35" s="16"/>
      <c r="K35" s="17"/>
    </row>
    <row r="36" spans="2:11">
      <c r="B36" s="1"/>
      <c r="C36" s="16"/>
      <c r="D36" s="16"/>
      <c r="E36" s="16"/>
      <c r="F36" s="16"/>
      <c r="G36" s="18"/>
      <c r="H36" s="16"/>
      <c r="I36" s="19"/>
      <c r="J36" s="16"/>
      <c r="K36" s="17"/>
    </row>
    <row r="37" spans="2:11">
      <c r="B37" s="1"/>
      <c r="C37" s="16"/>
      <c r="D37" s="16"/>
      <c r="E37" s="16"/>
      <c r="F37" s="16"/>
      <c r="G37" s="18"/>
      <c r="H37" s="16"/>
      <c r="I37" s="19"/>
      <c r="J37" s="16"/>
      <c r="K37" s="17"/>
    </row>
    <row r="38" spans="2:11">
      <c r="B38" s="1"/>
      <c r="C38" s="16"/>
      <c r="D38" s="16"/>
      <c r="E38" s="16"/>
      <c r="F38" s="16"/>
      <c r="G38" s="18"/>
      <c r="H38" s="16"/>
      <c r="I38" s="19"/>
      <c r="J38" s="16"/>
      <c r="K38" s="17"/>
    </row>
    <row r="39" spans="2:11">
      <c r="B39" s="1"/>
      <c r="C39" s="16"/>
      <c r="D39" s="16"/>
      <c r="E39" s="16"/>
      <c r="F39" s="16"/>
      <c r="G39" s="18"/>
      <c r="H39" s="16"/>
      <c r="I39" s="19"/>
      <c r="J39" s="16"/>
      <c r="K39" s="17"/>
    </row>
    <row r="40" spans="2:11">
      <c r="B40" s="1"/>
      <c r="C40" s="16"/>
      <c r="D40" s="16"/>
      <c r="E40" s="16"/>
      <c r="F40" s="16"/>
      <c r="G40" s="18"/>
      <c r="H40" s="16"/>
      <c r="I40" s="19"/>
      <c r="J40" s="16"/>
      <c r="K40" s="17"/>
    </row>
    <row r="41" spans="2:11">
      <c r="B41" s="1"/>
      <c r="C41" s="16"/>
      <c r="D41" s="16"/>
      <c r="E41" s="16"/>
      <c r="F41" s="16"/>
      <c r="G41" s="18"/>
      <c r="H41" s="16"/>
      <c r="I41" s="19"/>
      <c r="J41" s="16"/>
      <c r="K41" s="17"/>
    </row>
    <row r="42" spans="2:11">
      <c r="B42" s="1"/>
      <c r="C42" s="16"/>
      <c r="D42" s="16"/>
      <c r="E42" s="16"/>
      <c r="F42" s="16"/>
      <c r="G42" s="18"/>
      <c r="H42" s="16"/>
      <c r="I42" s="19"/>
      <c r="J42" s="16"/>
      <c r="K42" s="17"/>
    </row>
    <row r="43" spans="2:11">
      <c r="B43" s="1"/>
      <c r="C43" s="16"/>
      <c r="D43" s="16"/>
      <c r="E43" s="16"/>
      <c r="F43" s="16"/>
      <c r="G43" s="18"/>
      <c r="H43" s="16"/>
      <c r="I43" s="19"/>
      <c r="J43" s="16"/>
      <c r="K43" s="17"/>
    </row>
    <row r="44" spans="2:11">
      <c r="B44" s="1"/>
      <c r="C44" s="16"/>
      <c r="D44" s="16"/>
      <c r="E44" s="16"/>
      <c r="F44" s="16"/>
      <c r="G44" s="18"/>
      <c r="H44" s="16"/>
      <c r="I44" s="19"/>
      <c r="J44" s="16"/>
      <c r="K44" s="17"/>
    </row>
    <row r="45" spans="2:11">
      <c r="B45" s="1"/>
      <c r="C45" s="16"/>
      <c r="D45" s="16"/>
      <c r="E45" s="16"/>
      <c r="F45" s="16"/>
      <c r="G45" s="18"/>
      <c r="H45" s="16"/>
      <c r="I45" s="19"/>
      <c r="J45" s="16"/>
      <c r="K45" s="17"/>
    </row>
    <row r="46" spans="2:11">
      <c r="B46" s="1"/>
      <c r="C46" s="16"/>
      <c r="D46" s="16"/>
      <c r="E46" s="16"/>
      <c r="F46" s="16"/>
      <c r="G46" s="18"/>
      <c r="H46" s="16"/>
      <c r="I46" s="19"/>
      <c r="J46" s="16"/>
      <c r="K46" s="17"/>
    </row>
    <row r="47" spans="2:11">
      <c r="B47" s="1"/>
      <c r="C47" s="16"/>
      <c r="D47" s="16"/>
      <c r="E47" s="16"/>
      <c r="F47" s="16"/>
      <c r="G47" s="18"/>
      <c r="H47" s="16"/>
      <c r="I47" s="19"/>
      <c r="J47" s="16"/>
      <c r="K47" s="17"/>
    </row>
    <row r="48" spans="2:11">
      <c r="B48" s="1"/>
      <c r="C48" s="16"/>
      <c r="D48" s="16"/>
      <c r="E48" s="16"/>
      <c r="F48" s="16"/>
      <c r="G48" s="18"/>
      <c r="H48" s="16"/>
      <c r="I48" s="19"/>
      <c r="J48" s="16"/>
      <c r="K48" s="17"/>
    </row>
    <row r="49" spans="2:11">
      <c r="B49" s="1"/>
      <c r="C49" s="16"/>
      <c r="D49" s="16"/>
      <c r="E49" s="16"/>
      <c r="F49" s="16"/>
      <c r="G49" s="18"/>
      <c r="H49" s="16"/>
      <c r="I49" s="19"/>
      <c r="J49" s="16"/>
      <c r="K49" s="17"/>
    </row>
    <row r="50" spans="2:11">
      <c r="B50" s="1"/>
      <c r="C50" s="16"/>
      <c r="D50" s="16"/>
      <c r="E50" s="16"/>
      <c r="F50" s="16"/>
      <c r="G50" s="18"/>
      <c r="H50" s="16"/>
      <c r="I50" s="19"/>
      <c r="J50" s="16"/>
      <c r="K50" s="17"/>
    </row>
    <row r="51" spans="2:11">
      <c r="B51" s="1"/>
      <c r="C51" s="16"/>
      <c r="D51" s="16"/>
      <c r="E51" s="16"/>
      <c r="F51" s="16"/>
      <c r="G51" s="18"/>
      <c r="H51" s="16"/>
      <c r="I51" s="19"/>
      <c r="J51" s="16"/>
      <c r="K51" s="17"/>
    </row>
    <row r="52" spans="2:11">
      <c r="B52" s="1"/>
      <c r="C52" s="16"/>
      <c r="D52" s="16"/>
      <c r="E52" s="16"/>
      <c r="F52" s="16"/>
      <c r="G52" s="18"/>
      <c r="H52" s="16"/>
      <c r="I52" s="19"/>
      <c r="J52" s="16"/>
      <c r="K52" s="17"/>
    </row>
    <row r="53" spans="2:11">
      <c r="B53" s="1"/>
      <c r="C53" s="16"/>
      <c r="D53" s="16"/>
      <c r="E53" s="16"/>
      <c r="F53" s="16"/>
      <c r="G53" s="18"/>
      <c r="H53" s="16"/>
      <c r="I53" s="19"/>
      <c r="J53" s="16"/>
      <c r="K53" s="17"/>
    </row>
    <row r="54" spans="2:11">
      <c r="B54" s="1"/>
      <c r="C54" s="16"/>
      <c r="D54" s="16"/>
      <c r="E54" s="16"/>
      <c r="F54" s="16"/>
      <c r="G54" s="18"/>
      <c r="H54" s="16"/>
      <c r="I54" s="19"/>
      <c r="J54" s="16"/>
      <c r="K54" s="17"/>
    </row>
    <row r="55" spans="2:11">
      <c r="B55" s="1"/>
      <c r="C55" s="16"/>
      <c r="D55" s="16"/>
      <c r="E55" s="16"/>
      <c r="F55" s="16"/>
      <c r="G55" s="18"/>
      <c r="H55" s="16"/>
      <c r="I55" s="19"/>
      <c r="J55" s="16"/>
      <c r="K55" s="17"/>
    </row>
    <row r="56" spans="2:11">
      <c r="B56" s="1"/>
      <c r="C56" s="16"/>
      <c r="D56" s="16"/>
      <c r="E56" s="16"/>
      <c r="F56" s="16"/>
      <c r="G56" s="18"/>
      <c r="H56" s="16"/>
      <c r="I56" s="19"/>
      <c r="J56" s="16"/>
      <c r="K56" s="17"/>
    </row>
    <row r="57" spans="2:11">
      <c r="B57" s="1"/>
      <c r="C57" s="16"/>
      <c r="D57" s="16"/>
      <c r="E57" s="16"/>
      <c r="F57" s="16"/>
      <c r="G57" s="18"/>
      <c r="H57" s="16"/>
      <c r="I57" s="19"/>
      <c r="J57" s="16"/>
      <c r="K57" s="17"/>
    </row>
    <row r="58" spans="2:11">
      <c r="B58" s="1"/>
      <c r="C58" s="16"/>
      <c r="D58" s="16"/>
      <c r="E58" s="16"/>
      <c r="F58" s="16"/>
      <c r="G58" s="18"/>
      <c r="H58" s="16"/>
      <c r="I58" s="19"/>
      <c r="J58" s="16"/>
      <c r="K58" s="17"/>
    </row>
    <row r="59" spans="2:11">
      <c r="B59" s="1"/>
      <c r="C59" s="16"/>
      <c r="D59" s="16"/>
      <c r="E59" s="16"/>
      <c r="F59" s="16"/>
      <c r="G59" s="18"/>
      <c r="H59" s="16"/>
      <c r="I59" s="19"/>
      <c r="J59" s="16"/>
      <c r="K59" s="17"/>
    </row>
    <row r="60" spans="2:11">
      <c r="B60" s="1"/>
      <c r="C60" s="16"/>
      <c r="D60" s="16"/>
      <c r="E60" s="16"/>
      <c r="F60" s="16"/>
      <c r="G60" s="18"/>
      <c r="H60" s="16"/>
      <c r="I60" s="19"/>
      <c r="J60" s="16"/>
      <c r="K60" s="17"/>
    </row>
    <row r="61" spans="2:11">
      <c r="B61" s="1"/>
      <c r="C61" s="16"/>
      <c r="D61" s="16"/>
      <c r="E61" s="16"/>
      <c r="F61" s="16"/>
      <c r="G61" s="18"/>
      <c r="H61" s="16"/>
      <c r="I61" s="19"/>
      <c r="J61" s="16"/>
      <c r="K61" s="17"/>
    </row>
    <row r="62" spans="2:11">
      <c r="B62" s="1"/>
      <c r="C62" s="16"/>
      <c r="D62" s="16"/>
      <c r="E62" s="16"/>
      <c r="F62" s="16"/>
      <c r="G62" s="18"/>
      <c r="H62" s="16"/>
      <c r="I62" s="19"/>
      <c r="J62" s="16"/>
      <c r="K62" s="17"/>
    </row>
    <row r="63" spans="2:11">
      <c r="B63" s="1"/>
      <c r="C63" s="16"/>
      <c r="D63" s="16"/>
      <c r="E63" s="16"/>
      <c r="F63" s="16"/>
      <c r="G63" s="18"/>
      <c r="H63" s="16"/>
      <c r="I63" s="19"/>
      <c r="J63" s="16"/>
      <c r="K63" s="17"/>
    </row>
    <row r="64" spans="2:11">
      <c r="B64" s="1"/>
      <c r="C64" s="16"/>
      <c r="D64" s="16"/>
      <c r="E64" s="16"/>
      <c r="F64" s="16"/>
      <c r="G64" s="18"/>
      <c r="H64" s="16"/>
      <c r="I64" s="19"/>
      <c r="J64" s="16"/>
      <c r="K64" s="17"/>
    </row>
    <row r="65" spans="2:11">
      <c r="B65" s="1"/>
      <c r="C65" s="16"/>
      <c r="D65" s="16"/>
      <c r="E65" s="16"/>
      <c r="F65" s="16"/>
      <c r="G65" s="18"/>
      <c r="H65" s="16"/>
      <c r="I65" s="19"/>
      <c r="J65" s="16"/>
      <c r="K65" s="17"/>
    </row>
    <row r="66" spans="2:11">
      <c r="B66" s="1"/>
      <c r="C66" s="16"/>
      <c r="D66" s="16"/>
      <c r="E66" s="16"/>
      <c r="F66" s="16"/>
      <c r="G66" s="18"/>
      <c r="H66" s="16"/>
      <c r="I66" s="19"/>
      <c r="J66" s="16"/>
      <c r="K66" s="17"/>
    </row>
    <row r="67" spans="2:11">
      <c r="B67" s="1"/>
      <c r="C67" s="16"/>
      <c r="D67" s="16"/>
      <c r="E67" s="16"/>
      <c r="F67" s="16"/>
      <c r="G67" s="18"/>
      <c r="H67" s="16"/>
      <c r="I67" s="19"/>
      <c r="J67" s="16"/>
      <c r="K67" s="17"/>
    </row>
    <row r="68" spans="2:11">
      <c r="B68" s="1"/>
      <c r="C68" s="16"/>
      <c r="D68" s="16"/>
      <c r="E68" s="16"/>
      <c r="F68" s="16"/>
      <c r="G68" s="18"/>
      <c r="H68" s="16"/>
      <c r="I68" s="19"/>
      <c r="J68" s="16"/>
      <c r="K68" s="17"/>
    </row>
    <row r="69" spans="2:11">
      <c r="B69" s="1"/>
      <c r="C69" s="16"/>
      <c r="D69" s="16"/>
      <c r="E69" s="16"/>
      <c r="F69" s="16"/>
      <c r="G69" s="18"/>
      <c r="H69" s="16"/>
      <c r="I69" s="19"/>
      <c r="J69" s="16"/>
      <c r="K69" s="17"/>
    </row>
    <row r="70" spans="2:11">
      <c r="B70" s="1"/>
      <c r="C70" s="16"/>
      <c r="D70" s="16"/>
      <c r="E70" s="16"/>
      <c r="F70" s="16"/>
      <c r="G70" s="18"/>
      <c r="H70" s="16"/>
      <c r="I70" s="19"/>
      <c r="J70" s="16"/>
      <c r="K70" s="17"/>
    </row>
    <row r="71" spans="2:11">
      <c r="B71" s="1"/>
      <c r="C71" s="16"/>
      <c r="D71" s="16"/>
      <c r="E71" s="16"/>
      <c r="F71" s="16"/>
      <c r="G71" s="18"/>
      <c r="H71" s="16"/>
      <c r="I71" s="19"/>
      <c r="J71" s="16"/>
      <c r="K71" s="17"/>
    </row>
    <row r="72" spans="2:11">
      <c r="B72" s="1"/>
      <c r="C72" s="16"/>
      <c r="D72" s="16"/>
      <c r="E72" s="16"/>
      <c r="F72" s="16"/>
      <c r="G72" s="18"/>
      <c r="H72" s="16"/>
      <c r="I72" s="19"/>
      <c r="J72" s="16"/>
      <c r="K72" s="17"/>
    </row>
    <row r="73" spans="2:11">
      <c r="B73" s="1"/>
      <c r="C73" s="16"/>
      <c r="D73" s="16"/>
      <c r="E73" s="16"/>
      <c r="F73" s="16"/>
      <c r="G73" s="18"/>
      <c r="H73" s="16"/>
      <c r="I73" s="19"/>
      <c r="J73" s="16"/>
      <c r="K73" s="17"/>
    </row>
    <row r="74" spans="2:11">
      <c r="B74" s="1"/>
      <c r="C74" s="16"/>
      <c r="D74" s="16"/>
      <c r="E74" s="16"/>
      <c r="F74" s="16"/>
      <c r="G74" s="18"/>
      <c r="H74" s="16"/>
      <c r="I74" s="19"/>
      <c r="J74" s="16"/>
      <c r="K74" s="17"/>
    </row>
    <row r="75" spans="2:11">
      <c r="B75" s="1"/>
      <c r="C75" s="16"/>
      <c r="D75" s="16"/>
      <c r="E75" s="16"/>
      <c r="F75" s="16"/>
      <c r="G75" s="18"/>
      <c r="H75" s="16"/>
      <c r="I75" s="19"/>
      <c r="J75" s="16"/>
      <c r="K75" s="17"/>
    </row>
    <row r="76" spans="2:11">
      <c r="B76" s="1"/>
      <c r="C76" s="16"/>
      <c r="D76" s="16"/>
      <c r="E76" s="16"/>
      <c r="F76" s="16"/>
      <c r="G76" s="18"/>
      <c r="H76" s="16"/>
      <c r="I76" s="19"/>
      <c r="J76" s="16"/>
      <c r="K76" s="17"/>
    </row>
    <row r="77" spans="2:11">
      <c r="B77" s="1"/>
      <c r="C77" s="16"/>
      <c r="D77" s="16"/>
      <c r="E77" s="16"/>
      <c r="F77" s="16"/>
      <c r="G77" s="18"/>
      <c r="H77" s="16"/>
      <c r="I77" s="19"/>
      <c r="J77" s="16"/>
      <c r="K77" s="17"/>
    </row>
    <row r="78" spans="2:11">
      <c r="B78" s="1"/>
      <c r="C78" s="16"/>
      <c r="D78" s="16"/>
      <c r="E78" s="16"/>
      <c r="F78" s="16"/>
      <c r="G78" s="18"/>
      <c r="H78" s="16"/>
      <c r="I78" s="19"/>
      <c r="J78" s="16"/>
      <c r="K78" s="17"/>
    </row>
    <row r="79" spans="2:11">
      <c r="B79" s="1"/>
      <c r="C79" s="16"/>
      <c r="D79" s="16"/>
      <c r="E79" s="16"/>
      <c r="F79" s="16"/>
      <c r="G79" s="18"/>
      <c r="H79" s="16"/>
      <c r="I79" s="19"/>
      <c r="J79" s="16"/>
      <c r="K79" s="17"/>
    </row>
    <row r="80" spans="2:11">
      <c r="B80" s="1"/>
      <c r="C80" s="16"/>
      <c r="D80" s="16"/>
      <c r="E80" s="16"/>
      <c r="F80" s="16"/>
      <c r="G80" s="18"/>
      <c r="H80" s="16"/>
      <c r="I80" s="19"/>
      <c r="J80" s="16"/>
      <c r="K80" s="17"/>
    </row>
    <row r="81" spans="2:11">
      <c r="B81" s="1"/>
      <c r="C81" s="16"/>
      <c r="D81" s="16"/>
      <c r="E81" s="16"/>
      <c r="F81" s="16"/>
      <c r="G81" s="18"/>
      <c r="H81" s="16"/>
      <c r="I81" s="19"/>
      <c r="J81" s="16"/>
      <c r="K81" s="17"/>
    </row>
    <row r="82" spans="2:11">
      <c r="B82" s="1"/>
      <c r="C82" s="16"/>
      <c r="D82" s="16"/>
      <c r="E82" s="16"/>
      <c r="F82" s="16"/>
      <c r="G82" s="18"/>
      <c r="H82" s="16"/>
      <c r="I82" s="19"/>
      <c r="J82" s="16"/>
      <c r="K82" s="17"/>
    </row>
    <row r="83" spans="2:11">
      <c r="B83" s="1"/>
      <c r="C83" s="16"/>
      <c r="D83" s="16"/>
      <c r="E83" s="16"/>
      <c r="F83" s="16"/>
      <c r="G83" s="18"/>
      <c r="H83" s="16"/>
      <c r="I83" s="19"/>
      <c r="J83" s="16"/>
      <c r="K83" s="17"/>
    </row>
    <row r="84" spans="2:11">
      <c r="B84" s="1"/>
      <c r="C84" s="16"/>
      <c r="D84" s="16"/>
      <c r="E84" s="16"/>
      <c r="F84" s="16"/>
      <c r="G84" s="18"/>
      <c r="H84" s="16"/>
      <c r="I84" s="19"/>
      <c r="J84" s="16"/>
      <c r="K84" s="17"/>
    </row>
    <row r="85" spans="2:11">
      <c r="B85" s="1"/>
      <c r="C85" s="16"/>
      <c r="D85" s="16"/>
      <c r="E85" s="16"/>
      <c r="F85" s="16"/>
      <c r="G85" s="18"/>
      <c r="H85" s="16"/>
      <c r="I85" s="19"/>
      <c r="J85" s="16"/>
      <c r="K85" s="17"/>
    </row>
    <row r="86" spans="2:11">
      <c r="B86" s="1"/>
      <c r="C86" s="16"/>
      <c r="D86" s="16"/>
      <c r="E86" s="16"/>
      <c r="F86" s="16"/>
      <c r="G86" s="18"/>
      <c r="H86" s="16"/>
      <c r="I86" s="19"/>
      <c r="J86" s="16"/>
      <c r="K86" s="17"/>
    </row>
    <row r="87" spans="2:11">
      <c r="B87" s="1"/>
      <c r="C87" s="16"/>
      <c r="D87" s="16"/>
      <c r="E87" s="16"/>
      <c r="F87" s="16"/>
      <c r="G87" s="18"/>
      <c r="H87" s="16"/>
      <c r="I87" s="19"/>
      <c r="J87" s="16"/>
      <c r="K87" s="17"/>
    </row>
    <row r="88" spans="2:11">
      <c r="B88" s="1"/>
      <c r="C88" s="16"/>
      <c r="D88" s="16"/>
      <c r="E88" s="16"/>
      <c r="F88" s="16"/>
      <c r="G88" s="18"/>
      <c r="H88" s="16"/>
      <c r="I88" s="19"/>
      <c r="J88" s="16"/>
      <c r="K88" s="17"/>
    </row>
    <row r="89" spans="2:11">
      <c r="B89" s="1"/>
      <c r="C89" s="16"/>
      <c r="D89" s="16"/>
      <c r="E89" s="16"/>
      <c r="F89" s="16"/>
      <c r="G89" s="18"/>
      <c r="H89" s="16"/>
      <c r="I89" s="19"/>
      <c r="J89" s="16"/>
      <c r="K89" s="17"/>
    </row>
    <row r="90" spans="2:11">
      <c r="B90" s="1"/>
      <c r="C90" s="16"/>
      <c r="D90" s="16"/>
      <c r="E90" s="16"/>
      <c r="F90" s="16"/>
      <c r="G90" s="18"/>
      <c r="H90" s="16"/>
      <c r="I90" s="19"/>
      <c r="J90" s="16"/>
      <c r="K90" s="17"/>
    </row>
    <row r="91" spans="2:11">
      <c r="B91" s="1"/>
      <c r="C91" s="16"/>
      <c r="D91" s="16"/>
      <c r="E91" s="16"/>
      <c r="F91" s="16"/>
      <c r="G91" s="18"/>
      <c r="H91" s="16"/>
      <c r="I91" s="19"/>
      <c r="J91" s="16"/>
      <c r="K91" s="17"/>
    </row>
    <row r="92" spans="2:11">
      <c r="B92" s="1"/>
      <c r="C92" s="16"/>
      <c r="D92" s="16"/>
      <c r="E92" s="16"/>
      <c r="F92" s="16"/>
      <c r="G92" s="18"/>
      <c r="H92" s="16"/>
      <c r="I92" s="19"/>
      <c r="J92" s="16"/>
      <c r="K92" s="17"/>
    </row>
    <row r="93" spans="2:11">
      <c r="B93" s="1"/>
      <c r="C93" s="16"/>
      <c r="D93" s="16"/>
      <c r="E93" s="16"/>
      <c r="F93" s="16"/>
      <c r="G93" s="18"/>
      <c r="H93" s="16"/>
      <c r="I93" s="19"/>
      <c r="J93" s="16"/>
      <c r="K93" s="17"/>
    </row>
    <row r="94" spans="2:11">
      <c r="B94" s="1"/>
      <c r="C94" s="16"/>
      <c r="D94" s="16"/>
      <c r="E94" s="16"/>
      <c r="F94" s="16"/>
      <c r="G94" s="18"/>
      <c r="H94" s="16"/>
      <c r="I94" s="19"/>
      <c r="J94" s="16"/>
      <c r="K94" s="17"/>
    </row>
    <row r="95" spans="2:11">
      <c r="B95" s="1"/>
      <c r="C95" s="16"/>
      <c r="D95" s="16"/>
      <c r="E95" s="16"/>
      <c r="F95" s="16"/>
      <c r="G95" s="18"/>
      <c r="H95" s="16"/>
      <c r="I95" s="19"/>
      <c r="J95" s="16"/>
      <c r="K95" s="17"/>
    </row>
    <row r="96" spans="2:11">
      <c r="B96" s="1"/>
      <c r="C96" s="16"/>
      <c r="D96" s="16"/>
      <c r="E96" s="16"/>
      <c r="F96" s="16"/>
      <c r="G96" s="18"/>
      <c r="H96" s="16"/>
      <c r="I96" s="19"/>
      <c r="J96" s="16"/>
      <c r="K96" s="17"/>
    </row>
    <row r="97" spans="2:11">
      <c r="B97" s="1"/>
      <c r="C97" s="16"/>
      <c r="D97" s="16"/>
      <c r="E97" s="16"/>
      <c r="F97" s="16"/>
      <c r="G97" s="18"/>
      <c r="H97" s="16"/>
      <c r="I97" s="19"/>
      <c r="J97" s="16"/>
      <c r="K97" s="17"/>
    </row>
    <row r="98" spans="2:11">
      <c r="B98" s="1"/>
      <c r="C98" s="16"/>
      <c r="D98" s="16"/>
      <c r="E98" s="16"/>
      <c r="F98" s="16"/>
      <c r="G98" s="18"/>
      <c r="H98" s="16"/>
      <c r="I98" s="19"/>
      <c r="J98" s="16"/>
      <c r="K98" s="17"/>
    </row>
    <row r="99" spans="2:11">
      <c r="B99" s="1"/>
      <c r="C99" s="16"/>
      <c r="D99" s="16"/>
      <c r="E99" s="16"/>
      <c r="F99" s="16"/>
      <c r="G99" s="18"/>
      <c r="H99" s="16"/>
      <c r="I99" s="19"/>
      <c r="J99" s="16"/>
      <c r="K99" s="17"/>
    </row>
    <row r="100" spans="2:11">
      <c r="B100" s="1"/>
      <c r="C100" s="16"/>
      <c r="D100" s="16"/>
      <c r="E100" s="16"/>
      <c r="F100" s="16"/>
      <c r="G100" s="18"/>
      <c r="H100" s="16"/>
      <c r="I100" s="19"/>
      <c r="J100" s="16"/>
      <c r="K100" s="17"/>
    </row>
    <row r="101" spans="2:11">
      <c r="B101" s="1"/>
      <c r="C101" s="16"/>
      <c r="D101" s="16"/>
      <c r="E101" s="16"/>
      <c r="F101" s="16"/>
      <c r="G101" s="18"/>
      <c r="H101" s="16"/>
      <c r="I101" s="19"/>
      <c r="J101" s="16"/>
      <c r="K101" s="17"/>
    </row>
    <row r="102" spans="2:11">
      <c r="B102" s="1"/>
      <c r="C102" s="16"/>
      <c r="D102" s="16"/>
      <c r="E102" s="16"/>
      <c r="F102" s="16"/>
      <c r="G102" s="18"/>
      <c r="H102" s="16"/>
      <c r="I102" s="19"/>
      <c r="J102" s="16"/>
      <c r="K102" s="17"/>
    </row>
    <row r="103" spans="2:11">
      <c r="B103" s="1"/>
      <c r="C103" s="16"/>
      <c r="D103" s="16"/>
      <c r="E103" s="16"/>
      <c r="F103" s="16"/>
      <c r="G103" s="18"/>
      <c r="H103" s="16"/>
      <c r="I103" s="19"/>
      <c r="J103" s="16"/>
      <c r="K103" s="17"/>
    </row>
    <row r="104" spans="2:11">
      <c r="B104" s="1"/>
      <c r="C104" s="16"/>
      <c r="D104" s="16"/>
      <c r="E104" s="16"/>
      <c r="F104" s="16"/>
      <c r="G104" s="18"/>
      <c r="H104" s="16"/>
      <c r="I104" s="19"/>
      <c r="J104" s="16"/>
      <c r="K104" s="17"/>
    </row>
    <row r="105" spans="2:11">
      <c r="B105" s="1"/>
      <c r="C105" s="16"/>
      <c r="D105" s="16"/>
      <c r="E105" s="16"/>
      <c r="F105" s="16"/>
      <c r="G105" s="18"/>
      <c r="H105" s="16"/>
      <c r="I105" s="19"/>
      <c r="J105" s="16"/>
      <c r="K105" s="17"/>
    </row>
    <row r="106" spans="2:11">
      <c r="B106" s="1"/>
      <c r="C106" s="16"/>
      <c r="D106" s="16"/>
      <c r="E106" s="16"/>
      <c r="F106" s="16"/>
      <c r="G106" s="18"/>
      <c r="H106" s="16"/>
      <c r="I106" s="19"/>
      <c r="J106" s="16"/>
      <c r="K106" s="17"/>
    </row>
    <row r="107" spans="2:11">
      <c r="B107" s="1"/>
      <c r="C107" s="16"/>
      <c r="D107" s="16"/>
      <c r="E107" s="16"/>
      <c r="F107" s="16"/>
      <c r="G107" s="18"/>
      <c r="H107" s="16"/>
      <c r="I107" s="19"/>
      <c r="J107" s="16"/>
      <c r="K107" s="17"/>
    </row>
    <row r="108" spans="2:11">
      <c r="B108" s="1"/>
      <c r="C108" s="16"/>
      <c r="D108" s="16"/>
      <c r="E108" s="16"/>
      <c r="F108" s="16"/>
      <c r="G108" s="18"/>
      <c r="H108" s="16"/>
      <c r="I108" s="19"/>
      <c r="J108" s="16"/>
      <c r="K108" s="17"/>
    </row>
    <row r="109" spans="2:11">
      <c r="B109" s="1"/>
      <c r="C109" s="16"/>
      <c r="D109" s="16"/>
      <c r="E109" s="16"/>
      <c r="F109" s="16"/>
      <c r="G109" s="18"/>
      <c r="H109" s="16"/>
      <c r="I109" s="19"/>
      <c r="J109" s="16"/>
      <c r="K109" s="17"/>
    </row>
    <row r="110" spans="2:11">
      <c r="B110" s="1"/>
      <c r="C110" s="16"/>
      <c r="D110" s="16"/>
      <c r="E110" s="16"/>
      <c r="F110" s="16"/>
      <c r="G110" s="18"/>
      <c r="H110" s="16"/>
      <c r="I110" s="19"/>
      <c r="J110" s="16"/>
      <c r="K110" s="17"/>
    </row>
    <row r="111" spans="2:11">
      <c r="B111" s="1"/>
      <c r="C111" s="16"/>
      <c r="D111" s="16"/>
      <c r="E111" s="16"/>
      <c r="F111" s="16"/>
      <c r="G111" s="18"/>
      <c r="H111" s="16"/>
      <c r="I111" s="19"/>
      <c r="J111" s="16"/>
      <c r="K111" s="17"/>
    </row>
    <row r="112" spans="2:11">
      <c r="B112" s="1"/>
      <c r="C112" s="16"/>
      <c r="D112" s="16"/>
      <c r="E112" s="16"/>
      <c r="F112" s="16"/>
      <c r="G112" s="18"/>
      <c r="H112" s="16"/>
      <c r="I112" s="19"/>
      <c r="J112" s="16"/>
      <c r="K112" s="17"/>
    </row>
    <row r="113" spans="2:11">
      <c r="B113" s="1"/>
      <c r="C113" s="16"/>
      <c r="D113" s="16"/>
      <c r="E113" s="16"/>
      <c r="F113" s="16"/>
      <c r="G113" s="18"/>
      <c r="H113" s="16"/>
      <c r="I113" s="19"/>
      <c r="J113" s="16"/>
      <c r="K113" s="17"/>
    </row>
    <row r="114" spans="2:11">
      <c r="B114" s="1"/>
      <c r="C114" s="16"/>
      <c r="D114" s="16"/>
      <c r="E114" s="16"/>
      <c r="F114" s="16"/>
      <c r="G114" s="18"/>
      <c r="H114" s="16"/>
      <c r="I114" s="19"/>
      <c r="J114" s="16"/>
      <c r="K114" s="17"/>
    </row>
    <row r="115" spans="2:11">
      <c r="B115" s="1"/>
      <c r="C115" s="16"/>
      <c r="D115" s="16"/>
      <c r="E115" s="16"/>
      <c r="F115" s="16"/>
      <c r="G115" s="18"/>
      <c r="H115" s="16"/>
      <c r="I115" s="19"/>
      <c r="J115" s="16"/>
      <c r="K115" s="17"/>
    </row>
    <row r="116" spans="2:11">
      <c r="B116" s="1"/>
      <c r="C116" s="16"/>
      <c r="D116" s="16"/>
      <c r="E116" s="16"/>
      <c r="F116" s="16"/>
      <c r="G116" s="18"/>
      <c r="H116" s="16"/>
      <c r="I116" s="19"/>
      <c r="J116" s="16"/>
      <c r="K116" s="17"/>
    </row>
    <row r="117" spans="2:11">
      <c r="B117" s="1"/>
      <c r="C117" s="16"/>
      <c r="D117" s="16"/>
      <c r="E117" s="16"/>
      <c r="F117" s="16"/>
      <c r="G117" s="18"/>
      <c r="H117" s="16"/>
      <c r="I117" s="19"/>
      <c r="J117" s="16"/>
      <c r="K117" s="17"/>
    </row>
    <row r="118" spans="2:11">
      <c r="B118" s="1"/>
      <c r="C118" s="16"/>
      <c r="D118" s="16"/>
      <c r="E118" s="16"/>
      <c r="F118" s="16"/>
      <c r="G118" s="18"/>
      <c r="H118" s="16"/>
      <c r="I118" s="19"/>
      <c r="J118" s="16"/>
      <c r="K118" s="17"/>
    </row>
    <row r="119" spans="2:11">
      <c r="B119" s="1"/>
      <c r="C119" s="16"/>
      <c r="D119" s="16"/>
      <c r="E119" s="16"/>
      <c r="F119" s="16"/>
      <c r="G119" s="18"/>
      <c r="H119" s="16"/>
      <c r="I119" s="19"/>
      <c r="J119" s="16"/>
      <c r="K119" s="17"/>
    </row>
    <row r="120" spans="2:11">
      <c r="B120" s="1"/>
      <c r="C120" s="16"/>
      <c r="D120" s="16"/>
      <c r="E120" s="16"/>
      <c r="F120" s="16"/>
      <c r="G120" s="18"/>
      <c r="H120" s="16"/>
      <c r="I120" s="19"/>
      <c r="J120" s="16"/>
      <c r="K120" s="17"/>
    </row>
    <row r="121" spans="2:11">
      <c r="B121" s="1"/>
      <c r="C121" s="16"/>
      <c r="D121" s="16"/>
      <c r="E121" s="16"/>
      <c r="F121" s="16"/>
      <c r="G121" s="18"/>
      <c r="H121" s="16"/>
      <c r="I121" s="19"/>
      <c r="J121" s="16"/>
      <c r="K121" s="17"/>
    </row>
    <row r="122" spans="2:11">
      <c r="B122" s="1"/>
      <c r="C122" s="16"/>
      <c r="D122" s="16"/>
      <c r="E122" s="16"/>
      <c r="F122" s="16"/>
      <c r="G122" s="18"/>
      <c r="H122" s="16"/>
      <c r="I122" s="19"/>
      <c r="J122" s="16"/>
      <c r="K122" s="17"/>
    </row>
    <row r="123" spans="2:11">
      <c r="B123" s="1"/>
      <c r="C123" s="16"/>
      <c r="D123" s="16"/>
      <c r="E123" s="16"/>
      <c r="F123" s="16"/>
      <c r="G123" s="18"/>
      <c r="H123" s="16"/>
      <c r="I123" s="19"/>
      <c r="J123" s="16"/>
      <c r="K123" s="17"/>
    </row>
    <row r="124" spans="2:11">
      <c r="B124" s="1"/>
      <c r="C124" s="16"/>
      <c r="D124" s="16"/>
      <c r="E124" s="16"/>
      <c r="F124" s="16"/>
      <c r="G124" s="18"/>
      <c r="H124" s="16"/>
      <c r="I124" s="19"/>
      <c r="J124" s="16"/>
      <c r="K124" s="17"/>
    </row>
    <row r="125" spans="2:11">
      <c r="B125" s="1"/>
      <c r="C125" s="16"/>
      <c r="D125" s="16"/>
      <c r="E125" s="16"/>
      <c r="F125" s="16"/>
      <c r="G125" s="18"/>
      <c r="H125" s="16"/>
      <c r="I125" s="19"/>
      <c r="J125" s="16"/>
      <c r="K125" s="17"/>
    </row>
    <row r="126" spans="2:11">
      <c r="B126" s="1"/>
      <c r="C126" s="16"/>
      <c r="D126" s="16"/>
      <c r="E126" s="16"/>
      <c r="F126" s="16"/>
      <c r="G126" s="18"/>
      <c r="H126" s="16"/>
      <c r="I126" s="19"/>
      <c r="J126" s="16"/>
      <c r="K126" s="17"/>
    </row>
    <row r="127" spans="2:11">
      <c r="B127" s="1"/>
      <c r="C127" s="16"/>
      <c r="D127" s="16"/>
      <c r="E127" s="16"/>
      <c r="F127" s="16"/>
      <c r="G127" s="18"/>
      <c r="H127" s="16"/>
      <c r="I127" s="19"/>
      <c r="J127" s="16"/>
      <c r="K127" s="17"/>
    </row>
    <row r="128" spans="2:11">
      <c r="B128" s="1"/>
      <c r="C128" s="16"/>
      <c r="D128" s="16"/>
      <c r="E128" s="16"/>
      <c r="F128" s="16"/>
      <c r="G128" s="18"/>
      <c r="H128" s="16"/>
      <c r="I128" s="19"/>
      <c r="J128" s="16"/>
      <c r="K128" s="17"/>
    </row>
    <row r="129" spans="2:11">
      <c r="B129" s="1"/>
      <c r="C129" s="16"/>
      <c r="D129" s="16"/>
      <c r="E129" s="16"/>
      <c r="F129" s="16"/>
      <c r="G129" s="18"/>
      <c r="H129" s="16"/>
      <c r="I129" s="19"/>
      <c r="J129" s="16"/>
      <c r="K129" s="17"/>
    </row>
    <row r="130" spans="2:11">
      <c r="B130" s="1"/>
      <c r="C130" s="16"/>
      <c r="D130" s="16"/>
      <c r="E130" s="16"/>
      <c r="F130" s="16"/>
      <c r="G130" s="18"/>
      <c r="H130" s="16"/>
      <c r="I130" s="19"/>
      <c r="J130" s="16"/>
      <c r="K130" s="17"/>
    </row>
    <row r="131" spans="2:11">
      <c r="B131" s="1"/>
      <c r="C131" s="16"/>
      <c r="D131" s="16"/>
      <c r="E131" s="16"/>
      <c r="F131" s="16"/>
      <c r="G131" s="18"/>
      <c r="H131" s="16"/>
      <c r="I131" s="19"/>
      <c r="J131" s="16"/>
      <c r="K131" s="17"/>
    </row>
    <row r="132" spans="2:11">
      <c r="B132" s="1"/>
      <c r="C132" s="16"/>
      <c r="D132" s="16"/>
      <c r="E132" s="16"/>
      <c r="F132" s="16"/>
      <c r="G132" s="18"/>
      <c r="H132" s="16"/>
      <c r="I132" s="19"/>
      <c r="J132" s="16"/>
      <c r="K132" s="17"/>
    </row>
    <row r="133" spans="2:11">
      <c r="B133" s="1"/>
      <c r="C133" s="16"/>
      <c r="D133" s="16"/>
      <c r="E133" s="16"/>
      <c r="F133" s="16"/>
      <c r="G133" s="18"/>
      <c r="H133" s="16"/>
      <c r="I133" s="19"/>
      <c r="J133" s="16"/>
      <c r="K133" s="17"/>
    </row>
    <row r="134" spans="2:11">
      <c r="B134" s="1"/>
      <c r="C134" s="16"/>
      <c r="D134" s="16"/>
      <c r="E134" s="16"/>
      <c r="F134" s="16"/>
      <c r="G134" s="18"/>
      <c r="H134" s="16"/>
      <c r="I134" s="19"/>
      <c r="J134" s="16"/>
      <c r="K134" s="17"/>
    </row>
    <row r="135" spans="2:11">
      <c r="B135" s="1"/>
      <c r="C135" s="16"/>
      <c r="D135" s="16"/>
      <c r="E135" s="16"/>
      <c r="F135" s="16"/>
      <c r="G135" s="18"/>
      <c r="H135" s="16"/>
      <c r="I135" s="19"/>
      <c r="J135" s="16"/>
      <c r="K135" s="17"/>
    </row>
    <row r="136" spans="2:11">
      <c r="B136" s="1"/>
      <c r="C136" s="16"/>
      <c r="D136" s="16"/>
      <c r="E136" s="16"/>
      <c r="F136" s="16"/>
      <c r="G136" s="18"/>
      <c r="H136" s="16"/>
      <c r="I136" s="19"/>
      <c r="J136" s="16"/>
      <c r="K136" s="17"/>
    </row>
    <row r="137" spans="2:11">
      <c r="B137" s="1"/>
      <c r="C137" s="16"/>
      <c r="D137" s="16"/>
      <c r="E137" s="16"/>
      <c r="F137" s="16"/>
      <c r="G137" s="18"/>
      <c r="H137" s="16"/>
      <c r="I137" s="19"/>
      <c r="J137" s="16"/>
      <c r="K137" s="17"/>
    </row>
    <row r="138" spans="2:11">
      <c r="B138" s="1"/>
      <c r="C138" s="16"/>
      <c r="D138" s="16"/>
      <c r="E138" s="16"/>
      <c r="F138" s="16"/>
      <c r="G138" s="18"/>
      <c r="H138" s="16"/>
      <c r="I138" s="19"/>
      <c r="J138" s="16"/>
      <c r="K138" s="17"/>
    </row>
    <row r="139" spans="2:11">
      <c r="B139" s="1"/>
      <c r="C139" s="16"/>
      <c r="D139" s="16"/>
      <c r="E139" s="16"/>
      <c r="F139" s="16"/>
      <c r="G139" s="18"/>
      <c r="H139" s="16"/>
      <c r="I139" s="19"/>
      <c r="J139" s="16"/>
      <c r="K139" s="17"/>
    </row>
    <row r="140" spans="2:11">
      <c r="B140" s="1"/>
      <c r="C140" s="16"/>
      <c r="D140" s="16"/>
      <c r="E140" s="16"/>
      <c r="F140" s="16"/>
      <c r="G140" s="18"/>
      <c r="H140" s="16"/>
      <c r="I140" s="19"/>
      <c r="J140" s="16"/>
      <c r="K140" s="17"/>
    </row>
    <row r="141" spans="2:11">
      <c r="B141" s="1"/>
      <c r="C141" s="16"/>
      <c r="D141" s="16"/>
      <c r="E141" s="16"/>
      <c r="F141" s="16"/>
      <c r="G141" s="18"/>
      <c r="H141" s="16"/>
      <c r="I141" s="19"/>
      <c r="J141" s="16"/>
      <c r="K141" s="17"/>
    </row>
    <row r="142" spans="2:11">
      <c r="B142" s="1"/>
      <c r="C142" s="16"/>
      <c r="D142" s="16"/>
      <c r="E142" s="16"/>
      <c r="F142" s="16"/>
      <c r="G142" s="18"/>
      <c r="H142" s="16"/>
      <c r="I142" s="19"/>
      <c r="J142" s="16"/>
      <c r="K142" s="17"/>
    </row>
    <row r="143" spans="2:11">
      <c r="B143" s="1"/>
      <c r="C143" s="16"/>
      <c r="D143" s="16"/>
      <c r="E143" s="16"/>
      <c r="F143" s="16"/>
      <c r="G143" s="18"/>
      <c r="H143" s="16"/>
      <c r="I143" s="19"/>
      <c r="J143" s="16"/>
      <c r="K143" s="17"/>
    </row>
    <row r="144" spans="2:11">
      <c r="B144" s="1"/>
      <c r="C144" s="16"/>
      <c r="D144" s="16"/>
      <c r="E144" s="16"/>
      <c r="F144" s="16"/>
      <c r="G144" s="18"/>
      <c r="H144" s="16"/>
      <c r="I144" s="19"/>
      <c r="J144" s="16"/>
      <c r="K144" s="17"/>
    </row>
    <row r="145" spans="2:11">
      <c r="B145" s="1"/>
      <c r="C145" s="16"/>
      <c r="D145" s="16"/>
      <c r="E145" s="16"/>
      <c r="F145" s="16"/>
      <c r="G145" s="18"/>
      <c r="H145" s="16"/>
      <c r="I145" s="19"/>
      <c r="J145" s="16"/>
      <c r="K145" s="17"/>
    </row>
    <row r="146" spans="2:11">
      <c r="B146" s="1"/>
      <c r="C146" s="16"/>
      <c r="D146" s="16"/>
      <c r="E146" s="16"/>
      <c r="F146" s="16"/>
      <c r="G146" s="18"/>
      <c r="H146" s="16"/>
      <c r="I146" s="19"/>
      <c r="J146" s="16"/>
      <c r="K146" s="17"/>
    </row>
    <row r="147" spans="2:11">
      <c r="B147" s="1"/>
      <c r="C147" s="16"/>
      <c r="D147" s="16"/>
      <c r="E147" s="16"/>
      <c r="F147" s="16"/>
      <c r="G147" s="18"/>
      <c r="H147" s="16"/>
      <c r="I147" s="19"/>
      <c r="J147" s="16"/>
      <c r="K147" s="17"/>
    </row>
    <row r="148" spans="2:11">
      <c r="B148" s="1"/>
      <c r="C148" s="16"/>
      <c r="D148" s="16"/>
      <c r="E148" s="16"/>
      <c r="F148" s="16"/>
      <c r="G148" s="18"/>
      <c r="H148" s="16"/>
      <c r="I148" s="19"/>
      <c r="J148" s="16"/>
      <c r="K148" s="17"/>
    </row>
    <row r="149" spans="2:11">
      <c r="B149" s="1"/>
      <c r="C149" s="16"/>
      <c r="D149" s="16"/>
      <c r="E149" s="16"/>
      <c r="F149" s="16"/>
      <c r="G149" s="18"/>
      <c r="H149" s="16"/>
      <c r="I149" s="19"/>
      <c r="J149" s="16"/>
      <c r="K149" s="17"/>
    </row>
    <row r="150" spans="2:11">
      <c r="B150" s="1"/>
      <c r="C150" s="16"/>
      <c r="D150" s="16"/>
      <c r="E150" s="16"/>
      <c r="F150" s="16"/>
      <c r="G150" s="18"/>
      <c r="H150" s="16"/>
      <c r="I150" s="19"/>
      <c r="J150" s="16"/>
      <c r="K150" s="17"/>
    </row>
    <row r="151" spans="2:11">
      <c r="B151" s="1"/>
      <c r="C151" s="16"/>
      <c r="D151" s="16"/>
      <c r="E151" s="16"/>
      <c r="F151" s="16"/>
      <c r="G151" s="18"/>
      <c r="H151" s="16"/>
      <c r="I151" s="19"/>
      <c r="J151" s="16"/>
      <c r="K151" s="17"/>
    </row>
    <row r="152" spans="2:11">
      <c r="B152" s="1"/>
      <c r="C152" s="16"/>
      <c r="D152" s="16"/>
      <c r="E152" s="16"/>
      <c r="F152" s="16"/>
      <c r="G152" s="18"/>
      <c r="H152" s="16"/>
      <c r="I152" s="19"/>
      <c r="J152" s="16"/>
      <c r="K152" s="17"/>
    </row>
    <row r="153" spans="2:11">
      <c r="B153" s="1"/>
      <c r="C153" s="16"/>
      <c r="D153" s="16"/>
      <c r="E153" s="16"/>
      <c r="F153" s="16"/>
      <c r="G153" s="18"/>
      <c r="H153" s="16"/>
      <c r="I153" s="19"/>
      <c r="J153" s="16"/>
      <c r="K153" s="17"/>
    </row>
    <row r="154" spans="2:11">
      <c r="B154" s="1"/>
      <c r="C154" s="16"/>
      <c r="D154" s="16"/>
      <c r="E154" s="16"/>
      <c r="F154" s="16"/>
      <c r="G154" s="18"/>
      <c r="H154" s="16"/>
      <c r="I154" s="19"/>
      <c r="J154" s="16"/>
      <c r="K154" s="17"/>
    </row>
    <row r="155" spans="2:11">
      <c r="B155" s="1"/>
      <c r="C155" s="16"/>
      <c r="D155" s="16"/>
      <c r="E155" s="16"/>
      <c r="F155" s="16"/>
      <c r="G155" s="18"/>
      <c r="H155" s="16"/>
      <c r="I155" s="19"/>
      <c r="J155" s="16"/>
      <c r="K155" s="17"/>
    </row>
    <row r="156" spans="2:11">
      <c r="B156" s="1"/>
      <c r="C156" s="16"/>
      <c r="D156" s="16"/>
      <c r="E156" s="16"/>
      <c r="F156" s="16"/>
      <c r="G156" s="18"/>
      <c r="H156" s="16"/>
      <c r="I156" s="19"/>
      <c r="J156" s="16"/>
      <c r="K156" s="17"/>
    </row>
    <row r="157" spans="2:11">
      <c r="B157" s="1"/>
      <c r="C157" s="16"/>
      <c r="D157" s="16"/>
      <c r="E157" s="16"/>
      <c r="F157" s="16"/>
      <c r="G157" s="18"/>
      <c r="H157" s="16"/>
      <c r="I157" s="19"/>
      <c r="J157" s="16"/>
      <c r="K157" s="17"/>
    </row>
    <row r="158" spans="2:11">
      <c r="B158" s="1"/>
      <c r="C158" s="16"/>
      <c r="D158" s="16"/>
      <c r="E158" s="16"/>
      <c r="F158" s="16"/>
      <c r="G158" s="18"/>
      <c r="H158" s="16"/>
      <c r="I158" s="19"/>
      <c r="J158" s="16"/>
      <c r="K158" s="17"/>
    </row>
    <row r="159" spans="2:11">
      <c r="B159" s="1"/>
      <c r="C159" s="16"/>
      <c r="D159" s="16"/>
      <c r="E159" s="16"/>
      <c r="F159" s="16"/>
      <c r="G159" s="18"/>
      <c r="H159" s="16"/>
      <c r="I159" s="19"/>
      <c r="J159" s="16"/>
      <c r="K159" s="17"/>
    </row>
    <row r="160" spans="2:11">
      <c r="B160" s="1"/>
      <c r="C160" s="16"/>
      <c r="D160" s="16"/>
      <c r="E160" s="16"/>
      <c r="F160" s="16"/>
      <c r="G160" s="18"/>
      <c r="H160" s="16"/>
      <c r="I160" s="19"/>
      <c r="J160" s="16"/>
      <c r="K160" s="17"/>
    </row>
    <row r="161" spans="2:11">
      <c r="B161" s="1"/>
      <c r="C161" s="16"/>
      <c r="D161" s="16"/>
      <c r="E161" s="16"/>
      <c r="F161" s="16"/>
      <c r="G161" s="18"/>
      <c r="H161" s="16"/>
      <c r="I161" s="19"/>
      <c r="J161" s="16"/>
      <c r="K161" s="17"/>
    </row>
    <row r="162" spans="2:11">
      <c r="B162" s="1"/>
      <c r="C162" s="16"/>
      <c r="D162" s="16"/>
      <c r="E162" s="16"/>
      <c r="F162" s="16"/>
      <c r="G162" s="18"/>
      <c r="H162" s="16"/>
      <c r="I162" s="19"/>
      <c r="J162" s="16"/>
      <c r="K162" s="17"/>
    </row>
    <row r="163" spans="2:11">
      <c r="B163" s="1"/>
      <c r="C163" s="16"/>
      <c r="D163" s="16"/>
      <c r="E163" s="16"/>
      <c r="F163" s="16"/>
      <c r="G163" s="18"/>
      <c r="H163" s="16"/>
      <c r="I163" s="19"/>
      <c r="J163" s="16"/>
      <c r="K163" s="17"/>
    </row>
    <row r="164" spans="2:11">
      <c r="B164" s="1"/>
      <c r="C164" s="16"/>
      <c r="D164" s="16"/>
      <c r="E164" s="16"/>
      <c r="F164" s="16"/>
      <c r="G164" s="18"/>
      <c r="H164" s="16"/>
      <c r="I164" s="19"/>
      <c r="J164" s="16"/>
      <c r="K164" s="17"/>
    </row>
    <row r="165" spans="2:11">
      <c r="B165" s="1"/>
      <c r="C165" s="16"/>
      <c r="D165" s="16"/>
      <c r="E165" s="16"/>
      <c r="F165" s="16"/>
      <c r="G165" s="18"/>
      <c r="H165" s="16"/>
      <c r="I165" s="19"/>
      <c r="J165" s="16"/>
      <c r="K165" s="17"/>
    </row>
    <row r="166" spans="2:11">
      <c r="B166" s="1"/>
      <c r="C166" s="16"/>
      <c r="D166" s="16"/>
      <c r="E166" s="16"/>
      <c r="F166" s="16"/>
      <c r="G166" s="18"/>
      <c r="H166" s="16"/>
      <c r="I166" s="19"/>
      <c r="J166" s="16"/>
      <c r="K166" s="17"/>
    </row>
    <row r="167" spans="2:11">
      <c r="B167" s="1"/>
      <c r="C167" s="16"/>
      <c r="D167" s="16"/>
      <c r="E167" s="16"/>
      <c r="F167" s="16"/>
      <c r="G167" s="18"/>
      <c r="H167" s="16"/>
      <c r="I167" s="19"/>
      <c r="J167" s="16"/>
      <c r="K167" s="17"/>
    </row>
    <row r="168" spans="2:11">
      <c r="B168" s="1"/>
      <c r="C168" s="16"/>
      <c r="D168" s="16"/>
      <c r="E168" s="16"/>
      <c r="F168" s="16"/>
      <c r="G168" s="18"/>
      <c r="H168" s="16"/>
      <c r="I168" s="19"/>
      <c r="J168" s="16"/>
      <c r="K168" s="17"/>
    </row>
    <row r="169" spans="2:11">
      <c r="B169" s="1"/>
      <c r="C169" s="16"/>
      <c r="D169" s="16"/>
      <c r="E169" s="16"/>
      <c r="F169" s="16"/>
      <c r="G169" s="18"/>
      <c r="H169" s="16"/>
      <c r="I169" s="19"/>
      <c r="J169" s="16"/>
      <c r="K169" s="17"/>
    </row>
    <row r="170" spans="2:11">
      <c r="B170" s="1"/>
      <c r="C170" s="16"/>
      <c r="D170" s="16"/>
      <c r="E170" s="16"/>
      <c r="F170" s="16"/>
      <c r="G170" s="18"/>
      <c r="H170" s="16"/>
      <c r="I170" s="19"/>
      <c r="J170" s="16"/>
      <c r="K170" s="17"/>
    </row>
    <row r="171" spans="2:11">
      <c r="B171" s="1"/>
      <c r="C171" s="16"/>
      <c r="D171" s="16"/>
      <c r="E171" s="16"/>
      <c r="F171" s="16"/>
      <c r="G171" s="18"/>
      <c r="H171" s="16"/>
      <c r="I171" s="19"/>
      <c r="J171" s="16"/>
      <c r="K171" s="17"/>
    </row>
    <row r="172" spans="2:11">
      <c r="B172" s="1"/>
      <c r="C172" s="16"/>
      <c r="D172" s="16"/>
      <c r="E172" s="16"/>
      <c r="F172" s="16"/>
      <c r="G172" s="18"/>
      <c r="H172" s="16"/>
      <c r="I172" s="19"/>
      <c r="J172" s="16"/>
      <c r="K172" s="17"/>
    </row>
    <row r="173" spans="2:11">
      <c r="B173" s="1"/>
      <c r="C173" s="16"/>
      <c r="D173" s="16"/>
      <c r="E173" s="16"/>
      <c r="F173" s="16"/>
      <c r="G173" s="18"/>
      <c r="H173" s="16"/>
      <c r="I173" s="19"/>
      <c r="J173" s="16"/>
      <c r="K173" s="17"/>
    </row>
    <row r="174" spans="2:11">
      <c r="B174" s="1"/>
      <c r="C174" s="16"/>
      <c r="D174" s="16"/>
      <c r="E174" s="16"/>
      <c r="F174" s="16"/>
      <c r="G174" s="18"/>
      <c r="H174" s="16"/>
      <c r="I174" s="19"/>
      <c r="J174" s="16"/>
      <c r="K174" s="17"/>
    </row>
    <row r="175" spans="2:11">
      <c r="B175" s="1"/>
      <c r="C175" s="16"/>
      <c r="D175" s="16"/>
      <c r="E175" s="16"/>
      <c r="F175" s="16"/>
      <c r="G175" s="18"/>
      <c r="H175" s="16"/>
      <c r="I175" s="19"/>
      <c r="J175" s="16"/>
      <c r="K175" s="17"/>
    </row>
    <row r="176" spans="2:11">
      <c r="B176" s="1"/>
      <c r="C176" s="16"/>
      <c r="D176" s="16"/>
      <c r="E176" s="16"/>
      <c r="F176" s="16"/>
      <c r="G176" s="18"/>
      <c r="H176" s="16"/>
      <c r="I176" s="19"/>
      <c r="J176" s="16"/>
      <c r="K176" s="17"/>
    </row>
    <row r="177" spans="2:11">
      <c r="B177" s="1"/>
      <c r="C177" s="16"/>
      <c r="D177" s="16"/>
      <c r="E177" s="16"/>
      <c r="F177" s="16"/>
      <c r="G177" s="18"/>
      <c r="H177" s="16"/>
      <c r="I177" s="19"/>
      <c r="J177" s="16"/>
      <c r="K177" s="17"/>
    </row>
    <row r="178" spans="2:11">
      <c r="B178" s="1"/>
      <c r="C178" s="16"/>
      <c r="D178" s="16"/>
      <c r="E178" s="16"/>
      <c r="F178" s="16"/>
      <c r="G178" s="18"/>
      <c r="H178" s="16"/>
      <c r="I178" s="19"/>
      <c r="J178" s="16"/>
      <c r="K178" s="17"/>
    </row>
    <row r="179" spans="2:11">
      <c r="B179" s="1"/>
      <c r="C179" s="16"/>
      <c r="D179" s="16"/>
      <c r="E179" s="16"/>
      <c r="F179" s="16"/>
      <c r="G179" s="18"/>
      <c r="H179" s="16"/>
      <c r="I179" s="19"/>
      <c r="J179" s="16"/>
      <c r="K179" s="17"/>
    </row>
    <row r="180" spans="2:11">
      <c r="B180" s="1"/>
      <c r="C180" s="16"/>
      <c r="D180" s="16"/>
      <c r="E180" s="16"/>
      <c r="F180" s="16"/>
      <c r="G180" s="18"/>
      <c r="H180" s="16"/>
      <c r="I180" s="19"/>
      <c r="J180" s="16"/>
      <c r="K180" s="17"/>
    </row>
    <row r="181" spans="2:11">
      <c r="B181" s="1"/>
      <c r="C181" s="16"/>
      <c r="D181" s="16"/>
      <c r="E181" s="16"/>
      <c r="F181" s="16"/>
      <c r="G181" s="18"/>
      <c r="H181" s="16"/>
      <c r="I181" s="19"/>
      <c r="J181" s="16"/>
      <c r="K181" s="17"/>
    </row>
    <row r="182" spans="2:11">
      <c r="B182" s="1"/>
      <c r="C182" s="16"/>
      <c r="D182" s="16"/>
      <c r="E182" s="16"/>
      <c r="F182" s="16"/>
      <c r="G182" s="18"/>
      <c r="H182" s="16"/>
      <c r="I182" s="19"/>
      <c r="J182" s="16"/>
      <c r="K182" s="17"/>
    </row>
    <row r="183" spans="2:11">
      <c r="B183" s="1"/>
      <c r="C183" s="16"/>
      <c r="D183" s="16"/>
      <c r="E183" s="16"/>
      <c r="F183" s="16"/>
      <c r="G183" s="18"/>
      <c r="H183" s="16"/>
      <c r="I183" s="19"/>
      <c r="J183" s="16"/>
      <c r="K183" s="17"/>
    </row>
    <row r="184" spans="2:11">
      <c r="B184" s="1"/>
      <c r="C184" s="16"/>
      <c r="D184" s="16"/>
      <c r="E184" s="16"/>
      <c r="F184" s="16"/>
      <c r="G184" s="18"/>
      <c r="H184" s="16"/>
      <c r="I184" s="19"/>
      <c r="J184" s="16"/>
      <c r="K184" s="17"/>
    </row>
    <row r="185" spans="2:11">
      <c r="B185" s="1"/>
      <c r="C185" s="16"/>
      <c r="D185" s="16"/>
      <c r="E185" s="16"/>
      <c r="F185" s="16"/>
      <c r="G185" s="18"/>
      <c r="H185" s="16"/>
      <c r="I185" s="19"/>
      <c r="J185" s="16"/>
      <c r="K185" s="17"/>
    </row>
    <row r="186" spans="2:11">
      <c r="B186" s="1"/>
      <c r="C186" s="16"/>
      <c r="D186" s="16"/>
      <c r="E186" s="16"/>
      <c r="F186" s="16"/>
      <c r="G186" s="18"/>
      <c r="H186" s="16"/>
      <c r="I186" s="19"/>
      <c r="J186" s="16"/>
      <c r="K186" s="17"/>
    </row>
    <row r="187" spans="2:11">
      <c r="B187" s="1"/>
      <c r="C187" s="16"/>
      <c r="D187" s="16"/>
      <c r="E187" s="16"/>
      <c r="F187" s="16"/>
      <c r="G187" s="18"/>
      <c r="H187" s="16"/>
      <c r="I187" s="19"/>
      <c r="J187" s="16"/>
      <c r="K187" s="17"/>
    </row>
    <row r="188" spans="2:11">
      <c r="B188" s="1"/>
      <c r="C188" s="16"/>
      <c r="D188" s="16"/>
      <c r="E188" s="16"/>
      <c r="F188" s="16"/>
      <c r="G188" s="18"/>
      <c r="H188" s="16"/>
      <c r="I188" s="19"/>
      <c r="J188" s="16"/>
      <c r="K188" s="17"/>
    </row>
    <row r="189" spans="2:11">
      <c r="B189" s="1"/>
      <c r="C189" s="16"/>
      <c r="D189" s="16"/>
      <c r="E189" s="16"/>
      <c r="F189" s="16"/>
      <c r="G189" s="18"/>
      <c r="H189" s="16"/>
      <c r="I189" s="19"/>
      <c r="J189" s="16"/>
      <c r="K189" s="17"/>
    </row>
    <row r="190" spans="2:11">
      <c r="B190" s="1"/>
      <c r="C190" s="16"/>
      <c r="D190" s="16"/>
      <c r="E190" s="16"/>
      <c r="F190" s="16"/>
      <c r="G190" s="18"/>
      <c r="H190" s="16"/>
      <c r="I190" s="19"/>
      <c r="J190" s="16"/>
      <c r="K190" s="17"/>
    </row>
    <row r="191" spans="2:11">
      <c r="B191" s="1"/>
      <c r="C191" s="16"/>
      <c r="D191" s="16"/>
      <c r="E191" s="16"/>
      <c r="F191" s="16"/>
      <c r="G191" s="18"/>
      <c r="H191" s="16"/>
      <c r="I191" s="19"/>
      <c r="J191" s="16"/>
      <c r="K191" s="17"/>
    </row>
    <row r="192" spans="2:11">
      <c r="B192" s="1"/>
      <c r="C192" s="16"/>
      <c r="D192" s="16"/>
      <c r="E192" s="16"/>
      <c r="F192" s="16"/>
      <c r="G192" s="18"/>
      <c r="H192" s="16"/>
      <c r="I192" s="19"/>
      <c r="J192" s="16"/>
      <c r="K192" s="17"/>
    </row>
    <row r="193" spans="2:11">
      <c r="B193" s="1"/>
      <c r="C193" s="16"/>
      <c r="D193" s="16"/>
      <c r="E193" s="16"/>
      <c r="F193" s="16"/>
      <c r="G193" s="18"/>
      <c r="H193" s="16"/>
      <c r="I193" s="19"/>
      <c r="J193" s="16"/>
      <c r="K193" s="17"/>
    </row>
    <row r="194" spans="2:11">
      <c r="B194" s="1"/>
      <c r="C194" s="16"/>
      <c r="D194" s="16"/>
      <c r="E194" s="16"/>
      <c r="F194" s="16"/>
      <c r="G194" s="18"/>
      <c r="H194" s="16"/>
      <c r="I194" s="19"/>
      <c r="J194" s="16"/>
      <c r="K194" s="17"/>
    </row>
    <row r="195" spans="2:11">
      <c r="B195" s="1"/>
      <c r="C195" s="16"/>
      <c r="D195" s="16"/>
      <c r="E195" s="16"/>
      <c r="F195" s="16"/>
      <c r="G195" s="18"/>
      <c r="H195" s="16"/>
      <c r="I195" s="19"/>
      <c r="J195" s="16"/>
      <c r="K195" s="17"/>
    </row>
    <row r="196" spans="2:11">
      <c r="B196" s="1"/>
      <c r="C196" s="16"/>
      <c r="D196" s="16"/>
      <c r="E196" s="16"/>
      <c r="F196" s="16"/>
      <c r="G196" s="18"/>
      <c r="H196" s="16"/>
      <c r="I196" s="19"/>
      <c r="J196" s="16"/>
      <c r="K196" s="17"/>
    </row>
    <row r="197" spans="2:11">
      <c r="B197" s="1"/>
      <c r="C197" s="16"/>
      <c r="D197" s="16"/>
      <c r="E197" s="16"/>
      <c r="F197" s="16"/>
      <c r="G197" s="18"/>
      <c r="H197" s="16"/>
      <c r="I197" s="19"/>
      <c r="J197" s="16"/>
      <c r="K197" s="17"/>
    </row>
    <row r="198" spans="2:11">
      <c r="B198" s="1"/>
      <c r="C198" s="16"/>
      <c r="D198" s="16"/>
      <c r="E198" s="16"/>
      <c r="F198" s="16"/>
      <c r="G198" s="18"/>
      <c r="H198" s="16"/>
      <c r="I198" s="19"/>
      <c r="J198" s="16"/>
      <c r="K198" s="17"/>
    </row>
    <row r="199" spans="2:11">
      <c r="B199" s="1"/>
      <c r="C199" s="16"/>
      <c r="D199" s="16"/>
      <c r="E199" s="16"/>
      <c r="F199" s="16"/>
      <c r="G199" s="18"/>
      <c r="H199" s="16"/>
      <c r="I199" s="19"/>
      <c r="J199" s="16"/>
      <c r="K199" s="17"/>
    </row>
    <row r="200" spans="2:11">
      <c r="B200" s="1"/>
      <c r="C200" s="16"/>
      <c r="D200" s="16"/>
      <c r="E200" s="16"/>
      <c r="F200" s="16"/>
      <c r="G200" s="18"/>
      <c r="H200" s="16"/>
      <c r="I200" s="19"/>
      <c r="J200" s="16"/>
      <c r="K200" s="17"/>
    </row>
    <row r="201" spans="2:11">
      <c r="B201" s="1"/>
      <c r="C201" s="16"/>
      <c r="D201" s="16"/>
      <c r="E201" s="16"/>
      <c r="F201" s="16"/>
      <c r="G201" s="18"/>
      <c r="H201" s="16"/>
      <c r="I201" s="19"/>
      <c r="J201" s="16"/>
      <c r="K201" s="17"/>
    </row>
    <row r="202" spans="2:11">
      <c r="B202" s="1"/>
      <c r="C202" s="16"/>
      <c r="D202" s="16"/>
      <c r="E202" s="16"/>
      <c r="F202" s="16"/>
      <c r="G202" s="18"/>
      <c r="H202" s="16"/>
      <c r="I202" s="19"/>
      <c r="J202" s="16"/>
      <c r="K202" s="17"/>
    </row>
    <row r="203" spans="2:11">
      <c r="B203" s="1"/>
      <c r="C203" s="16"/>
      <c r="D203" s="16"/>
      <c r="E203" s="16"/>
      <c r="F203" s="16"/>
      <c r="G203" s="18"/>
      <c r="H203" s="16"/>
      <c r="I203" s="19"/>
      <c r="J203" s="16"/>
      <c r="K203" s="17"/>
    </row>
    <row r="204" spans="2:11">
      <c r="B204" s="1"/>
      <c r="C204" s="16"/>
      <c r="D204" s="16"/>
      <c r="E204" s="16"/>
      <c r="F204" s="16"/>
      <c r="G204" s="18"/>
      <c r="H204" s="16"/>
      <c r="I204" s="19"/>
      <c r="J204" s="16"/>
      <c r="K204" s="17"/>
    </row>
    <row r="205" spans="2:11">
      <c r="B205" s="1"/>
      <c r="C205" s="16"/>
      <c r="D205" s="16"/>
      <c r="E205" s="16"/>
      <c r="F205" s="16"/>
      <c r="G205" s="18"/>
      <c r="H205" s="16"/>
      <c r="I205" s="19"/>
      <c r="J205" s="16"/>
      <c r="K205" s="17"/>
    </row>
    <row r="206" spans="2:11">
      <c r="B206" s="1"/>
      <c r="C206" s="16"/>
      <c r="D206" s="16"/>
      <c r="E206" s="16"/>
      <c r="F206" s="16"/>
      <c r="G206" s="18"/>
      <c r="H206" s="16"/>
      <c r="I206" s="19"/>
      <c r="J206" s="16"/>
      <c r="K206" s="17"/>
    </row>
    <row r="207" spans="2:11">
      <c r="B207" s="1"/>
      <c r="C207" s="16"/>
      <c r="D207" s="16"/>
      <c r="E207" s="16"/>
      <c r="F207" s="16"/>
      <c r="G207" s="18"/>
      <c r="H207" s="16"/>
      <c r="I207" s="19"/>
      <c r="J207" s="16"/>
      <c r="K207" s="17"/>
    </row>
    <row r="208" spans="2:11">
      <c r="B208" s="1"/>
      <c r="C208" s="16"/>
      <c r="D208" s="16"/>
      <c r="E208" s="16"/>
      <c r="F208" s="16"/>
      <c r="G208" s="18"/>
      <c r="H208" s="16"/>
      <c r="I208" s="19"/>
      <c r="J208" s="16"/>
      <c r="K208" s="17"/>
    </row>
    <row r="209" spans="2:11">
      <c r="B209" s="1"/>
      <c r="C209" s="16"/>
      <c r="D209" s="16"/>
      <c r="E209" s="16"/>
      <c r="F209" s="16"/>
      <c r="G209" s="18"/>
      <c r="H209" s="16"/>
      <c r="I209" s="19"/>
      <c r="J209" s="16"/>
      <c r="K209" s="17"/>
    </row>
    <row r="210" spans="2:11">
      <c r="B210" s="1"/>
      <c r="C210" s="16"/>
      <c r="D210" s="16"/>
      <c r="E210" s="16"/>
      <c r="F210" s="16"/>
      <c r="G210" s="18"/>
      <c r="H210" s="16"/>
      <c r="I210" s="19"/>
      <c r="J210" s="16"/>
      <c r="K210" s="17"/>
    </row>
    <row r="211" spans="2:11">
      <c r="B211" s="1"/>
      <c r="C211" s="16"/>
      <c r="D211" s="16"/>
      <c r="E211" s="16"/>
      <c r="F211" s="16"/>
      <c r="G211" s="18"/>
      <c r="H211" s="16"/>
      <c r="I211" s="19"/>
      <c r="J211" s="16"/>
      <c r="K211" s="17"/>
    </row>
    <row r="212" spans="2:11">
      <c r="B212" s="1"/>
      <c r="C212" s="16"/>
      <c r="D212" s="16"/>
      <c r="E212" s="16"/>
      <c r="F212" s="16"/>
      <c r="G212" s="18"/>
      <c r="H212" s="16"/>
      <c r="I212" s="19"/>
      <c r="J212" s="16"/>
      <c r="K212" s="17"/>
    </row>
    <row r="213" spans="2:11">
      <c r="B213" s="1"/>
      <c r="C213" s="16"/>
      <c r="D213" s="16"/>
      <c r="E213" s="16"/>
      <c r="F213" s="16"/>
      <c r="G213" s="18"/>
      <c r="H213" s="16"/>
      <c r="I213" s="19"/>
      <c r="J213" s="16"/>
      <c r="K213" s="17"/>
    </row>
    <row r="214" spans="2:11">
      <c r="B214" s="1"/>
      <c r="C214" s="16"/>
      <c r="D214" s="16"/>
      <c r="E214" s="16"/>
      <c r="F214" s="16"/>
      <c r="G214" s="18"/>
      <c r="H214" s="16"/>
      <c r="I214" s="19"/>
      <c r="J214" s="16"/>
      <c r="K214" s="17"/>
    </row>
    <row r="215" spans="2:11">
      <c r="B215" s="1"/>
      <c r="C215" s="16"/>
      <c r="D215" s="16"/>
      <c r="E215" s="16"/>
      <c r="F215" s="16"/>
      <c r="G215" s="18"/>
      <c r="H215" s="16"/>
      <c r="I215" s="19"/>
      <c r="J215" s="16"/>
      <c r="K215" s="17"/>
    </row>
    <row r="216" spans="2:11">
      <c r="B216" s="1"/>
      <c r="C216" s="16"/>
      <c r="D216" s="16"/>
      <c r="E216" s="16"/>
      <c r="F216" s="16"/>
      <c r="G216" s="18"/>
      <c r="H216" s="16"/>
      <c r="I216" s="19"/>
      <c r="J216" s="16"/>
      <c r="K216" s="17"/>
    </row>
    <row r="217" spans="2:11">
      <c r="B217" s="1"/>
      <c r="C217" s="16"/>
      <c r="D217" s="16"/>
      <c r="E217" s="16"/>
      <c r="F217" s="16"/>
      <c r="G217" s="18"/>
      <c r="H217" s="16"/>
      <c r="I217" s="19"/>
      <c r="J217" s="16"/>
      <c r="K217" s="17"/>
    </row>
    <row r="218" spans="2:11">
      <c r="B218" s="1"/>
      <c r="C218" s="16"/>
      <c r="D218" s="16"/>
      <c r="E218" s="16"/>
      <c r="F218" s="16"/>
      <c r="G218" s="18"/>
      <c r="H218" s="16"/>
      <c r="I218" s="19"/>
      <c r="J218" s="16"/>
      <c r="K218" s="17"/>
    </row>
    <row r="219" spans="2:11">
      <c r="B219" s="1"/>
      <c r="C219" s="16"/>
      <c r="D219" s="16"/>
      <c r="E219" s="16"/>
      <c r="F219" s="16"/>
      <c r="G219" s="18"/>
      <c r="H219" s="16"/>
      <c r="I219" s="19"/>
      <c r="J219" s="16"/>
      <c r="K219" s="17"/>
    </row>
    <row r="220" spans="2:11">
      <c r="B220" s="1"/>
      <c r="C220" s="16"/>
      <c r="D220" s="16"/>
      <c r="E220" s="16"/>
      <c r="F220" s="16"/>
      <c r="G220" s="18"/>
      <c r="H220" s="16"/>
      <c r="I220" s="19"/>
      <c r="J220" s="16"/>
      <c r="K220" s="17"/>
    </row>
    <row r="221" spans="2:11">
      <c r="B221" s="1"/>
      <c r="C221" s="16"/>
      <c r="D221" s="16"/>
      <c r="E221" s="16"/>
      <c r="F221" s="16"/>
      <c r="G221" s="18"/>
      <c r="H221" s="16"/>
      <c r="I221" s="19"/>
      <c r="J221" s="16"/>
      <c r="K221" s="17"/>
    </row>
    <row r="222" spans="2:11">
      <c r="B222" s="1"/>
      <c r="C222" s="16"/>
      <c r="D222" s="16"/>
      <c r="E222" s="16"/>
      <c r="F222" s="16"/>
      <c r="G222" s="18"/>
      <c r="H222" s="16"/>
      <c r="I222" s="19"/>
      <c r="J222" s="16"/>
      <c r="K222" s="17"/>
    </row>
    <row r="223" spans="2:11">
      <c r="B223" s="1"/>
      <c r="C223" s="16"/>
      <c r="D223" s="16"/>
      <c r="E223" s="16"/>
      <c r="F223" s="16"/>
      <c r="G223" s="18"/>
      <c r="H223" s="16"/>
      <c r="I223" s="19"/>
      <c r="J223" s="16"/>
      <c r="K223" s="17"/>
    </row>
    <row r="224" spans="2:11">
      <c r="B224" s="1"/>
      <c r="C224" s="16"/>
      <c r="D224" s="16"/>
      <c r="E224" s="16"/>
      <c r="F224" s="16"/>
      <c r="G224" s="18"/>
      <c r="H224" s="16"/>
      <c r="I224" s="19"/>
      <c r="J224" s="16"/>
      <c r="K224" s="17"/>
    </row>
    <row r="225" spans="2:11">
      <c r="B225" s="1"/>
      <c r="C225" s="16"/>
      <c r="D225" s="16"/>
      <c r="E225" s="16"/>
      <c r="F225" s="16"/>
      <c r="G225" s="18"/>
      <c r="H225" s="16"/>
      <c r="I225" s="19"/>
      <c r="J225" s="16"/>
      <c r="K225" s="17"/>
    </row>
    <row r="226" spans="2:11">
      <c r="B226" s="1"/>
      <c r="C226" s="16"/>
      <c r="D226" s="16"/>
      <c r="E226" s="16"/>
      <c r="F226" s="16"/>
      <c r="G226" s="18"/>
      <c r="H226" s="16"/>
      <c r="I226" s="19"/>
      <c r="J226" s="16"/>
      <c r="K226" s="17"/>
    </row>
    <row r="227" spans="2:11">
      <c r="B227" s="1"/>
      <c r="C227" s="16"/>
      <c r="D227" s="16"/>
      <c r="E227" s="16"/>
      <c r="F227" s="16"/>
      <c r="G227" s="18"/>
      <c r="H227" s="16"/>
      <c r="I227" s="19"/>
      <c r="J227" s="16"/>
      <c r="K227" s="17"/>
    </row>
    <row r="228" spans="2:11">
      <c r="B228" s="1"/>
      <c r="C228" s="16"/>
      <c r="D228" s="16"/>
      <c r="E228" s="16"/>
      <c r="F228" s="16"/>
      <c r="G228" s="18"/>
      <c r="H228" s="16"/>
      <c r="I228" s="19"/>
      <c r="J228" s="16"/>
      <c r="K228" s="17"/>
    </row>
    <row r="229" spans="2:11">
      <c r="B229" s="1"/>
      <c r="C229" s="16"/>
      <c r="D229" s="16"/>
      <c r="E229" s="16"/>
      <c r="F229" s="16"/>
      <c r="G229" s="18"/>
      <c r="H229" s="16"/>
      <c r="I229" s="19"/>
      <c r="J229" s="16"/>
      <c r="K229" s="17"/>
    </row>
    <row r="230" spans="2:11">
      <c r="B230" s="1"/>
      <c r="C230" s="16"/>
      <c r="D230" s="16"/>
      <c r="E230" s="16"/>
      <c r="F230" s="16"/>
      <c r="G230" s="18"/>
      <c r="H230" s="16"/>
      <c r="I230" s="19"/>
      <c r="J230" s="16"/>
      <c r="K230" s="17"/>
    </row>
    <row r="231" spans="2:11">
      <c r="B231" s="1"/>
      <c r="C231" s="16"/>
      <c r="D231" s="16"/>
      <c r="E231" s="16"/>
      <c r="F231" s="16"/>
      <c r="G231" s="18"/>
      <c r="H231" s="16"/>
      <c r="I231" s="19"/>
      <c r="J231" s="16"/>
      <c r="K231" s="17"/>
    </row>
    <row r="232" spans="2:11">
      <c r="B232" s="1"/>
      <c r="C232" s="16"/>
      <c r="D232" s="16"/>
      <c r="E232" s="16"/>
      <c r="F232" s="16"/>
      <c r="G232" s="18"/>
      <c r="H232" s="16"/>
      <c r="I232" s="19"/>
      <c r="J232" s="16"/>
      <c r="K232" s="17"/>
    </row>
    <row r="233" spans="2:11">
      <c r="B233" s="1"/>
      <c r="C233" s="16"/>
      <c r="D233" s="16"/>
      <c r="E233" s="16"/>
      <c r="F233" s="16"/>
      <c r="G233" s="18"/>
      <c r="H233" s="16"/>
      <c r="I233" s="19"/>
      <c r="J233" s="16"/>
      <c r="K233" s="17"/>
    </row>
    <row r="234" spans="2:11">
      <c r="B234" s="1"/>
      <c r="C234" s="16"/>
      <c r="D234" s="16"/>
      <c r="E234" s="16"/>
      <c r="F234" s="16"/>
      <c r="G234" s="18"/>
      <c r="H234" s="16"/>
      <c r="I234" s="19"/>
      <c r="J234" s="16"/>
      <c r="K234" s="17"/>
    </row>
    <row r="235" spans="2:11">
      <c r="B235" s="1"/>
      <c r="C235" s="16"/>
      <c r="D235" s="16"/>
      <c r="E235" s="16"/>
      <c r="F235" s="16"/>
      <c r="G235" s="18"/>
      <c r="H235" s="16"/>
      <c r="I235" s="19"/>
      <c r="J235" s="16"/>
      <c r="K235" s="17"/>
    </row>
    <row r="236" spans="2:11">
      <c r="B236" s="1"/>
      <c r="C236" s="16"/>
      <c r="D236" s="16"/>
      <c r="E236" s="16"/>
      <c r="F236" s="16"/>
      <c r="G236" s="18"/>
      <c r="H236" s="16"/>
      <c r="I236" s="19"/>
      <c r="J236" s="16"/>
      <c r="K236" s="17"/>
    </row>
    <row r="237" spans="2:11">
      <c r="B237" s="1"/>
      <c r="C237" s="16"/>
      <c r="D237" s="16"/>
      <c r="E237" s="16"/>
      <c r="F237" s="16"/>
      <c r="G237" s="18"/>
      <c r="H237" s="16"/>
      <c r="I237" s="19"/>
      <c r="J237" s="16"/>
      <c r="K237" s="17"/>
    </row>
    <row r="238" spans="2:11">
      <c r="B238" s="1"/>
      <c r="C238" s="16"/>
      <c r="D238" s="16"/>
      <c r="E238" s="16"/>
      <c r="F238" s="16"/>
      <c r="G238" s="18"/>
      <c r="H238" s="16"/>
      <c r="I238" s="19"/>
      <c r="J238" s="16"/>
      <c r="K238" s="17"/>
    </row>
    <row r="239" spans="2:11">
      <c r="B239" s="1"/>
      <c r="C239" s="16"/>
      <c r="D239" s="16"/>
      <c r="E239" s="16"/>
      <c r="F239" s="16"/>
      <c r="G239" s="18"/>
      <c r="H239" s="16"/>
      <c r="I239" s="19"/>
      <c r="J239" s="16"/>
      <c r="K239" s="17"/>
    </row>
    <row r="240" spans="2:11">
      <c r="B240" s="1"/>
      <c r="C240" s="16"/>
      <c r="D240" s="16"/>
      <c r="E240" s="16"/>
      <c r="F240" s="16"/>
      <c r="G240" s="18"/>
      <c r="H240" s="16"/>
      <c r="I240" s="19"/>
      <c r="J240" s="16"/>
      <c r="K240" s="17"/>
    </row>
    <row r="241" spans="2:11">
      <c r="B241" s="1"/>
      <c r="C241" s="16"/>
      <c r="D241" s="16"/>
      <c r="E241" s="16"/>
      <c r="F241" s="16"/>
      <c r="G241" s="18"/>
      <c r="H241" s="16"/>
      <c r="I241" s="19"/>
      <c r="J241" s="16"/>
      <c r="K241" s="17"/>
    </row>
    <row r="242" spans="2:11">
      <c r="B242" s="1"/>
      <c r="C242" s="16"/>
      <c r="D242" s="16"/>
      <c r="E242" s="16"/>
      <c r="F242" s="16"/>
      <c r="G242" s="18"/>
      <c r="H242" s="16"/>
      <c r="I242" s="19"/>
      <c r="J242" s="16"/>
      <c r="K242" s="17"/>
    </row>
    <row r="243" spans="2:11">
      <c r="B243" s="1"/>
      <c r="C243" s="16"/>
      <c r="D243" s="16"/>
      <c r="E243" s="16"/>
      <c r="F243" s="16"/>
      <c r="G243" s="18"/>
      <c r="H243" s="16"/>
      <c r="I243" s="19"/>
      <c r="J243" s="16"/>
      <c r="K243" s="17"/>
    </row>
    <row r="244" spans="2:11">
      <c r="B244" s="1"/>
      <c r="C244" s="16"/>
      <c r="D244" s="16"/>
      <c r="E244" s="16"/>
      <c r="F244" s="16"/>
      <c r="G244" s="18"/>
      <c r="H244" s="16"/>
      <c r="I244" s="19"/>
      <c r="J244" s="16"/>
      <c r="K244" s="17"/>
    </row>
    <row r="245" spans="2:11">
      <c r="B245" s="1"/>
      <c r="C245" s="16"/>
      <c r="D245" s="16"/>
      <c r="E245" s="16"/>
      <c r="F245" s="16"/>
      <c r="G245" s="18"/>
      <c r="H245" s="16"/>
      <c r="I245" s="19"/>
      <c r="J245" s="16"/>
      <c r="K245" s="17"/>
    </row>
    <row r="246" spans="2:11">
      <c r="B246" s="1"/>
      <c r="C246" s="16"/>
      <c r="D246" s="16"/>
      <c r="E246" s="16"/>
      <c r="F246" s="16"/>
      <c r="G246" s="18"/>
      <c r="H246" s="16"/>
      <c r="I246" s="19"/>
      <c r="J246" s="16"/>
      <c r="K246" s="17"/>
    </row>
    <row r="247" spans="2:11">
      <c r="B247" s="1"/>
      <c r="C247" s="16"/>
      <c r="D247" s="16"/>
      <c r="E247" s="16"/>
      <c r="F247" s="16"/>
      <c r="G247" s="18"/>
      <c r="H247" s="16"/>
      <c r="I247" s="19"/>
      <c r="J247" s="16"/>
      <c r="K247" s="17"/>
    </row>
    <row r="248" spans="2:11">
      <c r="B248" s="1"/>
      <c r="C248" s="16"/>
      <c r="D248" s="16"/>
      <c r="E248" s="16"/>
      <c r="F248" s="16"/>
      <c r="G248" s="18"/>
      <c r="H248" s="16"/>
      <c r="I248" s="19"/>
      <c r="J248" s="16"/>
      <c r="K248" s="17"/>
    </row>
    <row r="249" spans="2:11">
      <c r="B249" s="1"/>
      <c r="C249" s="16"/>
      <c r="D249" s="16"/>
      <c r="E249" s="16"/>
      <c r="F249" s="16"/>
      <c r="G249" s="18"/>
      <c r="H249" s="16"/>
      <c r="I249" s="19"/>
      <c r="J249" s="16"/>
      <c r="K249" s="17"/>
    </row>
    <row r="250" spans="2:11">
      <c r="B250" s="1"/>
      <c r="C250" s="16"/>
      <c r="D250" s="16"/>
      <c r="E250" s="16"/>
      <c r="F250" s="16"/>
      <c r="G250" s="18"/>
      <c r="H250" s="16"/>
      <c r="I250" s="19"/>
      <c r="J250" s="16"/>
      <c r="K250" s="17"/>
    </row>
    <row r="251" spans="2:11">
      <c r="B251" s="1"/>
      <c r="C251" s="16"/>
      <c r="D251" s="16"/>
      <c r="E251" s="16"/>
      <c r="F251" s="16"/>
      <c r="G251" s="18"/>
      <c r="H251" s="16"/>
      <c r="I251" s="19"/>
      <c r="J251" s="16"/>
      <c r="K251" s="17"/>
    </row>
    <row r="252" spans="2:11">
      <c r="B252" s="1"/>
      <c r="C252" s="16"/>
      <c r="D252" s="16"/>
      <c r="E252" s="16"/>
      <c r="F252" s="16"/>
      <c r="G252" s="18"/>
      <c r="H252" s="16"/>
      <c r="I252" s="19"/>
      <c r="J252" s="16"/>
      <c r="K252" s="17"/>
    </row>
    <row r="253" spans="2:11">
      <c r="B253" s="1"/>
      <c r="C253" s="16"/>
      <c r="D253" s="16"/>
      <c r="E253" s="16"/>
      <c r="F253" s="16"/>
      <c r="G253" s="18"/>
      <c r="H253" s="16"/>
      <c r="I253" s="19"/>
      <c r="J253" s="16"/>
      <c r="K253" s="17"/>
    </row>
    <row r="254" spans="2:11">
      <c r="B254" s="1"/>
      <c r="C254" s="16"/>
      <c r="D254" s="16"/>
      <c r="E254" s="16"/>
      <c r="F254" s="16"/>
      <c r="G254" s="18"/>
      <c r="H254" s="16"/>
      <c r="I254" s="19"/>
      <c r="J254" s="16"/>
      <c r="K254" s="17"/>
    </row>
    <row r="255" spans="2:11">
      <c r="B255" s="1"/>
      <c r="C255" s="16"/>
      <c r="D255" s="16"/>
      <c r="E255" s="16"/>
      <c r="F255" s="16"/>
      <c r="G255" s="18"/>
      <c r="H255" s="16"/>
      <c r="I255" s="19"/>
      <c r="J255" s="16"/>
      <c r="K255" s="17"/>
    </row>
    <row r="256" spans="2:11">
      <c r="B256" s="1"/>
      <c r="C256" s="16"/>
      <c r="D256" s="16"/>
      <c r="E256" s="16"/>
      <c r="F256" s="16"/>
      <c r="G256" s="18"/>
      <c r="H256" s="16"/>
      <c r="I256" s="19"/>
      <c r="J256" s="16"/>
      <c r="K256" s="17"/>
    </row>
    <row r="257" spans="2:11">
      <c r="B257" s="1"/>
      <c r="C257" s="16"/>
      <c r="D257" s="16"/>
      <c r="E257" s="16"/>
      <c r="F257" s="16"/>
      <c r="G257" s="18"/>
      <c r="H257" s="16"/>
      <c r="I257" s="19"/>
      <c r="J257" s="16"/>
      <c r="K257" s="17"/>
    </row>
    <row r="258" spans="2:11">
      <c r="B258" s="1"/>
      <c r="C258" s="16"/>
      <c r="D258" s="16"/>
      <c r="E258" s="16"/>
      <c r="F258" s="16"/>
      <c r="G258" s="18"/>
      <c r="H258" s="16"/>
      <c r="I258" s="19"/>
      <c r="J258" s="16"/>
      <c r="K258" s="17"/>
    </row>
    <row r="259" spans="2:11">
      <c r="B259" s="1"/>
      <c r="C259" s="16"/>
      <c r="D259" s="16"/>
      <c r="E259" s="16"/>
      <c r="F259" s="16"/>
      <c r="G259" s="18"/>
      <c r="H259" s="16"/>
      <c r="I259" s="19"/>
      <c r="J259" s="16"/>
      <c r="K259" s="17"/>
    </row>
    <row r="260" spans="2:11">
      <c r="B260" s="1"/>
      <c r="C260" s="16"/>
      <c r="D260" s="16"/>
      <c r="E260" s="16"/>
      <c r="F260" s="16"/>
      <c r="G260" s="18"/>
      <c r="H260" s="16"/>
      <c r="I260" s="19"/>
      <c r="J260" s="16"/>
      <c r="K260" s="17"/>
    </row>
    <row r="261" spans="2:11">
      <c r="B261" s="1"/>
      <c r="C261" s="16"/>
      <c r="D261" s="16"/>
      <c r="E261" s="16"/>
      <c r="F261" s="16"/>
      <c r="G261" s="18"/>
      <c r="H261" s="16"/>
      <c r="I261" s="19"/>
      <c r="J261" s="16"/>
      <c r="K261" s="17"/>
    </row>
    <row r="262" spans="2:11">
      <c r="B262" s="1"/>
      <c r="C262" s="16"/>
      <c r="D262" s="16"/>
      <c r="E262" s="16"/>
      <c r="F262" s="16"/>
      <c r="G262" s="18"/>
      <c r="H262" s="16"/>
      <c r="I262" s="19"/>
      <c r="J262" s="16"/>
      <c r="K262" s="17"/>
    </row>
    <row r="263" spans="2:11">
      <c r="B263" s="1"/>
      <c r="C263" s="16"/>
      <c r="D263" s="16"/>
      <c r="E263" s="16"/>
      <c r="F263" s="16"/>
      <c r="G263" s="18"/>
      <c r="H263" s="16"/>
      <c r="I263" s="19"/>
      <c r="J263" s="16"/>
      <c r="K263" s="17"/>
    </row>
    <row r="264" spans="2:11">
      <c r="B264" s="1"/>
      <c r="C264" s="16"/>
      <c r="D264" s="16"/>
      <c r="E264" s="16"/>
      <c r="F264" s="16"/>
      <c r="G264" s="18"/>
      <c r="H264" s="16"/>
      <c r="I264" s="19"/>
      <c r="J264" s="16"/>
      <c r="K264" s="17"/>
    </row>
    <row r="265" spans="2:11">
      <c r="B265" s="1"/>
      <c r="C265" s="16"/>
      <c r="D265" s="16"/>
      <c r="E265" s="16"/>
      <c r="F265" s="16"/>
      <c r="G265" s="18"/>
      <c r="H265" s="16"/>
      <c r="I265" s="19"/>
      <c r="J265" s="16"/>
      <c r="K265" s="17"/>
    </row>
    <row r="266" spans="2:11">
      <c r="B266" s="1"/>
      <c r="C266" s="16"/>
      <c r="D266" s="16"/>
      <c r="E266" s="16"/>
      <c r="F266" s="16"/>
      <c r="G266" s="18"/>
      <c r="H266" s="16"/>
      <c r="I266" s="19"/>
      <c r="J266" s="16"/>
      <c r="K266" s="17"/>
    </row>
    <row r="267" spans="2:11">
      <c r="B267" s="1"/>
      <c r="C267" s="16"/>
      <c r="D267" s="16"/>
      <c r="E267" s="16"/>
      <c r="F267" s="16"/>
      <c r="G267" s="18"/>
      <c r="H267" s="16"/>
      <c r="I267" s="19"/>
      <c r="J267" s="16"/>
      <c r="K267" s="17"/>
    </row>
    <row r="268" spans="2:11">
      <c r="B268" s="1"/>
      <c r="C268" s="16"/>
      <c r="D268" s="16"/>
      <c r="E268" s="16"/>
      <c r="F268" s="16"/>
      <c r="G268" s="18"/>
      <c r="H268" s="16"/>
      <c r="I268" s="19"/>
      <c r="J268" s="16"/>
      <c r="K268" s="17"/>
    </row>
    <row r="269" spans="2:11">
      <c r="B269" s="1"/>
      <c r="C269" s="16"/>
      <c r="D269" s="16"/>
      <c r="E269" s="16"/>
      <c r="F269" s="16"/>
      <c r="G269" s="18"/>
      <c r="H269" s="16"/>
      <c r="I269" s="19"/>
      <c r="J269" s="16"/>
      <c r="K269" s="17"/>
    </row>
    <row r="270" spans="2:11">
      <c r="B270" s="1"/>
      <c r="C270" s="16"/>
      <c r="D270" s="16"/>
      <c r="E270" s="16"/>
      <c r="F270" s="16"/>
      <c r="G270" s="18"/>
      <c r="H270" s="16"/>
      <c r="I270" s="19"/>
      <c r="J270" s="16"/>
      <c r="K270" s="17"/>
    </row>
    <row r="271" spans="2:11">
      <c r="B271" s="1"/>
      <c r="C271" s="16"/>
      <c r="D271" s="16"/>
      <c r="E271" s="16"/>
      <c r="F271" s="16"/>
      <c r="G271" s="18"/>
      <c r="H271" s="16"/>
      <c r="I271" s="19"/>
      <c r="J271" s="16"/>
      <c r="K271" s="17"/>
    </row>
    <row r="272" spans="2:11">
      <c r="B272" s="1"/>
      <c r="C272" s="16"/>
      <c r="D272" s="16"/>
      <c r="E272" s="16"/>
      <c r="F272" s="16"/>
      <c r="G272" s="18"/>
      <c r="H272" s="16"/>
      <c r="I272" s="19"/>
      <c r="J272" s="16"/>
      <c r="K272" s="17"/>
    </row>
    <row r="273" spans="2:11">
      <c r="B273" s="1"/>
      <c r="C273" s="16"/>
      <c r="D273" s="16"/>
      <c r="E273" s="16"/>
      <c r="F273" s="16"/>
      <c r="G273" s="18"/>
      <c r="H273" s="16"/>
      <c r="I273" s="19"/>
      <c r="J273" s="16"/>
      <c r="K273" s="17"/>
    </row>
    <row r="274" spans="2:11">
      <c r="B274" s="1"/>
      <c r="C274" s="16"/>
      <c r="D274" s="16"/>
      <c r="E274" s="16"/>
      <c r="F274" s="16"/>
      <c r="G274" s="18"/>
      <c r="H274" s="16"/>
      <c r="I274" s="19"/>
      <c r="J274" s="16"/>
      <c r="K274" s="17"/>
    </row>
    <row r="275" spans="2:11">
      <c r="B275" s="1"/>
      <c r="C275" s="16"/>
      <c r="D275" s="16"/>
      <c r="E275" s="16"/>
      <c r="F275" s="16"/>
      <c r="G275" s="18"/>
      <c r="H275" s="16"/>
      <c r="I275" s="19"/>
      <c r="J275" s="16"/>
      <c r="K275" s="17"/>
    </row>
    <row r="276" spans="2:11">
      <c r="B276" s="1"/>
      <c r="C276" s="16"/>
      <c r="D276" s="16"/>
      <c r="E276" s="16"/>
      <c r="F276" s="16"/>
      <c r="G276" s="18"/>
      <c r="H276" s="16"/>
      <c r="I276" s="19"/>
      <c r="J276" s="16"/>
      <c r="K276" s="17"/>
    </row>
    <row r="277" spans="2:11">
      <c r="B277" s="1"/>
      <c r="C277" s="16"/>
      <c r="D277" s="16"/>
      <c r="E277" s="16"/>
      <c r="F277" s="16"/>
      <c r="G277" s="18"/>
      <c r="H277" s="16"/>
      <c r="I277" s="19"/>
      <c r="J277" s="16"/>
      <c r="K277" s="17"/>
    </row>
    <row r="278" spans="2:11">
      <c r="B278" s="1"/>
      <c r="C278" s="16"/>
      <c r="D278" s="16"/>
      <c r="E278" s="16"/>
      <c r="F278" s="16"/>
      <c r="G278" s="18"/>
      <c r="H278" s="16"/>
      <c r="I278" s="19"/>
      <c r="J278" s="16"/>
      <c r="K278" s="17"/>
    </row>
    <row r="279" spans="2:11">
      <c r="B279" s="1"/>
      <c r="C279" s="16"/>
      <c r="D279" s="16"/>
      <c r="E279" s="16"/>
      <c r="F279" s="16"/>
      <c r="G279" s="18"/>
      <c r="H279" s="16"/>
      <c r="I279" s="19"/>
      <c r="J279" s="16"/>
      <c r="K279" s="17"/>
    </row>
    <row r="280" spans="2:11">
      <c r="B280" s="1"/>
      <c r="C280" s="16"/>
      <c r="D280" s="16"/>
      <c r="E280" s="16"/>
      <c r="F280" s="16"/>
      <c r="G280" s="18"/>
      <c r="H280" s="16"/>
      <c r="I280" s="19"/>
      <c r="J280" s="16"/>
      <c r="K280" s="17"/>
    </row>
    <row r="281" spans="2:11">
      <c r="B281" s="1"/>
      <c r="C281" s="16"/>
      <c r="D281" s="16"/>
      <c r="E281" s="16"/>
      <c r="F281" s="16"/>
      <c r="G281" s="18"/>
      <c r="H281" s="16"/>
      <c r="I281" s="19"/>
      <c r="J281" s="16"/>
      <c r="K281" s="17"/>
    </row>
    <row r="282" spans="2:11">
      <c r="B282" s="1"/>
      <c r="C282" s="16"/>
      <c r="D282" s="16"/>
      <c r="E282" s="16"/>
      <c r="F282" s="16"/>
      <c r="G282" s="18"/>
      <c r="H282" s="16"/>
      <c r="I282" s="19"/>
      <c r="J282" s="16"/>
      <c r="K282" s="17"/>
    </row>
    <row r="283" spans="2:11">
      <c r="B283" s="1"/>
      <c r="C283" s="16"/>
      <c r="D283" s="16"/>
      <c r="E283" s="16"/>
      <c r="F283" s="16"/>
      <c r="G283" s="18"/>
      <c r="H283" s="16"/>
      <c r="I283" s="19"/>
      <c r="J283" s="16"/>
      <c r="K283" s="17"/>
    </row>
    <row r="284" spans="2:11">
      <c r="B284" s="1"/>
      <c r="C284" s="16"/>
      <c r="D284" s="16"/>
      <c r="E284" s="16"/>
      <c r="F284" s="16"/>
      <c r="G284" s="18"/>
      <c r="H284" s="16"/>
      <c r="I284" s="19"/>
      <c r="J284" s="16"/>
      <c r="K284" s="17"/>
    </row>
    <row r="285" spans="2:11">
      <c r="B285" s="1"/>
      <c r="C285" s="16"/>
      <c r="D285" s="16"/>
      <c r="E285" s="16"/>
      <c r="F285" s="16"/>
      <c r="G285" s="18"/>
      <c r="H285" s="16"/>
      <c r="I285" s="19"/>
      <c r="J285" s="16"/>
      <c r="K285" s="17"/>
    </row>
    <row r="286" spans="2:11">
      <c r="B286" s="1"/>
      <c r="C286" s="16"/>
      <c r="D286" s="16"/>
      <c r="E286" s="16"/>
      <c r="F286" s="16"/>
      <c r="G286" s="18"/>
      <c r="H286" s="16"/>
      <c r="I286" s="19"/>
      <c r="J286" s="16"/>
      <c r="K286" s="17"/>
    </row>
    <row r="287" spans="2:11">
      <c r="B287" s="1"/>
      <c r="C287" s="16"/>
      <c r="D287" s="16"/>
      <c r="E287" s="16"/>
      <c r="F287" s="16"/>
      <c r="G287" s="18"/>
      <c r="H287" s="16"/>
      <c r="I287" s="19"/>
      <c r="J287" s="16"/>
      <c r="K287" s="17"/>
    </row>
    <row r="288" spans="2:11">
      <c r="B288" s="1"/>
      <c r="C288" s="16"/>
      <c r="D288" s="16"/>
      <c r="E288" s="16"/>
      <c r="F288" s="16"/>
      <c r="G288" s="18"/>
      <c r="H288" s="16"/>
      <c r="I288" s="19"/>
      <c r="J288" s="16"/>
      <c r="K288" s="17"/>
    </row>
    <row r="289" spans="2:11">
      <c r="B289" s="1"/>
      <c r="C289" s="16"/>
      <c r="D289" s="16"/>
      <c r="E289" s="16"/>
      <c r="F289" s="16"/>
      <c r="G289" s="18"/>
      <c r="H289" s="16"/>
      <c r="I289" s="19"/>
      <c r="J289" s="16"/>
      <c r="K289" s="17"/>
    </row>
    <row r="290" spans="2:11">
      <c r="B290" s="1"/>
      <c r="C290" s="16"/>
      <c r="D290" s="16"/>
      <c r="E290" s="16"/>
      <c r="F290" s="16"/>
      <c r="G290" s="18"/>
      <c r="H290" s="16"/>
      <c r="I290" s="19"/>
      <c r="J290" s="16"/>
      <c r="K290" s="17"/>
    </row>
    <row r="291" spans="2:11">
      <c r="B291" s="1"/>
      <c r="C291" s="16"/>
      <c r="D291" s="16"/>
      <c r="E291" s="16"/>
      <c r="F291" s="16"/>
      <c r="G291" s="18"/>
      <c r="H291" s="16"/>
      <c r="I291" s="19"/>
      <c r="J291" s="16"/>
      <c r="K291" s="17"/>
    </row>
    <row r="292" spans="2:11">
      <c r="B292" s="1"/>
      <c r="C292" s="16"/>
      <c r="D292" s="16"/>
      <c r="E292" s="16"/>
      <c r="F292" s="16"/>
      <c r="G292" s="18"/>
      <c r="H292" s="16"/>
      <c r="I292" s="19"/>
      <c r="J292" s="16"/>
      <c r="K292" s="17"/>
    </row>
    <row r="293" spans="2:11">
      <c r="B293" s="1"/>
      <c r="C293" s="16"/>
      <c r="D293" s="16"/>
      <c r="E293" s="16"/>
      <c r="F293" s="16"/>
      <c r="G293" s="18"/>
      <c r="H293" s="16"/>
      <c r="I293" s="19"/>
      <c r="J293" s="16"/>
      <c r="K293" s="17"/>
    </row>
    <row r="294" spans="2:11">
      <c r="B294" s="1"/>
      <c r="C294" s="16"/>
      <c r="D294" s="16"/>
      <c r="E294" s="16"/>
      <c r="F294" s="16"/>
      <c r="G294" s="18"/>
      <c r="H294" s="16"/>
      <c r="I294" s="19"/>
      <c r="J294" s="16"/>
      <c r="K294" s="17"/>
    </row>
    <row r="295" spans="2:11">
      <c r="B295" s="1"/>
      <c r="C295" s="16"/>
      <c r="D295" s="16"/>
      <c r="E295" s="16"/>
      <c r="F295" s="16"/>
      <c r="G295" s="18"/>
      <c r="H295" s="16"/>
      <c r="I295" s="19"/>
      <c r="J295" s="16"/>
      <c r="K295" s="17"/>
    </row>
    <row r="296" spans="2:11">
      <c r="B296" s="1"/>
      <c r="C296" s="16"/>
      <c r="D296" s="16"/>
      <c r="E296" s="16"/>
      <c r="F296" s="16"/>
      <c r="G296" s="18"/>
      <c r="H296" s="16"/>
      <c r="I296" s="19"/>
      <c r="J296" s="16"/>
      <c r="K296" s="17"/>
    </row>
    <row r="297" spans="2:11">
      <c r="B297" s="1"/>
      <c r="C297" s="16"/>
      <c r="D297" s="16"/>
      <c r="E297" s="16"/>
      <c r="F297" s="16"/>
      <c r="G297" s="18"/>
      <c r="H297" s="16"/>
      <c r="I297" s="19"/>
      <c r="J297" s="16"/>
      <c r="K297" s="17"/>
    </row>
    <row r="298" spans="2:11">
      <c r="B298" s="1"/>
      <c r="C298" s="16"/>
      <c r="D298" s="16"/>
      <c r="E298" s="16"/>
      <c r="F298" s="16"/>
      <c r="G298" s="18"/>
      <c r="H298" s="16"/>
      <c r="I298" s="19"/>
      <c r="J298" s="16"/>
      <c r="K298" s="17"/>
    </row>
    <row r="299" spans="2:11">
      <c r="B299" s="1"/>
      <c r="C299" s="16"/>
      <c r="D299" s="16"/>
      <c r="E299" s="16"/>
      <c r="F299" s="16"/>
      <c r="G299" s="18"/>
      <c r="H299" s="16"/>
      <c r="I299" s="19"/>
      <c r="J299" s="16"/>
      <c r="K299" s="17"/>
    </row>
    <row r="300" spans="2:11">
      <c r="B300" s="1"/>
      <c r="C300" s="16"/>
      <c r="D300" s="16"/>
      <c r="E300" s="16"/>
      <c r="F300" s="16"/>
      <c r="G300" s="18"/>
      <c r="H300" s="16"/>
      <c r="I300" s="19"/>
      <c r="J300" s="16"/>
      <c r="K300" s="17"/>
    </row>
    <row r="301" spans="2:11">
      <c r="B301" s="1"/>
      <c r="C301" s="16"/>
      <c r="D301" s="16"/>
      <c r="E301" s="16"/>
      <c r="F301" s="16"/>
      <c r="G301" s="18"/>
      <c r="H301" s="16"/>
      <c r="I301" s="19"/>
      <c r="J301" s="16"/>
      <c r="K301" s="17"/>
    </row>
    <row r="302" spans="2:11">
      <c r="B302" s="1"/>
      <c r="C302" s="16"/>
      <c r="D302" s="16"/>
      <c r="E302" s="16"/>
      <c r="F302" s="16"/>
      <c r="G302" s="18"/>
      <c r="H302" s="16"/>
      <c r="I302" s="19"/>
      <c r="J302" s="16"/>
      <c r="K302" s="17"/>
    </row>
    <row r="303" spans="2:11">
      <c r="B303" s="1"/>
      <c r="C303" s="16"/>
      <c r="D303" s="16"/>
      <c r="E303" s="16"/>
      <c r="F303" s="16"/>
      <c r="G303" s="18"/>
      <c r="H303" s="16"/>
      <c r="I303" s="19"/>
      <c r="J303" s="16"/>
      <c r="K303" s="17"/>
    </row>
    <row r="304" spans="2:11">
      <c r="B304" s="1"/>
      <c r="C304" s="16"/>
      <c r="D304" s="16"/>
      <c r="E304" s="16"/>
      <c r="F304" s="16"/>
      <c r="G304" s="18"/>
      <c r="H304" s="16"/>
      <c r="I304" s="19"/>
      <c r="J304" s="16"/>
      <c r="K304" s="17"/>
    </row>
    <row r="305" spans="2:11">
      <c r="B305" s="1"/>
      <c r="C305" s="16"/>
      <c r="D305" s="16"/>
      <c r="E305" s="16"/>
      <c r="F305" s="16"/>
      <c r="G305" s="18"/>
      <c r="H305" s="16"/>
      <c r="I305" s="19"/>
      <c r="J305" s="16"/>
      <c r="K305" s="17"/>
    </row>
    <row r="306" spans="2:11">
      <c r="B306" s="1"/>
      <c r="C306" s="16"/>
      <c r="D306" s="16"/>
      <c r="E306" s="16"/>
      <c r="F306" s="16"/>
      <c r="G306" s="18"/>
      <c r="H306" s="16"/>
      <c r="I306" s="19"/>
      <c r="J306" s="16"/>
      <c r="K306" s="17"/>
    </row>
    <row r="307" spans="2:11">
      <c r="B307" s="1"/>
      <c r="C307" s="16"/>
      <c r="D307" s="16"/>
      <c r="E307" s="16"/>
      <c r="F307" s="16"/>
      <c r="G307" s="18"/>
      <c r="H307" s="16"/>
      <c r="I307" s="19"/>
      <c r="J307" s="16"/>
      <c r="K307" s="17"/>
    </row>
    <row r="308" spans="2:11">
      <c r="B308" s="1"/>
      <c r="C308" s="16"/>
      <c r="D308" s="16"/>
      <c r="E308" s="16"/>
      <c r="F308" s="16"/>
      <c r="G308" s="18"/>
      <c r="H308" s="16"/>
      <c r="I308" s="19"/>
      <c r="J308" s="16"/>
      <c r="K308" s="17"/>
    </row>
    <row r="309" spans="2:11">
      <c r="B309" s="1"/>
      <c r="C309" s="16"/>
      <c r="D309" s="16"/>
      <c r="E309" s="16"/>
      <c r="F309" s="16"/>
      <c r="G309" s="18"/>
      <c r="H309" s="16"/>
      <c r="I309" s="19"/>
      <c r="J309" s="16"/>
      <c r="K309" s="17"/>
    </row>
    <row r="310" spans="2:11">
      <c r="B310" s="1"/>
      <c r="C310" s="16"/>
      <c r="D310" s="16"/>
      <c r="E310" s="16"/>
      <c r="F310" s="16"/>
      <c r="G310" s="18"/>
      <c r="H310" s="16"/>
      <c r="I310" s="19"/>
      <c r="J310" s="16"/>
      <c r="K310" s="17"/>
    </row>
    <row r="311" spans="2:11">
      <c r="B311" s="1"/>
      <c r="C311" s="16"/>
      <c r="D311" s="16"/>
      <c r="E311" s="16"/>
      <c r="F311" s="16"/>
      <c r="G311" s="18"/>
      <c r="H311" s="16"/>
      <c r="I311" s="19"/>
      <c r="J311" s="16"/>
      <c r="K311" s="17"/>
    </row>
    <row r="312" spans="2:11">
      <c r="B312" s="1"/>
      <c r="C312" s="16"/>
      <c r="D312" s="16"/>
      <c r="E312" s="16"/>
      <c r="F312" s="16"/>
      <c r="G312" s="18"/>
      <c r="H312" s="16"/>
      <c r="I312" s="19"/>
      <c r="J312" s="16"/>
      <c r="K312" s="17"/>
    </row>
    <row r="313" spans="2:11">
      <c r="B313" s="1"/>
      <c r="C313" s="16"/>
      <c r="D313" s="16"/>
      <c r="E313" s="16"/>
      <c r="F313" s="16"/>
      <c r="G313" s="18"/>
      <c r="H313" s="16"/>
      <c r="I313" s="19"/>
      <c r="J313" s="16"/>
      <c r="K313" s="17"/>
    </row>
    <row r="314" spans="2:11">
      <c r="B314" s="1"/>
      <c r="C314" s="16"/>
      <c r="D314" s="16"/>
      <c r="E314" s="16"/>
      <c r="F314" s="16"/>
      <c r="G314" s="18"/>
      <c r="H314" s="16"/>
      <c r="I314" s="19"/>
      <c r="J314" s="16"/>
      <c r="K314" s="17"/>
    </row>
    <row r="315" spans="2:11">
      <c r="B315" s="1"/>
      <c r="C315" s="16"/>
      <c r="D315" s="16"/>
      <c r="E315" s="16"/>
      <c r="F315" s="16"/>
      <c r="G315" s="18"/>
      <c r="H315" s="16"/>
      <c r="I315" s="19"/>
      <c r="J315" s="16"/>
      <c r="K315" s="17"/>
    </row>
    <row r="316" spans="2:11">
      <c r="B316" s="1"/>
      <c r="C316" s="16"/>
      <c r="D316" s="16"/>
      <c r="E316" s="16"/>
      <c r="F316" s="16"/>
      <c r="G316" s="18"/>
      <c r="H316" s="16"/>
      <c r="I316" s="19"/>
      <c r="J316" s="16"/>
      <c r="K316" s="17"/>
    </row>
    <row r="317" spans="2:11">
      <c r="B317" s="1"/>
      <c r="C317" s="16"/>
      <c r="D317" s="16"/>
      <c r="E317" s="16"/>
      <c r="F317" s="16"/>
      <c r="G317" s="18"/>
      <c r="H317" s="16"/>
      <c r="I317" s="19"/>
      <c r="J317" s="16"/>
      <c r="K317" s="17"/>
    </row>
    <row r="318" spans="2:11">
      <c r="B318" s="1"/>
      <c r="C318" s="16"/>
      <c r="D318" s="16"/>
      <c r="E318" s="16"/>
      <c r="F318" s="16"/>
      <c r="G318" s="18"/>
      <c r="H318" s="16"/>
      <c r="I318" s="19"/>
      <c r="J318" s="16"/>
      <c r="K318" s="17"/>
    </row>
    <row r="319" spans="2:11">
      <c r="B319" s="1"/>
      <c r="C319" s="16"/>
      <c r="D319" s="16"/>
      <c r="E319" s="16"/>
      <c r="F319" s="16"/>
      <c r="G319" s="18"/>
      <c r="H319" s="16"/>
      <c r="I319" s="19"/>
      <c r="J319" s="16"/>
      <c r="K319" s="17"/>
    </row>
    <row r="320" spans="2:11">
      <c r="B320" s="1"/>
      <c r="C320" s="16"/>
      <c r="D320" s="16"/>
      <c r="E320" s="16"/>
      <c r="F320" s="16"/>
      <c r="G320" s="18"/>
      <c r="H320" s="16"/>
      <c r="I320" s="19"/>
      <c r="J320" s="16"/>
      <c r="K320" s="17"/>
    </row>
    <row r="321" spans="2:11">
      <c r="B321" s="1"/>
      <c r="C321" s="16"/>
      <c r="D321" s="16"/>
      <c r="E321" s="16"/>
      <c r="F321" s="16"/>
      <c r="G321" s="18"/>
      <c r="H321" s="16"/>
      <c r="I321" s="19"/>
      <c r="J321" s="16"/>
      <c r="K321" s="17"/>
    </row>
    <row r="322" spans="2:11">
      <c r="B322" s="1"/>
      <c r="C322" s="16"/>
      <c r="D322" s="16"/>
      <c r="E322" s="16"/>
      <c r="F322" s="16"/>
      <c r="G322" s="18"/>
      <c r="H322" s="16"/>
      <c r="I322" s="19"/>
      <c r="J322" s="16"/>
      <c r="K322" s="17"/>
    </row>
    <row r="323" spans="2:11">
      <c r="B323" s="1"/>
      <c r="C323" s="16"/>
      <c r="D323" s="16"/>
      <c r="E323" s="16"/>
      <c r="F323" s="16"/>
      <c r="G323" s="18"/>
      <c r="H323" s="16"/>
      <c r="I323" s="19"/>
      <c r="J323" s="16"/>
      <c r="K323" s="17"/>
    </row>
    <row r="324" spans="2:11">
      <c r="B324" s="1"/>
      <c r="C324" s="16"/>
      <c r="D324" s="16"/>
      <c r="E324" s="16"/>
      <c r="F324" s="16"/>
      <c r="G324" s="18"/>
      <c r="H324" s="16"/>
      <c r="I324" s="19"/>
      <c r="J324" s="16"/>
      <c r="K324" s="17"/>
    </row>
    <row r="325" spans="2:11">
      <c r="B325" s="1"/>
      <c r="C325" s="16"/>
      <c r="D325" s="16"/>
      <c r="E325" s="16"/>
      <c r="F325" s="16"/>
      <c r="G325" s="18"/>
      <c r="H325" s="16"/>
      <c r="I325" s="19"/>
      <c r="J325" s="16"/>
      <c r="K325" s="17"/>
    </row>
    <row r="326" spans="2:11">
      <c r="B326" s="1"/>
      <c r="C326" s="16"/>
      <c r="D326" s="16"/>
      <c r="E326" s="16"/>
      <c r="F326" s="16"/>
      <c r="G326" s="18"/>
      <c r="H326" s="16"/>
      <c r="I326" s="19"/>
      <c r="J326" s="16"/>
      <c r="K326" s="17"/>
    </row>
    <row r="327" spans="2:11">
      <c r="B327" s="1"/>
      <c r="C327" s="16"/>
      <c r="D327" s="16"/>
      <c r="E327" s="16"/>
      <c r="F327" s="16"/>
      <c r="G327" s="18"/>
      <c r="H327" s="16"/>
      <c r="I327" s="19"/>
      <c r="J327" s="16"/>
      <c r="K327" s="17"/>
    </row>
    <row r="328" spans="2:11">
      <c r="B328" s="1"/>
      <c r="C328" s="16"/>
      <c r="D328" s="16"/>
      <c r="E328" s="16"/>
      <c r="F328" s="16"/>
      <c r="G328" s="18"/>
      <c r="H328" s="16"/>
      <c r="I328" s="19"/>
      <c r="J328" s="16"/>
      <c r="K328" s="17"/>
    </row>
    <row r="329" spans="2:11">
      <c r="B329" s="1"/>
      <c r="C329" s="16"/>
      <c r="D329" s="16"/>
      <c r="E329" s="16"/>
      <c r="F329" s="16"/>
      <c r="G329" s="18"/>
      <c r="H329" s="16"/>
      <c r="I329" s="19"/>
      <c r="J329" s="16"/>
      <c r="K329" s="17"/>
    </row>
    <row r="330" spans="2:11">
      <c r="B330" s="1"/>
      <c r="C330" s="16"/>
      <c r="D330" s="16"/>
      <c r="E330" s="16"/>
      <c r="F330" s="16"/>
      <c r="G330" s="18"/>
      <c r="H330" s="16"/>
      <c r="I330" s="19"/>
      <c r="J330" s="16"/>
      <c r="K330" s="17"/>
    </row>
    <row r="331" spans="2:11">
      <c r="B331" s="1"/>
      <c r="C331" s="16"/>
      <c r="D331" s="16"/>
      <c r="E331" s="16"/>
      <c r="F331" s="16"/>
      <c r="G331" s="18"/>
      <c r="H331" s="16"/>
      <c r="I331" s="19"/>
      <c r="J331" s="16"/>
      <c r="K331" s="17"/>
    </row>
    <row r="332" spans="2:11">
      <c r="B332" s="1"/>
      <c r="C332" s="16"/>
      <c r="D332" s="16"/>
      <c r="E332" s="16"/>
      <c r="F332" s="16"/>
      <c r="G332" s="18"/>
      <c r="H332" s="16"/>
      <c r="I332" s="19"/>
      <c r="J332" s="16"/>
      <c r="K332" s="17"/>
    </row>
    <row r="333" spans="2:11">
      <c r="B333" s="1"/>
      <c r="C333" s="16"/>
      <c r="D333" s="16"/>
      <c r="E333" s="16"/>
      <c r="F333" s="16"/>
      <c r="G333" s="18"/>
      <c r="H333" s="16"/>
      <c r="I333" s="19"/>
      <c r="J333" s="16"/>
      <c r="K333" s="17"/>
    </row>
    <row r="334" spans="2:11">
      <c r="B334" s="1"/>
      <c r="C334" s="16"/>
      <c r="D334" s="16"/>
      <c r="E334" s="16"/>
      <c r="F334" s="16"/>
      <c r="G334" s="18"/>
      <c r="H334" s="16"/>
      <c r="I334" s="19"/>
      <c r="J334" s="16"/>
      <c r="K334" s="17"/>
    </row>
    <row r="335" spans="2:11">
      <c r="B335" s="1"/>
      <c r="C335" s="16"/>
      <c r="D335" s="16"/>
      <c r="E335" s="16"/>
      <c r="F335" s="16"/>
      <c r="G335" s="18"/>
      <c r="H335" s="16"/>
      <c r="I335" s="19"/>
      <c r="J335" s="16"/>
      <c r="K335" s="17"/>
    </row>
    <row r="336" spans="2:11">
      <c r="B336" s="1"/>
      <c r="C336" s="16"/>
      <c r="D336" s="16"/>
      <c r="E336" s="16"/>
      <c r="F336" s="16"/>
      <c r="G336" s="18"/>
      <c r="H336" s="16"/>
      <c r="I336" s="19"/>
      <c r="J336" s="16"/>
      <c r="K336" s="17"/>
    </row>
    <row r="337" spans="2:11">
      <c r="B337" s="1"/>
      <c r="C337" s="16"/>
      <c r="D337" s="16"/>
      <c r="E337" s="16"/>
      <c r="F337" s="16"/>
      <c r="G337" s="18"/>
      <c r="H337" s="16"/>
      <c r="I337" s="19"/>
      <c r="J337" s="16"/>
      <c r="K337" s="17"/>
    </row>
    <row r="338" spans="2:11">
      <c r="B338" s="1"/>
      <c r="C338" s="16"/>
      <c r="D338" s="16"/>
      <c r="E338" s="16"/>
      <c r="F338" s="16"/>
      <c r="G338" s="18"/>
      <c r="H338" s="16"/>
      <c r="I338" s="19"/>
      <c r="J338" s="16"/>
      <c r="K338" s="17"/>
    </row>
    <row r="339" spans="2:11">
      <c r="B339" s="1"/>
      <c r="C339" s="16"/>
      <c r="D339" s="16"/>
      <c r="E339" s="16"/>
      <c r="F339" s="16"/>
      <c r="G339" s="18"/>
      <c r="H339" s="16"/>
      <c r="I339" s="19"/>
      <c r="J339" s="16"/>
      <c r="K339" s="17"/>
    </row>
    <row r="340" spans="2:11">
      <c r="B340" s="1"/>
      <c r="C340" s="16"/>
      <c r="D340" s="16"/>
      <c r="E340" s="16"/>
      <c r="F340" s="16"/>
      <c r="G340" s="18"/>
      <c r="H340" s="16"/>
      <c r="I340" s="19"/>
      <c r="J340" s="16"/>
      <c r="K340" s="17"/>
    </row>
    <row r="341" spans="2:11">
      <c r="B341" s="1"/>
      <c r="C341" s="16"/>
      <c r="D341" s="16"/>
      <c r="E341" s="16"/>
      <c r="F341" s="16"/>
      <c r="G341" s="18"/>
      <c r="H341" s="16"/>
      <c r="I341" s="19"/>
      <c r="J341" s="16"/>
      <c r="K341" s="17"/>
    </row>
    <row r="342" spans="2:11">
      <c r="B342" s="1"/>
      <c r="C342" s="16"/>
      <c r="D342" s="16"/>
      <c r="E342" s="16"/>
      <c r="F342" s="16"/>
      <c r="G342" s="18"/>
      <c r="H342" s="16"/>
      <c r="I342" s="19"/>
      <c r="J342" s="16"/>
      <c r="K342" s="17"/>
    </row>
    <row r="343" spans="2:11">
      <c r="B343" s="1"/>
      <c r="C343" s="16"/>
      <c r="D343" s="16"/>
      <c r="E343" s="16"/>
      <c r="F343" s="16"/>
      <c r="G343" s="18"/>
      <c r="H343" s="16"/>
      <c r="I343" s="19"/>
      <c r="J343" s="16"/>
      <c r="K343" s="17"/>
    </row>
    <row r="344" spans="2:11">
      <c r="B344" s="1"/>
      <c r="C344" s="16"/>
      <c r="D344" s="16"/>
      <c r="E344" s="16"/>
      <c r="F344" s="16"/>
      <c r="G344" s="18"/>
      <c r="H344" s="16"/>
      <c r="I344" s="19"/>
      <c r="J344" s="16"/>
      <c r="K344" s="17"/>
    </row>
    <row r="345" spans="2:11">
      <c r="B345" s="1"/>
      <c r="C345" s="16"/>
      <c r="D345" s="16"/>
      <c r="E345" s="16"/>
      <c r="F345" s="16"/>
      <c r="G345" s="18"/>
      <c r="H345" s="16"/>
      <c r="I345" s="19"/>
      <c r="J345" s="16"/>
      <c r="K345" s="17"/>
    </row>
    <row r="346" spans="2:11">
      <c r="B346" s="1"/>
      <c r="C346" s="16"/>
      <c r="D346" s="16"/>
      <c r="E346" s="16"/>
      <c r="F346" s="16"/>
      <c r="G346" s="18"/>
      <c r="H346" s="16"/>
      <c r="I346" s="19"/>
      <c r="J346" s="16"/>
      <c r="K346" s="17"/>
    </row>
    <row r="347" spans="2:11">
      <c r="B347" s="1"/>
      <c r="C347" s="16"/>
      <c r="D347" s="16"/>
      <c r="E347" s="16"/>
      <c r="F347" s="16"/>
      <c r="G347" s="18"/>
      <c r="H347" s="16"/>
      <c r="I347" s="19"/>
      <c r="J347" s="16"/>
      <c r="K347" s="17"/>
    </row>
    <row r="348" spans="2:11">
      <c r="B348" s="1"/>
      <c r="C348" s="16"/>
      <c r="D348" s="16"/>
      <c r="E348" s="16"/>
      <c r="F348" s="16"/>
      <c r="G348" s="18"/>
      <c r="H348" s="16"/>
      <c r="I348" s="19"/>
      <c r="J348" s="16"/>
      <c r="K348" s="17"/>
    </row>
    <row r="349" spans="2:11">
      <c r="B349" s="1"/>
      <c r="C349" s="16"/>
      <c r="D349" s="16"/>
      <c r="E349" s="16"/>
      <c r="F349" s="16"/>
      <c r="G349" s="18"/>
      <c r="H349" s="16"/>
      <c r="I349" s="19"/>
      <c r="J349" s="16"/>
      <c r="K349" s="17"/>
    </row>
    <row r="350" spans="2:11">
      <c r="B350" s="1"/>
      <c r="C350" s="16"/>
      <c r="D350" s="16"/>
      <c r="E350" s="16"/>
      <c r="F350" s="16"/>
      <c r="G350" s="18"/>
      <c r="H350" s="16"/>
      <c r="I350" s="19"/>
      <c r="J350" s="16"/>
      <c r="K350" s="17"/>
    </row>
    <row r="351" spans="2:11">
      <c r="B351" s="1"/>
      <c r="C351" s="16"/>
      <c r="D351" s="16"/>
      <c r="E351" s="16"/>
      <c r="F351" s="16"/>
      <c r="G351" s="18"/>
      <c r="H351" s="16"/>
      <c r="I351" s="19"/>
      <c r="J351" s="16"/>
      <c r="K351" s="17"/>
    </row>
    <row r="352" spans="2:11">
      <c r="B352" s="1"/>
      <c r="C352" s="16"/>
      <c r="D352" s="16"/>
      <c r="E352" s="16"/>
      <c r="F352" s="16"/>
      <c r="G352" s="18"/>
      <c r="H352" s="16"/>
      <c r="I352" s="19"/>
      <c r="J352" s="16"/>
      <c r="K352" s="17"/>
    </row>
    <row r="353" spans="2:11">
      <c r="B353" s="1"/>
      <c r="C353" s="16"/>
      <c r="D353" s="16"/>
      <c r="E353" s="16"/>
      <c r="F353" s="16"/>
      <c r="G353" s="18"/>
      <c r="H353" s="16"/>
      <c r="I353" s="19"/>
      <c r="J353" s="16"/>
      <c r="K353" s="17"/>
    </row>
    <row r="354" spans="2:11">
      <c r="B354" s="1"/>
      <c r="C354" s="16"/>
      <c r="D354" s="16"/>
      <c r="E354" s="16"/>
      <c r="F354" s="16"/>
      <c r="G354" s="18"/>
      <c r="H354" s="16"/>
      <c r="I354" s="19"/>
      <c r="J354" s="16"/>
      <c r="K354" s="17"/>
    </row>
    <row r="355" spans="2:11">
      <c r="B355" s="1"/>
      <c r="C355" s="16"/>
      <c r="D355" s="16"/>
      <c r="E355" s="16"/>
      <c r="F355" s="16"/>
      <c r="G355" s="18"/>
      <c r="H355" s="16"/>
      <c r="I355" s="19"/>
      <c r="J355" s="16"/>
      <c r="K355" s="17"/>
    </row>
    <row r="356" spans="2:11">
      <c r="B356" s="1"/>
      <c r="C356" s="16"/>
      <c r="D356" s="16"/>
      <c r="E356" s="16"/>
      <c r="F356" s="16"/>
      <c r="G356" s="18"/>
      <c r="H356" s="16"/>
      <c r="I356" s="19"/>
      <c r="J356" s="16"/>
      <c r="K356" s="17"/>
    </row>
    <row r="357" spans="2:11">
      <c r="B357" s="1"/>
      <c r="C357" s="16"/>
      <c r="D357" s="16"/>
      <c r="E357" s="16"/>
      <c r="F357" s="16"/>
      <c r="G357" s="18"/>
      <c r="H357" s="16"/>
      <c r="I357" s="19"/>
      <c r="J357" s="16"/>
      <c r="K357" s="17"/>
    </row>
    <row r="358" spans="2:11">
      <c r="B358" s="1"/>
      <c r="C358" s="16"/>
      <c r="D358" s="16"/>
      <c r="E358" s="16"/>
      <c r="F358" s="16"/>
      <c r="G358" s="18"/>
      <c r="H358" s="16"/>
      <c r="I358" s="19"/>
      <c r="J358" s="16"/>
      <c r="K358" s="17"/>
    </row>
    <row r="359" spans="2:11">
      <c r="B359" s="1"/>
      <c r="C359" s="16"/>
      <c r="D359" s="16"/>
      <c r="E359" s="16"/>
      <c r="F359" s="16"/>
      <c r="G359" s="18"/>
      <c r="H359" s="16"/>
      <c r="I359" s="19"/>
      <c r="J359" s="16"/>
      <c r="K359" s="17"/>
    </row>
    <row r="360" spans="2:11">
      <c r="B360" s="1"/>
      <c r="C360" s="16"/>
      <c r="D360" s="16"/>
      <c r="E360" s="16"/>
      <c r="F360" s="16"/>
      <c r="G360" s="18"/>
      <c r="H360" s="16"/>
      <c r="I360" s="19"/>
      <c r="J360" s="16"/>
      <c r="K360" s="17"/>
    </row>
    <row r="361" spans="2:11">
      <c r="B361" s="1"/>
      <c r="C361" s="16"/>
      <c r="D361" s="16"/>
      <c r="E361" s="16"/>
      <c r="F361" s="16"/>
      <c r="G361" s="18"/>
      <c r="H361" s="16"/>
      <c r="I361" s="19"/>
      <c r="J361" s="16"/>
      <c r="K361" s="17"/>
    </row>
    <row r="362" spans="2:11">
      <c r="B362" s="1"/>
      <c r="C362" s="16"/>
      <c r="D362" s="16"/>
      <c r="E362" s="16"/>
      <c r="F362" s="16"/>
      <c r="G362" s="18"/>
      <c r="H362" s="16"/>
      <c r="I362" s="19"/>
      <c r="J362" s="16"/>
      <c r="K362" s="17"/>
    </row>
    <row r="363" spans="2:11">
      <c r="B363" s="1"/>
      <c r="C363" s="16"/>
      <c r="D363" s="16"/>
      <c r="E363" s="16"/>
      <c r="F363" s="16"/>
      <c r="G363" s="18"/>
      <c r="H363" s="16"/>
      <c r="I363" s="19"/>
      <c r="J363" s="16"/>
      <c r="K363" s="17"/>
    </row>
    <row r="364" spans="2:11">
      <c r="B364" s="1"/>
      <c r="C364" s="16"/>
      <c r="D364" s="16"/>
      <c r="E364" s="16"/>
      <c r="F364" s="16"/>
      <c r="G364" s="18"/>
      <c r="H364" s="16"/>
      <c r="I364" s="19"/>
      <c r="J364" s="16"/>
      <c r="K364" s="17"/>
    </row>
    <row r="365" spans="2:11">
      <c r="B365" s="1"/>
      <c r="C365" s="16"/>
      <c r="D365" s="16"/>
      <c r="E365" s="16"/>
      <c r="F365" s="16"/>
      <c r="G365" s="18"/>
      <c r="H365" s="16"/>
      <c r="I365" s="19"/>
      <c r="J365" s="16"/>
      <c r="K365" s="17"/>
    </row>
    <row r="366" spans="2:11">
      <c r="B366" s="1"/>
      <c r="C366" s="16"/>
      <c r="D366" s="16"/>
      <c r="E366" s="16"/>
      <c r="F366" s="16"/>
      <c r="G366" s="18"/>
      <c r="H366" s="16"/>
      <c r="I366" s="19"/>
      <c r="J366" s="16"/>
      <c r="K366" s="17"/>
    </row>
    <row r="367" spans="2:11">
      <c r="B367" s="1"/>
      <c r="C367" s="16"/>
      <c r="D367" s="16"/>
      <c r="E367" s="16"/>
      <c r="F367" s="16"/>
      <c r="G367" s="18"/>
      <c r="H367" s="16"/>
      <c r="I367" s="19"/>
      <c r="J367" s="16"/>
      <c r="K367" s="17"/>
    </row>
    <row r="368" spans="2:11">
      <c r="B368" s="1"/>
      <c r="C368" s="16"/>
      <c r="D368" s="16"/>
      <c r="E368" s="16"/>
      <c r="F368" s="16"/>
      <c r="G368" s="18"/>
      <c r="H368" s="16"/>
      <c r="I368" s="19"/>
      <c r="J368" s="16"/>
      <c r="K368" s="17"/>
    </row>
    <row r="369" spans="2:11">
      <c r="B369" s="1"/>
      <c r="C369" s="16"/>
      <c r="D369" s="16"/>
      <c r="E369" s="16"/>
      <c r="F369" s="16"/>
      <c r="G369" s="18"/>
      <c r="H369" s="16"/>
      <c r="I369" s="19"/>
      <c r="J369" s="16"/>
      <c r="K369" s="17"/>
    </row>
    <row r="370" spans="2:11">
      <c r="B370" s="1"/>
      <c r="C370" s="16"/>
      <c r="D370" s="16"/>
      <c r="E370" s="16"/>
      <c r="F370" s="16"/>
      <c r="G370" s="18"/>
      <c r="H370" s="16"/>
      <c r="I370" s="19"/>
      <c r="J370" s="16"/>
      <c r="K370" s="17"/>
    </row>
    <row r="371" spans="2:11">
      <c r="B371" s="1"/>
      <c r="C371" s="16"/>
      <c r="D371" s="16"/>
      <c r="E371" s="16"/>
      <c r="F371" s="16"/>
      <c r="G371" s="18"/>
      <c r="H371" s="16"/>
      <c r="I371" s="19"/>
      <c r="J371" s="16"/>
      <c r="K371" s="17"/>
    </row>
    <row r="372" spans="2:11">
      <c r="B372" s="1"/>
      <c r="C372" s="16"/>
      <c r="D372" s="16"/>
      <c r="E372" s="16"/>
      <c r="F372" s="16"/>
      <c r="G372" s="18"/>
      <c r="H372" s="16"/>
      <c r="I372" s="19"/>
      <c r="J372" s="16"/>
      <c r="K372" s="17"/>
    </row>
    <row r="373" spans="2:11">
      <c r="B373" s="1"/>
      <c r="C373" s="16"/>
      <c r="D373" s="16"/>
      <c r="E373" s="16"/>
      <c r="F373" s="16"/>
      <c r="G373" s="18"/>
      <c r="H373" s="16"/>
      <c r="I373" s="19"/>
      <c r="J373" s="16"/>
      <c r="K373" s="17"/>
    </row>
    <row r="374" spans="2:11">
      <c r="B374" s="1"/>
      <c r="C374" s="16"/>
      <c r="D374" s="16"/>
      <c r="E374" s="16"/>
      <c r="F374" s="16"/>
      <c r="G374" s="18"/>
      <c r="H374" s="16"/>
      <c r="I374" s="19"/>
      <c r="J374" s="16"/>
      <c r="K374" s="17"/>
    </row>
    <row r="375" spans="2:11">
      <c r="B375" s="1"/>
      <c r="C375" s="16"/>
      <c r="D375" s="16"/>
      <c r="E375" s="16"/>
      <c r="F375" s="16"/>
      <c r="G375" s="18"/>
      <c r="H375" s="16"/>
      <c r="I375" s="19"/>
      <c r="J375" s="16"/>
      <c r="K375" s="17"/>
    </row>
    <row r="376" spans="2:11">
      <c r="B376" s="1"/>
      <c r="C376" s="16"/>
      <c r="D376" s="16"/>
      <c r="E376" s="16"/>
      <c r="F376" s="16"/>
      <c r="G376" s="18"/>
      <c r="H376" s="16"/>
      <c r="I376" s="19"/>
      <c r="J376" s="16"/>
      <c r="K376" s="17"/>
    </row>
    <row r="377" spans="2:11">
      <c r="B377" s="1"/>
      <c r="C377" s="16"/>
      <c r="D377" s="16"/>
      <c r="E377" s="16"/>
      <c r="F377" s="16"/>
      <c r="G377" s="18"/>
      <c r="H377" s="16"/>
      <c r="I377" s="19"/>
      <c r="J377" s="16"/>
      <c r="K377" s="17"/>
    </row>
    <row r="378" spans="2:11">
      <c r="B378" s="1"/>
      <c r="C378" s="16"/>
      <c r="D378" s="16"/>
      <c r="E378" s="16"/>
      <c r="F378" s="16"/>
      <c r="G378" s="18"/>
      <c r="H378" s="16"/>
      <c r="I378" s="19"/>
      <c r="J378" s="16"/>
      <c r="K378" s="17"/>
    </row>
    <row r="379" spans="2:11">
      <c r="B379" s="1"/>
      <c r="C379" s="16"/>
      <c r="D379" s="16"/>
      <c r="E379" s="16"/>
      <c r="F379" s="16"/>
      <c r="G379" s="18"/>
      <c r="H379" s="16"/>
      <c r="I379" s="19"/>
      <c r="J379" s="16"/>
      <c r="K379" s="17"/>
    </row>
    <row r="380" spans="2:11">
      <c r="B380" s="1"/>
      <c r="C380" s="16"/>
      <c r="D380" s="16"/>
      <c r="E380" s="16"/>
      <c r="F380" s="16"/>
      <c r="G380" s="18"/>
      <c r="H380" s="16"/>
      <c r="I380" s="19"/>
      <c r="J380" s="16"/>
      <c r="K380" s="17"/>
    </row>
    <row r="381" spans="2:11">
      <c r="B381" s="1"/>
      <c r="C381" s="16"/>
      <c r="D381" s="16"/>
      <c r="E381" s="16"/>
      <c r="F381" s="16"/>
      <c r="G381" s="18"/>
      <c r="H381" s="16"/>
      <c r="I381" s="19"/>
      <c r="J381" s="16"/>
      <c r="K381" s="17"/>
    </row>
    <row r="382" spans="2:11">
      <c r="B382" s="1"/>
      <c r="C382" s="16"/>
      <c r="D382" s="16"/>
      <c r="E382" s="16"/>
      <c r="F382" s="16"/>
      <c r="G382" s="18"/>
      <c r="H382" s="16"/>
      <c r="I382" s="19"/>
      <c r="J382" s="16"/>
      <c r="K382" s="17"/>
    </row>
    <row r="383" spans="2:11">
      <c r="B383" s="1"/>
      <c r="C383" s="16"/>
      <c r="D383" s="16"/>
      <c r="E383" s="16"/>
      <c r="F383" s="16"/>
      <c r="G383" s="18"/>
      <c r="H383" s="16"/>
      <c r="I383" s="19"/>
      <c r="J383" s="16"/>
      <c r="K383" s="17"/>
    </row>
    <row r="384" spans="2:11">
      <c r="B384" s="1"/>
      <c r="C384" s="16"/>
      <c r="D384" s="16"/>
      <c r="E384" s="16"/>
      <c r="F384" s="16"/>
      <c r="G384" s="18"/>
      <c r="H384" s="16"/>
      <c r="I384" s="19"/>
      <c r="J384" s="16"/>
      <c r="K384" s="17"/>
    </row>
    <row r="385" spans="2:11">
      <c r="B385" s="1"/>
      <c r="C385" s="16"/>
      <c r="D385" s="16"/>
      <c r="E385" s="16"/>
      <c r="F385" s="16"/>
      <c r="G385" s="18"/>
      <c r="H385" s="16"/>
      <c r="I385" s="19"/>
      <c r="J385" s="16"/>
      <c r="K385" s="17"/>
    </row>
    <row r="386" spans="2:11">
      <c r="B386" s="1"/>
      <c r="C386" s="16"/>
      <c r="D386" s="16"/>
      <c r="E386" s="16"/>
      <c r="F386" s="16"/>
      <c r="G386" s="18"/>
      <c r="H386" s="16"/>
      <c r="I386" s="19"/>
      <c r="J386" s="16"/>
      <c r="K386" s="17"/>
    </row>
    <row r="387" spans="2:11">
      <c r="B387" s="1"/>
      <c r="C387" s="16"/>
      <c r="D387" s="16"/>
      <c r="E387" s="16"/>
      <c r="F387" s="16"/>
      <c r="G387" s="18"/>
      <c r="H387" s="16"/>
      <c r="I387" s="19"/>
      <c r="J387" s="16"/>
      <c r="K387" s="17"/>
    </row>
    <row r="388" spans="2:11">
      <c r="B388" s="1"/>
      <c r="C388" s="16"/>
      <c r="D388" s="16"/>
      <c r="E388" s="16"/>
      <c r="F388" s="16"/>
      <c r="G388" s="18"/>
      <c r="H388" s="16"/>
      <c r="I388" s="19"/>
      <c r="J388" s="16"/>
      <c r="K388" s="17"/>
    </row>
    <row r="389" spans="2:11">
      <c r="B389" s="1"/>
      <c r="C389" s="16"/>
      <c r="D389" s="16"/>
      <c r="E389" s="16"/>
      <c r="F389" s="16"/>
      <c r="G389" s="18"/>
      <c r="H389" s="16"/>
      <c r="I389" s="19"/>
      <c r="J389" s="16"/>
      <c r="K389" s="17"/>
    </row>
    <row r="390" spans="2:11">
      <c r="B390" s="1"/>
      <c r="C390" s="16"/>
      <c r="D390" s="16"/>
      <c r="E390" s="16"/>
      <c r="F390" s="16"/>
      <c r="G390" s="18"/>
      <c r="H390" s="16"/>
      <c r="I390" s="19"/>
      <c r="J390" s="16"/>
      <c r="K390" s="17"/>
    </row>
    <row r="391" spans="2:11">
      <c r="B391" s="1"/>
      <c r="C391" s="16"/>
      <c r="D391" s="16"/>
      <c r="E391" s="16"/>
      <c r="F391" s="16"/>
      <c r="G391" s="18"/>
      <c r="H391" s="16"/>
      <c r="I391" s="19"/>
      <c r="J391" s="16"/>
      <c r="K391" s="17"/>
    </row>
    <row r="392" spans="2:11">
      <c r="B392" s="1"/>
      <c r="C392" s="16"/>
      <c r="D392" s="16"/>
      <c r="E392" s="16"/>
      <c r="F392" s="16"/>
      <c r="G392" s="18"/>
      <c r="H392" s="16"/>
      <c r="I392" s="19"/>
      <c r="J392" s="16"/>
      <c r="K392" s="17"/>
    </row>
    <row r="393" spans="2:11">
      <c r="B393" s="1"/>
      <c r="C393" s="16"/>
      <c r="D393" s="16"/>
      <c r="E393" s="16"/>
      <c r="F393" s="16"/>
      <c r="G393" s="18"/>
      <c r="H393" s="16"/>
      <c r="I393" s="19"/>
      <c r="J393" s="16"/>
      <c r="K393" s="17"/>
    </row>
    <row r="394" spans="2:11">
      <c r="B394" s="1"/>
      <c r="C394" s="16"/>
      <c r="D394" s="16"/>
      <c r="E394" s="16"/>
      <c r="F394" s="16"/>
      <c r="G394" s="18"/>
      <c r="H394" s="16"/>
      <c r="I394" s="19"/>
      <c r="J394" s="16"/>
      <c r="K394" s="17"/>
    </row>
    <row r="395" spans="2:11">
      <c r="B395" s="1"/>
      <c r="C395" s="16"/>
      <c r="D395" s="16"/>
      <c r="E395" s="16"/>
      <c r="F395" s="16"/>
      <c r="G395" s="18"/>
      <c r="H395" s="16"/>
      <c r="I395" s="19"/>
      <c r="J395" s="16"/>
      <c r="K395" s="17"/>
    </row>
    <row r="396" spans="2:11">
      <c r="B396" s="1"/>
      <c r="C396" s="16"/>
      <c r="D396" s="16"/>
      <c r="E396" s="16"/>
      <c r="F396" s="16"/>
      <c r="G396" s="18"/>
      <c r="H396" s="16"/>
      <c r="I396" s="19"/>
      <c r="J396" s="16"/>
      <c r="K396" s="17"/>
    </row>
    <row r="397" spans="2:11">
      <c r="B397" s="1"/>
      <c r="C397" s="16"/>
      <c r="D397" s="16"/>
      <c r="E397" s="16"/>
      <c r="F397" s="16"/>
      <c r="G397" s="18"/>
      <c r="H397" s="16"/>
      <c r="I397" s="19"/>
      <c r="J397" s="16"/>
      <c r="K397" s="17"/>
    </row>
    <row r="398" spans="2:11">
      <c r="B398" s="1"/>
      <c r="C398" s="16"/>
      <c r="D398" s="16"/>
      <c r="E398" s="16"/>
      <c r="F398" s="16"/>
      <c r="G398" s="18"/>
      <c r="H398" s="16"/>
      <c r="I398" s="19"/>
      <c r="J398" s="16"/>
      <c r="K398" s="17"/>
    </row>
    <row r="399" spans="2:11">
      <c r="B399" s="1"/>
      <c r="C399" s="16"/>
      <c r="D399" s="16"/>
      <c r="E399" s="16"/>
      <c r="F399" s="16"/>
      <c r="G399" s="18"/>
      <c r="H399" s="16"/>
      <c r="I399" s="19"/>
      <c r="J399" s="16"/>
      <c r="K399" s="17"/>
    </row>
    <row r="400" spans="2:11">
      <c r="B400" s="1"/>
      <c r="C400" s="16"/>
      <c r="D400" s="16"/>
      <c r="E400" s="16"/>
      <c r="F400" s="16"/>
      <c r="G400" s="18"/>
      <c r="H400" s="16"/>
      <c r="I400" s="19"/>
      <c r="J400" s="16"/>
      <c r="K400" s="17"/>
    </row>
    <row r="401" spans="2:11">
      <c r="B401" s="1"/>
      <c r="C401" s="16"/>
      <c r="D401" s="16"/>
      <c r="E401" s="16"/>
      <c r="F401" s="16"/>
      <c r="G401" s="18"/>
      <c r="H401" s="16"/>
      <c r="I401" s="19"/>
      <c r="J401" s="16"/>
      <c r="K401" s="17"/>
    </row>
    <row r="402" spans="2:11">
      <c r="B402" s="1"/>
      <c r="C402" s="16"/>
      <c r="D402" s="16"/>
      <c r="E402" s="16"/>
      <c r="F402" s="16"/>
      <c r="G402" s="18"/>
      <c r="H402" s="16"/>
      <c r="I402" s="19"/>
      <c r="J402" s="16"/>
      <c r="K402" s="17"/>
    </row>
    <row r="403" spans="2:11">
      <c r="B403" s="1"/>
      <c r="C403" s="16"/>
      <c r="D403" s="16"/>
      <c r="E403" s="16"/>
      <c r="F403" s="16"/>
      <c r="G403" s="18"/>
      <c r="H403" s="16"/>
      <c r="I403" s="19"/>
      <c r="J403" s="16"/>
      <c r="K403" s="17"/>
    </row>
    <row r="404" spans="2:11">
      <c r="B404" s="1"/>
      <c r="C404" s="16"/>
      <c r="D404" s="16"/>
      <c r="E404" s="16"/>
      <c r="F404" s="16"/>
      <c r="G404" s="18"/>
      <c r="H404" s="16"/>
      <c r="I404" s="19"/>
      <c r="J404" s="16"/>
      <c r="K404" s="17"/>
    </row>
    <row r="405" spans="2:11">
      <c r="B405" s="1"/>
      <c r="C405" s="16"/>
      <c r="D405" s="16"/>
      <c r="E405" s="16"/>
      <c r="F405" s="16"/>
      <c r="G405" s="18"/>
      <c r="H405" s="16"/>
      <c r="I405" s="19"/>
      <c r="J405" s="16"/>
      <c r="K405" s="17"/>
    </row>
    <row r="406" spans="2:11">
      <c r="B406" s="1"/>
      <c r="C406" s="16"/>
      <c r="D406" s="16"/>
      <c r="E406" s="16"/>
      <c r="F406" s="16"/>
      <c r="G406" s="18"/>
      <c r="H406" s="16"/>
      <c r="I406" s="19"/>
      <c r="J406" s="16"/>
      <c r="K406" s="17"/>
    </row>
    <row r="407" spans="2:11">
      <c r="B407" s="1"/>
      <c r="C407" s="16"/>
      <c r="D407" s="16"/>
      <c r="E407" s="16"/>
      <c r="F407" s="16"/>
      <c r="G407" s="18"/>
      <c r="H407" s="16"/>
      <c r="I407" s="19"/>
      <c r="J407" s="16"/>
      <c r="K407" s="17"/>
    </row>
    <row r="408" spans="2:11">
      <c r="B408" s="1"/>
      <c r="C408" s="16"/>
      <c r="D408" s="16"/>
      <c r="E408" s="16"/>
      <c r="F408" s="16"/>
      <c r="G408" s="18"/>
      <c r="H408" s="16"/>
      <c r="I408" s="19"/>
      <c r="J408" s="16"/>
      <c r="K408" s="17"/>
    </row>
    <row r="409" spans="2:11">
      <c r="B409" s="1"/>
      <c r="C409" s="16"/>
      <c r="D409" s="16"/>
      <c r="E409" s="16"/>
      <c r="F409" s="16"/>
      <c r="G409" s="18"/>
      <c r="H409" s="16"/>
      <c r="I409" s="19"/>
      <c r="J409" s="16"/>
      <c r="K409" s="17"/>
    </row>
    <row r="410" spans="2:11">
      <c r="B410" s="1"/>
      <c r="C410" s="16"/>
      <c r="D410" s="16"/>
      <c r="E410" s="16"/>
      <c r="F410" s="16"/>
      <c r="G410" s="18"/>
      <c r="H410" s="16"/>
      <c r="I410" s="19"/>
      <c r="J410" s="16"/>
      <c r="K410" s="17"/>
    </row>
    <row r="411" spans="2:11">
      <c r="B411" s="1"/>
      <c r="C411" s="16"/>
      <c r="D411" s="16"/>
      <c r="E411" s="16"/>
      <c r="F411" s="16"/>
      <c r="G411" s="18"/>
      <c r="H411" s="16"/>
      <c r="I411" s="19"/>
      <c r="J411" s="16"/>
      <c r="K411" s="17"/>
    </row>
    <row r="412" spans="2:11">
      <c r="B412" s="1"/>
      <c r="C412" s="16"/>
      <c r="D412" s="16"/>
      <c r="E412" s="16"/>
      <c r="F412" s="16"/>
      <c r="G412" s="18"/>
      <c r="H412" s="16"/>
      <c r="I412" s="19"/>
      <c r="J412" s="16"/>
      <c r="K412" s="17"/>
    </row>
    <row r="413" spans="2:11">
      <c r="B413" s="1"/>
      <c r="C413" s="16"/>
      <c r="D413" s="16"/>
      <c r="E413" s="16"/>
      <c r="F413" s="16"/>
      <c r="G413" s="18"/>
      <c r="H413" s="16"/>
      <c r="I413" s="19"/>
      <c r="J413" s="16"/>
      <c r="K413" s="17"/>
    </row>
    <row r="414" spans="2:11">
      <c r="B414" s="1"/>
      <c r="C414" s="16"/>
      <c r="D414" s="16"/>
      <c r="E414" s="16"/>
      <c r="F414" s="16"/>
      <c r="G414" s="18"/>
      <c r="H414" s="16"/>
      <c r="I414" s="19"/>
      <c r="J414" s="16"/>
      <c r="K414" s="17"/>
    </row>
    <row r="415" spans="2:11">
      <c r="B415" s="1"/>
      <c r="C415" s="16"/>
      <c r="D415" s="16"/>
      <c r="E415" s="16"/>
      <c r="F415" s="16"/>
      <c r="G415" s="18"/>
      <c r="H415" s="16"/>
      <c r="I415" s="19"/>
      <c r="J415" s="16"/>
      <c r="K415" s="17"/>
    </row>
    <row r="416" spans="2:11">
      <c r="B416" s="1"/>
      <c r="C416" s="16"/>
      <c r="D416" s="16"/>
      <c r="E416" s="16"/>
      <c r="F416" s="16"/>
      <c r="G416" s="18"/>
      <c r="H416" s="16"/>
      <c r="I416" s="19"/>
      <c r="J416" s="16"/>
      <c r="K416" s="17"/>
    </row>
    <row r="417" spans="2:11">
      <c r="B417" s="1"/>
      <c r="C417" s="16"/>
      <c r="D417" s="16"/>
      <c r="E417" s="16"/>
      <c r="F417" s="16"/>
      <c r="G417" s="18"/>
      <c r="H417" s="16"/>
      <c r="I417" s="19"/>
      <c r="J417" s="16"/>
      <c r="K417" s="17"/>
    </row>
    <row r="418" spans="2:11">
      <c r="B418" s="1"/>
      <c r="C418" s="16"/>
      <c r="D418" s="16"/>
      <c r="E418" s="16"/>
      <c r="F418" s="16"/>
      <c r="G418" s="18"/>
      <c r="H418" s="16"/>
      <c r="I418" s="19"/>
      <c r="J418" s="16"/>
      <c r="K418" s="17"/>
    </row>
    <row r="419" spans="2:11">
      <c r="B419" s="1"/>
      <c r="C419" s="16"/>
      <c r="D419" s="16"/>
      <c r="E419" s="16"/>
      <c r="F419" s="16"/>
      <c r="G419" s="18"/>
      <c r="H419" s="16"/>
      <c r="I419" s="19"/>
      <c r="J419" s="16"/>
      <c r="K419" s="17"/>
    </row>
    <row r="420" spans="2:11">
      <c r="B420" s="1"/>
      <c r="C420" s="16"/>
      <c r="D420" s="16"/>
      <c r="E420" s="16"/>
      <c r="F420" s="16"/>
      <c r="G420" s="18"/>
      <c r="H420" s="16"/>
      <c r="I420" s="19"/>
      <c r="J420" s="16"/>
      <c r="K420" s="17"/>
    </row>
    <row r="421" spans="2:11">
      <c r="B421" s="1"/>
      <c r="C421" s="16"/>
      <c r="D421" s="16"/>
      <c r="E421" s="16"/>
      <c r="F421" s="16"/>
      <c r="G421" s="18"/>
      <c r="H421" s="16"/>
      <c r="I421" s="19"/>
      <c r="J421" s="16"/>
      <c r="K421" s="17"/>
    </row>
    <row r="422" spans="2:11">
      <c r="B422" s="1"/>
      <c r="C422" s="16"/>
      <c r="D422" s="16"/>
      <c r="E422" s="16"/>
      <c r="F422" s="16"/>
      <c r="G422" s="18"/>
      <c r="H422" s="16"/>
      <c r="I422" s="19"/>
      <c r="J422" s="16"/>
      <c r="K422" s="17"/>
    </row>
    <row r="423" spans="2:11">
      <c r="B423" s="1"/>
      <c r="C423" s="16"/>
      <c r="D423" s="16"/>
      <c r="E423" s="16"/>
      <c r="F423" s="16"/>
      <c r="G423" s="18"/>
      <c r="H423" s="16"/>
      <c r="I423" s="19"/>
      <c r="J423" s="16"/>
      <c r="K423" s="17"/>
    </row>
    <row r="424" spans="2:11">
      <c r="B424" s="1"/>
      <c r="C424" s="16"/>
      <c r="D424" s="16"/>
      <c r="E424" s="16"/>
      <c r="F424" s="16"/>
      <c r="G424" s="18"/>
      <c r="H424" s="16"/>
      <c r="I424" s="19"/>
      <c r="J424" s="16"/>
      <c r="K424" s="17"/>
    </row>
    <row r="425" spans="2:11">
      <c r="B425" s="1"/>
      <c r="C425" s="16"/>
      <c r="D425" s="16"/>
      <c r="E425" s="16"/>
      <c r="F425" s="16"/>
      <c r="G425" s="18"/>
      <c r="H425" s="16"/>
      <c r="I425" s="19"/>
      <c r="J425" s="16"/>
      <c r="K425" s="17"/>
    </row>
    <row r="426" spans="2:11">
      <c r="B426" s="1"/>
      <c r="C426" s="16"/>
      <c r="D426" s="16"/>
      <c r="E426" s="16"/>
      <c r="F426" s="16"/>
      <c r="G426" s="18"/>
      <c r="H426" s="16"/>
      <c r="I426" s="19"/>
      <c r="J426" s="16"/>
      <c r="K426" s="17"/>
    </row>
    <row r="427" spans="2:11">
      <c r="B427" s="1"/>
      <c r="C427" s="16"/>
      <c r="D427" s="16"/>
      <c r="E427" s="16"/>
      <c r="F427" s="16"/>
      <c r="G427" s="18"/>
      <c r="H427" s="16"/>
      <c r="I427" s="19"/>
      <c r="J427" s="16"/>
      <c r="K427" s="17"/>
    </row>
    <row r="428" spans="2:11">
      <c r="B428" s="1"/>
      <c r="C428" s="16"/>
      <c r="D428" s="16"/>
      <c r="E428" s="16"/>
      <c r="F428" s="16"/>
      <c r="G428" s="18"/>
      <c r="H428" s="16"/>
      <c r="I428" s="19"/>
      <c r="J428" s="16"/>
      <c r="K428" s="17"/>
    </row>
    <row r="429" spans="2:11">
      <c r="B429" s="1"/>
      <c r="C429" s="16"/>
      <c r="D429" s="16"/>
      <c r="E429" s="16"/>
      <c r="F429" s="16"/>
      <c r="G429" s="18"/>
      <c r="H429" s="16"/>
      <c r="I429" s="19"/>
      <c r="J429" s="16"/>
      <c r="K429" s="17"/>
    </row>
    <row r="430" spans="2:11">
      <c r="B430" s="1"/>
      <c r="C430" s="16"/>
      <c r="D430" s="16"/>
      <c r="E430" s="16"/>
      <c r="F430" s="16"/>
      <c r="G430" s="18"/>
      <c r="H430" s="16"/>
      <c r="I430" s="19"/>
      <c r="J430" s="16"/>
      <c r="K430" s="17"/>
    </row>
    <row r="431" spans="2:11">
      <c r="B431" s="1"/>
      <c r="C431" s="16"/>
      <c r="D431" s="16"/>
      <c r="E431" s="16"/>
      <c r="F431" s="16"/>
      <c r="G431" s="18"/>
      <c r="H431" s="16"/>
      <c r="I431" s="19"/>
      <c r="J431" s="16"/>
      <c r="K431" s="17"/>
    </row>
    <row r="432" spans="2:11">
      <c r="B432" s="1"/>
      <c r="C432" s="16"/>
      <c r="D432" s="16"/>
      <c r="E432" s="16"/>
      <c r="F432" s="16"/>
      <c r="G432" s="18"/>
      <c r="H432" s="16"/>
      <c r="I432" s="19"/>
      <c r="J432" s="16"/>
      <c r="K432" s="17"/>
    </row>
    <row r="433" spans="2:11">
      <c r="B433" s="1"/>
      <c r="C433" s="16"/>
      <c r="D433" s="16"/>
      <c r="E433" s="16"/>
      <c r="F433" s="16"/>
      <c r="G433" s="18"/>
      <c r="H433" s="16"/>
      <c r="I433" s="19"/>
      <c r="J433" s="16"/>
      <c r="K433" s="17"/>
    </row>
    <row r="434" spans="2:11">
      <c r="B434" s="1"/>
      <c r="C434" s="16"/>
      <c r="D434" s="16"/>
      <c r="E434" s="16"/>
      <c r="F434" s="16"/>
      <c r="G434" s="18"/>
      <c r="H434" s="16"/>
      <c r="I434" s="19"/>
      <c r="J434" s="16"/>
      <c r="K434" s="17"/>
    </row>
    <row r="435" spans="2:11">
      <c r="B435" s="1"/>
      <c r="C435" s="16"/>
      <c r="D435" s="16"/>
      <c r="E435" s="16"/>
      <c r="F435" s="16"/>
      <c r="G435" s="18"/>
      <c r="H435" s="16"/>
      <c r="I435" s="19"/>
      <c r="J435" s="16"/>
      <c r="K435" s="17"/>
    </row>
    <row r="436" spans="2:11">
      <c r="B436" s="1"/>
      <c r="C436" s="16"/>
      <c r="D436" s="16"/>
      <c r="E436" s="16"/>
      <c r="F436" s="16"/>
      <c r="G436" s="18"/>
      <c r="H436" s="16"/>
      <c r="I436" s="19"/>
      <c r="J436" s="16"/>
      <c r="K436" s="17"/>
    </row>
    <row r="437" spans="2:11">
      <c r="B437" s="1"/>
      <c r="C437" s="16"/>
      <c r="D437" s="16"/>
      <c r="E437" s="16"/>
      <c r="F437" s="16"/>
      <c r="G437" s="18"/>
      <c r="H437" s="16"/>
      <c r="I437" s="19"/>
      <c r="J437" s="16"/>
      <c r="K437" s="17"/>
    </row>
    <row r="438" spans="2:11">
      <c r="B438" s="1"/>
      <c r="C438" s="16"/>
      <c r="D438" s="16"/>
      <c r="E438" s="16"/>
      <c r="F438" s="16"/>
      <c r="G438" s="18"/>
      <c r="H438" s="16"/>
      <c r="I438" s="19"/>
      <c r="J438" s="16"/>
      <c r="K438" s="17"/>
    </row>
    <row r="439" spans="2:11">
      <c r="B439" s="1"/>
      <c r="C439" s="16"/>
      <c r="D439" s="16"/>
      <c r="E439" s="16"/>
      <c r="F439" s="16"/>
      <c r="G439" s="18"/>
      <c r="H439" s="16"/>
      <c r="I439" s="19"/>
      <c r="J439" s="16"/>
      <c r="K439" s="17"/>
    </row>
    <row r="440" spans="2:11">
      <c r="B440" s="1"/>
      <c r="C440" s="16"/>
      <c r="D440" s="16"/>
      <c r="E440" s="16"/>
      <c r="F440" s="16"/>
      <c r="G440" s="18"/>
      <c r="H440" s="16"/>
      <c r="I440" s="19"/>
      <c r="J440" s="16"/>
      <c r="K440" s="17"/>
    </row>
    <row r="441" spans="2:11">
      <c r="B441" s="1"/>
      <c r="C441" s="16"/>
      <c r="D441" s="16"/>
      <c r="E441" s="16"/>
      <c r="F441" s="16"/>
      <c r="G441" s="18"/>
      <c r="H441" s="16"/>
      <c r="I441" s="19"/>
      <c r="J441" s="16"/>
      <c r="K441" s="17"/>
    </row>
    <row r="442" spans="2:11">
      <c r="B442" s="1"/>
      <c r="C442" s="16"/>
      <c r="D442" s="16"/>
      <c r="E442" s="16"/>
      <c r="F442" s="16"/>
      <c r="G442" s="18"/>
      <c r="H442" s="16"/>
      <c r="I442" s="19"/>
      <c r="J442" s="16"/>
      <c r="K442" s="17"/>
    </row>
    <row r="443" spans="2:11">
      <c r="B443" s="1"/>
      <c r="C443" s="16"/>
      <c r="D443" s="16"/>
      <c r="E443" s="16"/>
      <c r="F443" s="16"/>
      <c r="G443" s="18"/>
      <c r="H443" s="16"/>
      <c r="I443" s="19"/>
      <c r="J443" s="16"/>
      <c r="K443" s="17"/>
    </row>
    <row r="444" spans="2:11">
      <c r="B444" s="1"/>
      <c r="C444" s="16"/>
      <c r="D444" s="16"/>
      <c r="E444" s="16"/>
      <c r="F444" s="16"/>
      <c r="G444" s="18"/>
      <c r="H444" s="16"/>
      <c r="I444" s="19"/>
      <c r="J444" s="16"/>
      <c r="K444" s="17"/>
    </row>
    <row r="445" spans="2:11">
      <c r="B445" s="1"/>
      <c r="C445" s="16"/>
      <c r="D445" s="16"/>
      <c r="E445" s="16"/>
      <c r="F445" s="16"/>
      <c r="G445" s="18"/>
      <c r="H445" s="16"/>
      <c r="I445" s="19"/>
      <c r="J445" s="16"/>
      <c r="K445" s="17"/>
    </row>
    <row r="446" spans="2:11">
      <c r="B446" s="1"/>
      <c r="C446" s="16"/>
      <c r="D446" s="16"/>
      <c r="E446" s="16"/>
      <c r="F446" s="16"/>
      <c r="G446" s="18"/>
      <c r="H446" s="16"/>
      <c r="I446" s="19"/>
      <c r="J446" s="16"/>
      <c r="K446" s="17"/>
    </row>
    <row r="447" spans="2:11">
      <c r="B447" s="1"/>
      <c r="C447" s="16"/>
      <c r="D447" s="16"/>
      <c r="E447" s="16"/>
      <c r="F447" s="16"/>
      <c r="G447" s="18"/>
      <c r="H447" s="16"/>
      <c r="I447" s="19"/>
      <c r="J447" s="16"/>
      <c r="K447" s="17"/>
    </row>
    <row r="448" spans="2:11">
      <c r="B448" s="1"/>
      <c r="C448" s="16"/>
      <c r="D448" s="16"/>
      <c r="E448" s="16"/>
      <c r="F448" s="16"/>
      <c r="G448" s="18"/>
      <c r="H448" s="16"/>
      <c r="I448" s="19"/>
      <c r="J448" s="16"/>
      <c r="K448" s="17"/>
    </row>
    <row r="449" spans="2:11">
      <c r="B449" s="1"/>
      <c r="C449" s="16"/>
      <c r="D449" s="16"/>
      <c r="E449" s="16"/>
      <c r="F449" s="16"/>
      <c r="G449" s="18"/>
      <c r="H449" s="16"/>
      <c r="I449" s="19"/>
      <c r="J449" s="16"/>
      <c r="K449" s="17"/>
    </row>
    <row r="450" spans="2:11">
      <c r="B450" s="1"/>
      <c r="C450" s="16"/>
      <c r="D450" s="16"/>
      <c r="E450" s="16"/>
      <c r="F450" s="16"/>
      <c r="G450" s="18"/>
      <c r="H450" s="16"/>
      <c r="I450" s="19"/>
      <c r="J450" s="16"/>
      <c r="K450" s="17"/>
    </row>
    <row r="451" spans="2:11">
      <c r="B451" s="1"/>
      <c r="C451" s="16"/>
      <c r="D451" s="16"/>
      <c r="E451" s="16"/>
      <c r="F451" s="16"/>
      <c r="G451" s="18"/>
      <c r="H451" s="16"/>
      <c r="I451" s="19"/>
      <c r="J451" s="16"/>
      <c r="K451" s="17"/>
    </row>
    <row r="452" spans="2:11">
      <c r="B452" s="1"/>
      <c r="C452" s="16"/>
      <c r="D452" s="16"/>
      <c r="E452" s="16"/>
      <c r="F452" s="16"/>
      <c r="G452" s="18"/>
      <c r="H452" s="16"/>
      <c r="I452" s="19"/>
      <c r="J452" s="16"/>
      <c r="K452" s="17"/>
    </row>
    <row r="453" spans="2:11">
      <c r="B453" s="1"/>
      <c r="C453" s="16"/>
      <c r="D453" s="16"/>
      <c r="E453" s="16"/>
      <c r="F453" s="16"/>
      <c r="G453" s="18"/>
      <c r="H453" s="16"/>
      <c r="I453" s="19"/>
      <c r="J453" s="16"/>
      <c r="K453" s="17"/>
    </row>
    <row r="454" spans="2:11">
      <c r="B454" s="1"/>
      <c r="C454" s="16"/>
      <c r="D454" s="16"/>
      <c r="E454" s="16"/>
      <c r="F454" s="16"/>
      <c r="G454" s="18"/>
      <c r="H454" s="16"/>
      <c r="I454" s="19"/>
      <c r="J454" s="16"/>
      <c r="K454" s="17"/>
    </row>
    <row r="455" spans="2:11">
      <c r="B455" s="1"/>
      <c r="C455" s="16"/>
      <c r="D455" s="16"/>
      <c r="E455" s="16"/>
      <c r="F455" s="16"/>
      <c r="G455" s="18"/>
      <c r="H455" s="16"/>
      <c r="I455" s="19"/>
      <c r="J455" s="16"/>
      <c r="K455" s="17"/>
    </row>
    <row r="456" spans="2:11">
      <c r="B456" s="1"/>
      <c r="C456" s="16"/>
      <c r="D456" s="16"/>
      <c r="E456" s="16"/>
      <c r="F456" s="16"/>
      <c r="G456" s="18"/>
      <c r="H456" s="16"/>
      <c r="I456" s="19"/>
      <c r="J456" s="16"/>
      <c r="K456" s="17"/>
    </row>
    <row r="457" spans="2:11">
      <c r="B457" s="1"/>
      <c r="C457" s="16"/>
      <c r="D457" s="16"/>
      <c r="E457" s="16"/>
      <c r="F457" s="16"/>
      <c r="G457" s="18"/>
      <c r="H457" s="16"/>
      <c r="I457" s="19"/>
      <c r="J457" s="16"/>
      <c r="K457" s="17"/>
    </row>
    <row r="458" spans="2:11">
      <c r="B458" s="1"/>
      <c r="C458" s="16"/>
      <c r="D458" s="16"/>
      <c r="E458" s="16"/>
      <c r="F458" s="16"/>
      <c r="G458" s="18"/>
      <c r="H458" s="16"/>
      <c r="I458" s="19"/>
      <c r="J458" s="16"/>
      <c r="K458" s="17"/>
    </row>
    <row r="459" spans="2:11">
      <c r="B459" s="1"/>
    </row>
    <row r="460" spans="2:11">
      <c r="B460" s="1"/>
    </row>
    <row r="461" spans="2:11">
      <c r="B461" s="1"/>
    </row>
    <row r="462" spans="2:11">
      <c r="B462" s="1"/>
    </row>
    <row r="463" spans="2:11">
      <c r="B463" s="1"/>
    </row>
    <row r="464" spans="2:11">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6"/>
  <dimension ref="A1:Y651"/>
  <sheetViews>
    <sheetView workbookViewId="0">
      <pane xSplit="4" ySplit="2" topLeftCell="E16" activePane="bottomRight" state="frozen"/>
      <selection pane="bottomRight" activeCell="G43" sqref="G43"/>
      <selection pane="bottomLeft" activeCell="A3" sqref="A3"/>
      <selection pane="topRight" activeCell="E1" sqref="E1"/>
    </sheetView>
  </sheetViews>
  <sheetFormatPr defaultRowHeight="14.45"/>
  <cols>
    <col min="1" max="1" width="10.85546875" bestFit="1" customWidth="1"/>
    <col min="2" max="2" width="11.5703125" bestFit="1" customWidth="1"/>
    <col min="4" max="4" width="13.140625" bestFit="1" customWidth="1"/>
    <col min="5" max="5" width="20.42578125" customWidth="1"/>
    <col min="6" max="6" width="18.140625" customWidth="1"/>
    <col min="7" max="7" width="18" customWidth="1"/>
    <col min="8" max="8" width="15.85546875" customWidth="1"/>
    <col min="9" max="9" width="20.140625" bestFit="1" customWidth="1"/>
    <col min="10" max="10" width="25.85546875" bestFit="1" customWidth="1"/>
    <col min="11" max="11" width="25.140625" bestFit="1" customWidth="1"/>
    <col min="12" max="12" width="16.5703125" bestFit="1" customWidth="1"/>
    <col min="13" max="13" width="18.5703125" customWidth="1"/>
    <col min="14" max="14" width="16.85546875" customWidth="1"/>
    <col min="15" max="15" width="20.85546875" bestFit="1" customWidth="1"/>
    <col min="16" max="16" width="21" bestFit="1" customWidth="1"/>
    <col min="17" max="17" width="27.85546875" bestFit="1" customWidth="1"/>
    <col min="18" max="18" width="25.140625" bestFit="1" customWidth="1"/>
    <col min="19" max="19" width="25.140625" style="55" customWidth="1"/>
    <col min="20" max="22" width="25.140625" customWidth="1"/>
    <col min="23" max="23" width="22.140625" bestFit="1" customWidth="1"/>
    <col min="24" max="24" width="50.42578125" bestFit="1" customWidth="1"/>
    <col min="25" max="25" width="10.85546875" bestFit="1" customWidth="1"/>
  </cols>
  <sheetData>
    <row r="1" spans="1:25">
      <c r="B1" t="s">
        <v>372</v>
      </c>
      <c r="C1">
        <f>4/1200</f>
        <v>3.3333333333333335E-3</v>
      </c>
      <c r="E1" s="239" t="s">
        <v>373</v>
      </c>
      <c r="F1" s="239"/>
      <c r="G1" s="239"/>
      <c r="H1" s="239"/>
      <c r="I1" s="239"/>
      <c r="J1" s="239"/>
      <c r="K1" s="239"/>
      <c r="L1" s="239"/>
      <c r="M1" s="239"/>
      <c r="N1" s="240" t="s">
        <v>374</v>
      </c>
      <c r="O1" s="240"/>
      <c r="P1" s="240"/>
      <c r="Q1" s="240"/>
      <c r="R1" s="240"/>
      <c r="S1" s="241" t="s">
        <v>375</v>
      </c>
      <c r="T1" s="241"/>
      <c r="U1" s="241"/>
      <c r="V1" s="241"/>
      <c r="W1" s="242" t="s">
        <v>376</v>
      </c>
      <c r="X1" s="242"/>
    </row>
    <row r="2" spans="1:25" ht="28.9">
      <c r="A2" t="s">
        <v>37</v>
      </c>
      <c r="B2" t="s">
        <v>377</v>
      </c>
      <c r="C2" t="s">
        <v>34</v>
      </c>
      <c r="D2" t="s">
        <v>378</v>
      </c>
      <c r="E2" s="3" t="s">
        <v>364</v>
      </c>
      <c r="F2" s="3" t="s">
        <v>365</v>
      </c>
      <c r="G2" s="3" t="s">
        <v>366</v>
      </c>
      <c r="H2" s="4" t="s">
        <v>49</v>
      </c>
      <c r="I2" s="4" t="s">
        <v>379</v>
      </c>
      <c r="J2" s="4" t="s">
        <v>380</v>
      </c>
      <c r="K2" s="4" t="s">
        <v>381</v>
      </c>
      <c r="L2" s="3" t="s">
        <v>382</v>
      </c>
      <c r="M2" s="4" t="s">
        <v>370</v>
      </c>
      <c r="N2" s="4" t="s">
        <v>383</v>
      </c>
      <c r="O2" s="4" t="s">
        <v>384</v>
      </c>
      <c r="P2" s="4" t="s">
        <v>385</v>
      </c>
      <c r="Q2" s="4" t="s">
        <v>386</v>
      </c>
      <c r="R2" s="4" t="s">
        <v>387</v>
      </c>
      <c r="S2" s="40" t="s">
        <v>388</v>
      </c>
      <c r="T2" s="4" t="s">
        <v>389</v>
      </c>
      <c r="U2" s="4" t="s">
        <v>390</v>
      </c>
      <c r="V2" s="4" t="s">
        <v>391</v>
      </c>
      <c r="W2" s="4" t="s">
        <v>392</v>
      </c>
      <c r="X2" s="4" t="s">
        <v>393</v>
      </c>
    </row>
    <row r="3" spans="1:25">
      <c r="A3" s="1"/>
      <c r="B3" s="9"/>
      <c r="C3" s="5"/>
      <c r="E3" s="7"/>
      <c r="F3" s="7"/>
      <c r="G3" s="7"/>
      <c r="H3" s="7"/>
      <c r="I3" s="8"/>
      <c r="J3" s="7"/>
      <c r="K3" s="8"/>
      <c r="L3" s="7"/>
      <c r="M3" s="7"/>
      <c r="N3" s="35"/>
      <c r="O3" s="10"/>
      <c r="P3" s="11"/>
      <c r="Q3" s="11"/>
      <c r="R3" s="37"/>
      <c r="S3" s="39"/>
      <c r="T3" s="38"/>
      <c r="U3" s="15"/>
      <c r="V3" s="36"/>
      <c r="W3" s="6"/>
      <c r="X3" s="14"/>
    </row>
    <row r="4" spans="1:25">
      <c r="A4" s="1">
        <v>44593</v>
      </c>
      <c r="B4" s="9">
        <f t="shared" ref="B4:B28" si="0">DAY(EDATE(A4,1)-1)</f>
        <v>28</v>
      </c>
      <c r="C4" s="5">
        <f>VLOOKUP(A4,Encargos!$A$8:$B$652,2,0)</f>
        <v>4.3430000000000005E-3</v>
      </c>
      <c r="D4">
        <v>315</v>
      </c>
      <c r="E4" s="41">
        <v>57907722936.309975</v>
      </c>
      <c r="F4" s="7">
        <f t="shared" ref="F4:F67" si="1">E4*C4</f>
        <v>251493240.71239424</v>
      </c>
      <c r="G4" s="7">
        <f t="shared" ref="G4:G67" si="2">E4+F4</f>
        <v>58159216177.022369</v>
      </c>
      <c r="H4" s="7">
        <f t="shared" ref="H4:H31" si="3">G4*$C$1</f>
        <v>193864053.92340791</v>
      </c>
      <c r="I4" s="8">
        <f t="shared" ref="I4:I31" si="4">PMT($C$1,D4,-G4)</f>
        <v>298504657.61541277</v>
      </c>
      <c r="J4" s="7">
        <f t="shared" ref="J4:J31" si="5">$C$1*G4</f>
        <v>193864053.92340791</v>
      </c>
      <c r="K4" s="8">
        <f t="shared" ref="K4:K66" si="6">I4-J4</f>
        <v>104640603.69200486</v>
      </c>
      <c r="L4" s="7">
        <v>0</v>
      </c>
      <c r="M4" s="7">
        <f t="shared" ref="M4:M66" si="7">G4+H4-I4</f>
        <v>58054575573.330368</v>
      </c>
      <c r="N4" s="35">
        <v>44620</v>
      </c>
      <c r="O4" s="10">
        <f>N4-A4</f>
        <v>27</v>
      </c>
      <c r="P4" s="11">
        <f>Q4*((1+$C$1)^(O4/B4)-1)+H4*((1+C4)^(O4/B4))*((1+$C$1)^(O4/B4))</f>
        <v>195639312.7966035</v>
      </c>
      <c r="Q4" s="11">
        <f t="shared" ref="Q4:Q67" si="8">K4*((1+C4)^((N4-A4)/B4))</f>
        <v>105078793.39381054</v>
      </c>
      <c r="R4" s="37">
        <f>P4+Q4</f>
        <v>300718106.19041407</v>
      </c>
      <c r="S4" s="39">
        <f>ROUND((YEAR(A4)-2022)*100%/9,4)</f>
        <v>0</v>
      </c>
      <c r="T4" s="38">
        <f t="shared" ref="T4:T16" si="9">IF(V4&lt;P4,V4,P4)</f>
        <v>0</v>
      </c>
      <c r="U4" s="15">
        <f t="shared" ref="U4:U16" si="10">V4-T4</f>
        <v>0</v>
      </c>
      <c r="V4" s="15">
        <f>R4*S4</f>
        <v>0</v>
      </c>
      <c r="W4" s="13">
        <f>A5-N4</f>
        <v>1</v>
      </c>
      <c r="X4" s="14">
        <f>(R4-V4)*((1+C5)^(W4/B4))*((1+$C$1)^(W4/B4))</f>
        <v>300796473.94446635</v>
      </c>
      <c r="Y4" s="1"/>
    </row>
    <row r="5" spans="1:25">
      <c r="A5" s="1">
        <v>44621</v>
      </c>
      <c r="B5" s="9">
        <f t="shared" si="0"/>
        <v>31</v>
      </c>
      <c r="C5" s="5">
        <f>VLOOKUP(A5,Encargos!$A$8:$B$652,2,0)</f>
        <v>3.9760000000000004E-3</v>
      </c>
      <c r="D5">
        <f>D4-1</f>
        <v>314</v>
      </c>
      <c r="E5" s="7">
        <f t="shared" ref="E5:E67" si="11">M4</f>
        <v>58054575573.330368</v>
      </c>
      <c r="F5" s="7">
        <f t="shared" si="1"/>
        <v>230824992.47956157</v>
      </c>
      <c r="G5" s="7">
        <f t="shared" si="2"/>
        <v>58285400565.809929</v>
      </c>
      <c r="H5" s="7">
        <f t="shared" si="3"/>
        <v>194284668.55269977</v>
      </c>
      <c r="I5" s="8">
        <f t="shared" si="4"/>
        <v>299691512.13409168</v>
      </c>
      <c r="J5" s="7">
        <f t="shared" si="5"/>
        <v>194284668.55269977</v>
      </c>
      <c r="K5" s="8">
        <f t="shared" si="6"/>
        <v>105406843.5813919</v>
      </c>
      <c r="L5" s="7">
        <v>0</v>
      </c>
      <c r="M5" s="7">
        <f t="shared" si="7"/>
        <v>58179993722.228531</v>
      </c>
      <c r="N5" s="107" t="s">
        <v>394</v>
      </c>
      <c r="O5" s="10">
        <f t="shared" ref="O5:O67" si="12">N5-A5</f>
        <v>29</v>
      </c>
      <c r="P5" s="11">
        <f t="shared" ref="P5:P31" si="13">Q5*((1+$C$1)^(O5/B5)-1)+H5*((1+C5)^(O5/B5))*((1+$C$1)^(O5/B5))</f>
        <v>195945111.36274296</v>
      </c>
      <c r="Q5" s="11">
        <f t="shared" si="8"/>
        <v>105798852.42204541</v>
      </c>
      <c r="R5" s="37">
        <f t="shared" ref="R5:R67" si="14">P5+Q5</f>
        <v>301743963.78478837</v>
      </c>
      <c r="S5" s="39">
        <f t="shared" ref="S5:S67" si="15">ROUND((YEAR(A5)-2022)*100%/9,4)</f>
        <v>0</v>
      </c>
      <c r="T5" s="38">
        <f t="shared" si="9"/>
        <v>0</v>
      </c>
      <c r="U5" s="15">
        <f t="shared" si="10"/>
        <v>0</v>
      </c>
      <c r="V5" s="15">
        <f t="shared" ref="V5:V67" si="16">R5*S5</f>
        <v>0</v>
      </c>
      <c r="W5" s="13">
        <f t="shared" ref="W5:W67" si="17">A6-N5</f>
        <v>2</v>
      </c>
      <c r="X5" s="14">
        <f t="shared" ref="X5:X67" si="18">(R5-V5)*((1+C6)^(W5/B5))*((1+$C$1)^(W5/B5))</f>
        <v>301890432.39994252</v>
      </c>
      <c r="Y5" s="106"/>
    </row>
    <row r="6" spans="1:25">
      <c r="A6" s="1">
        <v>44652</v>
      </c>
      <c r="B6" s="9">
        <f t="shared" si="0"/>
        <v>30</v>
      </c>
      <c r="C6" s="5">
        <f>VLOOKUP(A6,Encargos!$A$8:$B$652,2,0)</f>
        <v>4.2030000000000001E-3</v>
      </c>
      <c r="D6">
        <f t="shared" ref="D6:D69" si="19">D5-1</f>
        <v>313</v>
      </c>
      <c r="E6" s="7">
        <f t="shared" si="11"/>
        <v>58179993722.228531</v>
      </c>
      <c r="F6" s="7">
        <f t="shared" si="1"/>
        <v>244530513.61452651</v>
      </c>
      <c r="G6" s="7">
        <f t="shared" si="2"/>
        <v>58424524235.843056</v>
      </c>
      <c r="H6" s="7">
        <f t="shared" si="3"/>
        <v>194748414.11947685</v>
      </c>
      <c r="I6" s="8">
        <f t="shared" si="4"/>
        <v>300951115.55959123</v>
      </c>
      <c r="J6" s="7">
        <f t="shared" si="5"/>
        <v>194748414.11947685</v>
      </c>
      <c r="K6" s="8">
        <f t="shared" si="6"/>
        <v>106202701.44011438</v>
      </c>
      <c r="L6" s="7">
        <v>0</v>
      </c>
      <c r="M6" s="7">
        <f t="shared" si="7"/>
        <v>58318321534.402939</v>
      </c>
      <c r="N6" s="107" t="s">
        <v>65</v>
      </c>
      <c r="O6" s="10">
        <f t="shared" si="12"/>
        <v>29</v>
      </c>
      <c r="P6" s="11">
        <f t="shared" si="13"/>
        <v>196513219.09220344</v>
      </c>
      <c r="Q6" s="11">
        <f t="shared" si="8"/>
        <v>106634162.21351881</v>
      </c>
      <c r="R6" s="37">
        <f t="shared" si="14"/>
        <v>303147381.30572224</v>
      </c>
      <c r="S6" s="39">
        <f t="shared" si="15"/>
        <v>0</v>
      </c>
      <c r="T6" s="38">
        <f t="shared" si="9"/>
        <v>0</v>
      </c>
      <c r="U6" s="15">
        <f t="shared" si="10"/>
        <v>0</v>
      </c>
      <c r="V6" s="15">
        <f t="shared" si="16"/>
        <v>0</v>
      </c>
      <c r="W6" s="13">
        <f t="shared" si="17"/>
        <v>1</v>
      </c>
      <c r="X6" s="14">
        <f t="shared" si="18"/>
        <v>303240637.24736178</v>
      </c>
      <c r="Y6" s="106"/>
    </row>
    <row r="7" spans="1:25">
      <c r="A7" s="1">
        <v>44682</v>
      </c>
      <c r="B7" s="9">
        <f t="shared" si="0"/>
        <v>31</v>
      </c>
      <c r="C7" s="5">
        <f>VLOOKUP(A7,Encargos!$A$8:$B$652,2,0)</f>
        <v>5.9170000000000004E-3</v>
      </c>
      <c r="D7">
        <f t="shared" si="19"/>
        <v>312</v>
      </c>
      <c r="E7" s="7">
        <f t="shared" si="11"/>
        <v>58318321534.402939</v>
      </c>
      <c r="F7" s="7">
        <f t="shared" si="1"/>
        <v>345069508.51906222</v>
      </c>
      <c r="G7" s="7">
        <f t="shared" si="2"/>
        <v>58663391042.922005</v>
      </c>
      <c r="H7" s="7">
        <f t="shared" si="3"/>
        <v>195544636.80974004</v>
      </c>
      <c r="I7" s="8">
        <f t="shared" si="4"/>
        <v>302731843.31035733</v>
      </c>
      <c r="J7" s="7">
        <f t="shared" si="5"/>
        <v>195544636.80974004</v>
      </c>
      <c r="K7" s="8">
        <f t="shared" si="6"/>
        <v>107187206.5006173</v>
      </c>
      <c r="L7" s="7">
        <v>0</v>
      </c>
      <c r="M7" s="7">
        <f t="shared" si="7"/>
        <v>58556203836.421387</v>
      </c>
      <c r="N7" s="107" t="s">
        <v>395</v>
      </c>
      <c r="O7" s="10">
        <f t="shared" si="12"/>
        <v>29</v>
      </c>
      <c r="P7" s="11">
        <f t="shared" si="13"/>
        <v>197575945.55080017</v>
      </c>
      <c r="Q7" s="11">
        <f t="shared" si="8"/>
        <v>107780402.34142299</v>
      </c>
      <c r="R7" s="37">
        <f t="shared" si="14"/>
        <v>305356347.89222318</v>
      </c>
      <c r="S7" s="39">
        <f t="shared" si="15"/>
        <v>0</v>
      </c>
      <c r="T7" s="38">
        <f t="shared" si="9"/>
        <v>0</v>
      </c>
      <c r="U7" s="15">
        <f t="shared" si="10"/>
        <v>0</v>
      </c>
      <c r="V7" s="15">
        <f t="shared" si="16"/>
        <v>0</v>
      </c>
      <c r="W7" s="13">
        <f t="shared" si="17"/>
        <v>2</v>
      </c>
      <c r="X7" s="14">
        <f t="shared" si="18"/>
        <v>305520069.98856527</v>
      </c>
      <c r="Y7" s="106"/>
    </row>
    <row r="8" spans="1:25">
      <c r="A8" s="1">
        <v>44713</v>
      </c>
      <c r="B8" s="9">
        <f t="shared" si="0"/>
        <v>30</v>
      </c>
      <c r="C8" s="5">
        <f>VLOOKUP(A8,Encargos!$A$8:$B$652,2,0)</f>
        <v>4.993E-3</v>
      </c>
      <c r="D8">
        <f t="shared" si="19"/>
        <v>311</v>
      </c>
      <c r="E8" s="7">
        <f t="shared" si="11"/>
        <v>58556203836.421387</v>
      </c>
      <c r="F8" s="7">
        <f t="shared" si="1"/>
        <v>292371125.755252</v>
      </c>
      <c r="G8" s="7">
        <f t="shared" si="2"/>
        <v>58848574962.176636</v>
      </c>
      <c r="H8" s="7">
        <f t="shared" si="3"/>
        <v>196161916.5405888</v>
      </c>
      <c r="I8" s="8">
        <f t="shared" si="4"/>
        <v>304243383.40400594</v>
      </c>
      <c r="J8" s="7">
        <f t="shared" si="5"/>
        <v>196161916.5405888</v>
      </c>
      <c r="K8" s="8">
        <f t="shared" si="6"/>
        <v>108081466.86341715</v>
      </c>
      <c r="L8" s="7">
        <v>0</v>
      </c>
      <c r="M8" s="7">
        <f t="shared" si="7"/>
        <v>58740493495.313217</v>
      </c>
      <c r="N8" s="107" t="s">
        <v>67</v>
      </c>
      <c r="O8" s="10">
        <f t="shared" si="12"/>
        <v>29</v>
      </c>
      <c r="P8" s="11">
        <f t="shared" si="13"/>
        <v>198093642.86460662</v>
      </c>
      <c r="Q8" s="11">
        <f t="shared" si="8"/>
        <v>108603085.93212786</v>
      </c>
      <c r="R8" s="37">
        <f t="shared" si="14"/>
        <v>306696728.79673445</v>
      </c>
      <c r="S8" s="39">
        <f t="shared" si="15"/>
        <v>0</v>
      </c>
      <c r="T8" s="38">
        <f t="shared" si="9"/>
        <v>0</v>
      </c>
      <c r="U8" s="15">
        <f t="shared" si="10"/>
        <v>0</v>
      </c>
      <c r="V8" s="15">
        <f t="shared" si="16"/>
        <v>0</v>
      </c>
      <c r="W8" s="13">
        <f t="shared" si="17"/>
        <v>1</v>
      </c>
      <c r="X8" s="14">
        <f t="shared" si="18"/>
        <v>306801969.18274635</v>
      </c>
      <c r="Y8" s="106"/>
    </row>
    <row r="9" spans="1:25">
      <c r="A9" s="1">
        <v>44743</v>
      </c>
      <c r="B9" s="9">
        <f t="shared" si="0"/>
        <v>31</v>
      </c>
      <c r="C9" s="5">
        <f>VLOOKUP(A9,Encargos!$A$8:$B$652,2,0)</f>
        <v>6.9889999999999996E-3</v>
      </c>
      <c r="D9">
        <f t="shared" si="19"/>
        <v>310</v>
      </c>
      <c r="E9" s="7">
        <f t="shared" si="11"/>
        <v>58740493495.313217</v>
      </c>
      <c r="F9" s="7">
        <f t="shared" si="1"/>
        <v>410537309.03874403</v>
      </c>
      <c r="G9" s="7">
        <f t="shared" si="2"/>
        <v>59151030804.351959</v>
      </c>
      <c r="H9" s="7">
        <f t="shared" si="3"/>
        <v>197170102.68117321</v>
      </c>
      <c r="I9" s="8">
        <f t="shared" si="4"/>
        <v>306369740.41061652</v>
      </c>
      <c r="J9" s="7">
        <f t="shared" si="5"/>
        <v>197170102.68117321</v>
      </c>
      <c r="K9" s="8">
        <f t="shared" si="6"/>
        <v>109199637.72944331</v>
      </c>
      <c r="L9" s="7">
        <v>0</v>
      </c>
      <c r="M9" s="7">
        <f t="shared" si="7"/>
        <v>59041831166.62252</v>
      </c>
      <c r="N9" s="107" t="s">
        <v>396</v>
      </c>
      <c r="O9" s="10">
        <f t="shared" si="12"/>
        <v>29</v>
      </c>
      <c r="P9" s="11">
        <f t="shared" si="13"/>
        <v>199420417.94879454</v>
      </c>
      <c r="Q9" s="11">
        <f t="shared" si="8"/>
        <v>109913434.96343699</v>
      </c>
      <c r="R9" s="37">
        <f t="shared" si="14"/>
        <v>309333852.91223156</v>
      </c>
      <c r="S9" s="39">
        <f t="shared" si="15"/>
        <v>0</v>
      </c>
      <c r="T9" s="38">
        <f t="shared" si="9"/>
        <v>0</v>
      </c>
      <c r="U9" s="15">
        <f t="shared" si="10"/>
        <v>0</v>
      </c>
      <c r="V9" s="15">
        <f t="shared" si="16"/>
        <v>0</v>
      </c>
      <c r="W9" s="13">
        <f t="shared" si="17"/>
        <v>2</v>
      </c>
      <c r="X9" s="14">
        <f t="shared" si="18"/>
        <v>309535520.36674941</v>
      </c>
      <c r="Y9" s="106"/>
    </row>
    <row r="10" spans="1:25">
      <c r="A10" s="1">
        <v>44774</v>
      </c>
      <c r="B10" s="9">
        <f t="shared" si="0"/>
        <v>31</v>
      </c>
      <c r="C10" s="5">
        <f>VLOOKUP(A10,Encargos!$A$8:$B$652,2,0)</f>
        <v>6.7970000000000001E-3</v>
      </c>
      <c r="D10">
        <f t="shared" si="19"/>
        <v>309</v>
      </c>
      <c r="E10" s="7">
        <f t="shared" si="11"/>
        <v>59041831166.62252</v>
      </c>
      <c r="F10" s="7">
        <f t="shared" si="1"/>
        <v>401307326.43953329</v>
      </c>
      <c r="G10" s="7">
        <f t="shared" si="2"/>
        <v>59443138493.062057</v>
      </c>
      <c r="H10" s="7">
        <f t="shared" si="3"/>
        <v>198143794.97687355</v>
      </c>
      <c r="I10" s="8">
        <f t="shared" si="4"/>
        <v>308452135.53618747</v>
      </c>
      <c r="J10" s="7">
        <f t="shared" si="5"/>
        <v>198143794.97687355</v>
      </c>
      <c r="K10" s="8">
        <f t="shared" si="6"/>
        <v>110308340.55931392</v>
      </c>
      <c r="L10" s="7">
        <v>0</v>
      </c>
      <c r="M10" s="7">
        <f t="shared" si="7"/>
        <v>59332830152.502747</v>
      </c>
      <c r="N10" s="107" t="s">
        <v>397</v>
      </c>
      <c r="O10" s="10">
        <f t="shared" si="12"/>
        <v>29</v>
      </c>
      <c r="P10" s="11">
        <f t="shared" si="13"/>
        <v>200371264.06399482</v>
      </c>
      <c r="Q10" s="11">
        <f t="shared" si="8"/>
        <v>111009580.94695738</v>
      </c>
      <c r="R10" s="37">
        <f t="shared" si="14"/>
        <v>311380845.01095223</v>
      </c>
      <c r="S10" s="39">
        <f t="shared" si="15"/>
        <v>0</v>
      </c>
      <c r="T10" s="38">
        <f t="shared" si="9"/>
        <v>0</v>
      </c>
      <c r="U10" s="15">
        <f t="shared" si="10"/>
        <v>0</v>
      </c>
      <c r="V10" s="15">
        <f t="shared" si="16"/>
        <v>0</v>
      </c>
      <c r="W10" s="13">
        <f t="shared" si="17"/>
        <v>2</v>
      </c>
      <c r="X10" s="14">
        <f t="shared" si="18"/>
        <v>311587720.13017732</v>
      </c>
      <c r="Y10" s="106"/>
    </row>
    <row r="11" spans="1:25">
      <c r="A11" s="1">
        <v>44805</v>
      </c>
      <c r="B11" s="9">
        <f t="shared" si="0"/>
        <v>30</v>
      </c>
      <c r="C11" s="5">
        <f>VLOOKUP(A11,Encargos!$A$8:$B$652,2,0)</f>
        <v>6.9909999999999998E-3</v>
      </c>
      <c r="D11">
        <f t="shared" si="19"/>
        <v>308</v>
      </c>
      <c r="E11" s="7">
        <f t="shared" si="11"/>
        <v>59332830152.502747</v>
      </c>
      <c r="F11" s="7">
        <f t="shared" si="1"/>
        <v>414795815.5961467</v>
      </c>
      <c r="G11" s="7">
        <f t="shared" si="2"/>
        <v>59747625968.098892</v>
      </c>
      <c r="H11" s="7">
        <f t="shared" si="3"/>
        <v>199158753.22699633</v>
      </c>
      <c r="I11" s="8">
        <f t="shared" si="4"/>
        <v>310608524.415721</v>
      </c>
      <c r="J11" s="7">
        <f t="shared" si="5"/>
        <v>199158753.22699633</v>
      </c>
      <c r="K11" s="8">
        <f t="shared" si="6"/>
        <v>111449771.18872467</v>
      </c>
      <c r="L11" s="7">
        <v>0</v>
      </c>
      <c r="M11" s="7">
        <f t="shared" si="7"/>
        <v>59636176196.910172</v>
      </c>
      <c r="N11" s="107" t="s">
        <v>70</v>
      </c>
      <c r="O11" s="10">
        <f t="shared" si="12"/>
        <v>29</v>
      </c>
      <c r="P11" s="11">
        <f t="shared" si="13"/>
        <v>201512061.69634667</v>
      </c>
      <c r="Q11" s="11">
        <f t="shared" si="8"/>
        <v>112202857.48069336</v>
      </c>
      <c r="R11" s="37">
        <f t="shared" si="14"/>
        <v>313714919.17704004</v>
      </c>
      <c r="S11" s="39">
        <f t="shared" si="15"/>
        <v>0</v>
      </c>
      <c r="T11" s="38">
        <f t="shared" si="9"/>
        <v>0</v>
      </c>
      <c r="U11" s="15">
        <f t="shared" si="10"/>
        <v>0</v>
      </c>
      <c r="V11" s="15">
        <f t="shared" si="16"/>
        <v>0</v>
      </c>
      <c r="W11" s="13">
        <f t="shared" si="17"/>
        <v>1</v>
      </c>
      <c r="X11" s="14">
        <f t="shared" si="18"/>
        <v>313836510.09511793</v>
      </c>
      <c r="Y11" s="106"/>
    </row>
    <row r="12" spans="1:25">
      <c r="A12" s="1">
        <v>44835</v>
      </c>
      <c r="B12" s="9">
        <f t="shared" si="0"/>
        <v>31</v>
      </c>
      <c r="C12" s="5">
        <f>VLOOKUP(A12,Encargos!$A$8:$B$652,2,0)</f>
        <v>8.3320000000000009E-3</v>
      </c>
      <c r="D12">
        <f t="shared" si="19"/>
        <v>307</v>
      </c>
      <c r="E12" s="7">
        <f t="shared" si="11"/>
        <v>59636176196.910172</v>
      </c>
      <c r="F12" s="7">
        <f t="shared" si="1"/>
        <v>496888620.07265562</v>
      </c>
      <c r="G12" s="7">
        <f t="shared" si="2"/>
        <v>60133064816.982826</v>
      </c>
      <c r="H12" s="7">
        <f t="shared" si="3"/>
        <v>200443549.38994277</v>
      </c>
      <c r="I12" s="8">
        <f t="shared" si="4"/>
        <v>313196514.6411528</v>
      </c>
      <c r="J12" s="7">
        <f t="shared" si="5"/>
        <v>200443549.38994277</v>
      </c>
      <c r="K12" s="8">
        <f t="shared" si="6"/>
        <v>112752965.25121003</v>
      </c>
      <c r="L12" s="7">
        <v>0</v>
      </c>
      <c r="M12" s="7">
        <f t="shared" si="7"/>
        <v>60020311851.731621</v>
      </c>
      <c r="N12" s="107" t="s">
        <v>398</v>
      </c>
      <c r="O12" s="10">
        <f t="shared" si="12"/>
        <v>29</v>
      </c>
      <c r="P12" s="11">
        <f t="shared" si="13"/>
        <v>202989617.1282095</v>
      </c>
      <c r="Q12" s="11">
        <f t="shared" si="8"/>
        <v>113631577.26691057</v>
      </c>
      <c r="R12" s="37">
        <f t="shared" si="14"/>
        <v>316621194.39512008</v>
      </c>
      <c r="S12" s="39">
        <f t="shared" si="15"/>
        <v>0</v>
      </c>
      <c r="T12" s="38">
        <f t="shared" si="9"/>
        <v>0</v>
      </c>
      <c r="U12" s="15">
        <f t="shared" si="10"/>
        <v>0</v>
      </c>
      <c r="V12" s="15">
        <f t="shared" si="16"/>
        <v>0</v>
      </c>
      <c r="W12" s="13">
        <f t="shared" si="17"/>
        <v>2</v>
      </c>
      <c r="X12" s="14">
        <f t="shared" si="18"/>
        <v>316839060.37507415</v>
      </c>
      <c r="Y12" s="106"/>
    </row>
    <row r="13" spans="1:25">
      <c r="A13" s="1">
        <v>44866</v>
      </c>
      <c r="B13" s="9">
        <f t="shared" si="0"/>
        <v>30</v>
      </c>
      <c r="C13" s="5">
        <f>VLOOKUP(A13,Encargos!$A$8:$B$652,2,0)</f>
        <v>7.3610000000000004E-3</v>
      </c>
      <c r="D13">
        <f t="shared" si="19"/>
        <v>306</v>
      </c>
      <c r="E13" s="7">
        <f t="shared" si="11"/>
        <v>60020311851.731621</v>
      </c>
      <c r="F13" s="7">
        <f t="shared" si="1"/>
        <v>441809515.54059649</v>
      </c>
      <c r="G13" s="7">
        <f t="shared" si="2"/>
        <v>60462121367.272217</v>
      </c>
      <c r="H13" s="7">
        <f t="shared" si="3"/>
        <v>201540404.55757406</v>
      </c>
      <c r="I13" s="8">
        <f t="shared" si="4"/>
        <v>315501954.18542635</v>
      </c>
      <c r="J13" s="7">
        <f t="shared" si="5"/>
        <v>201540404.55757406</v>
      </c>
      <c r="K13" s="8">
        <f t="shared" si="6"/>
        <v>113961549.62785229</v>
      </c>
      <c r="L13" s="7">
        <v>0</v>
      </c>
      <c r="M13" s="7">
        <f t="shared" si="7"/>
        <v>60348159817.644363</v>
      </c>
      <c r="N13" s="107" t="s">
        <v>72</v>
      </c>
      <c r="O13" s="10">
        <f t="shared" si="12"/>
        <v>29</v>
      </c>
      <c r="P13" s="11">
        <f t="shared" si="13"/>
        <v>203998110.26806143</v>
      </c>
      <c r="Q13" s="11">
        <f t="shared" si="8"/>
        <v>114772358.99543239</v>
      </c>
      <c r="R13" s="37">
        <f t="shared" si="14"/>
        <v>318770469.26349384</v>
      </c>
      <c r="S13" s="39">
        <f t="shared" si="15"/>
        <v>0</v>
      </c>
      <c r="T13" s="38">
        <f t="shared" si="9"/>
        <v>0</v>
      </c>
      <c r="U13" s="15">
        <f t="shared" si="10"/>
        <v>0</v>
      </c>
      <c r="V13" s="15">
        <f t="shared" si="16"/>
        <v>0</v>
      </c>
      <c r="W13" s="13">
        <f t="shared" si="17"/>
        <v>1</v>
      </c>
      <c r="X13" s="14">
        <f t="shared" si="18"/>
        <v>318878385.33119941</v>
      </c>
      <c r="Y13" s="106"/>
    </row>
    <row r="14" spans="1:25">
      <c r="A14" s="1">
        <v>44896</v>
      </c>
      <c r="B14" s="9">
        <f t="shared" si="0"/>
        <v>31</v>
      </c>
      <c r="C14" s="5">
        <f>VLOOKUP(A14,Encargos!$A$8:$B$652,2,0)</f>
        <v>6.8500000000000002E-3</v>
      </c>
      <c r="D14">
        <f t="shared" si="19"/>
        <v>305</v>
      </c>
      <c r="E14" s="7">
        <f t="shared" si="11"/>
        <v>60348159817.644363</v>
      </c>
      <c r="F14" s="7">
        <f t="shared" si="1"/>
        <v>413384894.75086391</v>
      </c>
      <c r="G14" s="7">
        <f t="shared" si="2"/>
        <v>60761544712.395226</v>
      </c>
      <c r="H14" s="7">
        <f t="shared" si="3"/>
        <v>202538482.37465078</v>
      </c>
      <c r="I14" s="8">
        <f t="shared" si="4"/>
        <v>317663142.5715965</v>
      </c>
      <c r="J14" s="7">
        <f t="shared" si="5"/>
        <v>202538482.37465078</v>
      </c>
      <c r="K14" s="8">
        <f t="shared" si="6"/>
        <v>115124660.19694573</v>
      </c>
      <c r="L14" s="7">
        <v>0</v>
      </c>
      <c r="M14" s="7">
        <f t="shared" si="7"/>
        <v>60646420052.19828</v>
      </c>
      <c r="N14" s="107" t="s">
        <v>399</v>
      </c>
      <c r="O14" s="10">
        <f t="shared" si="12"/>
        <v>29</v>
      </c>
      <c r="P14" s="11">
        <f t="shared" si="13"/>
        <v>204832877.55058926</v>
      </c>
      <c r="Q14" s="11">
        <f t="shared" si="8"/>
        <v>115862223.82801504</v>
      </c>
      <c r="R14" s="37">
        <f t="shared" si="14"/>
        <v>320695101.37860429</v>
      </c>
      <c r="S14" s="39">
        <f t="shared" si="15"/>
        <v>0</v>
      </c>
      <c r="T14" s="38">
        <f t="shared" si="9"/>
        <v>0</v>
      </c>
      <c r="U14" s="15">
        <f t="shared" si="10"/>
        <v>0</v>
      </c>
      <c r="V14" s="15">
        <f t="shared" si="16"/>
        <v>0</v>
      </c>
      <c r="W14" s="13">
        <f t="shared" si="17"/>
        <v>2</v>
      </c>
      <c r="X14" s="14">
        <f t="shared" si="18"/>
        <v>320905265.54853934</v>
      </c>
      <c r="Y14" s="106"/>
    </row>
    <row r="15" spans="1:25">
      <c r="A15" s="1">
        <v>44927</v>
      </c>
      <c r="B15" s="9">
        <f t="shared" si="0"/>
        <v>31</v>
      </c>
      <c r="C15" s="5">
        <f>VLOOKUP(A15,Encargos!$A$8:$B$652,2,0)</f>
        <v>6.8500000000000002E-3</v>
      </c>
      <c r="D15">
        <f t="shared" si="19"/>
        <v>304</v>
      </c>
      <c r="E15" s="7">
        <f t="shared" si="11"/>
        <v>60646420052.19828</v>
      </c>
      <c r="F15" s="7">
        <f t="shared" si="1"/>
        <v>415427977.35755825</v>
      </c>
      <c r="G15" s="7">
        <f t="shared" si="2"/>
        <v>61061848029.55584</v>
      </c>
      <c r="H15" s="7">
        <f t="shared" si="3"/>
        <v>203539493.43185282</v>
      </c>
      <c r="I15" s="8">
        <f t="shared" si="4"/>
        <v>319839135.09821194</v>
      </c>
      <c r="J15" s="7">
        <f t="shared" si="5"/>
        <v>203539493.43185282</v>
      </c>
      <c r="K15" s="8">
        <f t="shared" si="6"/>
        <v>116299641.66635913</v>
      </c>
      <c r="L15" s="7">
        <v>0</v>
      </c>
      <c r="M15" s="7">
        <f t="shared" si="7"/>
        <v>60945548387.889481</v>
      </c>
      <c r="N15" s="107" t="s">
        <v>400</v>
      </c>
      <c r="O15" s="10">
        <f t="shared" si="12"/>
        <v>29</v>
      </c>
      <c r="P15" s="11">
        <f t="shared" si="13"/>
        <v>205847129.82827333</v>
      </c>
      <c r="Q15" s="11">
        <f t="shared" si="8"/>
        <v>117044732.9947744</v>
      </c>
      <c r="R15" s="37">
        <f t="shared" si="14"/>
        <v>322891862.82304776</v>
      </c>
      <c r="S15" s="39">
        <f t="shared" si="15"/>
        <v>0.1111</v>
      </c>
      <c r="T15" s="38">
        <f t="shared" si="9"/>
        <v>35873285.959640607</v>
      </c>
      <c r="U15" s="15">
        <f t="shared" si="10"/>
        <v>0</v>
      </c>
      <c r="V15" s="15">
        <f t="shared" si="16"/>
        <v>35873285.959640607</v>
      </c>
      <c r="W15" s="13">
        <f t="shared" si="17"/>
        <v>2</v>
      </c>
      <c r="X15" s="14">
        <f t="shared" si="18"/>
        <v>287225489.21249771</v>
      </c>
      <c r="Y15" s="106"/>
    </row>
    <row r="16" spans="1:25">
      <c r="A16" s="1">
        <v>44958</v>
      </c>
      <c r="B16" s="9">
        <f t="shared" si="0"/>
        <v>28</v>
      </c>
      <c r="C16" s="5">
        <f>VLOOKUP(A16,Encargos!$A$8:$B$652,2,0)</f>
        <v>7.8729999999999998E-3</v>
      </c>
      <c r="D16">
        <f t="shared" si="19"/>
        <v>303</v>
      </c>
      <c r="E16" s="7">
        <f t="shared" si="11"/>
        <v>60945548387.889481</v>
      </c>
      <c r="F16" s="7">
        <f t="shared" si="1"/>
        <v>479824302.45785385</v>
      </c>
      <c r="G16" s="7">
        <f t="shared" si="2"/>
        <v>61425372690.347336</v>
      </c>
      <c r="H16" s="7">
        <f t="shared" si="3"/>
        <v>204751242.3011578</v>
      </c>
      <c r="I16" s="8">
        <f t="shared" si="4"/>
        <v>322357228.60884023</v>
      </c>
      <c r="J16" s="7">
        <f t="shared" si="5"/>
        <v>204751242.3011578</v>
      </c>
      <c r="K16" s="8">
        <f t="shared" si="6"/>
        <v>117605986.30768242</v>
      </c>
      <c r="L16" s="7">
        <v>0</v>
      </c>
      <c r="M16" s="7">
        <f t="shared" si="7"/>
        <v>61307766704.03965</v>
      </c>
      <c r="N16" s="107" t="s">
        <v>75</v>
      </c>
      <c r="O16" s="10">
        <f t="shared" si="12"/>
        <v>27</v>
      </c>
      <c r="P16" s="11">
        <f t="shared" si="13"/>
        <v>207349410.53673521</v>
      </c>
      <c r="Q16" s="11">
        <f t="shared" si="8"/>
        <v>118498704.77023262</v>
      </c>
      <c r="R16" s="37">
        <f t="shared" si="14"/>
        <v>325848115.30696785</v>
      </c>
      <c r="S16" s="39">
        <f t="shared" si="15"/>
        <v>0.1111</v>
      </c>
      <c r="T16" s="38">
        <f t="shared" si="9"/>
        <v>36201725.61060413</v>
      </c>
      <c r="U16" s="15">
        <f t="shared" si="10"/>
        <v>0</v>
      </c>
      <c r="V16" s="15">
        <f t="shared" si="16"/>
        <v>36201725.61060413</v>
      </c>
      <c r="W16" s="13">
        <f t="shared" si="17"/>
        <v>1</v>
      </c>
      <c r="X16" s="14">
        <f t="shared" si="18"/>
        <v>289761960.55100399</v>
      </c>
      <c r="Y16" s="106"/>
    </row>
    <row r="17" spans="1:25">
      <c r="A17" s="1">
        <v>44986</v>
      </c>
      <c r="B17" s="9">
        <f t="shared" si="0"/>
        <v>31</v>
      </c>
      <c r="C17" s="5">
        <f>VLOOKUP(A17,Encargos!$A$8:$B$652,2,0)</f>
        <v>7.8729999999999998E-3</v>
      </c>
      <c r="D17">
        <f t="shared" si="19"/>
        <v>302</v>
      </c>
      <c r="E17" s="7">
        <f t="shared" si="11"/>
        <v>61307766704.03965</v>
      </c>
      <c r="F17" s="7">
        <f t="shared" si="1"/>
        <v>482676047.26090413</v>
      </c>
      <c r="G17" s="7">
        <f t="shared" si="2"/>
        <v>61790442751.300552</v>
      </c>
      <c r="H17" s="7">
        <f t="shared" si="3"/>
        <v>205968142.50433519</v>
      </c>
      <c r="I17" s="8">
        <f t="shared" si="4"/>
        <v>324895147.06967753</v>
      </c>
      <c r="J17" s="7">
        <f t="shared" si="5"/>
        <v>205968142.50433519</v>
      </c>
      <c r="K17" s="8">
        <f t="shared" si="6"/>
        <v>118927004.56534234</v>
      </c>
      <c r="L17" s="7">
        <v>0</v>
      </c>
      <c r="M17" s="7">
        <f t="shared" si="7"/>
        <v>61671515746.735207</v>
      </c>
      <c r="N17" s="107" t="s">
        <v>401</v>
      </c>
      <c r="O17" s="10">
        <f t="shared" si="12"/>
        <v>29</v>
      </c>
      <c r="P17" s="11">
        <f t="shared" si="13"/>
        <v>208505191.02239633</v>
      </c>
      <c r="Q17" s="11">
        <f t="shared" si="8"/>
        <v>119802687.79398327</v>
      </c>
      <c r="R17" s="37">
        <f t="shared" si="14"/>
        <v>328307878.81637961</v>
      </c>
      <c r="S17" s="39">
        <f t="shared" si="15"/>
        <v>0.1111</v>
      </c>
      <c r="T17" s="38">
        <f>IF(V17&lt;P17,V17,P17)</f>
        <v>36475005.336499773</v>
      </c>
      <c r="U17" s="15">
        <f>V17-T17</f>
        <v>0</v>
      </c>
      <c r="V17" s="15">
        <f t="shared" si="16"/>
        <v>36475005.336499773</v>
      </c>
      <c r="W17" s="13">
        <f t="shared" si="17"/>
        <v>2</v>
      </c>
      <c r="X17" s="14">
        <f t="shared" si="18"/>
        <v>292004990.251917</v>
      </c>
      <c r="Y17" s="106"/>
    </row>
    <row r="18" spans="1:25">
      <c r="A18" s="1">
        <v>45017</v>
      </c>
      <c r="B18" s="9">
        <f t="shared" si="0"/>
        <v>30</v>
      </c>
      <c r="C18" s="5">
        <f>VLOOKUP(A18,Encargos!$A$8:$B$652,2,0)</f>
        <v>5.8279999999999998E-3</v>
      </c>
      <c r="D18">
        <f t="shared" si="19"/>
        <v>301</v>
      </c>
      <c r="E18" s="7">
        <f t="shared" si="11"/>
        <v>61671515746.735207</v>
      </c>
      <c r="F18" s="7">
        <f t="shared" si="1"/>
        <v>359421593.77197278</v>
      </c>
      <c r="G18" s="7">
        <f t="shared" si="2"/>
        <v>62030937340.507179</v>
      </c>
      <c r="H18" s="7">
        <f t="shared" si="3"/>
        <v>206769791.13502395</v>
      </c>
      <c r="I18" s="8">
        <f t="shared" si="4"/>
        <v>326788635.9867996</v>
      </c>
      <c r="J18" s="7">
        <f t="shared" si="5"/>
        <v>206769791.13502395</v>
      </c>
      <c r="K18" s="8">
        <f t="shared" si="6"/>
        <v>120018844.85177565</v>
      </c>
      <c r="L18" s="7">
        <v>0</v>
      </c>
      <c r="M18" s="7">
        <f t="shared" si="7"/>
        <v>61910918495.655403</v>
      </c>
      <c r="N18" s="107" t="s">
        <v>77</v>
      </c>
      <c r="O18" s="10">
        <f t="shared" si="12"/>
        <v>29</v>
      </c>
      <c r="P18" s="11">
        <f t="shared" si="13"/>
        <v>208993422.58546415</v>
      </c>
      <c r="Q18" s="11">
        <f t="shared" si="8"/>
        <v>120694933.47298965</v>
      </c>
      <c r="R18" s="37">
        <f t="shared" si="14"/>
        <v>329688356.0584538</v>
      </c>
      <c r="S18" s="39">
        <f t="shared" si="15"/>
        <v>0.1111</v>
      </c>
      <c r="T18" s="38">
        <f t="shared" ref="T18:T81" si="20">IF(V18&lt;P18,V18,P18)</f>
        <v>36628376.358094215</v>
      </c>
      <c r="U18" s="15">
        <f t="shared" ref="U18:U81" si="21">V18-T18</f>
        <v>0</v>
      </c>
      <c r="V18" s="15">
        <f t="shared" si="16"/>
        <v>36628376.358094215</v>
      </c>
      <c r="W18" s="13">
        <f t="shared" si="17"/>
        <v>1</v>
      </c>
      <c r="X18" s="14">
        <f t="shared" si="18"/>
        <v>293174078.7391808</v>
      </c>
      <c r="Y18" s="106"/>
    </row>
    <row r="19" spans="1:25">
      <c r="A19" s="1">
        <v>45047</v>
      </c>
      <c r="B19" s="9">
        <f t="shared" si="0"/>
        <v>31</v>
      </c>
      <c r="C19" s="5">
        <f>VLOOKUP(A19,Encargos!$A$8:$B$652,2,0)</f>
        <v>8.3850000000000001E-3</v>
      </c>
      <c r="D19">
        <f t="shared" si="19"/>
        <v>300</v>
      </c>
      <c r="E19" s="7">
        <f t="shared" si="11"/>
        <v>61910918495.655403</v>
      </c>
      <c r="F19" s="7">
        <f t="shared" si="1"/>
        <v>519123051.58607054</v>
      </c>
      <c r="G19" s="7">
        <f t="shared" si="2"/>
        <v>62430041547.24147</v>
      </c>
      <c r="H19" s="7">
        <f t="shared" si="3"/>
        <v>208100138.49080491</v>
      </c>
      <c r="I19" s="8">
        <f t="shared" si="4"/>
        <v>329528758.69954896</v>
      </c>
      <c r="J19" s="7">
        <f t="shared" si="5"/>
        <v>208100138.49080491</v>
      </c>
      <c r="K19" s="8">
        <f t="shared" si="6"/>
        <v>121428620.20874405</v>
      </c>
      <c r="L19" s="7">
        <v>0</v>
      </c>
      <c r="M19" s="7">
        <f t="shared" si="7"/>
        <v>62308612927.03273</v>
      </c>
      <c r="N19" s="107" t="s">
        <v>402</v>
      </c>
      <c r="O19" s="10">
        <f t="shared" si="12"/>
        <v>29</v>
      </c>
      <c r="P19" s="11">
        <f t="shared" si="13"/>
        <v>210767552.10763666</v>
      </c>
      <c r="Q19" s="11">
        <f t="shared" si="8"/>
        <v>122380853.35276906</v>
      </c>
      <c r="R19" s="37">
        <f t="shared" si="14"/>
        <v>333148405.46040571</v>
      </c>
      <c r="S19" s="39">
        <f t="shared" si="15"/>
        <v>0.1111</v>
      </c>
      <c r="T19" s="38">
        <f t="shared" si="20"/>
        <v>37012787.846651077</v>
      </c>
      <c r="U19" s="15">
        <f t="shared" si="21"/>
        <v>0</v>
      </c>
      <c r="V19" s="15">
        <f t="shared" si="16"/>
        <v>37012787.846651077</v>
      </c>
      <c r="W19" s="13">
        <f t="shared" si="17"/>
        <v>2</v>
      </c>
      <c r="X19" s="14">
        <f t="shared" si="18"/>
        <v>296310272.05203336</v>
      </c>
      <c r="Y19" s="106"/>
    </row>
    <row r="20" spans="1:25">
      <c r="A20" s="1">
        <v>45078</v>
      </c>
      <c r="B20" s="9">
        <f t="shared" si="0"/>
        <v>30</v>
      </c>
      <c r="C20" s="5">
        <f>VLOOKUP(A20,Encargos!$A$8:$B$652,2,0)</f>
        <v>5.8279999999999998E-3</v>
      </c>
      <c r="D20">
        <f t="shared" si="19"/>
        <v>299</v>
      </c>
      <c r="E20" s="7">
        <f t="shared" si="11"/>
        <v>62308612927.03273</v>
      </c>
      <c r="F20" s="7">
        <f t="shared" si="1"/>
        <v>363134596.13874674</v>
      </c>
      <c r="G20" s="7">
        <f t="shared" si="2"/>
        <v>62671747523.171478</v>
      </c>
      <c r="H20" s="7">
        <f t="shared" si="3"/>
        <v>208905825.07723826</v>
      </c>
      <c r="I20" s="8">
        <f t="shared" si="4"/>
        <v>331449252.30524993</v>
      </c>
      <c r="J20" s="7">
        <f t="shared" si="5"/>
        <v>208905825.07723826</v>
      </c>
      <c r="K20" s="8">
        <f t="shared" si="6"/>
        <v>122543427.22801167</v>
      </c>
      <c r="L20" s="7">
        <v>0</v>
      </c>
      <c r="M20" s="7">
        <f t="shared" si="7"/>
        <v>62549204095.943466</v>
      </c>
      <c r="N20" s="107" t="s">
        <v>79</v>
      </c>
      <c r="O20" s="10">
        <f t="shared" si="12"/>
        <v>29</v>
      </c>
      <c r="P20" s="11">
        <f t="shared" si="13"/>
        <v>211156590.50679886</v>
      </c>
      <c r="Q20" s="11">
        <f t="shared" si="8"/>
        <v>123233737.29436621</v>
      </c>
      <c r="R20" s="37">
        <f t="shared" si="14"/>
        <v>334390327.8011651</v>
      </c>
      <c r="S20" s="39">
        <f t="shared" si="15"/>
        <v>0.1111</v>
      </c>
      <c r="T20" s="38">
        <f t="shared" si="20"/>
        <v>37150765.418709442</v>
      </c>
      <c r="U20" s="15">
        <f t="shared" si="21"/>
        <v>0</v>
      </c>
      <c r="V20" s="15">
        <f t="shared" si="16"/>
        <v>37150765.418709442</v>
      </c>
      <c r="W20" s="13">
        <f t="shared" si="17"/>
        <v>1</v>
      </c>
      <c r="X20" s="14">
        <f t="shared" si="18"/>
        <v>297350254.78651029</v>
      </c>
      <c r="Y20" s="106"/>
    </row>
    <row r="21" spans="1:25">
      <c r="A21" s="1">
        <v>45108</v>
      </c>
      <c r="B21" s="9">
        <f t="shared" si="0"/>
        <v>31</v>
      </c>
      <c r="C21" s="5">
        <f>VLOOKUP(A21,Encargos!$A$8:$B$652,2,0)</f>
        <v>7.8729999999999998E-3</v>
      </c>
      <c r="D21">
        <f t="shared" si="19"/>
        <v>298</v>
      </c>
      <c r="E21" s="7">
        <f t="shared" si="11"/>
        <v>62549204095.943466</v>
      </c>
      <c r="F21" s="7">
        <f t="shared" si="1"/>
        <v>492449883.84736288</v>
      </c>
      <c r="G21" s="7">
        <f t="shared" si="2"/>
        <v>63041653979.790833</v>
      </c>
      <c r="H21" s="7">
        <f t="shared" si="3"/>
        <v>210138846.5993028</v>
      </c>
      <c r="I21" s="8">
        <f t="shared" si="4"/>
        <v>334058752.26864916</v>
      </c>
      <c r="J21" s="7">
        <f t="shared" si="5"/>
        <v>210138846.5993028</v>
      </c>
      <c r="K21" s="8">
        <f t="shared" si="6"/>
        <v>123919905.66934636</v>
      </c>
      <c r="L21" s="7">
        <v>0</v>
      </c>
      <c r="M21" s="7">
        <f t="shared" si="7"/>
        <v>62917734074.12149</v>
      </c>
      <c r="N21" s="107" t="s">
        <v>403</v>
      </c>
      <c r="O21" s="10">
        <f t="shared" si="12"/>
        <v>29</v>
      </c>
      <c r="P21" s="11">
        <f t="shared" si="13"/>
        <v>212735386.83499742</v>
      </c>
      <c r="Q21" s="11">
        <f t="shared" si="8"/>
        <v>124832352.62356013</v>
      </c>
      <c r="R21" s="37">
        <f t="shared" si="14"/>
        <v>337567739.45855755</v>
      </c>
      <c r="S21" s="39">
        <f t="shared" si="15"/>
        <v>0.1111</v>
      </c>
      <c r="T21" s="38">
        <f t="shared" si="20"/>
        <v>37503775.853845745</v>
      </c>
      <c r="U21" s="15">
        <f t="shared" si="21"/>
        <v>0</v>
      </c>
      <c r="V21" s="15">
        <f t="shared" si="16"/>
        <v>37503775.853845745</v>
      </c>
      <c r="W21" s="13">
        <f t="shared" si="17"/>
        <v>2</v>
      </c>
      <c r="X21" s="14">
        <f t="shared" si="18"/>
        <v>300270436.6097945</v>
      </c>
      <c r="Y21" s="106"/>
    </row>
    <row r="22" spans="1:25">
      <c r="A22" s="1">
        <v>45139</v>
      </c>
      <c r="B22" s="9">
        <f t="shared" si="0"/>
        <v>31</v>
      </c>
      <c r="C22" s="5">
        <f>VLOOKUP(A22,Encargos!$A$8:$B$652,2,0)</f>
        <v>7.3609999999999995E-3</v>
      </c>
      <c r="D22">
        <f t="shared" si="19"/>
        <v>297</v>
      </c>
      <c r="E22" s="7">
        <f t="shared" si="11"/>
        <v>62917734074.12149</v>
      </c>
      <c r="F22" s="7">
        <f t="shared" si="1"/>
        <v>463137440.51960826</v>
      </c>
      <c r="G22" s="7">
        <f t="shared" si="2"/>
        <v>63380871514.641098</v>
      </c>
      <c r="H22" s="7">
        <f t="shared" si="3"/>
        <v>211269571.71547034</v>
      </c>
      <c r="I22" s="8">
        <f t="shared" si="4"/>
        <v>336517758.74409872</v>
      </c>
      <c r="J22" s="7">
        <f t="shared" si="5"/>
        <v>211269571.71547034</v>
      </c>
      <c r="K22" s="8">
        <f t="shared" si="6"/>
        <v>125248187.02862838</v>
      </c>
      <c r="L22" s="7">
        <v>0</v>
      </c>
      <c r="M22" s="7">
        <f t="shared" si="7"/>
        <v>63255623327.612465</v>
      </c>
      <c r="N22" s="107" t="s">
        <v>404</v>
      </c>
      <c r="O22" s="10">
        <f t="shared" si="12"/>
        <v>29</v>
      </c>
      <c r="P22" s="11">
        <f t="shared" si="13"/>
        <v>213780517.11467847</v>
      </c>
      <c r="Q22" s="11">
        <f t="shared" si="8"/>
        <v>126110453.90303253</v>
      </c>
      <c r="R22" s="37">
        <f t="shared" si="14"/>
        <v>339890971.01771098</v>
      </c>
      <c r="S22" s="39">
        <f t="shared" si="15"/>
        <v>0.1111</v>
      </c>
      <c r="T22" s="38">
        <f t="shared" si="20"/>
        <v>37761886.880067691</v>
      </c>
      <c r="U22" s="15">
        <f t="shared" si="21"/>
        <v>0</v>
      </c>
      <c r="V22" s="15">
        <f t="shared" si="16"/>
        <v>37761886.880067691</v>
      </c>
      <c r="W22" s="13">
        <f t="shared" si="17"/>
        <v>2</v>
      </c>
      <c r="X22" s="14">
        <f t="shared" si="18"/>
        <v>302336978.14522552</v>
      </c>
      <c r="Y22" s="106"/>
    </row>
    <row r="23" spans="1:25">
      <c r="A23" s="1">
        <v>45170</v>
      </c>
      <c r="B23" s="9">
        <f t="shared" si="0"/>
        <v>30</v>
      </c>
      <c r="C23" s="5">
        <f>VLOOKUP(A23,Encargos!$A$8:$B$652,2,0)</f>
        <v>7.3609999999999995E-3</v>
      </c>
      <c r="D23">
        <f t="shared" si="19"/>
        <v>296</v>
      </c>
      <c r="E23" s="7">
        <f t="shared" si="11"/>
        <v>63255623327.612465</v>
      </c>
      <c r="F23" s="7">
        <f t="shared" si="1"/>
        <v>465624643.31455535</v>
      </c>
      <c r="G23" s="7">
        <f t="shared" si="2"/>
        <v>63721247970.927017</v>
      </c>
      <c r="H23" s="7">
        <f t="shared" si="3"/>
        <v>212404159.90309006</v>
      </c>
      <c r="I23" s="8">
        <f t="shared" si="4"/>
        <v>338994865.96621394</v>
      </c>
      <c r="J23" s="7">
        <f t="shared" si="5"/>
        <v>212404159.90309006</v>
      </c>
      <c r="K23" s="8">
        <f t="shared" si="6"/>
        <v>126590706.06312388</v>
      </c>
      <c r="L23" s="7">
        <v>0</v>
      </c>
      <c r="M23" s="7">
        <f t="shared" si="7"/>
        <v>63594657264.863892</v>
      </c>
      <c r="N23" s="107" t="s">
        <v>82</v>
      </c>
      <c r="O23" s="10">
        <f t="shared" si="12"/>
        <v>29</v>
      </c>
      <c r="P23" s="11">
        <f t="shared" si="13"/>
        <v>215015392.3884162</v>
      </c>
      <c r="Q23" s="11">
        <f t="shared" si="8"/>
        <v>127491368.88018577</v>
      </c>
      <c r="R23" s="37">
        <f t="shared" si="14"/>
        <v>342506761.26860195</v>
      </c>
      <c r="S23" s="39">
        <f t="shared" si="15"/>
        <v>0.1111</v>
      </c>
      <c r="T23" s="38">
        <f t="shared" si="20"/>
        <v>38052501.176941678</v>
      </c>
      <c r="U23" s="15">
        <f t="shared" si="21"/>
        <v>0</v>
      </c>
      <c r="V23" s="15">
        <f t="shared" si="16"/>
        <v>38052501.176941678</v>
      </c>
      <c r="W23" s="13">
        <f t="shared" si="17"/>
        <v>1</v>
      </c>
      <c r="X23" s="14">
        <f t="shared" si="18"/>
        <v>304569059.44859809</v>
      </c>
      <c r="Y23" s="106"/>
    </row>
    <row r="24" spans="1:25">
      <c r="A24" s="1">
        <v>45200</v>
      </c>
      <c r="B24" s="9">
        <f t="shared" si="0"/>
        <v>31</v>
      </c>
      <c r="C24" s="5">
        <f>VLOOKUP(A24,Encargos!$A$8:$B$652,2,0)</f>
        <v>8.0140000000000003E-3</v>
      </c>
      <c r="D24">
        <f t="shared" si="19"/>
        <v>295</v>
      </c>
      <c r="E24" s="7">
        <f t="shared" si="11"/>
        <v>63594657264.863892</v>
      </c>
      <c r="F24" s="7">
        <f t="shared" si="1"/>
        <v>509647583.32061923</v>
      </c>
      <c r="G24" s="7">
        <f t="shared" si="2"/>
        <v>64104304848.184509</v>
      </c>
      <c r="H24" s="7">
        <f t="shared" si="3"/>
        <v>213681016.16061506</v>
      </c>
      <c r="I24" s="8">
        <f t="shared" si="4"/>
        <v>341711570.82206726</v>
      </c>
      <c r="J24" s="7">
        <f t="shared" si="5"/>
        <v>213681016.16061506</v>
      </c>
      <c r="K24" s="8">
        <f t="shared" si="6"/>
        <v>128030554.6614522</v>
      </c>
      <c r="L24" s="7">
        <v>0</v>
      </c>
      <c r="M24" s="7">
        <f t="shared" si="7"/>
        <v>63976274293.523056</v>
      </c>
      <c r="N24" s="107" t="s">
        <v>405</v>
      </c>
      <c r="O24" s="10">
        <f t="shared" si="12"/>
        <v>29</v>
      </c>
      <c r="P24" s="11">
        <f t="shared" si="13"/>
        <v>216355986.14962918</v>
      </c>
      <c r="Q24" s="11">
        <f t="shared" si="8"/>
        <v>128990148.16807711</v>
      </c>
      <c r="R24" s="37">
        <f t="shared" si="14"/>
        <v>345346134.31770629</v>
      </c>
      <c r="S24" s="39">
        <f t="shared" si="15"/>
        <v>0.1111</v>
      </c>
      <c r="T24" s="38">
        <f t="shared" si="20"/>
        <v>38367955.522697173</v>
      </c>
      <c r="U24" s="15">
        <f t="shared" si="21"/>
        <v>0</v>
      </c>
      <c r="V24" s="15">
        <f t="shared" si="16"/>
        <v>38367955.522697173</v>
      </c>
      <c r="W24" s="13">
        <f t="shared" si="17"/>
        <v>2</v>
      </c>
      <c r="X24" s="14">
        <f t="shared" si="18"/>
        <v>307169982.45135683</v>
      </c>
      <c r="Y24" s="106"/>
    </row>
    <row r="25" spans="1:25">
      <c r="A25" s="1">
        <v>45231</v>
      </c>
      <c r="B25" s="9">
        <f t="shared" si="0"/>
        <v>30</v>
      </c>
      <c r="C25" s="5">
        <f>VLOOKUP(A25,Encargos!$A$8:$B$652,2,0)</f>
        <v>6.3739999999999995E-3</v>
      </c>
      <c r="D25">
        <f t="shared" si="19"/>
        <v>294</v>
      </c>
      <c r="E25" s="7">
        <f t="shared" si="11"/>
        <v>63976274293.523056</v>
      </c>
      <c r="F25" s="7">
        <f t="shared" si="1"/>
        <v>407784772.3469159</v>
      </c>
      <c r="G25" s="7">
        <f t="shared" si="2"/>
        <v>64384059065.869972</v>
      </c>
      <c r="H25" s="7">
        <f t="shared" si="3"/>
        <v>214613530.21956658</v>
      </c>
      <c r="I25" s="8">
        <f t="shared" si="4"/>
        <v>343889640.3744871</v>
      </c>
      <c r="J25" s="7">
        <f t="shared" si="5"/>
        <v>214613530.21956658</v>
      </c>
      <c r="K25" s="8">
        <f t="shared" si="6"/>
        <v>129276110.15492052</v>
      </c>
      <c r="L25" s="7">
        <v>0</v>
      </c>
      <c r="M25" s="7">
        <f t="shared" si="7"/>
        <v>64254782955.71505</v>
      </c>
      <c r="N25" s="107" t="s">
        <v>84</v>
      </c>
      <c r="O25" s="10">
        <f t="shared" si="12"/>
        <v>29</v>
      </c>
      <c r="P25" s="11">
        <f t="shared" si="13"/>
        <v>217050592.2447919</v>
      </c>
      <c r="Q25" s="11">
        <f t="shared" si="8"/>
        <v>130072564.78302452</v>
      </c>
      <c r="R25" s="37">
        <f t="shared" si="14"/>
        <v>347123157.02781641</v>
      </c>
      <c r="S25" s="39">
        <f t="shared" si="15"/>
        <v>0.1111</v>
      </c>
      <c r="T25" s="38">
        <f t="shared" si="20"/>
        <v>38565382.745790407</v>
      </c>
      <c r="U25" s="15">
        <f t="shared" si="21"/>
        <v>0</v>
      </c>
      <c r="V25" s="15">
        <f t="shared" si="16"/>
        <v>38565382.745790407</v>
      </c>
      <c r="W25" s="13">
        <f t="shared" si="17"/>
        <v>1</v>
      </c>
      <c r="X25" s="14">
        <f t="shared" si="18"/>
        <v>308659882.38921255</v>
      </c>
      <c r="Y25" s="106"/>
    </row>
    <row r="26" spans="1:25">
      <c r="A26" s="1">
        <v>45261</v>
      </c>
      <c r="B26" s="9">
        <f t="shared" si="0"/>
        <v>31</v>
      </c>
      <c r="C26" s="5">
        <f>VLOOKUP(A26,Encargos!$A$8:$B$652,2,0)</f>
        <v>6.62E-3</v>
      </c>
      <c r="D26">
        <f t="shared" si="19"/>
        <v>293</v>
      </c>
      <c r="E26" s="7">
        <f t="shared" si="11"/>
        <v>64254782955.71505</v>
      </c>
      <c r="F26" s="7">
        <f t="shared" si="1"/>
        <v>425366663.16683364</v>
      </c>
      <c r="G26" s="7">
        <f t="shared" si="2"/>
        <v>64680149618.881882</v>
      </c>
      <c r="H26" s="7">
        <f t="shared" si="3"/>
        <v>215600498.7296063</v>
      </c>
      <c r="I26" s="8">
        <f t="shared" si="4"/>
        <v>346166189.79376614</v>
      </c>
      <c r="J26" s="7">
        <f t="shared" si="5"/>
        <v>215600498.7296063</v>
      </c>
      <c r="K26" s="8">
        <f t="shared" si="6"/>
        <v>130565691.06415984</v>
      </c>
      <c r="L26" s="7">
        <v>0</v>
      </c>
      <c r="M26" s="7">
        <f t="shared" si="7"/>
        <v>64549583927.817719</v>
      </c>
      <c r="N26" s="107" t="s">
        <v>406</v>
      </c>
      <c r="O26" s="10">
        <f t="shared" si="12"/>
        <v>29</v>
      </c>
      <c r="P26" s="11">
        <f t="shared" si="13"/>
        <v>218021417.06195581</v>
      </c>
      <c r="Q26" s="11">
        <f t="shared" si="8"/>
        <v>131374099.48665838</v>
      </c>
      <c r="R26" s="37">
        <f t="shared" si="14"/>
        <v>349395516.5486142</v>
      </c>
      <c r="S26" s="39">
        <f t="shared" si="15"/>
        <v>0.1111</v>
      </c>
      <c r="T26" s="38">
        <f t="shared" si="20"/>
        <v>38817841.888551041</v>
      </c>
      <c r="U26" s="15">
        <f t="shared" si="21"/>
        <v>0</v>
      </c>
      <c r="V26" s="15">
        <f t="shared" si="16"/>
        <v>38817841.888551041</v>
      </c>
      <c r="W26" s="13">
        <f t="shared" si="17"/>
        <v>2</v>
      </c>
      <c r="X26" s="14">
        <f t="shared" si="18"/>
        <v>310760428.1185953</v>
      </c>
      <c r="Y26" s="106"/>
    </row>
    <row r="27" spans="1:25">
      <c r="A27" s="1">
        <v>45292</v>
      </c>
      <c r="B27" s="9">
        <f t="shared" si="0"/>
        <v>31</v>
      </c>
      <c r="C27" s="5">
        <f>VLOOKUP(A27,Encargos!$A$8:$B$652,2,0)</f>
        <v>5.8069999999999997E-3</v>
      </c>
      <c r="D27">
        <f t="shared" si="19"/>
        <v>292</v>
      </c>
      <c r="E27" s="7">
        <f t="shared" si="11"/>
        <v>64549583927.817719</v>
      </c>
      <c r="F27" s="7">
        <f t="shared" si="1"/>
        <v>374839433.86883748</v>
      </c>
      <c r="G27" s="7">
        <f t="shared" si="2"/>
        <v>64924423361.686554</v>
      </c>
      <c r="H27" s="7">
        <f t="shared" si="3"/>
        <v>216414744.53895518</v>
      </c>
      <c r="I27" s="8">
        <f t="shared" si="4"/>
        <v>348176376.85789853</v>
      </c>
      <c r="J27" s="7">
        <f t="shared" si="5"/>
        <v>216414744.53895518</v>
      </c>
      <c r="K27" s="8">
        <f t="shared" si="6"/>
        <v>131761632.31894335</v>
      </c>
      <c r="L27" s="7">
        <v>0</v>
      </c>
      <c r="M27" s="7">
        <f t="shared" si="7"/>
        <v>64792661729.367615</v>
      </c>
      <c r="N27" s="107" t="s">
        <v>407</v>
      </c>
      <c r="O27" s="10">
        <f t="shared" si="12"/>
        <v>29</v>
      </c>
      <c r="P27" s="11">
        <f t="shared" si="13"/>
        <v>218681657.36224928</v>
      </c>
      <c r="Q27" s="11">
        <f t="shared" si="8"/>
        <v>132477274.45428629</v>
      </c>
      <c r="R27" s="37">
        <f t="shared" si="14"/>
        <v>351158931.81653559</v>
      </c>
      <c r="S27" s="39">
        <f t="shared" si="15"/>
        <v>0.22220000000000001</v>
      </c>
      <c r="T27" s="38">
        <f t="shared" si="20"/>
        <v>78027514.649634212</v>
      </c>
      <c r="U27" s="15">
        <f t="shared" si="21"/>
        <v>0</v>
      </c>
      <c r="V27" s="15">
        <f t="shared" si="16"/>
        <v>78027514.649634212</v>
      </c>
      <c r="W27" s="13">
        <f t="shared" si="17"/>
        <v>2</v>
      </c>
      <c r="X27" s="14">
        <f t="shared" si="18"/>
        <v>273288384.31190825</v>
      </c>
      <c r="Y27" s="106"/>
    </row>
    <row r="28" spans="1:25">
      <c r="A28" s="1">
        <v>45323</v>
      </c>
      <c r="B28" s="9">
        <f t="shared" si="0"/>
        <v>29</v>
      </c>
      <c r="C28" s="5">
        <f>VLOOKUP(A28,Encargos!$A$8:$B$652,2,0)</f>
        <v>5.5929999999999999E-3</v>
      </c>
      <c r="D28">
        <f t="shared" si="19"/>
        <v>291</v>
      </c>
      <c r="E28" s="7">
        <f t="shared" si="11"/>
        <v>64792661729.367615</v>
      </c>
      <c r="F28" s="7">
        <f t="shared" si="1"/>
        <v>362385357.05235308</v>
      </c>
      <c r="G28" s="7">
        <f t="shared" si="2"/>
        <v>65155047086.419968</v>
      </c>
      <c r="H28" s="7">
        <f t="shared" si="3"/>
        <v>217183490.28806657</v>
      </c>
      <c r="I28" s="8">
        <f t="shared" si="4"/>
        <v>350123727.33366477</v>
      </c>
      <c r="J28" s="7">
        <f t="shared" si="5"/>
        <v>217183490.28806657</v>
      </c>
      <c r="K28" s="8">
        <f t="shared" si="6"/>
        <v>132940237.04559821</v>
      </c>
      <c r="L28" s="7">
        <v>0</v>
      </c>
      <c r="M28" s="7">
        <f t="shared" si="7"/>
        <v>65022106849.374367</v>
      </c>
      <c r="N28" s="107" t="s">
        <v>408</v>
      </c>
      <c r="O28" s="10">
        <f t="shared" si="12"/>
        <v>27</v>
      </c>
      <c r="P28" s="11">
        <f t="shared" si="13"/>
        <v>219406329.52419302</v>
      </c>
      <c r="Q28" s="11">
        <f t="shared" si="8"/>
        <v>133632360.28835115</v>
      </c>
      <c r="R28" s="37">
        <f t="shared" si="14"/>
        <v>353038689.81254417</v>
      </c>
      <c r="S28" s="39">
        <f t="shared" si="15"/>
        <v>0.22220000000000001</v>
      </c>
      <c r="T28" s="38">
        <f t="shared" si="20"/>
        <v>78445196.876347318</v>
      </c>
      <c r="U28" s="15">
        <f t="shared" si="21"/>
        <v>0</v>
      </c>
      <c r="V28" s="15">
        <f t="shared" si="16"/>
        <v>78445196.876347318</v>
      </c>
      <c r="W28" s="13">
        <f t="shared" si="17"/>
        <v>2</v>
      </c>
      <c r="X28" s="14">
        <f t="shared" si="18"/>
        <v>274775731.06859094</v>
      </c>
      <c r="Y28" s="106"/>
    </row>
    <row r="29" spans="1:25">
      <c r="A29" s="1">
        <v>45352</v>
      </c>
      <c r="B29" s="9">
        <f t="shared" ref="B29:B92" si="22">DAY(EDATE(A29,1)-1)</f>
        <v>31</v>
      </c>
      <c r="C29" s="5">
        <f>VLOOKUP(A29,Encargos!$A$8:$B$652,2,0)</f>
        <v>6.3119999999999999E-3</v>
      </c>
      <c r="D29">
        <f t="shared" si="19"/>
        <v>290</v>
      </c>
      <c r="E29" s="7">
        <f t="shared" si="11"/>
        <v>65022106849.374367</v>
      </c>
      <c r="F29" s="7">
        <f t="shared" si="1"/>
        <v>410419538.43325102</v>
      </c>
      <c r="G29" s="7">
        <f t="shared" si="2"/>
        <v>65432526387.807617</v>
      </c>
      <c r="H29" s="7">
        <f t="shared" si="3"/>
        <v>218108421.29269207</v>
      </c>
      <c r="I29" s="8">
        <f t="shared" si="4"/>
        <v>352333708.30059481</v>
      </c>
      <c r="J29" s="7">
        <f t="shared" si="5"/>
        <v>218108421.29269207</v>
      </c>
      <c r="K29" s="8">
        <f t="shared" si="6"/>
        <v>134225287.00790274</v>
      </c>
      <c r="L29" s="7">
        <v>0</v>
      </c>
      <c r="M29" s="7">
        <f t="shared" si="7"/>
        <v>65298301100.799713</v>
      </c>
      <c r="N29" s="107" t="s">
        <v>409</v>
      </c>
      <c r="O29" s="10">
        <f t="shared" si="12"/>
        <v>29</v>
      </c>
      <c r="P29" s="11">
        <f t="shared" si="13"/>
        <v>220501083.04637489</v>
      </c>
      <c r="Q29" s="11">
        <f t="shared" si="8"/>
        <v>135017696.00153866</v>
      </c>
      <c r="R29" s="37">
        <f t="shared" si="14"/>
        <v>355518779.04791355</v>
      </c>
      <c r="S29" s="39">
        <f t="shared" si="15"/>
        <v>0.22220000000000001</v>
      </c>
      <c r="T29" s="38">
        <f t="shared" si="20"/>
        <v>78996272.70444639</v>
      </c>
      <c r="U29" s="15">
        <f t="shared" si="21"/>
        <v>0</v>
      </c>
      <c r="V29" s="15">
        <f t="shared" si="16"/>
        <v>78996272.70444639</v>
      </c>
      <c r="W29" s="13">
        <f t="shared" si="17"/>
        <v>2</v>
      </c>
      <c r="X29" s="14">
        <f t="shared" si="18"/>
        <v>276664728.96463406</v>
      </c>
      <c r="Y29" s="106"/>
    </row>
    <row r="30" spans="1:25">
      <c r="A30" s="1">
        <v>45383</v>
      </c>
      <c r="B30" s="9">
        <f t="shared" si="22"/>
        <v>30</v>
      </c>
      <c r="C30" s="5">
        <f>VLOOKUP(A30,Encargos!$A$8:$B$652,2,0)</f>
        <v>4.653E-3</v>
      </c>
      <c r="D30">
        <f t="shared" si="19"/>
        <v>289</v>
      </c>
      <c r="E30" s="7">
        <f t="shared" si="11"/>
        <v>65298301100.799713</v>
      </c>
      <c r="F30" s="7">
        <f t="shared" si="1"/>
        <v>303832995.02202106</v>
      </c>
      <c r="G30" s="7">
        <f t="shared" si="2"/>
        <v>65602134095.821732</v>
      </c>
      <c r="H30" s="7">
        <f t="shared" si="3"/>
        <v>218673780.31940579</v>
      </c>
      <c r="I30" s="8">
        <f t="shared" si="4"/>
        <v>353973117.04531747</v>
      </c>
      <c r="J30" s="7">
        <f t="shared" si="5"/>
        <v>218673780.31940579</v>
      </c>
      <c r="K30" s="8">
        <f t="shared" si="6"/>
        <v>135299336.72591168</v>
      </c>
      <c r="L30" s="7">
        <v>0</v>
      </c>
      <c r="M30" s="7">
        <f t="shared" si="7"/>
        <v>65466834759.095818</v>
      </c>
      <c r="N30" s="107" t="s">
        <v>89</v>
      </c>
      <c r="O30" s="10">
        <f t="shared" si="12"/>
        <v>29</v>
      </c>
      <c r="P30" s="11">
        <f t="shared" si="13"/>
        <v>220802923.24578196</v>
      </c>
      <c r="Q30" s="11">
        <f t="shared" si="8"/>
        <v>135907852.4939788</v>
      </c>
      <c r="R30" s="37">
        <f t="shared" si="14"/>
        <v>356710775.73976076</v>
      </c>
      <c r="S30" s="39">
        <f t="shared" si="15"/>
        <v>0.22220000000000001</v>
      </c>
      <c r="T30" s="38">
        <f t="shared" si="20"/>
        <v>79261134.369374841</v>
      </c>
      <c r="U30" s="15">
        <f t="shared" si="21"/>
        <v>0</v>
      </c>
      <c r="V30" s="15">
        <f t="shared" si="16"/>
        <v>79261134.369374841</v>
      </c>
      <c r="W30" s="13">
        <f t="shared" si="17"/>
        <v>1</v>
      </c>
      <c r="X30" s="14">
        <f t="shared" si="18"/>
        <v>277526241.91790766</v>
      </c>
      <c r="Y30" s="106"/>
    </row>
    <row r="31" spans="1:25">
      <c r="A31" s="1">
        <v>45413</v>
      </c>
      <c r="B31" s="9">
        <f t="shared" si="22"/>
        <v>31</v>
      </c>
      <c r="C31" s="5">
        <f>VLOOKUP(A31,Encargos!$A$8:$B$652,2,0)</f>
        <v>4.9659999999999999E-3</v>
      </c>
      <c r="D31">
        <f t="shared" si="19"/>
        <v>288</v>
      </c>
      <c r="E31" s="7">
        <f t="shared" si="11"/>
        <v>65466834759.095818</v>
      </c>
      <c r="F31" s="7">
        <f t="shared" si="1"/>
        <v>325108301.41366982</v>
      </c>
      <c r="G31" s="7">
        <f t="shared" si="2"/>
        <v>65791943060.509491</v>
      </c>
      <c r="H31" s="7">
        <f t="shared" si="3"/>
        <v>219306476.86836499</v>
      </c>
      <c r="I31" s="8">
        <f t="shared" si="4"/>
        <v>355730947.54456455</v>
      </c>
      <c r="J31" s="7">
        <f t="shared" si="5"/>
        <v>219306476.86836499</v>
      </c>
      <c r="K31" s="8">
        <f t="shared" si="6"/>
        <v>136424470.67619956</v>
      </c>
      <c r="L31" s="7">
        <v>0</v>
      </c>
      <c r="M31" s="7">
        <f t="shared" si="7"/>
        <v>65655518589.83329</v>
      </c>
      <c r="N31" s="107" t="s">
        <v>410</v>
      </c>
      <c r="O31" s="10">
        <f t="shared" si="12"/>
        <v>29</v>
      </c>
      <c r="P31" s="11">
        <f t="shared" si="13"/>
        <v>221439428.21224883</v>
      </c>
      <c r="Q31" s="11">
        <f t="shared" si="8"/>
        <v>137058144.60922348</v>
      </c>
      <c r="R31" s="37">
        <f t="shared" si="14"/>
        <v>358497572.82147229</v>
      </c>
      <c r="S31" s="39">
        <f t="shared" si="15"/>
        <v>0.22220000000000001</v>
      </c>
      <c r="T31" s="38">
        <f t="shared" si="20"/>
        <v>79658160.680931151</v>
      </c>
      <c r="U31" s="15">
        <f t="shared" si="21"/>
        <v>0</v>
      </c>
      <c r="V31" s="15">
        <f t="shared" si="16"/>
        <v>79658160.680931151</v>
      </c>
      <c r="W31" s="13">
        <f t="shared" si="17"/>
        <v>2</v>
      </c>
      <c r="X31" s="14">
        <f t="shared" si="18"/>
        <v>278998388.7069965</v>
      </c>
      <c r="Y31" s="106"/>
    </row>
    <row r="32" spans="1:25">
      <c r="A32" s="1">
        <v>45444</v>
      </c>
      <c r="B32" s="9">
        <f t="shared" ref="B32" si="23">DAY(EDATE(A32,1)-1)</f>
        <v>30</v>
      </c>
      <c r="C32" s="5">
        <f>VLOOKUP(A32,Encargos!$A$8:$B$652,2,0)</f>
        <v>5.522E-3</v>
      </c>
      <c r="D32">
        <f t="shared" si="19"/>
        <v>287</v>
      </c>
      <c r="E32" s="7">
        <f t="shared" ref="E32" si="24">M31</f>
        <v>65655518589.83329</v>
      </c>
      <c r="F32" s="7">
        <f t="shared" ref="F32" si="25">E32*C32</f>
        <v>362549773.65305942</v>
      </c>
      <c r="G32" s="7">
        <f t="shared" ref="G32" si="26">E32+F32</f>
        <v>66018068363.486351</v>
      </c>
      <c r="H32" s="7">
        <f t="shared" ref="H32" si="27">G32*$C$1</f>
        <v>220060227.87828785</v>
      </c>
      <c r="I32" s="8">
        <f t="shared" ref="I32" si="28">PMT($C$1,D32,-G32)</f>
        <v>357695293.83690566</v>
      </c>
      <c r="J32" s="7">
        <f t="shared" ref="J32" si="29">$C$1*G32</f>
        <v>220060227.87828785</v>
      </c>
      <c r="K32" s="8">
        <f t="shared" ref="K32" si="30">I32-J32</f>
        <v>137635065.95861781</v>
      </c>
      <c r="L32" s="7">
        <v>0</v>
      </c>
      <c r="M32" s="7">
        <f t="shared" ref="M32" si="31">G32+H32-I32</f>
        <v>65880433297.527733</v>
      </c>
      <c r="N32" s="107" t="s">
        <v>410</v>
      </c>
      <c r="O32" s="10">
        <f t="shared" ref="O32" si="32">N32-A32</f>
        <v>-2</v>
      </c>
      <c r="P32" s="11">
        <f t="shared" ref="P32" si="33">Q32*((1+$C$1)^(O32/B32)-1)+H32*((1+C32)^(O32/B32))*((1+$C$1)^(O32/B32))</f>
        <v>219900136.32309005</v>
      </c>
      <c r="Q32" s="11">
        <f t="shared" ref="Q32" si="34">K32*((1+C32)^((N32-A32)/B32))</f>
        <v>137584546.55855438</v>
      </c>
      <c r="R32" s="37">
        <f t="shared" ref="R32" si="35">P32+Q32</f>
        <v>357484682.88164443</v>
      </c>
      <c r="S32" s="39">
        <f t="shared" ref="S32" si="36">ROUND((YEAR(A32)-2022)*100%/9,4)</f>
        <v>0.22220000000000001</v>
      </c>
      <c r="T32" s="38">
        <f t="shared" ref="T32" si="37">IF(V32&lt;P32,V32,P32)</f>
        <v>79433096.536301389</v>
      </c>
      <c r="U32" s="15">
        <f t="shared" ref="U32" si="38">V32-T32</f>
        <v>0</v>
      </c>
      <c r="V32" s="15">
        <f t="shared" ref="V32" si="39">R32*S32</f>
        <v>79433096.536301389</v>
      </c>
      <c r="W32" s="13">
        <f t="shared" ref="W32" si="40">A33-N32</f>
        <v>32</v>
      </c>
      <c r="X32" s="14">
        <f t="shared" ref="X32" si="41">(R32-V32)*((1+C33)^(W32/B32))*((1+$C$1)^(W32/B32))</f>
        <v>280409691.43561262</v>
      </c>
      <c r="Y32" s="106"/>
    </row>
    <row r="33" spans="1:25" s="130" customFormat="1">
      <c r="A33" s="127">
        <v>45474</v>
      </c>
      <c r="B33" s="128">
        <f t="shared" si="22"/>
        <v>31</v>
      </c>
      <c r="C33" s="129">
        <f>VLOOKUP(A33,Encargos!$A$8:$B$652,2,0)</f>
        <v>4.5999999999999999E-3</v>
      </c>
      <c r="D33" s="130">
        <f t="shared" si="19"/>
        <v>286</v>
      </c>
      <c r="E33" s="25">
        <f t="shared" si="11"/>
        <v>65880433297.527733</v>
      </c>
      <c r="F33" s="25">
        <f t="shared" si="1"/>
        <v>303049993.16862756</v>
      </c>
      <c r="G33" s="25">
        <f t="shared" si="2"/>
        <v>66183483290.696358</v>
      </c>
      <c r="H33" s="25">
        <f t="shared" ref="H33:H67" si="42">G33*0</f>
        <v>0</v>
      </c>
      <c r="I33" s="131">
        <f t="shared" ref="I33:I67" si="43">PMT(0,D33,-G33)</f>
        <v>231410780.73670056</v>
      </c>
      <c r="J33" s="25">
        <f t="shared" ref="J33:J67" si="44">0*G33</f>
        <v>0</v>
      </c>
      <c r="K33" s="131">
        <f t="shared" si="6"/>
        <v>231410780.73670056</v>
      </c>
      <c r="L33" s="25">
        <v>0</v>
      </c>
      <c r="M33" s="25">
        <f t="shared" si="7"/>
        <v>65952072509.959656</v>
      </c>
      <c r="N33" s="132" t="s">
        <v>411</v>
      </c>
      <c r="O33" s="101">
        <f t="shared" si="12"/>
        <v>29</v>
      </c>
      <c r="P33" s="133">
        <f t="shared" ref="P33:P67" si="45">Q33*((1+0)^(O33/B33)-1)+H33*((1+C33)^(O33/B33))*((1+0)^(O33/B33))</f>
        <v>0</v>
      </c>
      <c r="Q33" s="133">
        <f t="shared" si="8"/>
        <v>232406446.05510187</v>
      </c>
      <c r="R33" s="134">
        <f t="shared" si="14"/>
        <v>232406446.05510187</v>
      </c>
      <c r="S33" s="156">
        <f t="shared" si="15"/>
        <v>0.22220000000000001</v>
      </c>
      <c r="T33" s="135">
        <f t="shared" si="20"/>
        <v>0</v>
      </c>
      <c r="U33" s="25">
        <f t="shared" si="21"/>
        <v>51640712.313443638</v>
      </c>
      <c r="V33" s="25">
        <f t="shared" si="16"/>
        <v>51640712.313443638</v>
      </c>
      <c r="W33" s="136">
        <f t="shared" si="17"/>
        <v>2</v>
      </c>
      <c r="X33" s="133">
        <f t="shared" si="18"/>
        <v>180829019.68353659</v>
      </c>
      <c r="Y33" s="137"/>
    </row>
    <row r="34" spans="1:25" s="130" customFormat="1">
      <c r="A34" s="127">
        <v>45505</v>
      </c>
      <c r="B34" s="128">
        <f t="shared" si="22"/>
        <v>31</v>
      </c>
      <c r="C34" s="129">
        <f>VLOOKUP(A34,Encargos!$A$8:$B$652,2,0)</f>
        <v>2.0999999999999999E-3</v>
      </c>
      <c r="D34" s="130">
        <f t="shared" si="19"/>
        <v>285</v>
      </c>
      <c r="E34" s="25">
        <f t="shared" si="11"/>
        <v>65952072509.959656</v>
      </c>
      <c r="F34" s="25">
        <f t="shared" si="1"/>
        <v>138499352.27091527</v>
      </c>
      <c r="G34" s="25">
        <f t="shared" si="2"/>
        <v>66090571862.230568</v>
      </c>
      <c r="H34" s="25">
        <f t="shared" si="42"/>
        <v>0</v>
      </c>
      <c r="I34" s="131">
        <f t="shared" si="43"/>
        <v>231896743.37624761</v>
      </c>
      <c r="J34" s="25">
        <f t="shared" si="44"/>
        <v>0</v>
      </c>
      <c r="K34" s="131">
        <f t="shared" si="6"/>
        <v>231896743.37624761</v>
      </c>
      <c r="L34" s="25">
        <v>0</v>
      </c>
      <c r="M34" s="25">
        <f t="shared" si="7"/>
        <v>65858675118.854317</v>
      </c>
      <c r="N34" s="132" t="s">
        <v>412</v>
      </c>
      <c r="O34" s="101">
        <f t="shared" si="12"/>
        <v>29</v>
      </c>
      <c r="P34" s="133">
        <f t="shared" si="45"/>
        <v>0</v>
      </c>
      <c r="Q34" s="133">
        <f t="shared" si="8"/>
        <v>232352277.43100414</v>
      </c>
      <c r="R34" s="134">
        <f t="shared" si="14"/>
        <v>232352277.43100414</v>
      </c>
      <c r="S34" s="156">
        <f t="shared" si="15"/>
        <v>0.22220000000000001</v>
      </c>
      <c r="T34" s="135">
        <f t="shared" si="20"/>
        <v>0</v>
      </c>
      <c r="U34" s="25">
        <f t="shared" si="21"/>
        <v>51628676.045169123</v>
      </c>
      <c r="V34" s="25">
        <f t="shared" si="16"/>
        <v>51628676.045169123</v>
      </c>
      <c r="W34" s="136">
        <f t="shared" si="17"/>
        <v>2</v>
      </c>
      <c r="X34" s="133">
        <f t="shared" si="18"/>
        <v>180806643.57933381</v>
      </c>
      <c r="Y34" s="137"/>
    </row>
    <row r="35" spans="1:25" s="130" customFormat="1">
      <c r="A35" s="127">
        <v>45536</v>
      </c>
      <c r="B35" s="128">
        <f t="shared" si="22"/>
        <v>30</v>
      </c>
      <c r="C35" s="129">
        <f>VLOOKUP(A35,Encargos!$A$8:$B$652,2,0)</f>
        <v>3.8E-3</v>
      </c>
      <c r="D35" s="130">
        <f t="shared" si="19"/>
        <v>284</v>
      </c>
      <c r="E35" s="25">
        <f t="shared" si="11"/>
        <v>65858675118.854317</v>
      </c>
      <c r="F35" s="25">
        <f t="shared" si="1"/>
        <v>250262965.45164642</v>
      </c>
      <c r="G35" s="25">
        <f t="shared" si="2"/>
        <v>66108938084.305962</v>
      </c>
      <c r="H35" s="25">
        <f t="shared" si="42"/>
        <v>0</v>
      </c>
      <c r="I35" s="131">
        <f t="shared" si="43"/>
        <v>232777951.00107732</v>
      </c>
      <c r="J35" s="25">
        <f t="shared" si="44"/>
        <v>0</v>
      </c>
      <c r="K35" s="131">
        <f t="shared" si="6"/>
        <v>232777951.00107732</v>
      </c>
      <c r="L35" s="25">
        <v>0</v>
      </c>
      <c r="M35" s="25">
        <f t="shared" si="7"/>
        <v>65876160133.304886</v>
      </c>
      <c r="N35" s="132" t="s">
        <v>94</v>
      </c>
      <c r="O35" s="101">
        <f t="shared" si="12"/>
        <v>29</v>
      </c>
      <c r="P35" s="133">
        <f t="shared" si="45"/>
        <v>0</v>
      </c>
      <c r="Q35" s="133">
        <f t="shared" si="8"/>
        <v>233632967.92400312</v>
      </c>
      <c r="R35" s="134">
        <f t="shared" si="14"/>
        <v>233632967.92400312</v>
      </c>
      <c r="S35" s="156">
        <f t="shared" si="15"/>
        <v>0.22220000000000001</v>
      </c>
      <c r="T35" s="135">
        <f t="shared" si="20"/>
        <v>0</v>
      </c>
      <c r="U35" s="25">
        <f t="shared" si="21"/>
        <v>51913245.472713493</v>
      </c>
      <c r="V35" s="25">
        <f t="shared" si="16"/>
        <v>51913245.472713493</v>
      </c>
      <c r="W35" s="136">
        <f t="shared" si="17"/>
        <v>1</v>
      </c>
      <c r="X35" s="133">
        <f t="shared" si="18"/>
        <v>181738669.35605341</v>
      </c>
      <c r="Y35" s="137"/>
    </row>
    <row r="36" spans="1:25" s="130" customFormat="1">
      <c r="A36" s="127">
        <v>45566</v>
      </c>
      <c r="B36" s="128">
        <f t="shared" si="22"/>
        <v>31</v>
      </c>
      <c r="C36" s="129">
        <f>VLOOKUP(A36,Encargos!$A$8:$B$652,2,0)</f>
        <v>-2.0000000000000001E-4</v>
      </c>
      <c r="D36" s="130">
        <f t="shared" si="19"/>
        <v>283</v>
      </c>
      <c r="E36" s="25">
        <f t="shared" si="11"/>
        <v>65876160133.304886</v>
      </c>
      <c r="F36" s="25">
        <f t="shared" si="1"/>
        <v>-13175232.026660977</v>
      </c>
      <c r="G36" s="25">
        <f t="shared" si="2"/>
        <v>65862984901.278221</v>
      </c>
      <c r="H36" s="25">
        <f t="shared" si="42"/>
        <v>0</v>
      </c>
      <c r="I36" s="131">
        <f t="shared" si="43"/>
        <v>232731395.41087711</v>
      </c>
      <c r="J36" s="25">
        <f t="shared" si="44"/>
        <v>0</v>
      </c>
      <c r="K36" s="131">
        <f t="shared" si="6"/>
        <v>232731395.41087711</v>
      </c>
      <c r="L36" s="25">
        <v>0</v>
      </c>
      <c r="M36" s="25">
        <f t="shared" si="7"/>
        <v>65630253505.867348</v>
      </c>
      <c r="N36" s="132" t="s">
        <v>413</v>
      </c>
      <c r="O36" s="101">
        <f t="shared" si="12"/>
        <v>29</v>
      </c>
      <c r="P36" s="133">
        <f t="shared" si="45"/>
        <v>0</v>
      </c>
      <c r="Q36" s="133">
        <f t="shared" si="8"/>
        <v>232687851.83659777</v>
      </c>
      <c r="R36" s="134">
        <f t="shared" si="14"/>
        <v>232687851.83659777</v>
      </c>
      <c r="S36" s="156">
        <f t="shared" si="15"/>
        <v>0.22220000000000001</v>
      </c>
      <c r="T36" s="135">
        <f t="shared" si="20"/>
        <v>0</v>
      </c>
      <c r="U36" s="25">
        <f t="shared" si="21"/>
        <v>51703240.678092025</v>
      </c>
      <c r="V36" s="25">
        <f t="shared" si="16"/>
        <v>51703240.678092025</v>
      </c>
      <c r="W36" s="136">
        <f t="shared" si="17"/>
        <v>2</v>
      </c>
      <c r="X36" s="133">
        <f t="shared" si="18"/>
        <v>181074753.87555173</v>
      </c>
      <c r="Y36" s="137"/>
    </row>
    <row r="37" spans="1:25" s="130" customFormat="1">
      <c r="A37" s="127">
        <v>45597</v>
      </c>
      <c r="B37" s="128">
        <f t="shared" si="22"/>
        <v>30</v>
      </c>
      <c r="C37" s="129">
        <f>VLOOKUP(A37,Encargos!$A$8:$B$652,2,0)</f>
        <v>4.4000000000000003E-3</v>
      </c>
      <c r="D37" s="130">
        <f t="shared" si="19"/>
        <v>282</v>
      </c>
      <c r="E37" s="25">
        <f t="shared" si="11"/>
        <v>65630253505.867348</v>
      </c>
      <c r="F37" s="25">
        <f t="shared" si="1"/>
        <v>288773115.42581636</v>
      </c>
      <c r="G37" s="25">
        <f t="shared" si="2"/>
        <v>65919026621.293167</v>
      </c>
      <c r="H37" s="25">
        <f t="shared" si="42"/>
        <v>0</v>
      </c>
      <c r="I37" s="131">
        <f t="shared" si="43"/>
        <v>233755413.55068499</v>
      </c>
      <c r="J37" s="25">
        <f t="shared" si="44"/>
        <v>0</v>
      </c>
      <c r="K37" s="131">
        <f t="shared" si="6"/>
        <v>233755413.55068499</v>
      </c>
      <c r="L37" s="25">
        <v>0</v>
      </c>
      <c r="M37" s="25">
        <f t="shared" si="7"/>
        <v>65685271207.742485</v>
      </c>
      <c r="N37" s="132" t="s">
        <v>96</v>
      </c>
      <c r="O37" s="101">
        <f t="shared" si="12"/>
        <v>29</v>
      </c>
      <c r="P37" s="133">
        <f t="shared" si="45"/>
        <v>0</v>
      </c>
      <c r="Q37" s="133">
        <f t="shared" si="8"/>
        <v>234749580.44233051</v>
      </c>
      <c r="R37" s="134">
        <f t="shared" si="14"/>
        <v>234749580.44233051</v>
      </c>
      <c r="S37" s="156">
        <f t="shared" si="15"/>
        <v>0.22220000000000001</v>
      </c>
      <c r="T37" s="135">
        <f t="shared" si="20"/>
        <v>0</v>
      </c>
      <c r="U37" s="25">
        <f t="shared" si="21"/>
        <v>52161356.774285838</v>
      </c>
      <c r="V37" s="25">
        <f t="shared" si="16"/>
        <v>52161356.774285838</v>
      </c>
      <c r="W37" s="136">
        <f t="shared" si="17"/>
        <v>1</v>
      </c>
      <c r="X37" s="133">
        <f t="shared" si="18"/>
        <v>182642473.6255495</v>
      </c>
      <c r="Y37" s="137"/>
    </row>
    <row r="38" spans="1:25" s="130" customFormat="1">
      <c r="A38" s="127">
        <v>45627</v>
      </c>
      <c r="B38" s="128">
        <f t="shared" si="22"/>
        <v>31</v>
      </c>
      <c r="C38" s="129">
        <f>VLOOKUP(A38,Encargos!$A$8:$B$652,2,0)</f>
        <v>5.5999999999999999E-3</v>
      </c>
      <c r="D38" s="130">
        <f t="shared" si="19"/>
        <v>281</v>
      </c>
      <c r="E38" s="25">
        <f t="shared" si="11"/>
        <v>65685271207.742485</v>
      </c>
      <c r="F38" s="25">
        <f t="shared" si="1"/>
        <v>367837518.76335794</v>
      </c>
      <c r="G38" s="25">
        <f t="shared" si="2"/>
        <v>66053108726.505844</v>
      </c>
      <c r="H38" s="25">
        <f t="shared" si="42"/>
        <v>0</v>
      </c>
      <c r="I38" s="131">
        <f t="shared" si="43"/>
        <v>235064443.86656883</v>
      </c>
      <c r="J38" s="25">
        <f t="shared" si="44"/>
        <v>0</v>
      </c>
      <c r="K38" s="131">
        <f t="shared" si="6"/>
        <v>235064443.86656883</v>
      </c>
      <c r="L38" s="25">
        <v>0</v>
      </c>
      <c r="M38" s="158">
        <v>65818044282.620003</v>
      </c>
      <c r="N38" s="132" t="s">
        <v>414</v>
      </c>
      <c r="O38" s="101">
        <f t="shared" si="12"/>
        <v>29</v>
      </c>
      <c r="P38" s="133">
        <f t="shared" si="45"/>
        <v>0</v>
      </c>
      <c r="Q38" s="133">
        <f t="shared" si="8"/>
        <v>236295656.23156989</v>
      </c>
      <c r="R38" s="134">
        <f t="shared" si="14"/>
        <v>236295656.23156989</v>
      </c>
      <c r="S38" s="156">
        <f t="shared" si="15"/>
        <v>0.22220000000000001</v>
      </c>
      <c r="T38" s="135">
        <f t="shared" si="20"/>
        <v>0</v>
      </c>
      <c r="U38" s="25">
        <f t="shared" si="21"/>
        <v>52504894.814654827</v>
      </c>
      <c r="V38" s="25">
        <f t="shared" si="16"/>
        <v>52504894.814654827</v>
      </c>
      <c r="W38" s="136">
        <f t="shared" si="17"/>
        <v>2</v>
      </c>
      <c r="X38" s="133">
        <f t="shared" si="18"/>
        <v>183876394.7111223</v>
      </c>
      <c r="Y38" s="137"/>
    </row>
    <row r="39" spans="1:25" s="130" customFormat="1">
      <c r="A39" s="127">
        <v>45658</v>
      </c>
      <c r="B39" s="128">
        <f t="shared" si="22"/>
        <v>31</v>
      </c>
      <c r="C39" s="129">
        <f>VLOOKUP(A39,Encargos!$A$8:$B$652,2,0)</f>
        <v>3.8999999999999994E-3</v>
      </c>
      <c r="D39" s="130">
        <f t="shared" si="19"/>
        <v>280</v>
      </c>
      <c r="E39" s="25">
        <f t="shared" si="11"/>
        <v>65818044282.620003</v>
      </c>
      <c r="F39" s="25">
        <f t="shared" si="1"/>
        <v>256690372.70221797</v>
      </c>
      <c r="G39" s="25">
        <f t="shared" si="2"/>
        <v>66074734655.32222</v>
      </c>
      <c r="H39" s="25">
        <f t="shared" si="42"/>
        <v>0</v>
      </c>
      <c r="I39" s="131">
        <f t="shared" si="43"/>
        <v>235981195.19757935</v>
      </c>
      <c r="J39" s="25">
        <f t="shared" si="44"/>
        <v>0</v>
      </c>
      <c r="K39" s="131">
        <f t="shared" si="6"/>
        <v>235981195.19757935</v>
      </c>
      <c r="L39" s="25">
        <v>0</v>
      </c>
      <c r="M39" s="25">
        <f t="shared" si="7"/>
        <v>65838753460.124641</v>
      </c>
      <c r="N39" s="132" t="s">
        <v>415</v>
      </c>
      <c r="O39" s="101">
        <f t="shared" si="12"/>
        <v>29</v>
      </c>
      <c r="P39" s="133">
        <f t="shared" si="45"/>
        <v>0</v>
      </c>
      <c r="Q39" s="133">
        <f t="shared" si="8"/>
        <v>236842037.78165141</v>
      </c>
      <c r="R39" s="134">
        <f t="shared" si="14"/>
        <v>236842037.78165141</v>
      </c>
      <c r="S39" s="156">
        <f t="shared" si="15"/>
        <v>0.33329999999999999</v>
      </c>
      <c r="T39" s="135">
        <f t="shared" si="20"/>
        <v>0</v>
      </c>
      <c r="U39" s="25">
        <f t="shared" si="21"/>
        <v>78939451.192624405</v>
      </c>
      <c r="V39" s="25">
        <f t="shared" si="16"/>
        <v>78939451.192624405</v>
      </c>
      <c r="W39" s="136">
        <f t="shared" si="17"/>
        <v>2</v>
      </c>
      <c r="X39" s="133">
        <f t="shared" si="18"/>
        <v>157989348.00618029</v>
      </c>
      <c r="Y39" s="137"/>
    </row>
    <row r="40" spans="1:25" s="130" customFormat="1">
      <c r="A40" s="127">
        <v>45689</v>
      </c>
      <c r="B40" s="128">
        <f t="shared" si="22"/>
        <v>28</v>
      </c>
      <c r="C40" s="129">
        <f>VLOOKUP(A40,Encargos!$A$8:$B$652,2,0)</f>
        <v>5.1999999999999998E-3</v>
      </c>
      <c r="D40" s="130">
        <f t="shared" si="19"/>
        <v>279</v>
      </c>
      <c r="E40" s="25">
        <f t="shared" si="11"/>
        <v>65838753460.124641</v>
      </c>
      <c r="F40" s="25">
        <f t="shared" si="1"/>
        <v>342361517.99264812</v>
      </c>
      <c r="G40" s="25">
        <f t="shared" si="2"/>
        <v>66181114978.117287</v>
      </c>
      <c r="H40" s="25">
        <f t="shared" si="42"/>
        <v>0</v>
      </c>
      <c r="I40" s="131">
        <f t="shared" si="43"/>
        <v>237208297.41260678</v>
      </c>
      <c r="J40" s="25">
        <f t="shared" si="44"/>
        <v>0</v>
      </c>
      <c r="K40" s="131">
        <f t="shared" si="6"/>
        <v>237208297.41260678</v>
      </c>
      <c r="L40" s="25">
        <v>0</v>
      </c>
      <c r="M40" s="25">
        <f t="shared" si="7"/>
        <v>65943906680.704681</v>
      </c>
      <c r="N40" s="132" t="s">
        <v>99</v>
      </c>
      <c r="O40" s="101">
        <f t="shared" si="12"/>
        <v>27</v>
      </c>
      <c r="P40" s="133">
        <f t="shared" si="45"/>
        <v>0</v>
      </c>
      <c r="Q40" s="133">
        <f t="shared" si="8"/>
        <v>238397617.34030077</v>
      </c>
      <c r="R40" s="134">
        <f t="shared" si="14"/>
        <v>238397617.34030077</v>
      </c>
      <c r="S40" s="156">
        <f t="shared" si="15"/>
        <v>0.33329999999999999</v>
      </c>
      <c r="T40" s="135">
        <f t="shared" si="20"/>
        <v>0</v>
      </c>
      <c r="U40" s="25">
        <f t="shared" si="21"/>
        <v>79457925.859522238</v>
      </c>
      <c r="V40" s="25">
        <f t="shared" si="16"/>
        <v>79457925.859522238</v>
      </c>
      <c r="W40" s="136">
        <f t="shared" si="17"/>
        <v>1</v>
      </c>
      <c r="X40" s="133">
        <f t="shared" si="18"/>
        <v>158980944.8403545</v>
      </c>
      <c r="Y40" s="137"/>
    </row>
    <row r="41" spans="1:25" s="130" customFormat="1">
      <c r="A41" s="127">
        <v>45717</v>
      </c>
      <c r="B41" s="128">
        <f t="shared" si="22"/>
        <v>31</v>
      </c>
      <c r="C41" s="129">
        <f>VLOOKUP(A41,Encargos!$A$8:$B$652,2,0)</f>
        <v>3.9465331721730834E-3</v>
      </c>
      <c r="D41" s="130">
        <f t="shared" si="19"/>
        <v>278</v>
      </c>
      <c r="E41" s="25">
        <f t="shared" si="11"/>
        <v>65943906680.704681</v>
      </c>
      <c r="F41" s="25">
        <f t="shared" si="1"/>
        <v>260249815.21808723</v>
      </c>
      <c r="G41" s="25">
        <f t="shared" si="2"/>
        <v>66204156495.922768</v>
      </c>
      <c r="H41" s="25">
        <f t="shared" si="42"/>
        <v>0</v>
      </c>
      <c r="I41" s="131">
        <f t="shared" si="43"/>
        <v>238144447.82706031</v>
      </c>
      <c r="J41" s="25">
        <f t="shared" si="44"/>
        <v>0</v>
      </c>
      <c r="K41" s="131">
        <f t="shared" si="6"/>
        <v>238144447.82706031</v>
      </c>
      <c r="L41" s="25">
        <v>0</v>
      </c>
      <c r="M41" s="25">
        <f t="shared" si="7"/>
        <v>65966012048.095711</v>
      </c>
      <c r="N41" s="132" t="s">
        <v>416</v>
      </c>
      <c r="O41" s="101">
        <f t="shared" si="12"/>
        <v>29</v>
      </c>
      <c r="P41" s="133">
        <f t="shared" si="45"/>
        <v>0</v>
      </c>
      <c r="Q41" s="133">
        <f t="shared" si="8"/>
        <v>239023545.85767293</v>
      </c>
      <c r="R41" s="134">
        <f t="shared" si="14"/>
        <v>239023545.85767293</v>
      </c>
      <c r="S41" s="156">
        <f t="shared" si="15"/>
        <v>0.33329999999999999</v>
      </c>
      <c r="T41" s="135">
        <f t="shared" si="20"/>
        <v>0</v>
      </c>
      <c r="U41" s="25">
        <f t="shared" si="21"/>
        <v>79666547.834362388</v>
      </c>
      <c r="V41" s="25">
        <f t="shared" si="16"/>
        <v>79666547.834362388</v>
      </c>
      <c r="W41" s="136">
        <f t="shared" si="17"/>
        <v>2</v>
      </c>
      <c r="X41" s="133">
        <f t="shared" si="18"/>
        <v>159431723.70389521</v>
      </c>
      <c r="Y41" s="137"/>
    </row>
    <row r="42" spans="1:25" s="130" customFormat="1">
      <c r="A42" s="127">
        <v>45748</v>
      </c>
      <c r="B42" s="128">
        <f t="shared" si="22"/>
        <v>30</v>
      </c>
      <c r="C42" s="129">
        <f>VLOOKUP(A42,Encargos!$A$8:$B$652,2,0)</f>
        <v>3.9465331721730834E-3</v>
      </c>
      <c r="D42" s="130">
        <f t="shared" si="19"/>
        <v>277</v>
      </c>
      <c r="E42" s="25">
        <f t="shared" si="11"/>
        <v>65966012048.095711</v>
      </c>
      <c r="F42" s="25">
        <f t="shared" si="1"/>
        <v>260337054.783779</v>
      </c>
      <c r="G42" s="25">
        <f t="shared" si="2"/>
        <v>66226349102.879486</v>
      </c>
      <c r="H42" s="25">
        <f t="shared" si="42"/>
        <v>0</v>
      </c>
      <c r="I42" s="131">
        <f t="shared" si="43"/>
        <v>239084292.79017866</v>
      </c>
      <c r="J42" s="25">
        <f t="shared" si="44"/>
        <v>0</v>
      </c>
      <c r="K42" s="131">
        <f t="shared" si="6"/>
        <v>239084292.79017866</v>
      </c>
      <c r="L42" s="25">
        <v>0</v>
      </c>
      <c r="M42" s="25">
        <f t="shared" si="7"/>
        <v>65987264810.08931</v>
      </c>
      <c r="N42" s="132" t="s">
        <v>101</v>
      </c>
      <c r="O42" s="101">
        <f t="shared" si="12"/>
        <v>29</v>
      </c>
      <c r="P42" s="133">
        <f t="shared" si="45"/>
        <v>0</v>
      </c>
      <c r="Q42" s="133">
        <f t="shared" si="8"/>
        <v>239996335.16689724</v>
      </c>
      <c r="R42" s="134">
        <f t="shared" si="14"/>
        <v>239996335.16689724</v>
      </c>
      <c r="S42" s="156">
        <f t="shared" si="15"/>
        <v>0.33329999999999999</v>
      </c>
      <c r="T42" s="135">
        <f t="shared" si="20"/>
        <v>0</v>
      </c>
      <c r="U42" s="25">
        <f t="shared" si="21"/>
        <v>79990778.511126846</v>
      </c>
      <c r="V42" s="25">
        <f t="shared" si="16"/>
        <v>79990778.511126846</v>
      </c>
      <c r="W42" s="136">
        <f t="shared" si="17"/>
        <v>1</v>
      </c>
      <c r="X42" s="133">
        <f t="shared" si="18"/>
        <v>160044317.66185823</v>
      </c>
      <c r="Y42" s="137"/>
    </row>
    <row r="43" spans="1:25" s="130" customFormat="1">
      <c r="A43" s="127">
        <v>45778</v>
      </c>
      <c r="B43" s="128">
        <f t="shared" si="22"/>
        <v>31</v>
      </c>
      <c r="C43" s="129">
        <f>VLOOKUP(A43,Encargos!$A$8:$B$652,2,0)</f>
        <v>3.9465331721730834E-3</v>
      </c>
      <c r="D43" s="130">
        <f t="shared" si="19"/>
        <v>276</v>
      </c>
      <c r="E43" s="25">
        <f t="shared" si="11"/>
        <v>65987264810.08931</v>
      </c>
      <c r="F43" s="25">
        <f t="shared" si="1"/>
        <v>260420929.51398703</v>
      </c>
      <c r="G43" s="25">
        <f t="shared" si="2"/>
        <v>66247685739.603294</v>
      </c>
      <c r="H43" s="25">
        <f t="shared" si="42"/>
        <v>0</v>
      </c>
      <c r="I43" s="131">
        <f t="shared" si="43"/>
        <v>240027846.88262063</v>
      </c>
      <c r="J43" s="25">
        <f t="shared" si="44"/>
        <v>0</v>
      </c>
      <c r="K43" s="131">
        <f t="shared" si="6"/>
        <v>240027846.88262063</v>
      </c>
      <c r="L43" s="25">
        <v>0</v>
      </c>
      <c r="M43" s="25">
        <f t="shared" si="7"/>
        <v>66007657892.720673</v>
      </c>
      <c r="N43" s="132" t="s">
        <v>417</v>
      </c>
      <c r="O43" s="101">
        <f t="shared" si="12"/>
        <v>29</v>
      </c>
      <c r="P43" s="133">
        <f t="shared" si="45"/>
        <v>0</v>
      </c>
      <c r="Q43" s="133">
        <f t="shared" si="8"/>
        <v>240913897.38437298</v>
      </c>
      <c r="R43" s="134">
        <f t="shared" si="14"/>
        <v>240913897.38437298</v>
      </c>
      <c r="S43" s="156">
        <f t="shared" si="15"/>
        <v>0.33329999999999999</v>
      </c>
      <c r="T43" s="135">
        <f t="shared" si="20"/>
        <v>0</v>
      </c>
      <c r="U43" s="25">
        <f t="shared" si="21"/>
        <v>80296601.998211503</v>
      </c>
      <c r="V43" s="25">
        <f t="shared" si="16"/>
        <v>80296601.998211503</v>
      </c>
      <c r="W43" s="136">
        <f t="shared" si="17"/>
        <v>2</v>
      </c>
      <c r="X43" s="133">
        <f t="shared" si="18"/>
        <v>160692612.04536238</v>
      </c>
      <c r="Y43" s="137"/>
    </row>
    <row r="44" spans="1:25" s="130" customFormat="1">
      <c r="A44" s="127">
        <v>45809</v>
      </c>
      <c r="B44" s="128">
        <f t="shared" si="22"/>
        <v>30</v>
      </c>
      <c r="C44" s="129">
        <f>VLOOKUP(A44,Encargos!$A$8:$B$652,2,0)</f>
        <v>3.9465331721730834E-3</v>
      </c>
      <c r="D44" s="130">
        <f t="shared" si="19"/>
        <v>275</v>
      </c>
      <c r="E44" s="25">
        <f t="shared" si="11"/>
        <v>66007657892.720673</v>
      </c>
      <c r="F44" s="25">
        <f t="shared" si="1"/>
        <v>260501411.49107459</v>
      </c>
      <c r="G44" s="25">
        <f t="shared" si="2"/>
        <v>66268159304.211746</v>
      </c>
      <c r="H44" s="25">
        <f t="shared" si="42"/>
        <v>0</v>
      </c>
      <c r="I44" s="131">
        <f t="shared" si="43"/>
        <v>240975124.74258816</v>
      </c>
      <c r="J44" s="25">
        <f t="shared" si="44"/>
        <v>0</v>
      </c>
      <c r="K44" s="131">
        <f t="shared" si="6"/>
        <v>240975124.74258816</v>
      </c>
      <c r="L44" s="25">
        <v>0</v>
      </c>
      <c r="M44" s="25">
        <f t="shared" si="7"/>
        <v>66027184179.469154</v>
      </c>
      <c r="N44" s="132" t="s">
        <v>103</v>
      </c>
      <c r="O44" s="101">
        <f t="shared" si="12"/>
        <v>29</v>
      </c>
      <c r="P44" s="133">
        <f t="shared" si="45"/>
        <v>0</v>
      </c>
      <c r="Q44" s="133">
        <f t="shared" si="8"/>
        <v>241894380.13546821</v>
      </c>
      <c r="R44" s="134">
        <f t="shared" si="14"/>
        <v>241894380.13546821</v>
      </c>
      <c r="S44" s="156">
        <f t="shared" si="15"/>
        <v>0.33329999999999999</v>
      </c>
      <c r="T44" s="135">
        <f t="shared" si="20"/>
        <v>0</v>
      </c>
      <c r="U44" s="25">
        <f t="shared" si="21"/>
        <v>80623396.899151549</v>
      </c>
      <c r="V44" s="25">
        <f t="shared" si="16"/>
        <v>80623396.899151549</v>
      </c>
      <c r="W44" s="136">
        <f t="shared" si="17"/>
        <v>1</v>
      </c>
      <c r="X44" s="133">
        <f t="shared" si="18"/>
        <v>161310050.78930461</v>
      </c>
      <c r="Y44" s="137"/>
    </row>
    <row r="45" spans="1:25" s="130" customFormat="1">
      <c r="A45" s="127">
        <v>45839</v>
      </c>
      <c r="B45" s="128">
        <f t="shared" si="22"/>
        <v>31</v>
      </c>
      <c r="C45" s="129">
        <f>VLOOKUP(A45,Encargos!$A$8:$B$652,2,0)</f>
        <v>3.9465331721730834E-3</v>
      </c>
      <c r="D45" s="130">
        <f t="shared" si="19"/>
        <v>274</v>
      </c>
      <c r="E45" s="25">
        <f t="shared" si="11"/>
        <v>66027184179.469154</v>
      </c>
      <c r="F45" s="25">
        <f t="shared" si="1"/>
        <v>260578472.62945682</v>
      </c>
      <c r="G45" s="25">
        <f t="shared" si="2"/>
        <v>66287762652.09861</v>
      </c>
      <c r="H45" s="25">
        <f t="shared" si="42"/>
        <v>0</v>
      </c>
      <c r="I45" s="131">
        <f t="shared" si="43"/>
        <v>241926141.06605333</v>
      </c>
      <c r="J45" s="25">
        <f t="shared" si="44"/>
        <v>0</v>
      </c>
      <c r="K45" s="131">
        <f t="shared" si="6"/>
        <v>241926141.06605333</v>
      </c>
      <c r="L45" s="25">
        <v>0</v>
      </c>
      <c r="M45" s="25">
        <f t="shared" si="7"/>
        <v>66045836511.032555</v>
      </c>
      <c r="N45" s="132" t="s">
        <v>418</v>
      </c>
      <c r="O45" s="101">
        <f t="shared" si="12"/>
        <v>29</v>
      </c>
      <c r="P45" s="133">
        <f t="shared" si="45"/>
        <v>0</v>
      </c>
      <c r="Q45" s="133">
        <f t="shared" si="8"/>
        <v>242819199.02354693</v>
      </c>
      <c r="R45" s="134">
        <f t="shared" si="14"/>
        <v>242819199.02354693</v>
      </c>
      <c r="S45" s="156">
        <f t="shared" si="15"/>
        <v>0.33329999999999999</v>
      </c>
      <c r="T45" s="135">
        <f t="shared" si="20"/>
        <v>0</v>
      </c>
      <c r="U45" s="25">
        <f t="shared" si="21"/>
        <v>80931639.034548193</v>
      </c>
      <c r="V45" s="25">
        <f t="shared" si="16"/>
        <v>80931639.034548193</v>
      </c>
      <c r="W45" s="136">
        <f t="shared" si="17"/>
        <v>2</v>
      </c>
      <c r="X45" s="133">
        <f t="shared" si="18"/>
        <v>161963472.30065385</v>
      </c>
      <c r="Y45" s="137"/>
    </row>
    <row r="46" spans="1:25" s="130" customFormat="1">
      <c r="A46" s="127">
        <v>45870</v>
      </c>
      <c r="B46" s="128">
        <f t="shared" si="22"/>
        <v>31</v>
      </c>
      <c r="C46" s="129">
        <f>VLOOKUP(A46,Encargos!$A$8:$B$652,2,0)</f>
        <v>3.9465331721730834E-3</v>
      </c>
      <c r="D46" s="130">
        <f t="shared" si="19"/>
        <v>273</v>
      </c>
      <c r="E46" s="25">
        <f t="shared" si="11"/>
        <v>66045836511.032555</v>
      </c>
      <c r="F46" s="25">
        <f t="shared" si="1"/>
        <v>260652084.67471015</v>
      </c>
      <c r="G46" s="25">
        <f t="shared" si="2"/>
        <v>66306488595.707268</v>
      </c>
      <c r="H46" s="25">
        <f t="shared" si="42"/>
        <v>0</v>
      </c>
      <c r="I46" s="131">
        <f t="shared" si="43"/>
        <v>242880910.60698631</v>
      </c>
      <c r="J46" s="25">
        <f t="shared" si="44"/>
        <v>0</v>
      </c>
      <c r="K46" s="131">
        <f t="shared" si="6"/>
        <v>242880910.60698631</v>
      </c>
      <c r="L46" s="25">
        <v>0</v>
      </c>
      <c r="M46" s="25">
        <f t="shared" si="7"/>
        <v>66063607685.100281</v>
      </c>
      <c r="N46" s="132" t="s">
        <v>419</v>
      </c>
      <c r="O46" s="101">
        <f t="shared" si="12"/>
        <v>29</v>
      </c>
      <c r="P46" s="133">
        <f t="shared" si="45"/>
        <v>0</v>
      </c>
      <c r="Q46" s="133">
        <f t="shared" si="8"/>
        <v>243777493.04733384</v>
      </c>
      <c r="R46" s="134">
        <f t="shared" si="14"/>
        <v>243777493.04733384</v>
      </c>
      <c r="S46" s="156">
        <f t="shared" si="15"/>
        <v>0.33329999999999999</v>
      </c>
      <c r="T46" s="135">
        <f t="shared" si="20"/>
        <v>0</v>
      </c>
      <c r="U46" s="25">
        <f t="shared" si="21"/>
        <v>81251038.43267636</v>
      </c>
      <c r="V46" s="25">
        <f t="shared" si="16"/>
        <v>81251038.43267636</v>
      </c>
      <c r="W46" s="136">
        <f t="shared" si="17"/>
        <v>2</v>
      </c>
      <c r="X46" s="133">
        <f t="shared" si="18"/>
        <v>162602666.51676869</v>
      </c>
      <c r="Y46" s="137"/>
    </row>
    <row r="47" spans="1:25" s="130" customFormat="1">
      <c r="A47" s="127">
        <v>45901</v>
      </c>
      <c r="B47" s="128">
        <f t="shared" si="22"/>
        <v>30</v>
      </c>
      <c r="C47" s="129">
        <f>VLOOKUP(A47,Encargos!$A$8:$B$652,2,0)</f>
        <v>3.9465331721730834E-3</v>
      </c>
      <c r="D47" s="130">
        <f t="shared" si="19"/>
        <v>272</v>
      </c>
      <c r="E47" s="25">
        <f t="shared" si="11"/>
        <v>66063607685.100281</v>
      </c>
      <c r="F47" s="25">
        <f t="shared" si="1"/>
        <v>260722219.20267689</v>
      </c>
      <c r="G47" s="25">
        <f t="shared" si="2"/>
        <v>66324329904.302956</v>
      </c>
      <c r="H47" s="25">
        <f t="shared" si="42"/>
        <v>0</v>
      </c>
      <c r="I47" s="131">
        <f t="shared" si="43"/>
        <v>243839448.17758441</v>
      </c>
      <c r="J47" s="25">
        <f t="shared" si="44"/>
        <v>0</v>
      </c>
      <c r="K47" s="131">
        <f t="shared" si="6"/>
        <v>243839448.17758441</v>
      </c>
      <c r="L47" s="25">
        <v>0</v>
      </c>
      <c r="M47" s="25">
        <f t="shared" si="7"/>
        <v>66080490456.125374</v>
      </c>
      <c r="N47" s="132" t="s">
        <v>106</v>
      </c>
      <c r="O47" s="101">
        <f t="shared" si="12"/>
        <v>29</v>
      </c>
      <c r="P47" s="133">
        <f t="shared" si="45"/>
        <v>0</v>
      </c>
      <c r="Q47" s="133">
        <f t="shared" si="8"/>
        <v>244769630.19522452</v>
      </c>
      <c r="R47" s="134">
        <f t="shared" si="14"/>
        <v>244769630.19522452</v>
      </c>
      <c r="S47" s="156">
        <f t="shared" si="15"/>
        <v>0.33329999999999999</v>
      </c>
      <c r="T47" s="135">
        <f t="shared" si="20"/>
        <v>0</v>
      </c>
      <c r="U47" s="25">
        <f t="shared" si="21"/>
        <v>81581717.744068325</v>
      </c>
      <c r="V47" s="25">
        <f t="shared" si="16"/>
        <v>81581717.744068325</v>
      </c>
      <c r="W47" s="136">
        <f t="shared" si="17"/>
        <v>1</v>
      </c>
      <c r="X47" s="133">
        <f t="shared" si="18"/>
        <v>163227444.37617296</v>
      </c>
      <c r="Y47" s="137"/>
    </row>
    <row r="48" spans="1:25" s="130" customFormat="1">
      <c r="A48" s="127">
        <v>45931</v>
      </c>
      <c r="B48" s="128">
        <f t="shared" si="22"/>
        <v>31</v>
      </c>
      <c r="C48" s="129">
        <f>VLOOKUP(A48,Encargos!$A$8:$B$652,2,0)</f>
        <v>3.9465331721730834E-3</v>
      </c>
      <c r="D48" s="130">
        <f t="shared" si="19"/>
        <v>271</v>
      </c>
      <c r="E48" s="25">
        <f t="shared" si="11"/>
        <v>66080490456.125374</v>
      </c>
      <c r="F48" s="25">
        <f t="shared" si="1"/>
        <v>260788847.61856565</v>
      </c>
      <c r="G48" s="25">
        <f t="shared" si="2"/>
        <v>66341279303.743942</v>
      </c>
      <c r="H48" s="25">
        <f t="shared" si="42"/>
        <v>0</v>
      </c>
      <c r="I48" s="131">
        <f t="shared" si="43"/>
        <v>244801768.64850163</v>
      </c>
      <c r="J48" s="25">
        <f t="shared" si="44"/>
        <v>0</v>
      </c>
      <c r="K48" s="131">
        <f t="shared" si="6"/>
        <v>244801768.64850163</v>
      </c>
      <c r="L48" s="25">
        <v>0</v>
      </c>
      <c r="M48" s="25">
        <f t="shared" si="7"/>
        <v>66096477535.095444</v>
      </c>
      <c r="N48" s="132" t="s">
        <v>420</v>
      </c>
      <c r="O48" s="101">
        <f t="shared" si="12"/>
        <v>29</v>
      </c>
      <c r="P48" s="133">
        <f t="shared" si="45"/>
        <v>0</v>
      </c>
      <c r="Q48" s="133">
        <f t="shared" si="8"/>
        <v>245705441.83791676</v>
      </c>
      <c r="R48" s="134">
        <f t="shared" si="14"/>
        <v>245705441.83791676</v>
      </c>
      <c r="S48" s="156">
        <f t="shared" si="15"/>
        <v>0.33329999999999999</v>
      </c>
      <c r="T48" s="135">
        <f t="shared" si="20"/>
        <v>0</v>
      </c>
      <c r="U48" s="25">
        <f t="shared" si="21"/>
        <v>81893623.764577657</v>
      </c>
      <c r="V48" s="25">
        <f t="shared" si="16"/>
        <v>81893623.764577657</v>
      </c>
      <c r="W48" s="136">
        <f t="shared" si="17"/>
        <v>2</v>
      </c>
      <c r="X48" s="133">
        <f t="shared" si="18"/>
        <v>163888632.70805979</v>
      </c>
      <c r="Y48" s="137"/>
    </row>
    <row r="49" spans="1:25" s="130" customFormat="1">
      <c r="A49" s="127">
        <v>45962</v>
      </c>
      <c r="B49" s="128">
        <f t="shared" si="22"/>
        <v>30</v>
      </c>
      <c r="C49" s="129">
        <f>VLOOKUP(A49,Encargos!$A$8:$B$652,2,0)</f>
        <v>3.9465331721730834E-3</v>
      </c>
      <c r="D49" s="130">
        <f t="shared" si="19"/>
        <v>270</v>
      </c>
      <c r="E49" s="25">
        <f t="shared" si="11"/>
        <v>66096477535.095444</v>
      </c>
      <c r="F49" s="25">
        <f t="shared" si="1"/>
        <v>260851941.15604717</v>
      </c>
      <c r="G49" s="25">
        <f t="shared" si="2"/>
        <v>66357329476.251488</v>
      </c>
      <c r="H49" s="25">
        <f t="shared" si="42"/>
        <v>0</v>
      </c>
      <c r="I49" s="131">
        <f t="shared" si="43"/>
        <v>245767886.94907957</v>
      </c>
      <c r="J49" s="25">
        <f t="shared" si="44"/>
        <v>0</v>
      </c>
      <c r="K49" s="131">
        <f t="shared" si="6"/>
        <v>245767886.94907957</v>
      </c>
      <c r="L49" s="25">
        <v>0</v>
      </c>
      <c r="M49" s="25">
        <f t="shared" si="7"/>
        <v>66111561589.302406</v>
      </c>
      <c r="N49" s="132" t="s">
        <v>108</v>
      </c>
      <c r="O49" s="101">
        <f t="shared" si="12"/>
        <v>29</v>
      </c>
      <c r="P49" s="133">
        <f t="shared" si="45"/>
        <v>0</v>
      </c>
      <c r="Q49" s="133">
        <f t="shared" si="8"/>
        <v>246705425.44279757</v>
      </c>
      <c r="R49" s="134">
        <f t="shared" si="14"/>
        <v>246705425.44279757</v>
      </c>
      <c r="S49" s="156">
        <f t="shared" si="15"/>
        <v>0.33329999999999999</v>
      </c>
      <c r="T49" s="135">
        <f t="shared" si="20"/>
        <v>0</v>
      </c>
      <c r="U49" s="25">
        <f t="shared" si="21"/>
        <v>82226918.300084427</v>
      </c>
      <c r="V49" s="25">
        <f t="shared" si="16"/>
        <v>82226918.300084427</v>
      </c>
      <c r="W49" s="136">
        <f t="shared" si="17"/>
        <v>1</v>
      </c>
      <c r="X49" s="133">
        <f t="shared" si="18"/>
        <v>164518351.7115514</v>
      </c>
      <c r="Y49" s="137"/>
    </row>
    <row r="50" spans="1:25" s="130" customFormat="1">
      <c r="A50" s="127">
        <v>45992</v>
      </c>
      <c r="B50" s="128">
        <f t="shared" si="22"/>
        <v>31</v>
      </c>
      <c r="C50" s="129">
        <f>VLOOKUP(A50,Encargos!$A$8:$B$652,2,0)</f>
        <v>3.9465331721730834E-3</v>
      </c>
      <c r="D50" s="130">
        <f t="shared" si="19"/>
        <v>269</v>
      </c>
      <c r="E50" s="25">
        <f t="shared" si="11"/>
        <v>66111561589.302406</v>
      </c>
      <c r="F50" s="25">
        <f t="shared" si="1"/>
        <v>260911470.87634581</v>
      </c>
      <c r="G50" s="25">
        <f t="shared" si="2"/>
        <v>66372473060.178749</v>
      </c>
      <c r="H50" s="25">
        <f t="shared" si="42"/>
        <v>0</v>
      </c>
      <c r="I50" s="131">
        <f t="shared" si="43"/>
        <v>246737818.067579</v>
      </c>
      <c r="J50" s="25">
        <f t="shared" si="44"/>
        <v>0</v>
      </c>
      <c r="K50" s="131">
        <f t="shared" si="6"/>
        <v>246737818.067579</v>
      </c>
      <c r="L50" s="25">
        <v>0</v>
      </c>
      <c r="M50" s="25">
        <f t="shared" si="7"/>
        <v>66125735242.111168</v>
      </c>
      <c r="N50" s="132" t="s">
        <v>421</v>
      </c>
      <c r="O50" s="101">
        <f t="shared" si="12"/>
        <v>29</v>
      </c>
      <c r="P50" s="133">
        <f t="shared" si="45"/>
        <v>0</v>
      </c>
      <c r="Q50" s="133">
        <f t="shared" si="8"/>
        <v>247648638.08425385</v>
      </c>
      <c r="R50" s="134">
        <f t="shared" si="14"/>
        <v>247648638.08425385</v>
      </c>
      <c r="S50" s="156">
        <f t="shared" si="15"/>
        <v>0.33329999999999999</v>
      </c>
      <c r="T50" s="135">
        <f t="shared" si="20"/>
        <v>0</v>
      </c>
      <c r="U50" s="25">
        <f t="shared" si="21"/>
        <v>82541291.073481798</v>
      </c>
      <c r="V50" s="25">
        <f t="shared" si="16"/>
        <v>82541291.073481798</v>
      </c>
      <c r="W50" s="136">
        <f t="shared" si="17"/>
        <v>2</v>
      </c>
      <c r="X50" s="133">
        <f t="shared" si="18"/>
        <v>165184769.14489827</v>
      </c>
      <c r="Y50" s="137"/>
    </row>
    <row r="51" spans="1:25" s="130" customFormat="1">
      <c r="A51" s="127">
        <v>46023</v>
      </c>
      <c r="B51" s="128">
        <f t="shared" si="22"/>
        <v>31</v>
      </c>
      <c r="C51" s="129">
        <f>VLOOKUP(A51,Encargos!$A$8:$B$652,2,0)</f>
        <v>3.9465331721730834E-3</v>
      </c>
      <c r="D51" s="130">
        <f t="shared" si="19"/>
        <v>268</v>
      </c>
      <c r="E51" s="25">
        <f t="shared" si="11"/>
        <v>66125735242.111168</v>
      </c>
      <c r="F51" s="25">
        <f t="shared" si="1"/>
        <v>260967407.66732645</v>
      </c>
      <c r="G51" s="25">
        <f t="shared" si="2"/>
        <v>66386702649.778496</v>
      </c>
      <c r="H51" s="25">
        <f t="shared" si="42"/>
        <v>0</v>
      </c>
      <c r="I51" s="131">
        <f t="shared" si="43"/>
        <v>247711577.05141228</v>
      </c>
      <c r="J51" s="25">
        <f t="shared" si="44"/>
        <v>0</v>
      </c>
      <c r="K51" s="131">
        <f t="shared" si="6"/>
        <v>247711577.05141228</v>
      </c>
      <c r="L51" s="25">
        <v>0</v>
      </c>
      <c r="M51" s="25">
        <f t="shared" si="7"/>
        <v>66138991072.727081</v>
      </c>
      <c r="N51" s="132" t="s">
        <v>422</v>
      </c>
      <c r="O51" s="101">
        <f t="shared" si="12"/>
        <v>29</v>
      </c>
      <c r="P51" s="133">
        <f t="shared" si="45"/>
        <v>0</v>
      </c>
      <c r="Q51" s="133">
        <f t="shared" si="8"/>
        <v>248625991.64949682</v>
      </c>
      <c r="R51" s="134">
        <f t="shared" si="14"/>
        <v>248625991.64949682</v>
      </c>
      <c r="S51" s="156">
        <f t="shared" si="15"/>
        <v>0.44440000000000002</v>
      </c>
      <c r="T51" s="135">
        <f t="shared" si="20"/>
        <v>0</v>
      </c>
      <c r="U51" s="25">
        <f t="shared" si="21"/>
        <v>110489390.6890364</v>
      </c>
      <c r="V51" s="25">
        <f t="shared" si="16"/>
        <v>110489390.6890364</v>
      </c>
      <c r="W51" s="136">
        <f t="shared" si="17"/>
        <v>2</v>
      </c>
      <c r="X51" s="133">
        <f t="shared" si="18"/>
        <v>138201375.97284436</v>
      </c>
      <c r="Y51" s="137"/>
    </row>
    <row r="52" spans="1:25" s="130" customFormat="1">
      <c r="A52" s="127">
        <v>46054</v>
      </c>
      <c r="B52" s="128">
        <f t="shared" si="22"/>
        <v>28</v>
      </c>
      <c r="C52" s="129">
        <f>VLOOKUP(A52,Encargos!$A$8:$B$652,2,0)</f>
        <v>3.9465331721730834E-3</v>
      </c>
      <c r="D52" s="130">
        <f t="shared" si="19"/>
        <v>267</v>
      </c>
      <c r="E52" s="25">
        <f t="shared" si="11"/>
        <v>66138991072.727081</v>
      </c>
      <c r="F52" s="25">
        <f t="shared" si="1"/>
        <v>261019722.24257687</v>
      </c>
      <c r="G52" s="25">
        <f t="shared" si="2"/>
        <v>66400010794.969658</v>
      </c>
      <c r="H52" s="25">
        <f t="shared" si="42"/>
        <v>0</v>
      </c>
      <c r="I52" s="131">
        <f t="shared" si="43"/>
        <v>248689179.007377</v>
      </c>
      <c r="J52" s="25">
        <f t="shared" si="44"/>
        <v>0</v>
      </c>
      <c r="K52" s="131">
        <f t="shared" si="6"/>
        <v>248689179.007377</v>
      </c>
      <c r="L52" s="25">
        <v>0</v>
      </c>
      <c r="M52" s="25">
        <f t="shared" si="7"/>
        <v>66151321615.96228</v>
      </c>
      <c r="N52" s="132" t="s">
        <v>111</v>
      </c>
      <c r="O52" s="101">
        <f t="shared" si="12"/>
        <v>27</v>
      </c>
      <c r="P52" s="133">
        <f t="shared" si="45"/>
        <v>0</v>
      </c>
      <c r="Q52" s="133">
        <f t="shared" si="8"/>
        <v>249635520.34937882</v>
      </c>
      <c r="R52" s="134">
        <f t="shared" si="14"/>
        <v>249635520.34937882</v>
      </c>
      <c r="S52" s="156">
        <f t="shared" si="15"/>
        <v>0.44440000000000002</v>
      </c>
      <c r="T52" s="135">
        <f t="shared" si="20"/>
        <v>0</v>
      </c>
      <c r="U52" s="25">
        <f t="shared" si="21"/>
        <v>110938025.24326396</v>
      </c>
      <c r="V52" s="25">
        <f t="shared" si="16"/>
        <v>110938025.24326396</v>
      </c>
      <c r="W52" s="136">
        <f t="shared" si="17"/>
        <v>1</v>
      </c>
      <c r="X52" s="133">
        <f t="shared" si="18"/>
        <v>138727784.1078378</v>
      </c>
      <c r="Y52" s="137"/>
    </row>
    <row r="53" spans="1:25" s="130" customFormat="1">
      <c r="A53" s="127">
        <v>46082</v>
      </c>
      <c r="B53" s="128">
        <f t="shared" si="22"/>
        <v>31</v>
      </c>
      <c r="C53" s="129">
        <f>VLOOKUP(A53,Encargos!$A$8:$B$652,2,0)</f>
        <v>2.7901164905321796E-3</v>
      </c>
      <c r="D53" s="130">
        <f t="shared" si="19"/>
        <v>266</v>
      </c>
      <c r="E53" s="25">
        <f t="shared" si="11"/>
        <v>66151321615.96228</v>
      </c>
      <c r="F53" s="25">
        <f t="shared" si="1"/>
        <v>184569893.31119418</v>
      </c>
      <c r="G53" s="25">
        <f t="shared" si="2"/>
        <v>66335891509.273476</v>
      </c>
      <c r="H53" s="25">
        <f t="shared" si="42"/>
        <v>0</v>
      </c>
      <c r="I53" s="131">
        <f t="shared" si="43"/>
        <v>249383050.78674239</v>
      </c>
      <c r="J53" s="25">
        <f t="shared" si="44"/>
        <v>0</v>
      </c>
      <c r="K53" s="131">
        <f t="shared" si="6"/>
        <v>249383050.78674239</v>
      </c>
      <c r="L53" s="25">
        <v>0</v>
      </c>
      <c r="M53" s="25">
        <f t="shared" si="7"/>
        <v>66086508458.486732</v>
      </c>
      <c r="N53" s="132" t="s">
        <v>423</v>
      </c>
      <c r="O53" s="101">
        <f t="shared" si="12"/>
        <v>29</v>
      </c>
      <c r="P53" s="133">
        <f t="shared" si="45"/>
        <v>0</v>
      </c>
      <c r="Q53" s="133">
        <f t="shared" si="8"/>
        <v>250033909.19876492</v>
      </c>
      <c r="R53" s="134">
        <f t="shared" si="14"/>
        <v>250033909.19876492</v>
      </c>
      <c r="S53" s="156">
        <f t="shared" si="15"/>
        <v>0.44440000000000002</v>
      </c>
      <c r="T53" s="135">
        <f t="shared" si="20"/>
        <v>0</v>
      </c>
      <c r="U53" s="25">
        <f t="shared" si="21"/>
        <v>111115069.24793114</v>
      </c>
      <c r="V53" s="25">
        <f t="shared" si="16"/>
        <v>111115069.24793114</v>
      </c>
      <c r="W53" s="136">
        <f t="shared" si="17"/>
        <v>2</v>
      </c>
      <c r="X53" s="133">
        <f t="shared" si="18"/>
        <v>138973647.71224236</v>
      </c>
      <c r="Y53" s="137"/>
    </row>
    <row r="54" spans="1:25" s="130" customFormat="1">
      <c r="A54" s="127">
        <v>46113</v>
      </c>
      <c r="B54" s="128">
        <f t="shared" si="22"/>
        <v>30</v>
      </c>
      <c r="C54" s="129">
        <f>VLOOKUP(A54,Encargos!$A$8:$B$652,2,0)</f>
        <v>2.7901164905321796E-3</v>
      </c>
      <c r="D54" s="130">
        <f t="shared" si="19"/>
        <v>265</v>
      </c>
      <c r="E54" s="25">
        <f t="shared" si="11"/>
        <v>66086508458.486732</v>
      </c>
      <c r="F54" s="25">
        <f t="shared" si="1"/>
        <v>184389057.05171821</v>
      </c>
      <c r="G54" s="25">
        <f t="shared" si="2"/>
        <v>66270897515.538452</v>
      </c>
      <c r="H54" s="25">
        <f t="shared" si="42"/>
        <v>0</v>
      </c>
      <c r="I54" s="131">
        <f t="shared" si="43"/>
        <v>250078858.5492017</v>
      </c>
      <c r="J54" s="25">
        <f t="shared" si="44"/>
        <v>0</v>
      </c>
      <c r="K54" s="131">
        <f t="shared" si="6"/>
        <v>250078858.5492017</v>
      </c>
      <c r="L54" s="25">
        <v>0</v>
      </c>
      <c r="M54" s="25">
        <f t="shared" si="7"/>
        <v>66020818656.98925</v>
      </c>
      <c r="N54" s="132" t="s">
        <v>113</v>
      </c>
      <c r="O54" s="101">
        <f t="shared" si="12"/>
        <v>29</v>
      </c>
      <c r="P54" s="133">
        <f t="shared" si="45"/>
        <v>0</v>
      </c>
      <c r="Q54" s="133">
        <f t="shared" si="8"/>
        <v>250753318.05643433</v>
      </c>
      <c r="R54" s="134">
        <f t="shared" si="14"/>
        <v>250753318.05643433</v>
      </c>
      <c r="S54" s="156">
        <f t="shared" si="15"/>
        <v>0.44440000000000002</v>
      </c>
      <c r="T54" s="135">
        <f t="shared" si="20"/>
        <v>0</v>
      </c>
      <c r="U54" s="25">
        <f t="shared" si="21"/>
        <v>111434774.54427943</v>
      </c>
      <c r="V54" s="25">
        <f t="shared" si="16"/>
        <v>111434774.54427943</v>
      </c>
      <c r="W54" s="136">
        <f t="shared" si="17"/>
        <v>1</v>
      </c>
      <c r="X54" s="133">
        <f t="shared" si="18"/>
        <v>139346939.62433311</v>
      </c>
      <c r="Y54" s="137"/>
    </row>
    <row r="55" spans="1:25" s="130" customFormat="1">
      <c r="A55" s="127">
        <v>46143</v>
      </c>
      <c r="B55" s="128">
        <f t="shared" si="22"/>
        <v>31</v>
      </c>
      <c r="C55" s="129">
        <f>VLOOKUP(A55,Encargos!$A$8:$B$652,2,0)</f>
        <v>2.7901164905321796E-3</v>
      </c>
      <c r="D55" s="130">
        <f t="shared" si="19"/>
        <v>264</v>
      </c>
      <c r="E55" s="25">
        <f t="shared" si="11"/>
        <v>66020818656.98925</v>
      </c>
      <c r="F55" s="25">
        <f t="shared" si="1"/>
        <v>184205774.8533003</v>
      </c>
      <c r="G55" s="25">
        <f t="shared" si="2"/>
        <v>66205024431.842552</v>
      </c>
      <c r="H55" s="25">
        <f t="shared" si="42"/>
        <v>0</v>
      </c>
      <c r="I55" s="131">
        <f t="shared" si="43"/>
        <v>250776607.69637331</v>
      </c>
      <c r="J55" s="25">
        <f t="shared" si="44"/>
        <v>0</v>
      </c>
      <c r="K55" s="131">
        <f t="shared" si="6"/>
        <v>250776607.69637331</v>
      </c>
      <c r="L55" s="25">
        <v>0</v>
      </c>
      <c r="M55" s="25">
        <f t="shared" si="7"/>
        <v>65954247824.146179</v>
      </c>
      <c r="N55" s="132" t="s">
        <v>424</v>
      </c>
      <c r="O55" s="101">
        <f t="shared" si="12"/>
        <v>29</v>
      </c>
      <c r="P55" s="133">
        <f t="shared" si="45"/>
        <v>0</v>
      </c>
      <c r="Q55" s="133">
        <f t="shared" si="8"/>
        <v>251431103.11674264</v>
      </c>
      <c r="R55" s="134">
        <f t="shared" si="14"/>
        <v>251431103.11674264</v>
      </c>
      <c r="S55" s="156">
        <f t="shared" si="15"/>
        <v>0.44440000000000002</v>
      </c>
      <c r="T55" s="135">
        <f t="shared" si="20"/>
        <v>0</v>
      </c>
      <c r="U55" s="25">
        <f t="shared" si="21"/>
        <v>111735982.22508043</v>
      </c>
      <c r="V55" s="25">
        <f t="shared" si="16"/>
        <v>111735982.22508043</v>
      </c>
      <c r="W55" s="136">
        <f t="shared" si="17"/>
        <v>2</v>
      </c>
      <c r="X55" s="133">
        <f t="shared" si="18"/>
        <v>139750234.91981333</v>
      </c>
      <c r="Y55" s="137"/>
    </row>
    <row r="56" spans="1:25" s="130" customFormat="1">
      <c r="A56" s="127">
        <v>46174</v>
      </c>
      <c r="B56" s="128">
        <f t="shared" si="22"/>
        <v>30</v>
      </c>
      <c r="C56" s="129">
        <f>VLOOKUP(A56,Encargos!$A$8:$B$652,2,0)</f>
        <v>2.7901164905321796E-3</v>
      </c>
      <c r="D56" s="130">
        <f t="shared" si="19"/>
        <v>263</v>
      </c>
      <c r="E56" s="25">
        <f t="shared" si="11"/>
        <v>65954247824.146179</v>
      </c>
      <c r="F56" s="25">
        <f t="shared" si="1"/>
        <v>184020034.47479638</v>
      </c>
      <c r="G56" s="25">
        <f t="shared" si="2"/>
        <v>66138267858.620979</v>
      </c>
      <c r="H56" s="25">
        <f t="shared" si="42"/>
        <v>0</v>
      </c>
      <c r="I56" s="131">
        <f t="shared" si="43"/>
        <v>251476303.64494669</v>
      </c>
      <c r="J56" s="25">
        <f t="shared" si="44"/>
        <v>0</v>
      </c>
      <c r="K56" s="131">
        <f t="shared" si="6"/>
        <v>251476303.64494669</v>
      </c>
      <c r="L56" s="25">
        <v>0</v>
      </c>
      <c r="M56" s="25">
        <f t="shared" si="7"/>
        <v>65886791554.976036</v>
      </c>
      <c r="N56" s="132" t="s">
        <v>115</v>
      </c>
      <c r="O56" s="101">
        <f t="shared" si="12"/>
        <v>29</v>
      </c>
      <c r="P56" s="133">
        <f t="shared" si="45"/>
        <v>0</v>
      </c>
      <c r="Q56" s="133">
        <f t="shared" si="8"/>
        <v>252154532.04386467</v>
      </c>
      <c r="R56" s="134">
        <f t="shared" si="14"/>
        <v>252154532.04386467</v>
      </c>
      <c r="S56" s="156">
        <f t="shared" si="15"/>
        <v>0.44440000000000002</v>
      </c>
      <c r="T56" s="135">
        <f t="shared" si="20"/>
        <v>0</v>
      </c>
      <c r="U56" s="25">
        <f t="shared" si="21"/>
        <v>112057474.04029346</v>
      </c>
      <c r="V56" s="25">
        <f t="shared" si="16"/>
        <v>112057474.04029346</v>
      </c>
      <c r="W56" s="136">
        <f t="shared" si="17"/>
        <v>1</v>
      </c>
      <c r="X56" s="133">
        <f t="shared" si="18"/>
        <v>140125612.79372776</v>
      </c>
      <c r="Y56" s="137"/>
    </row>
    <row r="57" spans="1:25" s="130" customFormat="1">
      <c r="A57" s="127">
        <v>46204</v>
      </c>
      <c r="B57" s="128">
        <f t="shared" si="22"/>
        <v>31</v>
      </c>
      <c r="C57" s="129">
        <f>VLOOKUP(A57,Encargos!$A$8:$B$652,2,0)</f>
        <v>2.7901164905321796E-3</v>
      </c>
      <c r="D57" s="130">
        <f t="shared" si="19"/>
        <v>262</v>
      </c>
      <c r="E57" s="25">
        <f t="shared" si="11"/>
        <v>65886791554.976036</v>
      </c>
      <c r="F57" s="25">
        <f t="shared" si="1"/>
        <v>183831823.62579498</v>
      </c>
      <c r="G57" s="25">
        <f t="shared" si="2"/>
        <v>66070623378.60183</v>
      </c>
      <c r="H57" s="25">
        <f t="shared" si="42"/>
        <v>0</v>
      </c>
      <c r="I57" s="131">
        <f t="shared" si="43"/>
        <v>252177951.82672453</v>
      </c>
      <c r="J57" s="25">
        <f t="shared" si="44"/>
        <v>0</v>
      </c>
      <c r="K57" s="131">
        <f t="shared" si="6"/>
        <v>252177951.82672453</v>
      </c>
      <c r="L57" s="25">
        <v>0</v>
      </c>
      <c r="M57" s="25">
        <f t="shared" si="7"/>
        <v>65818445426.775108</v>
      </c>
      <c r="N57" s="132" t="s">
        <v>425</v>
      </c>
      <c r="O57" s="101">
        <f t="shared" si="12"/>
        <v>29</v>
      </c>
      <c r="P57" s="133">
        <f t="shared" si="45"/>
        <v>0</v>
      </c>
      <c r="Q57" s="133">
        <f t="shared" si="8"/>
        <v>252836104.57910779</v>
      </c>
      <c r="R57" s="134">
        <f t="shared" si="14"/>
        <v>252836104.57910779</v>
      </c>
      <c r="S57" s="156">
        <f t="shared" si="15"/>
        <v>0.44440000000000002</v>
      </c>
      <c r="T57" s="135">
        <f t="shared" si="20"/>
        <v>0</v>
      </c>
      <c r="U57" s="25">
        <f t="shared" si="21"/>
        <v>112360364.87495551</v>
      </c>
      <c r="V57" s="25">
        <f t="shared" si="16"/>
        <v>112360364.87495551</v>
      </c>
      <c r="W57" s="136">
        <f t="shared" si="17"/>
        <v>2</v>
      </c>
      <c r="X57" s="133">
        <f t="shared" si="18"/>
        <v>140531161.71046999</v>
      </c>
      <c r="Y57" s="137"/>
    </row>
    <row r="58" spans="1:25" s="130" customFormat="1">
      <c r="A58" s="127">
        <v>46235</v>
      </c>
      <c r="B58" s="128">
        <f t="shared" si="22"/>
        <v>31</v>
      </c>
      <c r="C58" s="129">
        <f>VLOOKUP(A58,Encargos!$A$8:$B$652,2,0)</f>
        <v>2.7901164905321796E-3</v>
      </c>
      <c r="D58" s="130">
        <f t="shared" si="19"/>
        <v>261</v>
      </c>
      <c r="E58" s="25">
        <f t="shared" si="11"/>
        <v>65818445426.775108</v>
      </c>
      <c r="F58" s="25">
        <f t="shared" si="1"/>
        <v>183641129.96643755</v>
      </c>
      <c r="G58" s="25">
        <f t="shared" si="2"/>
        <v>66002086556.741547</v>
      </c>
      <c r="H58" s="25">
        <f t="shared" si="42"/>
        <v>0</v>
      </c>
      <c r="I58" s="131">
        <f t="shared" si="43"/>
        <v>252881557.68866494</v>
      </c>
      <c r="J58" s="25">
        <f t="shared" si="44"/>
        <v>0</v>
      </c>
      <c r="K58" s="131">
        <f t="shared" si="6"/>
        <v>252881557.68866494</v>
      </c>
      <c r="L58" s="25">
        <v>0</v>
      </c>
      <c r="M58" s="25">
        <f t="shared" si="7"/>
        <v>65749204999.052879</v>
      </c>
      <c r="N58" s="132" t="s">
        <v>426</v>
      </c>
      <c r="O58" s="101">
        <f t="shared" si="12"/>
        <v>29</v>
      </c>
      <c r="P58" s="133">
        <f t="shared" si="45"/>
        <v>0</v>
      </c>
      <c r="Q58" s="133">
        <f t="shared" si="8"/>
        <v>253541546.76389593</v>
      </c>
      <c r="R58" s="134">
        <f t="shared" si="14"/>
        <v>253541546.76389593</v>
      </c>
      <c r="S58" s="156">
        <f t="shared" si="15"/>
        <v>0.44440000000000002</v>
      </c>
      <c r="T58" s="135">
        <f t="shared" si="20"/>
        <v>0</v>
      </c>
      <c r="U58" s="25">
        <f t="shared" si="21"/>
        <v>112673863.38187535</v>
      </c>
      <c r="V58" s="25">
        <f t="shared" si="16"/>
        <v>112673863.38187535</v>
      </c>
      <c r="W58" s="136">
        <f t="shared" si="17"/>
        <v>2</v>
      </c>
      <c r="X58" s="133">
        <f t="shared" si="18"/>
        <v>140923260.02219203</v>
      </c>
      <c r="Y58" s="137"/>
    </row>
    <row r="59" spans="1:25" s="130" customFormat="1">
      <c r="A59" s="127">
        <v>46266</v>
      </c>
      <c r="B59" s="128">
        <f t="shared" si="22"/>
        <v>30</v>
      </c>
      <c r="C59" s="129">
        <f>VLOOKUP(A59,Encargos!$A$8:$B$652,2,0)</f>
        <v>2.7901164905321796E-3</v>
      </c>
      <c r="D59" s="130">
        <f t="shared" si="19"/>
        <v>260</v>
      </c>
      <c r="E59" s="25">
        <f t="shared" si="11"/>
        <v>65749204999.052879</v>
      </c>
      <c r="F59" s="25">
        <f t="shared" si="1"/>
        <v>183447941.10723826</v>
      </c>
      <c r="G59" s="25">
        <f t="shared" si="2"/>
        <v>65932652940.160118</v>
      </c>
      <c r="H59" s="25">
        <f t="shared" si="42"/>
        <v>0</v>
      </c>
      <c r="I59" s="131">
        <f t="shared" si="43"/>
        <v>253587126.69292355</v>
      </c>
      <c r="J59" s="25">
        <f t="shared" si="44"/>
        <v>0</v>
      </c>
      <c r="K59" s="131">
        <f t="shared" si="6"/>
        <v>253587126.69292355</v>
      </c>
      <c r="L59" s="25">
        <v>0</v>
      </c>
      <c r="M59" s="25">
        <f t="shared" si="7"/>
        <v>65679065813.467194</v>
      </c>
      <c r="N59" s="132" t="s">
        <v>118</v>
      </c>
      <c r="O59" s="101">
        <f t="shared" si="12"/>
        <v>29</v>
      </c>
      <c r="P59" s="133">
        <f t="shared" si="45"/>
        <v>0</v>
      </c>
      <c r="Q59" s="133">
        <f t="shared" si="8"/>
        <v>254271047.95480901</v>
      </c>
      <c r="R59" s="134">
        <f t="shared" si="14"/>
        <v>254271047.95480901</v>
      </c>
      <c r="S59" s="156">
        <f t="shared" si="15"/>
        <v>0.44440000000000002</v>
      </c>
      <c r="T59" s="135">
        <f t="shared" si="20"/>
        <v>0</v>
      </c>
      <c r="U59" s="25">
        <f t="shared" si="21"/>
        <v>112998053.71111713</v>
      </c>
      <c r="V59" s="25">
        <f t="shared" si="16"/>
        <v>112998053.71111713</v>
      </c>
      <c r="W59" s="136">
        <f t="shared" si="17"/>
        <v>1</v>
      </c>
      <c r="X59" s="133">
        <f t="shared" si="18"/>
        <v>141301788.71491703</v>
      </c>
      <c r="Y59" s="137"/>
    </row>
    <row r="60" spans="1:25" s="130" customFormat="1">
      <c r="A60" s="127">
        <v>46296</v>
      </c>
      <c r="B60" s="128">
        <f t="shared" si="22"/>
        <v>31</v>
      </c>
      <c r="C60" s="129">
        <f>VLOOKUP(A60,Encargos!$A$8:$B$652,2,0)</f>
        <v>2.7901164905321796E-3</v>
      </c>
      <c r="D60" s="130">
        <f t="shared" si="19"/>
        <v>259</v>
      </c>
      <c r="E60" s="25">
        <f t="shared" si="11"/>
        <v>65679065813.467194</v>
      </c>
      <c r="F60" s="25">
        <f t="shared" si="1"/>
        <v>183252244.60890314</v>
      </c>
      <c r="G60" s="25">
        <f t="shared" si="2"/>
        <v>65862318058.076096</v>
      </c>
      <c r="H60" s="25">
        <f t="shared" si="42"/>
        <v>0</v>
      </c>
      <c r="I60" s="131">
        <f t="shared" si="43"/>
        <v>254294664.31689611</v>
      </c>
      <c r="J60" s="25">
        <f t="shared" si="44"/>
        <v>0</v>
      </c>
      <c r="K60" s="131">
        <f t="shared" si="6"/>
        <v>254294664.31689611</v>
      </c>
      <c r="L60" s="25">
        <v>0</v>
      </c>
      <c r="M60" s="25">
        <f t="shared" si="7"/>
        <v>65608023393.759201</v>
      </c>
      <c r="N60" s="132" t="s">
        <v>427</v>
      </c>
      <c r="O60" s="101">
        <f t="shared" si="12"/>
        <v>29</v>
      </c>
      <c r="P60" s="133">
        <f t="shared" si="45"/>
        <v>0</v>
      </c>
      <c r="Q60" s="133">
        <f t="shared" si="8"/>
        <v>254958341.42278183</v>
      </c>
      <c r="R60" s="134">
        <f t="shared" si="14"/>
        <v>254958341.42278183</v>
      </c>
      <c r="S60" s="156">
        <f t="shared" si="15"/>
        <v>0.44440000000000002</v>
      </c>
      <c r="T60" s="135">
        <f t="shared" si="20"/>
        <v>0</v>
      </c>
      <c r="U60" s="25">
        <f t="shared" si="21"/>
        <v>113303486.92828424</v>
      </c>
      <c r="V60" s="25">
        <f t="shared" si="16"/>
        <v>113303486.92828424</v>
      </c>
      <c r="W60" s="136">
        <f t="shared" si="17"/>
        <v>2</v>
      </c>
      <c r="X60" s="133">
        <f t="shared" si="18"/>
        <v>141710741.69791976</v>
      </c>
      <c r="Y60" s="137"/>
    </row>
    <row r="61" spans="1:25" s="130" customFormat="1">
      <c r="A61" s="127">
        <v>46327</v>
      </c>
      <c r="B61" s="128">
        <f t="shared" si="22"/>
        <v>30</v>
      </c>
      <c r="C61" s="129">
        <f>VLOOKUP(A61,Encargos!$A$8:$B$652,2,0)</f>
        <v>2.7901164905321796E-3</v>
      </c>
      <c r="D61" s="130">
        <f t="shared" si="19"/>
        <v>258</v>
      </c>
      <c r="E61" s="25">
        <f t="shared" si="11"/>
        <v>65608023393.759201</v>
      </c>
      <c r="F61" s="25">
        <f t="shared" si="1"/>
        <v>183054027.98214856</v>
      </c>
      <c r="G61" s="25">
        <f t="shared" si="2"/>
        <v>65791077421.741348</v>
      </c>
      <c r="H61" s="25">
        <f t="shared" si="42"/>
        <v>0</v>
      </c>
      <c r="I61" s="131">
        <f t="shared" si="43"/>
        <v>255004176.05326104</v>
      </c>
      <c r="J61" s="25">
        <f t="shared" si="44"/>
        <v>0</v>
      </c>
      <c r="K61" s="131">
        <f t="shared" si="6"/>
        <v>255004176.05326104</v>
      </c>
      <c r="L61" s="25">
        <v>0</v>
      </c>
      <c r="M61" s="25">
        <f t="shared" si="7"/>
        <v>65536073245.688087</v>
      </c>
      <c r="N61" s="132" t="s">
        <v>120</v>
      </c>
      <c r="O61" s="101">
        <f t="shared" si="12"/>
        <v>29</v>
      </c>
      <c r="P61" s="133">
        <f t="shared" si="45"/>
        <v>0</v>
      </c>
      <c r="Q61" s="133">
        <f t="shared" si="8"/>
        <v>255691919.07928461</v>
      </c>
      <c r="R61" s="134">
        <f t="shared" si="14"/>
        <v>255691919.07928461</v>
      </c>
      <c r="S61" s="156">
        <f t="shared" si="15"/>
        <v>0.44440000000000002</v>
      </c>
      <c r="T61" s="135">
        <f t="shared" si="20"/>
        <v>0</v>
      </c>
      <c r="U61" s="25">
        <f t="shared" si="21"/>
        <v>113629488.83883408</v>
      </c>
      <c r="V61" s="25">
        <f t="shared" si="16"/>
        <v>113629488.83883408</v>
      </c>
      <c r="W61" s="136">
        <f t="shared" si="17"/>
        <v>1</v>
      </c>
      <c r="X61" s="133">
        <f t="shared" si="18"/>
        <v>142091385.61569148</v>
      </c>
      <c r="Y61" s="137"/>
    </row>
    <row r="62" spans="1:25" s="130" customFormat="1">
      <c r="A62" s="127">
        <v>46357</v>
      </c>
      <c r="B62" s="128">
        <f t="shared" si="22"/>
        <v>31</v>
      </c>
      <c r="C62" s="129">
        <f>VLOOKUP(A62,Encargos!$A$8:$B$652,2,0)</f>
        <v>2.7901164905321796E-3</v>
      </c>
      <c r="D62" s="130">
        <f t="shared" si="19"/>
        <v>257</v>
      </c>
      <c r="E62" s="25">
        <f t="shared" si="11"/>
        <v>65536073245.688087</v>
      </c>
      <c r="F62" s="25">
        <f t="shared" si="1"/>
        <v>182853278.6875191</v>
      </c>
      <c r="G62" s="25">
        <f t="shared" si="2"/>
        <v>65718926524.37561</v>
      </c>
      <c r="H62" s="25">
        <f t="shared" si="42"/>
        <v>0</v>
      </c>
      <c r="I62" s="131">
        <f t="shared" si="43"/>
        <v>255715667.41002184</v>
      </c>
      <c r="J62" s="25">
        <f t="shared" si="44"/>
        <v>0</v>
      </c>
      <c r="K62" s="131">
        <f t="shared" si="6"/>
        <v>255715667.41002184</v>
      </c>
      <c r="L62" s="25">
        <v>0</v>
      </c>
      <c r="M62" s="25">
        <f t="shared" si="7"/>
        <v>65463210856.965591</v>
      </c>
      <c r="N62" s="132" t="s">
        <v>428</v>
      </c>
      <c r="O62" s="101">
        <f t="shared" si="12"/>
        <v>29</v>
      </c>
      <c r="P62" s="133">
        <f t="shared" si="45"/>
        <v>0</v>
      </c>
      <c r="Q62" s="133">
        <f t="shared" si="8"/>
        <v>256383053.15534297</v>
      </c>
      <c r="R62" s="134">
        <f t="shared" si="14"/>
        <v>256383053.15534297</v>
      </c>
      <c r="S62" s="156">
        <f t="shared" si="15"/>
        <v>0.44440000000000002</v>
      </c>
      <c r="T62" s="135">
        <f t="shared" si="20"/>
        <v>0</v>
      </c>
      <c r="U62" s="25">
        <f t="shared" si="21"/>
        <v>113936628.82223442</v>
      </c>
      <c r="V62" s="25">
        <f t="shared" si="16"/>
        <v>113936628.82223442</v>
      </c>
      <c r="W62" s="136">
        <f t="shared" si="17"/>
        <v>2</v>
      </c>
      <c r="X62" s="133">
        <f t="shared" si="18"/>
        <v>142502623.83521435</v>
      </c>
      <c r="Y62" s="137"/>
    </row>
    <row r="63" spans="1:25" s="130" customFormat="1">
      <c r="A63" s="127">
        <v>46388</v>
      </c>
      <c r="B63" s="128">
        <f t="shared" si="22"/>
        <v>31</v>
      </c>
      <c r="C63" s="129">
        <f>VLOOKUP(A63,Encargos!$A$8:$B$652,2,0)</f>
        <v>2.7901164905321796E-3</v>
      </c>
      <c r="D63" s="130">
        <f t="shared" si="19"/>
        <v>256</v>
      </c>
      <c r="E63" s="25">
        <f t="shared" si="11"/>
        <v>65463210856.965591</v>
      </c>
      <c r="F63" s="25">
        <f t="shared" si="1"/>
        <v>182649984.13520491</v>
      </c>
      <c r="G63" s="25">
        <f t="shared" si="2"/>
        <v>65645860841.1008</v>
      </c>
      <c r="H63" s="25">
        <f t="shared" si="42"/>
        <v>0</v>
      </c>
      <c r="I63" s="131">
        <f t="shared" si="43"/>
        <v>256429143.91055</v>
      </c>
      <c r="J63" s="25">
        <f t="shared" si="44"/>
        <v>0</v>
      </c>
      <c r="K63" s="131">
        <f t="shared" si="6"/>
        <v>256429143.91055</v>
      </c>
      <c r="L63" s="25">
        <v>0</v>
      </c>
      <c r="M63" s="25">
        <f t="shared" si="7"/>
        <v>65389431697.190247</v>
      </c>
      <c r="N63" s="132" t="s">
        <v>429</v>
      </c>
      <c r="O63" s="101">
        <f t="shared" si="12"/>
        <v>29</v>
      </c>
      <c r="P63" s="133">
        <f t="shared" si="45"/>
        <v>0</v>
      </c>
      <c r="Q63" s="133">
        <f t="shared" si="8"/>
        <v>257098391.73984468</v>
      </c>
      <c r="R63" s="134">
        <f t="shared" si="14"/>
        <v>257098391.73984468</v>
      </c>
      <c r="S63" s="156">
        <f t="shared" si="15"/>
        <v>0.55559999999999998</v>
      </c>
      <c r="T63" s="135">
        <f t="shared" si="20"/>
        <v>0</v>
      </c>
      <c r="U63" s="25">
        <f t="shared" si="21"/>
        <v>142843866.4506577</v>
      </c>
      <c r="V63" s="25">
        <f t="shared" si="16"/>
        <v>142843866.4506577</v>
      </c>
      <c r="W63" s="136">
        <f t="shared" si="17"/>
        <v>2</v>
      </c>
      <c r="X63" s="133">
        <f t="shared" si="18"/>
        <v>114299602.21873893</v>
      </c>
      <c r="Y63" s="137"/>
    </row>
    <row r="64" spans="1:25" s="130" customFormat="1">
      <c r="A64" s="127">
        <v>46419</v>
      </c>
      <c r="B64" s="128">
        <f t="shared" si="22"/>
        <v>28</v>
      </c>
      <c r="C64" s="129">
        <f>VLOOKUP(A64,Encargos!$A$8:$B$652,2,0)</f>
        <v>2.7901164905321796E-3</v>
      </c>
      <c r="D64" s="130">
        <f t="shared" si="19"/>
        <v>255</v>
      </c>
      <c r="E64" s="25">
        <f t="shared" si="11"/>
        <v>65389431697.190247</v>
      </c>
      <c r="F64" s="25">
        <f t="shared" si="1"/>
        <v>182444131.68485811</v>
      </c>
      <c r="G64" s="25">
        <f t="shared" si="2"/>
        <v>65571875828.875107</v>
      </c>
      <c r="H64" s="25">
        <f t="shared" si="42"/>
        <v>0</v>
      </c>
      <c r="I64" s="131">
        <f t="shared" si="43"/>
        <v>257144611.09362787</v>
      </c>
      <c r="J64" s="25">
        <f t="shared" si="44"/>
        <v>0</v>
      </c>
      <c r="K64" s="131">
        <f t="shared" si="6"/>
        <v>257144611.09362787</v>
      </c>
      <c r="L64" s="25">
        <v>0</v>
      </c>
      <c r="M64" s="25">
        <f t="shared" si="7"/>
        <v>65314731217.781479</v>
      </c>
      <c r="N64" s="132" t="s">
        <v>123</v>
      </c>
      <c r="O64" s="101">
        <f t="shared" si="12"/>
        <v>27</v>
      </c>
      <c r="P64" s="133">
        <f t="shared" si="45"/>
        <v>0</v>
      </c>
      <c r="Q64" s="133">
        <f t="shared" si="8"/>
        <v>257836416.38319865</v>
      </c>
      <c r="R64" s="134">
        <f t="shared" si="14"/>
        <v>257836416.38319865</v>
      </c>
      <c r="S64" s="156">
        <f t="shared" si="15"/>
        <v>0.55559999999999998</v>
      </c>
      <c r="T64" s="135">
        <f t="shared" si="20"/>
        <v>0</v>
      </c>
      <c r="U64" s="25">
        <f t="shared" si="21"/>
        <v>143253912.94250515</v>
      </c>
      <c r="V64" s="25">
        <f t="shared" si="16"/>
        <v>143253912.94250515</v>
      </c>
      <c r="W64" s="136">
        <f t="shared" si="17"/>
        <v>1</v>
      </c>
      <c r="X64" s="133">
        <f t="shared" si="18"/>
        <v>114606204.10520163</v>
      </c>
      <c r="Y64" s="137"/>
    </row>
    <row r="65" spans="1:25" s="130" customFormat="1">
      <c r="A65" s="127">
        <v>46447</v>
      </c>
      <c r="B65" s="128">
        <f t="shared" si="22"/>
        <v>31</v>
      </c>
      <c r="C65" s="129">
        <f>VLOOKUP(A65,Encargos!$A$8:$B$652,2,0)</f>
        <v>2.4662697723036864E-3</v>
      </c>
      <c r="D65" s="130">
        <f t="shared" si="19"/>
        <v>254</v>
      </c>
      <c r="E65" s="25">
        <f t="shared" si="11"/>
        <v>65314731217.781479</v>
      </c>
      <c r="F65" s="25">
        <f t="shared" si="1"/>
        <v>161083747.2885544</v>
      </c>
      <c r="G65" s="25">
        <f t="shared" si="2"/>
        <v>65475814965.07003</v>
      </c>
      <c r="H65" s="25">
        <f t="shared" si="42"/>
        <v>0</v>
      </c>
      <c r="I65" s="131">
        <f t="shared" si="43"/>
        <v>257778799.07507885</v>
      </c>
      <c r="J65" s="25">
        <f t="shared" si="44"/>
        <v>0</v>
      </c>
      <c r="K65" s="131">
        <f t="shared" si="6"/>
        <v>257778799.07507885</v>
      </c>
      <c r="L65" s="25">
        <v>0</v>
      </c>
      <c r="M65" s="25">
        <f t="shared" si="7"/>
        <v>65218036165.994949</v>
      </c>
      <c r="N65" s="132" t="s">
        <v>430</v>
      </c>
      <c r="O65" s="101">
        <f t="shared" si="12"/>
        <v>29</v>
      </c>
      <c r="P65" s="133">
        <f t="shared" si="45"/>
        <v>0</v>
      </c>
      <c r="Q65" s="133">
        <f t="shared" si="8"/>
        <v>258373487.5991419</v>
      </c>
      <c r="R65" s="134">
        <f t="shared" si="14"/>
        <v>258373487.5991419</v>
      </c>
      <c r="S65" s="156">
        <f t="shared" si="15"/>
        <v>0.55559999999999998</v>
      </c>
      <c r="T65" s="135">
        <f t="shared" si="20"/>
        <v>0</v>
      </c>
      <c r="U65" s="25">
        <f t="shared" si="21"/>
        <v>143552309.71008325</v>
      </c>
      <c r="V65" s="25">
        <f t="shared" si="16"/>
        <v>143552309.71008325</v>
      </c>
      <c r="W65" s="136">
        <f t="shared" si="17"/>
        <v>2</v>
      </c>
      <c r="X65" s="133">
        <f t="shared" si="18"/>
        <v>114864084.75241339</v>
      </c>
      <c r="Y65" s="137"/>
    </row>
    <row r="66" spans="1:25" s="130" customFormat="1">
      <c r="A66" s="127">
        <v>46478</v>
      </c>
      <c r="B66" s="128">
        <f t="shared" si="22"/>
        <v>30</v>
      </c>
      <c r="C66" s="129">
        <f>VLOOKUP(A66,Encargos!$A$8:$B$652,2,0)</f>
        <v>2.4662697723036864E-3</v>
      </c>
      <c r="D66" s="130">
        <f t="shared" si="19"/>
        <v>253</v>
      </c>
      <c r="E66" s="25">
        <f t="shared" si="11"/>
        <v>65218036165.994949</v>
      </c>
      <c r="F66" s="25">
        <f t="shared" si="1"/>
        <v>160845271.20520195</v>
      </c>
      <c r="G66" s="25">
        <f t="shared" si="2"/>
        <v>65378881437.20015</v>
      </c>
      <c r="H66" s="25">
        <f t="shared" si="42"/>
        <v>0</v>
      </c>
      <c r="I66" s="131">
        <f t="shared" si="43"/>
        <v>258414551.13517845</v>
      </c>
      <c r="J66" s="25">
        <f t="shared" si="44"/>
        <v>0</v>
      </c>
      <c r="K66" s="131">
        <f t="shared" si="6"/>
        <v>258414551.13517845</v>
      </c>
      <c r="L66" s="25">
        <v>0</v>
      </c>
      <c r="M66" s="25">
        <f t="shared" si="7"/>
        <v>65120466886.064972</v>
      </c>
      <c r="N66" s="132" t="s">
        <v>125</v>
      </c>
      <c r="O66" s="101">
        <f t="shared" si="12"/>
        <v>29</v>
      </c>
      <c r="P66" s="133">
        <f t="shared" si="45"/>
        <v>0</v>
      </c>
      <c r="Q66" s="133">
        <f t="shared" si="8"/>
        <v>259030601.82948539</v>
      </c>
      <c r="R66" s="134">
        <f t="shared" si="14"/>
        <v>259030601.82948539</v>
      </c>
      <c r="S66" s="156">
        <f t="shared" si="15"/>
        <v>0.55559999999999998</v>
      </c>
      <c r="T66" s="135">
        <f t="shared" si="20"/>
        <v>0</v>
      </c>
      <c r="U66" s="25">
        <f t="shared" si="21"/>
        <v>143917402.37646207</v>
      </c>
      <c r="V66" s="25">
        <f t="shared" si="16"/>
        <v>143917402.37646207</v>
      </c>
      <c r="W66" s="136">
        <f t="shared" si="17"/>
        <v>1</v>
      </c>
      <c r="X66" s="133">
        <f t="shared" si="18"/>
        <v>115135422.37305115</v>
      </c>
      <c r="Y66" s="137"/>
    </row>
    <row r="67" spans="1:25" s="130" customFormat="1">
      <c r="A67" s="127">
        <v>46508</v>
      </c>
      <c r="B67" s="128">
        <f t="shared" si="22"/>
        <v>31</v>
      </c>
      <c r="C67" s="129">
        <f>VLOOKUP(A67,Encargos!$A$8:$B$652,2,0)</f>
        <v>2.4662697723036864E-3</v>
      </c>
      <c r="D67" s="130">
        <f t="shared" si="19"/>
        <v>252</v>
      </c>
      <c r="E67" s="25">
        <f t="shared" si="11"/>
        <v>65120466886.064972</v>
      </c>
      <c r="F67" s="25">
        <f t="shared" si="1"/>
        <v>160604639.0394052</v>
      </c>
      <c r="G67" s="25">
        <f t="shared" si="2"/>
        <v>65281071525.104378</v>
      </c>
      <c r="H67" s="25">
        <f t="shared" si="42"/>
        <v>0</v>
      </c>
      <c r="I67" s="131">
        <f t="shared" si="43"/>
        <v>259051871.13136658</v>
      </c>
      <c r="J67" s="25">
        <f t="shared" si="44"/>
        <v>0</v>
      </c>
      <c r="K67" s="131">
        <f t="shared" ref="K67:K130" si="46">I67-J67</f>
        <v>259051871.13136658</v>
      </c>
      <c r="L67" s="25">
        <v>0</v>
      </c>
      <c r="M67" s="25">
        <f t="shared" ref="M67:M130" si="47">G67+H67-I67</f>
        <v>65022019653.973015</v>
      </c>
      <c r="N67" s="132" t="s">
        <v>431</v>
      </c>
      <c r="O67" s="101">
        <f t="shared" si="12"/>
        <v>29</v>
      </c>
      <c r="P67" s="133">
        <f t="shared" si="45"/>
        <v>0</v>
      </c>
      <c r="Q67" s="133">
        <f t="shared" si="8"/>
        <v>259649496.59727627</v>
      </c>
      <c r="R67" s="134">
        <f t="shared" si="14"/>
        <v>259649496.59727627</v>
      </c>
      <c r="S67" s="156">
        <f t="shared" si="15"/>
        <v>0.55559999999999998</v>
      </c>
      <c r="T67" s="135">
        <f t="shared" si="20"/>
        <v>0</v>
      </c>
      <c r="U67" s="25">
        <f t="shared" si="21"/>
        <v>144261260.30944669</v>
      </c>
      <c r="V67" s="25">
        <f t="shared" si="16"/>
        <v>144261260.30944669</v>
      </c>
      <c r="W67" s="136">
        <f t="shared" si="17"/>
        <v>2</v>
      </c>
      <c r="X67" s="133">
        <f t="shared" si="18"/>
        <v>115431355.05196498</v>
      </c>
      <c r="Y67" s="137"/>
    </row>
    <row r="68" spans="1:25" s="130" customFormat="1">
      <c r="A68" s="127">
        <v>46539</v>
      </c>
      <c r="B68" s="128">
        <f t="shared" ref="B68" si="48">DAY(EDATE(A68,1)-1)</f>
        <v>30</v>
      </c>
      <c r="C68" s="129">
        <f>VLOOKUP(A68,Encargos!$A$8:$B$652,2,0)</f>
        <v>2.4662697723036864E-3</v>
      </c>
      <c r="D68" s="130">
        <f t="shared" si="19"/>
        <v>251</v>
      </c>
      <c r="E68" s="25">
        <f t="shared" ref="E68" si="49">M67</f>
        <v>65022019653.973015</v>
      </c>
      <c r="F68" s="25">
        <f t="shared" ref="F68" si="50">E68*C68</f>
        <v>160361841.60672984</v>
      </c>
      <c r="G68" s="25">
        <f t="shared" ref="G68" si="51">E68+F68</f>
        <v>65182381495.579742</v>
      </c>
      <c r="H68" s="25">
        <f t="shared" ref="H68" si="52">G68*0</f>
        <v>0</v>
      </c>
      <c r="I68" s="131">
        <f t="shared" ref="I68" si="53">PMT(0,D68,-G68)</f>
        <v>259690762.93059659</v>
      </c>
      <c r="J68" s="25">
        <f t="shared" ref="J68" si="54">0*G68</f>
        <v>0</v>
      </c>
      <c r="K68" s="131">
        <f t="shared" ref="K68" si="55">I68-J68</f>
        <v>259690762.93059659</v>
      </c>
      <c r="L68" s="25">
        <v>0</v>
      </c>
      <c r="M68" s="25">
        <f t="shared" ref="M68" si="56">G68+H68-I68</f>
        <v>64922690732.649147</v>
      </c>
      <c r="N68" s="132" t="s">
        <v>431</v>
      </c>
      <c r="O68" s="101">
        <f t="shared" ref="O68" si="57">N68-A68</f>
        <v>-2</v>
      </c>
      <c r="P68" s="133">
        <f t="shared" ref="P68" si="58">Q68*((1+0)^(O68/B68)-1)+H68*((1+C68)^(O68/B68))*((1+0)^(O68/B68))</f>
        <v>0</v>
      </c>
      <c r="Q68" s="133">
        <f t="shared" ref="Q68" si="59">K68*((1+C68)^((N68-A68)/B68))</f>
        <v>259648121.16577199</v>
      </c>
      <c r="R68" s="134">
        <f t="shared" ref="R68" si="60">P68+Q68</f>
        <v>259648121.16577199</v>
      </c>
      <c r="S68" s="156">
        <f t="shared" ref="S68" si="61">ROUND((YEAR(A68)-2022)*100%/9,4)</f>
        <v>0.55559999999999998</v>
      </c>
      <c r="T68" s="135">
        <f t="shared" ref="T68" si="62">IF(V68&lt;P68,V68,P68)</f>
        <v>0</v>
      </c>
      <c r="U68" s="25">
        <f t="shared" ref="U68" si="63">V68-T68</f>
        <v>144260496.11970291</v>
      </c>
      <c r="V68" s="25">
        <f t="shared" ref="V68" si="64">R68*S68</f>
        <v>144260496.11970291</v>
      </c>
      <c r="W68" s="136">
        <f t="shared" ref="W68" si="65">A69-N68</f>
        <v>32</v>
      </c>
      <c r="X68" s="133">
        <f t="shared" ref="X68" si="66">(R68-V68)*((1+C69)^(W68/B68))*((1+$C$1)^(W68/B68))</f>
        <v>116102557.6092093</v>
      </c>
      <c r="Y68" s="137"/>
    </row>
    <row r="69" spans="1:25">
      <c r="A69" s="1">
        <v>46569</v>
      </c>
      <c r="B69" s="9">
        <f t="shared" si="22"/>
        <v>31</v>
      </c>
      <c r="C69" s="5">
        <f>VLOOKUP(A69,Encargos!$A$8:$B$652,2,0)</f>
        <v>2.4659999999999999E-3</v>
      </c>
      <c r="D69">
        <f t="shared" si="19"/>
        <v>250</v>
      </c>
      <c r="E69" s="7">
        <f t="shared" ref="E69:E132" si="67">M68</f>
        <v>64922690732.649147</v>
      </c>
      <c r="F69" s="7">
        <f t="shared" ref="F69:F132" si="68">E69*C69</f>
        <v>160099355.3467128</v>
      </c>
      <c r="G69" s="7">
        <f t="shared" ref="G69:G131" si="69">E69+F69</f>
        <v>65082790087.995857</v>
      </c>
      <c r="H69" s="7">
        <f t="shared" ref="H69:H131" si="70">G69*$C$1</f>
        <v>216942633.62665287</v>
      </c>
      <c r="I69" s="8">
        <f t="shared" ref="I69:I131" si="71">PMT($C$1,D69,-G69)</f>
        <v>384105839.28457183</v>
      </c>
      <c r="J69" s="7">
        <f t="shared" ref="J69:J131" si="72">$C$1*G69</f>
        <v>216942633.62665287</v>
      </c>
      <c r="K69" s="8">
        <f t="shared" si="46"/>
        <v>167163205.65791896</v>
      </c>
      <c r="L69" s="7">
        <v>0</v>
      </c>
      <c r="M69" s="7">
        <f t="shared" si="47"/>
        <v>64915626882.337944</v>
      </c>
      <c r="N69" s="107" t="s">
        <v>432</v>
      </c>
      <c r="O69" s="10">
        <f t="shared" ref="O69:O131" si="73">N69-A69</f>
        <v>29</v>
      </c>
      <c r="P69" s="11">
        <f t="shared" ref="P69:P132" si="74">Q69*((1+$C$1)^(O69/B69)-1)+H69*((1+C69)^(O69/B69))*((1+$C$1)^(O69/B69))</f>
        <v>218643442.84026307</v>
      </c>
      <c r="Q69" s="11">
        <f t="shared" ref="Q69:Q131" si="75">K69*((1+C69)^((N69-A69)/B69))</f>
        <v>167548804.34690404</v>
      </c>
      <c r="R69" s="37">
        <f t="shared" ref="R69:R132" si="76">P69+Q69</f>
        <v>386192247.18716711</v>
      </c>
      <c r="S69" s="39">
        <f t="shared" ref="S69:S122" si="77">ROUND((YEAR(A69)-2022)*100%/9,4)</f>
        <v>0.55559999999999998</v>
      </c>
      <c r="T69" s="38">
        <f t="shared" si="20"/>
        <v>214568412.53719005</v>
      </c>
      <c r="U69" s="15">
        <f t="shared" si="21"/>
        <v>0</v>
      </c>
      <c r="V69" s="15">
        <f t="shared" ref="V69:V132" si="78">R69*S69</f>
        <v>214568412.53719005</v>
      </c>
      <c r="W69" s="13">
        <f t="shared" ref="W69:W112" si="79">A70-N69</f>
        <v>2</v>
      </c>
      <c r="X69" s="14">
        <f t="shared" ref="X69:X112" si="80">(R69-V69)*((1+C70)^(W69/B69))*((1+$C$1)^(W69/B69))</f>
        <v>171687964.78951934</v>
      </c>
      <c r="Y69" s="106"/>
    </row>
    <row r="70" spans="1:25">
      <c r="A70" s="1">
        <v>46600</v>
      </c>
      <c r="B70" s="9">
        <f t="shared" si="22"/>
        <v>31</v>
      </c>
      <c r="C70" s="5">
        <f>VLOOKUP(A70,Encargos!$A$8:$B$652,2,0)</f>
        <v>2.4659999999999999E-3</v>
      </c>
      <c r="D70">
        <f t="shared" ref="D70:D133" si="81">D69-1</f>
        <v>249</v>
      </c>
      <c r="E70" s="7">
        <f t="shared" si="67"/>
        <v>64915626882.337944</v>
      </c>
      <c r="F70" s="7">
        <f t="shared" si="68"/>
        <v>160081935.89184538</v>
      </c>
      <c r="G70" s="7">
        <f t="shared" si="69"/>
        <v>65075708818.22979</v>
      </c>
      <c r="H70" s="7">
        <f t="shared" si="70"/>
        <v>216919029.39409932</v>
      </c>
      <c r="I70" s="8">
        <f t="shared" si="71"/>
        <v>385053044.28424764</v>
      </c>
      <c r="J70" s="7">
        <f t="shared" si="72"/>
        <v>216919029.39409932</v>
      </c>
      <c r="K70" s="8">
        <f t="shared" si="46"/>
        <v>168134014.89014831</v>
      </c>
      <c r="L70" s="7">
        <v>0</v>
      </c>
      <c r="M70" s="7">
        <f t="shared" si="47"/>
        <v>64907574803.339638</v>
      </c>
      <c r="N70" s="107" t="s">
        <v>433</v>
      </c>
      <c r="O70" s="10">
        <f t="shared" si="73"/>
        <v>29</v>
      </c>
      <c r="P70" s="11">
        <f t="shared" si="74"/>
        <v>218622744.30464578</v>
      </c>
      <c r="Q70" s="11">
        <f t="shared" si="75"/>
        <v>168521852.96408492</v>
      </c>
      <c r="R70" s="37">
        <f t="shared" si="76"/>
        <v>387144597.2687307</v>
      </c>
      <c r="S70" s="39">
        <f t="shared" si="77"/>
        <v>0.55559999999999998</v>
      </c>
      <c r="T70" s="38">
        <f t="shared" si="20"/>
        <v>215097538.24250677</v>
      </c>
      <c r="U70" s="15">
        <f t="shared" si="21"/>
        <v>0</v>
      </c>
      <c r="V70" s="15">
        <f t="shared" si="78"/>
        <v>215097538.24250677</v>
      </c>
      <c r="W70" s="13">
        <f t="shared" si="79"/>
        <v>2</v>
      </c>
      <c r="X70" s="14">
        <f t="shared" si="80"/>
        <v>172111347.31069034</v>
      </c>
      <c r="Y70" s="106"/>
    </row>
    <row r="71" spans="1:25">
      <c r="A71" s="1">
        <v>46631</v>
      </c>
      <c r="B71" s="9">
        <f t="shared" si="22"/>
        <v>30</v>
      </c>
      <c r="C71" s="5">
        <f>VLOOKUP(A71,Encargos!$A$8:$B$652,2,0)</f>
        <v>2.4659999999999999E-3</v>
      </c>
      <c r="D71">
        <f t="shared" si="81"/>
        <v>248</v>
      </c>
      <c r="E71" s="7">
        <f t="shared" si="67"/>
        <v>64907574803.339638</v>
      </c>
      <c r="F71" s="7">
        <f t="shared" si="68"/>
        <v>160062079.46503553</v>
      </c>
      <c r="G71" s="7">
        <f t="shared" si="69"/>
        <v>65067636882.804672</v>
      </c>
      <c r="H71" s="7">
        <f t="shared" si="70"/>
        <v>216892122.94268227</v>
      </c>
      <c r="I71" s="8">
        <f t="shared" si="71"/>
        <v>386002585.09145248</v>
      </c>
      <c r="J71" s="7">
        <f t="shared" si="72"/>
        <v>216892122.94268227</v>
      </c>
      <c r="K71" s="8">
        <f t="shared" si="46"/>
        <v>169110462.14877021</v>
      </c>
      <c r="L71" s="7">
        <v>0</v>
      </c>
      <c r="M71" s="7">
        <f t="shared" si="47"/>
        <v>64898526420.655899</v>
      </c>
      <c r="N71" s="107" t="s">
        <v>130</v>
      </c>
      <c r="O71" s="10">
        <f t="shared" si="73"/>
        <v>29</v>
      </c>
      <c r="P71" s="11">
        <f t="shared" si="74"/>
        <v>218655810.89208728</v>
      </c>
      <c r="Q71" s="11">
        <f t="shared" si="75"/>
        <v>169513571.11403725</v>
      </c>
      <c r="R71" s="37">
        <f t="shared" si="76"/>
        <v>388169382.0061245</v>
      </c>
      <c r="S71" s="39">
        <f t="shared" si="77"/>
        <v>0.55559999999999998</v>
      </c>
      <c r="T71" s="38">
        <f t="shared" si="20"/>
        <v>215666908.64260277</v>
      </c>
      <c r="U71" s="15">
        <f t="shared" si="21"/>
        <v>0</v>
      </c>
      <c r="V71" s="15">
        <f t="shared" si="78"/>
        <v>215666908.64260277</v>
      </c>
      <c r="W71" s="13">
        <f t="shared" si="79"/>
        <v>1</v>
      </c>
      <c r="X71" s="14">
        <f t="shared" si="80"/>
        <v>172535773.8931585</v>
      </c>
      <c r="Y71" s="106"/>
    </row>
    <row r="72" spans="1:25">
      <c r="A72" s="1">
        <v>46661</v>
      </c>
      <c r="B72" s="9">
        <f t="shared" si="22"/>
        <v>31</v>
      </c>
      <c r="C72" s="5">
        <f>VLOOKUP(A72,Encargos!$A$8:$B$652,2,0)</f>
        <v>2.4659999999999999E-3</v>
      </c>
      <c r="D72">
        <f t="shared" si="81"/>
        <v>247</v>
      </c>
      <c r="E72" s="7">
        <f t="shared" si="67"/>
        <v>64898526420.655899</v>
      </c>
      <c r="F72" s="7">
        <f t="shared" si="68"/>
        <v>160039766.15333745</v>
      </c>
      <c r="G72" s="7">
        <f t="shared" si="69"/>
        <v>65058566186.809235</v>
      </c>
      <c r="H72" s="7">
        <f t="shared" si="70"/>
        <v>216861887.28936413</v>
      </c>
      <c r="I72" s="8">
        <f t="shared" si="71"/>
        <v>386954467.46628797</v>
      </c>
      <c r="J72" s="7">
        <f t="shared" si="72"/>
        <v>216861887.28936413</v>
      </c>
      <c r="K72" s="8">
        <f t="shared" si="46"/>
        <v>170092580.17692384</v>
      </c>
      <c r="L72" s="7">
        <v>0</v>
      </c>
      <c r="M72" s="7">
        <f t="shared" si="47"/>
        <v>64888473606.632317</v>
      </c>
      <c r="N72" s="107" t="s">
        <v>434</v>
      </c>
      <c r="O72" s="10">
        <f t="shared" si="73"/>
        <v>29</v>
      </c>
      <c r="P72" s="11">
        <f t="shared" si="74"/>
        <v>218571412.59681508</v>
      </c>
      <c r="Q72" s="11">
        <f t="shared" si="75"/>
        <v>170484936.11233541</v>
      </c>
      <c r="R72" s="37">
        <f t="shared" si="76"/>
        <v>389056348.70915049</v>
      </c>
      <c r="S72" s="39">
        <f t="shared" si="77"/>
        <v>0.55559999999999998</v>
      </c>
      <c r="T72" s="38">
        <f t="shared" si="20"/>
        <v>216159707.34280401</v>
      </c>
      <c r="U72" s="15">
        <f t="shared" si="21"/>
        <v>0</v>
      </c>
      <c r="V72" s="15">
        <f t="shared" si="78"/>
        <v>216159707.34280401</v>
      </c>
      <c r="W72" s="13">
        <f t="shared" si="79"/>
        <v>2</v>
      </c>
      <c r="X72" s="14">
        <f t="shared" si="80"/>
        <v>172961247.11157897</v>
      </c>
      <c r="Y72" s="106"/>
    </row>
    <row r="73" spans="1:25">
      <c r="A73" s="1">
        <v>46692</v>
      </c>
      <c r="B73" s="9">
        <f t="shared" si="22"/>
        <v>30</v>
      </c>
      <c r="C73" s="5">
        <f>VLOOKUP(A73,Encargos!$A$8:$B$652,2,0)</f>
        <v>2.4659999999999999E-3</v>
      </c>
      <c r="D73">
        <f t="shared" si="81"/>
        <v>246</v>
      </c>
      <c r="E73" s="7">
        <f t="shared" si="67"/>
        <v>64888473606.632317</v>
      </c>
      <c r="F73" s="7">
        <f t="shared" si="68"/>
        <v>160014975.91395527</v>
      </c>
      <c r="G73" s="7">
        <f t="shared" si="69"/>
        <v>65048488582.546272</v>
      </c>
      <c r="H73" s="7">
        <f t="shared" si="70"/>
        <v>216828295.27515426</v>
      </c>
      <c r="I73" s="8">
        <f t="shared" si="71"/>
        <v>387908697.18305987</v>
      </c>
      <c r="J73" s="7">
        <f t="shared" si="72"/>
        <v>216828295.27515426</v>
      </c>
      <c r="K73" s="8">
        <f t="shared" si="46"/>
        <v>171080401.90790561</v>
      </c>
      <c r="L73" s="7">
        <v>0</v>
      </c>
      <c r="M73" s="7">
        <f t="shared" si="47"/>
        <v>64877408180.638367</v>
      </c>
      <c r="N73" s="107" t="s">
        <v>132</v>
      </c>
      <c r="O73" s="10">
        <f t="shared" si="73"/>
        <v>29</v>
      </c>
      <c r="P73" s="11">
        <f t="shared" si="74"/>
        <v>218597987.29401422</v>
      </c>
      <c r="Q73" s="11">
        <f t="shared" si="75"/>
        <v>171488206.62273097</v>
      </c>
      <c r="R73" s="37">
        <f t="shared" si="76"/>
        <v>390086193.91674519</v>
      </c>
      <c r="S73" s="39">
        <f t="shared" si="77"/>
        <v>0.55559999999999998</v>
      </c>
      <c r="T73" s="38">
        <f t="shared" si="20"/>
        <v>216731889.34014362</v>
      </c>
      <c r="U73" s="15">
        <f t="shared" si="21"/>
        <v>0</v>
      </c>
      <c r="V73" s="15">
        <f t="shared" si="78"/>
        <v>216731889.34014362</v>
      </c>
      <c r="W73" s="13">
        <f t="shared" si="79"/>
        <v>1</v>
      </c>
      <c r="X73" s="14">
        <f t="shared" si="80"/>
        <v>173387769.54695618</v>
      </c>
      <c r="Y73" s="106"/>
    </row>
    <row r="74" spans="1:25">
      <c r="A74" s="1">
        <v>46722</v>
      </c>
      <c r="B74" s="9">
        <f t="shared" si="22"/>
        <v>31</v>
      </c>
      <c r="C74" s="5">
        <f>VLOOKUP(A74,Encargos!$A$8:$B$652,2,0)</f>
        <v>2.4659999999999999E-3</v>
      </c>
      <c r="D74">
        <f t="shared" si="81"/>
        <v>245</v>
      </c>
      <c r="E74" s="7">
        <f t="shared" si="67"/>
        <v>64877408180.638367</v>
      </c>
      <c r="F74" s="7">
        <f t="shared" si="68"/>
        <v>159987688.5734542</v>
      </c>
      <c r="G74" s="7">
        <f t="shared" si="69"/>
        <v>65037395869.211823</v>
      </c>
      <c r="H74" s="7">
        <f t="shared" si="70"/>
        <v>216791319.56403941</v>
      </c>
      <c r="I74" s="8">
        <f t="shared" si="71"/>
        <v>388865280.03031331</v>
      </c>
      <c r="J74" s="7">
        <f t="shared" si="72"/>
        <v>216791319.56403941</v>
      </c>
      <c r="K74" s="8">
        <f t="shared" si="46"/>
        <v>172073960.4662739</v>
      </c>
      <c r="L74" s="7">
        <v>0</v>
      </c>
      <c r="M74" s="7">
        <f t="shared" si="47"/>
        <v>64865321908.745552</v>
      </c>
      <c r="N74" s="107" t="s">
        <v>435</v>
      </c>
      <c r="O74" s="10">
        <f t="shared" si="73"/>
        <v>29</v>
      </c>
      <c r="P74" s="11">
        <f t="shared" si="74"/>
        <v>218506653.64235303</v>
      </c>
      <c r="Q74" s="11">
        <f t="shared" si="75"/>
        <v>172470886.89098033</v>
      </c>
      <c r="R74" s="37">
        <f t="shared" si="76"/>
        <v>390977540.53333336</v>
      </c>
      <c r="S74" s="39">
        <f t="shared" si="77"/>
        <v>0.55559999999999998</v>
      </c>
      <c r="T74" s="38">
        <f t="shared" si="20"/>
        <v>217227121.52032</v>
      </c>
      <c r="U74" s="15">
        <f t="shared" si="21"/>
        <v>0</v>
      </c>
      <c r="V74" s="15">
        <f t="shared" si="78"/>
        <v>217227121.52032</v>
      </c>
      <c r="W74" s="13">
        <f t="shared" si="79"/>
        <v>2</v>
      </c>
      <c r="X74" s="14">
        <f t="shared" si="80"/>
        <v>173815343.78665894</v>
      </c>
      <c r="Y74" s="106"/>
    </row>
    <row r="75" spans="1:25">
      <c r="A75" s="1">
        <v>46753</v>
      </c>
      <c r="B75" s="9">
        <f t="shared" si="22"/>
        <v>31</v>
      </c>
      <c r="C75" s="5">
        <f>VLOOKUP(A75,Encargos!$A$8:$B$652,2,0)</f>
        <v>2.4659999999999999E-3</v>
      </c>
      <c r="D75">
        <f t="shared" si="81"/>
        <v>244</v>
      </c>
      <c r="E75" s="7">
        <f t="shared" si="67"/>
        <v>64865321908.745552</v>
      </c>
      <c r="F75" s="7">
        <f t="shared" si="68"/>
        <v>159957883.82696652</v>
      </c>
      <c r="G75" s="7">
        <f t="shared" si="69"/>
        <v>65025279792.572517</v>
      </c>
      <c r="H75" s="7">
        <f t="shared" si="70"/>
        <v>216750932.64190841</v>
      </c>
      <c r="I75" s="8">
        <f t="shared" si="71"/>
        <v>389824221.81086808</v>
      </c>
      <c r="J75" s="7">
        <f t="shared" si="72"/>
        <v>216750932.64190841</v>
      </c>
      <c r="K75" s="8">
        <f t="shared" si="46"/>
        <v>173073289.16895968</v>
      </c>
      <c r="L75" s="7">
        <v>0</v>
      </c>
      <c r="M75" s="7">
        <f t="shared" si="47"/>
        <v>64852206503.403557</v>
      </c>
      <c r="N75" s="107" t="s">
        <v>436</v>
      </c>
      <c r="O75" s="10">
        <f t="shared" si="73"/>
        <v>29</v>
      </c>
      <c r="P75" s="11">
        <f t="shared" si="74"/>
        <v>218469170.38324156</v>
      </c>
      <c r="Q75" s="11">
        <f t="shared" si="75"/>
        <v>173472520.76504698</v>
      </c>
      <c r="R75" s="37">
        <f t="shared" si="76"/>
        <v>391941691.14828855</v>
      </c>
      <c r="S75" s="39">
        <f t="shared" si="77"/>
        <v>0.66669999999999996</v>
      </c>
      <c r="T75" s="38">
        <f t="shared" si="20"/>
        <v>218469170.38324156</v>
      </c>
      <c r="U75" s="15">
        <f t="shared" si="21"/>
        <v>42838355.105322391</v>
      </c>
      <c r="V75" s="15">
        <f t="shared" si="78"/>
        <v>261307525.48856395</v>
      </c>
      <c r="W75" s="13">
        <f t="shared" si="79"/>
        <v>2</v>
      </c>
      <c r="X75" s="14">
        <f t="shared" si="80"/>
        <v>130682979.31832764</v>
      </c>
      <c r="Y75" s="106"/>
    </row>
    <row r="76" spans="1:25">
      <c r="A76" s="1">
        <v>46784</v>
      </c>
      <c r="B76" s="9">
        <f t="shared" si="22"/>
        <v>29</v>
      </c>
      <c r="C76" s="5">
        <f>VLOOKUP(A76,Encargos!$A$8:$B$652,2,0)</f>
        <v>2.4659999999999999E-3</v>
      </c>
      <c r="D76">
        <f t="shared" si="81"/>
        <v>243</v>
      </c>
      <c r="E76" s="7">
        <f t="shared" si="67"/>
        <v>64852206503.403557</v>
      </c>
      <c r="F76" s="7">
        <f t="shared" si="68"/>
        <v>159925541.23739317</v>
      </c>
      <c r="G76" s="7">
        <f t="shared" si="69"/>
        <v>65012132044.640953</v>
      </c>
      <c r="H76" s="7">
        <f t="shared" si="70"/>
        <v>216707106.81546986</v>
      </c>
      <c r="I76" s="8">
        <f t="shared" si="71"/>
        <v>390785528.34185374</v>
      </c>
      <c r="J76" s="7">
        <f t="shared" si="72"/>
        <v>216707106.81546986</v>
      </c>
      <c r="K76" s="8">
        <f t="shared" si="46"/>
        <v>174078421.52638388</v>
      </c>
      <c r="L76" s="7">
        <v>0</v>
      </c>
      <c r="M76" s="7">
        <f t="shared" si="47"/>
        <v>64838053623.114571</v>
      </c>
      <c r="N76" s="107" t="s">
        <v>437</v>
      </c>
      <c r="O76" s="10">
        <f t="shared" si="73"/>
        <v>27</v>
      </c>
      <c r="P76" s="11">
        <f t="shared" si="74"/>
        <v>218420036.46439222</v>
      </c>
      <c r="Q76" s="11">
        <f t="shared" si="75"/>
        <v>174478059.62071902</v>
      </c>
      <c r="R76" s="37">
        <f t="shared" si="76"/>
        <v>392898096.08511126</v>
      </c>
      <c r="S76" s="39">
        <f t="shared" si="77"/>
        <v>0.66669999999999996</v>
      </c>
      <c r="T76" s="38">
        <f t="shared" si="20"/>
        <v>218420036.46439222</v>
      </c>
      <c r="U76" s="15">
        <f t="shared" si="21"/>
        <v>43525124.195551455</v>
      </c>
      <c r="V76" s="15">
        <f t="shared" si="78"/>
        <v>261945160.65994367</v>
      </c>
      <c r="W76" s="13">
        <f t="shared" si="79"/>
        <v>2</v>
      </c>
      <c r="X76" s="14">
        <f t="shared" si="80"/>
        <v>131005243.54532668</v>
      </c>
      <c r="Y76" s="106"/>
    </row>
    <row r="77" spans="1:25">
      <c r="A77" s="1">
        <v>46813</v>
      </c>
      <c r="B77" s="9">
        <f t="shared" si="22"/>
        <v>31</v>
      </c>
      <c r="C77" s="5">
        <f>VLOOKUP(A77,Encargos!$A$8:$B$652,2,0)</f>
        <v>2.4659999999999999E-3</v>
      </c>
      <c r="D77">
        <f t="shared" si="81"/>
        <v>242</v>
      </c>
      <c r="E77" s="7">
        <f t="shared" si="67"/>
        <v>64838053623.114571</v>
      </c>
      <c r="F77" s="7">
        <f t="shared" si="68"/>
        <v>159890640.23460051</v>
      </c>
      <c r="G77" s="7">
        <f t="shared" si="69"/>
        <v>64997944263.349174</v>
      </c>
      <c r="H77" s="7">
        <f t="shared" si="70"/>
        <v>216659814.21116394</v>
      </c>
      <c r="I77" s="8">
        <f t="shared" si="71"/>
        <v>391749205.45474482</v>
      </c>
      <c r="J77" s="7">
        <f t="shared" si="72"/>
        <v>216659814.21116394</v>
      </c>
      <c r="K77" s="8">
        <f t="shared" si="46"/>
        <v>175089391.24358088</v>
      </c>
      <c r="L77" s="7">
        <v>0</v>
      </c>
      <c r="M77" s="7">
        <f t="shared" si="47"/>
        <v>64822854872.105598</v>
      </c>
      <c r="N77" s="107" t="s">
        <v>438</v>
      </c>
      <c r="O77" s="10">
        <f t="shared" si="73"/>
        <v>29</v>
      </c>
      <c r="P77" s="11">
        <f t="shared" si="74"/>
        <v>218383857.60520357</v>
      </c>
      <c r="Q77" s="11">
        <f t="shared" si="75"/>
        <v>175493273.42239526</v>
      </c>
      <c r="R77" s="37">
        <f t="shared" si="76"/>
        <v>393877131.02759886</v>
      </c>
      <c r="S77" s="39">
        <f t="shared" si="77"/>
        <v>0.66669999999999996</v>
      </c>
      <c r="T77" s="38">
        <f t="shared" si="20"/>
        <v>218383857.60520357</v>
      </c>
      <c r="U77" s="15">
        <f t="shared" si="21"/>
        <v>44214025.650896579</v>
      </c>
      <c r="V77" s="15">
        <f t="shared" si="78"/>
        <v>262597883.25610015</v>
      </c>
      <c r="W77" s="13">
        <f t="shared" si="79"/>
        <v>2</v>
      </c>
      <c r="X77" s="14">
        <f t="shared" si="80"/>
        <v>131328302.47590946</v>
      </c>
      <c r="Y77" s="106"/>
    </row>
    <row r="78" spans="1:25">
      <c r="A78" s="1">
        <v>46844</v>
      </c>
      <c r="B78" s="9">
        <f t="shared" si="22"/>
        <v>30</v>
      </c>
      <c r="C78" s="5">
        <f>VLOOKUP(A78,Encargos!$A$8:$B$652,2,0)</f>
        <v>2.4659999999999999E-3</v>
      </c>
      <c r="D78">
        <f t="shared" si="81"/>
        <v>241</v>
      </c>
      <c r="E78" s="7">
        <f t="shared" si="67"/>
        <v>64822854872.105598</v>
      </c>
      <c r="F78" s="7">
        <f t="shared" si="68"/>
        <v>159853160.1146124</v>
      </c>
      <c r="G78" s="7">
        <f t="shared" si="69"/>
        <v>64982708032.220207</v>
      </c>
      <c r="H78" s="7">
        <f t="shared" si="70"/>
        <v>216609026.77406737</v>
      </c>
      <c r="I78" s="8">
        <f t="shared" si="71"/>
        <v>392715258.9953962</v>
      </c>
      <c r="J78" s="7">
        <f t="shared" si="72"/>
        <v>216609026.77406737</v>
      </c>
      <c r="K78" s="8">
        <f t="shared" si="46"/>
        <v>176106232.22132882</v>
      </c>
      <c r="L78" s="7">
        <v>0</v>
      </c>
      <c r="M78" s="7">
        <f t="shared" si="47"/>
        <v>64806601799.998878</v>
      </c>
      <c r="N78" s="107" t="s">
        <v>137</v>
      </c>
      <c r="O78" s="10">
        <f t="shared" si="73"/>
        <v>29</v>
      </c>
      <c r="P78" s="11">
        <f t="shared" si="74"/>
        <v>218393719.98925272</v>
      </c>
      <c r="Q78" s="11">
        <f t="shared" si="75"/>
        <v>176526017.01847145</v>
      </c>
      <c r="R78" s="37">
        <f t="shared" si="76"/>
        <v>394919737.00772417</v>
      </c>
      <c r="S78" s="39">
        <f t="shared" si="77"/>
        <v>0.66669999999999996</v>
      </c>
      <c r="T78" s="38">
        <f t="shared" si="20"/>
        <v>218393719.98925272</v>
      </c>
      <c r="U78" s="15">
        <f t="shared" si="21"/>
        <v>44899268.673796982</v>
      </c>
      <c r="V78" s="15">
        <f t="shared" si="78"/>
        <v>263292988.6630497</v>
      </c>
      <c r="W78" s="13">
        <f t="shared" si="79"/>
        <v>1</v>
      </c>
      <c r="X78" s="14">
        <f t="shared" si="80"/>
        <v>131652158.06981507</v>
      </c>
      <c r="Y78" s="106"/>
    </row>
    <row r="79" spans="1:25">
      <c r="A79" s="1">
        <v>46874</v>
      </c>
      <c r="B79" s="9">
        <f t="shared" si="22"/>
        <v>31</v>
      </c>
      <c r="C79" s="5">
        <f>VLOOKUP(A79,Encargos!$A$8:$B$652,2,0)</f>
        <v>2.4659999999999999E-3</v>
      </c>
      <c r="D79">
        <f t="shared" si="81"/>
        <v>240</v>
      </c>
      <c r="E79" s="7">
        <f t="shared" si="67"/>
        <v>64806601799.998878</v>
      </c>
      <c r="F79" s="7">
        <f t="shared" si="68"/>
        <v>159813080.03879723</v>
      </c>
      <c r="G79" s="7">
        <f t="shared" si="69"/>
        <v>64966414880.037674</v>
      </c>
      <c r="H79" s="7">
        <f t="shared" si="70"/>
        <v>216554716.26679227</v>
      </c>
      <c r="I79" s="8">
        <f t="shared" si="71"/>
        <v>393683694.82407886</v>
      </c>
      <c r="J79" s="7">
        <f t="shared" si="72"/>
        <v>216554716.26679227</v>
      </c>
      <c r="K79" s="8">
        <f t="shared" si="46"/>
        <v>177128978.55728659</v>
      </c>
      <c r="L79" s="7">
        <v>0</v>
      </c>
      <c r="M79" s="7">
        <f t="shared" si="47"/>
        <v>64789285901.480385</v>
      </c>
      <c r="N79" s="107" t="s">
        <v>439</v>
      </c>
      <c r="O79" s="10">
        <f t="shared" si="73"/>
        <v>29</v>
      </c>
      <c r="P79" s="11">
        <f t="shared" si="74"/>
        <v>218284562.77340972</v>
      </c>
      <c r="Q79" s="11">
        <f t="shared" si="75"/>
        <v>177537565.49269584</v>
      </c>
      <c r="R79" s="37">
        <f t="shared" si="76"/>
        <v>395822128.26610553</v>
      </c>
      <c r="S79" s="39">
        <f t="shared" si="77"/>
        <v>0.66669999999999996</v>
      </c>
      <c r="T79" s="38">
        <f t="shared" si="20"/>
        <v>218284562.77340972</v>
      </c>
      <c r="U79" s="15">
        <f t="shared" si="21"/>
        <v>45610050.141602814</v>
      </c>
      <c r="V79" s="15">
        <f t="shared" si="78"/>
        <v>263894612.91501254</v>
      </c>
      <c r="W79" s="13">
        <f t="shared" si="79"/>
        <v>2</v>
      </c>
      <c r="X79" s="14">
        <f t="shared" si="80"/>
        <v>131976812.2916152</v>
      </c>
      <c r="Y79" s="106"/>
    </row>
    <row r="80" spans="1:25">
      <c r="A80" s="1">
        <v>46905</v>
      </c>
      <c r="B80" s="9">
        <f t="shared" si="22"/>
        <v>30</v>
      </c>
      <c r="C80" s="5">
        <f>VLOOKUP(A80,Encargos!$A$8:$B$652,2,0)</f>
        <v>2.4659999999999999E-3</v>
      </c>
      <c r="D80">
        <f t="shared" si="81"/>
        <v>239</v>
      </c>
      <c r="E80" s="7">
        <f t="shared" si="67"/>
        <v>64789285901.480385</v>
      </c>
      <c r="F80" s="7">
        <f t="shared" si="68"/>
        <v>159770379.03305063</v>
      </c>
      <c r="G80" s="7">
        <f t="shared" si="69"/>
        <v>64949056280.513435</v>
      </c>
      <c r="H80" s="7">
        <f t="shared" si="70"/>
        <v>216496854.26837814</v>
      </c>
      <c r="I80" s="8">
        <f t="shared" si="71"/>
        <v>394654518.81551498</v>
      </c>
      <c r="J80" s="7">
        <f t="shared" si="72"/>
        <v>216496854.26837814</v>
      </c>
      <c r="K80" s="8">
        <f t="shared" si="46"/>
        <v>178157664.54713684</v>
      </c>
      <c r="L80" s="7">
        <v>0</v>
      </c>
      <c r="M80" s="7">
        <f t="shared" si="47"/>
        <v>64770898615.966301</v>
      </c>
      <c r="N80" s="107" t="s">
        <v>139</v>
      </c>
      <c r="O80" s="10">
        <f t="shared" si="73"/>
        <v>29</v>
      </c>
      <c r="P80" s="11">
        <f t="shared" si="74"/>
        <v>218287543.37133363</v>
      </c>
      <c r="Q80" s="11">
        <f t="shared" si="75"/>
        <v>178582339.34784082</v>
      </c>
      <c r="R80" s="37">
        <f t="shared" si="76"/>
        <v>396869882.71917444</v>
      </c>
      <c r="S80" s="39">
        <f t="shared" si="77"/>
        <v>0.66669999999999996</v>
      </c>
      <c r="T80" s="38">
        <f t="shared" si="20"/>
        <v>218287543.37133363</v>
      </c>
      <c r="U80" s="15">
        <f t="shared" si="21"/>
        <v>46305607.437539965</v>
      </c>
      <c r="V80" s="15">
        <f t="shared" si="78"/>
        <v>264593150.80887359</v>
      </c>
      <c r="W80" s="13">
        <f t="shared" si="79"/>
        <v>1</v>
      </c>
      <c r="X80" s="14">
        <f t="shared" si="80"/>
        <v>132302267.11072634</v>
      </c>
      <c r="Y80" s="106"/>
    </row>
    <row r="81" spans="1:25">
      <c r="A81" s="1">
        <v>46935</v>
      </c>
      <c r="B81" s="9">
        <f t="shared" si="22"/>
        <v>31</v>
      </c>
      <c r="C81" s="5">
        <f>VLOOKUP(A81,Encargos!$A$8:$B$652,2,0)</f>
        <v>2.4659999999999999E-3</v>
      </c>
      <c r="D81">
        <f t="shared" si="81"/>
        <v>238</v>
      </c>
      <c r="E81" s="7">
        <f t="shared" si="67"/>
        <v>64770898615.966301</v>
      </c>
      <c r="F81" s="7">
        <f t="shared" si="68"/>
        <v>159725035.9869729</v>
      </c>
      <c r="G81" s="7">
        <f t="shared" si="69"/>
        <v>64930623651.953278</v>
      </c>
      <c r="H81" s="7">
        <f t="shared" si="70"/>
        <v>216435412.1731776</v>
      </c>
      <c r="I81" s="8">
        <f t="shared" si="71"/>
        <v>395627736.85891396</v>
      </c>
      <c r="J81" s="7">
        <f t="shared" si="72"/>
        <v>216435412.1731776</v>
      </c>
      <c r="K81" s="8">
        <f t="shared" si="46"/>
        <v>179192324.68573636</v>
      </c>
      <c r="L81" s="7">
        <v>0</v>
      </c>
      <c r="M81" s="7">
        <f t="shared" si="47"/>
        <v>64751431327.26754</v>
      </c>
      <c r="N81" s="107" t="s">
        <v>440</v>
      </c>
      <c r="O81" s="10">
        <f t="shared" si="73"/>
        <v>29</v>
      </c>
      <c r="P81" s="11">
        <f t="shared" si="74"/>
        <v>218171058.87615344</v>
      </c>
      <c r="Q81" s="11">
        <f t="shared" si="75"/>
        <v>179605671.18267065</v>
      </c>
      <c r="R81" s="37">
        <f t="shared" si="76"/>
        <v>397776730.05882406</v>
      </c>
      <c r="S81" s="39">
        <f t="shared" si="77"/>
        <v>0.66669999999999996</v>
      </c>
      <c r="T81" s="38">
        <f t="shared" si="20"/>
        <v>218171058.87615344</v>
      </c>
      <c r="U81" s="15">
        <f t="shared" si="21"/>
        <v>47026687.054064542</v>
      </c>
      <c r="V81" s="15">
        <f t="shared" si="78"/>
        <v>265197745.93021798</v>
      </c>
      <c r="W81" s="13">
        <f t="shared" si="79"/>
        <v>2</v>
      </c>
      <c r="X81" s="14">
        <f t="shared" si="80"/>
        <v>132628524.50142133</v>
      </c>
      <c r="Y81" s="106"/>
    </row>
    <row r="82" spans="1:25">
      <c r="A82" s="1">
        <v>46966</v>
      </c>
      <c r="B82" s="9">
        <f t="shared" si="22"/>
        <v>31</v>
      </c>
      <c r="C82" s="5">
        <f>VLOOKUP(A82,Encargos!$A$8:$B$652,2,0)</f>
        <v>2.4659999999999999E-3</v>
      </c>
      <c r="D82">
        <f t="shared" si="81"/>
        <v>237</v>
      </c>
      <c r="E82" s="7">
        <f t="shared" si="67"/>
        <v>64751431327.26754</v>
      </c>
      <c r="F82" s="7">
        <f t="shared" si="68"/>
        <v>159677029.65304175</v>
      </c>
      <c r="G82" s="7">
        <f t="shared" si="69"/>
        <v>64911108356.920578</v>
      </c>
      <c r="H82" s="7">
        <f t="shared" si="70"/>
        <v>216370361.18973526</v>
      </c>
      <c r="I82" s="8">
        <f t="shared" si="71"/>
        <v>396603354.85800815</v>
      </c>
      <c r="J82" s="7">
        <f t="shared" si="72"/>
        <v>216370361.18973526</v>
      </c>
      <c r="K82" s="8">
        <f t="shared" si="46"/>
        <v>180232993.66827288</v>
      </c>
      <c r="L82" s="7">
        <v>0</v>
      </c>
      <c r="M82" s="7">
        <f t="shared" si="47"/>
        <v>64730875363.252304</v>
      </c>
      <c r="N82" s="107" t="s">
        <v>441</v>
      </c>
      <c r="O82" s="10">
        <f t="shared" si="73"/>
        <v>29</v>
      </c>
      <c r="P82" s="11">
        <f t="shared" si="74"/>
        <v>218108906.77811599</v>
      </c>
      <c r="Q82" s="11">
        <f t="shared" si="75"/>
        <v>180648740.69703326</v>
      </c>
      <c r="R82" s="37">
        <f t="shared" si="76"/>
        <v>398757647.47514927</v>
      </c>
      <c r="S82" s="39">
        <f t="shared" si="77"/>
        <v>0.66669999999999996</v>
      </c>
      <c r="T82" s="38">
        <f t="shared" ref="T82:T145" si="82">IF(V82&lt;P82,V82,P82)</f>
        <v>218108906.77811599</v>
      </c>
      <c r="U82" s="15">
        <f t="shared" ref="U82:U145" si="83">V82-T82</f>
        <v>47742816.793566018</v>
      </c>
      <c r="V82" s="15">
        <f t="shared" si="78"/>
        <v>265851723.57168201</v>
      </c>
      <c r="W82" s="13">
        <f t="shared" si="79"/>
        <v>2</v>
      </c>
      <c r="X82" s="14">
        <f t="shared" si="80"/>
        <v>132955586.44284189</v>
      </c>
      <c r="Y82" s="106"/>
    </row>
    <row r="83" spans="1:25">
      <c r="A83" s="1">
        <v>46997</v>
      </c>
      <c r="B83" s="9">
        <f t="shared" si="22"/>
        <v>30</v>
      </c>
      <c r="C83" s="5">
        <f>VLOOKUP(A83,Encargos!$A$8:$B$652,2,0)</f>
        <v>2.4659999999999999E-3</v>
      </c>
      <c r="D83">
        <f t="shared" si="81"/>
        <v>236</v>
      </c>
      <c r="E83" s="7">
        <f t="shared" si="67"/>
        <v>64730875363.252304</v>
      </c>
      <c r="F83" s="7">
        <f t="shared" si="68"/>
        <v>159626338.64578018</v>
      </c>
      <c r="G83" s="7">
        <f t="shared" si="69"/>
        <v>64890501701.898087</v>
      </c>
      <c r="H83" s="7">
        <f t="shared" si="70"/>
        <v>216301672.33966032</v>
      </c>
      <c r="I83" s="8">
        <f t="shared" si="71"/>
        <v>397581378.73108798</v>
      </c>
      <c r="J83" s="7">
        <f t="shared" si="72"/>
        <v>216301672.33966032</v>
      </c>
      <c r="K83" s="8">
        <f t="shared" si="46"/>
        <v>181279706.39142767</v>
      </c>
      <c r="L83" s="7">
        <v>0</v>
      </c>
      <c r="M83" s="7">
        <f t="shared" si="47"/>
        <v>64709221995.50666</v>
      </c>
      <c r="N83" s="107" t="s">
        <v>142</v>
      </c>
      <c r="O83" s="10">
        <f t="shared" si="73"/>
        <v>29</v>
      </c>
      <c r="P83" s="11">
        <f t="shared" si="74"/>
        <v>218101349.13618904</v>
      </c>
      <c r="Q83" s="11">
        <f t="shared" si="75"/>
        <v>181711823.20986009</v>
      </c>
      <c r="R83" s="37">
        <f t="shared" si="76"/>
        <v>399813172.34604913</v>
      </c>
      <c r="S83" s="39">
        <f t="shared" si="77"/>
        <v>0.66669999999999996</v>
      </c>
      <c r="T83" s="38">
        <f t="shared" si="82"/>
        <v>218101349.13618904</v>
      </c>
      <c r="U83" s="15">
        <f t="shared" si="83"/>
        <v>48454092.866921902</v>
      </c>
      <c r="V83" s="15">
        <f t="shared" si="78"/>
        <v>266555442.00311095</v>
      </c>
      <c r="W83" s="13">
        <f t="shared" si="79"/>
        <v>1</v>
      </c>
      <c r="X83" s="14">
        <f t="shared" si="80"/>
        <v>133283454.91900997</v>
      </c>
      <c r="Y83" s="106"/>
    </row>
    <row r="84" spans="1:25">
      <c r="A84" s="1">
        <v>47027</v>
      </c>
      <c r="B84" s="9">
        <f t="shared" si="22"/>
        <v>31</v>
      </c>
      <c r="C84" s="5">
        <f>VLOOKUP(A84,Encargos!$A$8:$B$652,2,0)</f>
        <v>2.4659999999999999E-3</v>
      </c>
      <c r="D84">
        <f t="shared" si="81"/>
        <v>235</v>
      </c>
      <c r="E84" s="7">
        <f t="shared" si="67"/>
        <v>64709221995.50666</v>
      </c>
      <c r="F84" s="7">
        <f t="shared" si="68"/>
        <v>159572941.44091943</v>
      </c>
      <c r="G84" s="7">
        <f t="shared" si="69"/>
        <v>64868794936.947578</v>
      </c>
      <c r="H84" s="7">
        <f t="shared" si="70"/>
        <v>216229316.45649195</v>
      </c>
      <c r="I84" s="8">
        <f t="shared" si="71"/>
        <v>398561814.41103882</v>
      </c>
      <c r="J84" s="7">
        <f t="shared" si="72"/>
        <v>216229316.45649195</v>
      </c>
      <c r="K84" s="8">
        <f t="shared" si="46"/>
        <v>182332497.95454687</v>
      </c>
      <c r="L84" s="7">
        <v>0</v>
      </c>
      <c r="M84" s="7">
        <f t="shared" si="47"/>
        <v>64686462438.993027</v>
      </c>
      <c r="N84" s="107" t="s">
        <v>442</v>
      </c>
      <c r="O84" s="10">
        <f t="shared" si="73"/>
        <v>29</v>
      </c>
      <c r="P84" s="11">
        <f t="shared" si="74"/>
        <v>217973657.14838353</v>
      </c>
      <c r="Q84" s="11">
        <f t="shared" si="75"/>
        <v>182753087.95157361</v>
      </c>
      <c r="R84" s="37">
        <f t="shared" si="76"/>
        <v>400726745.09995711</v>
      </c>
      <c r="S84" s="39">
        <f t="shared" si="77"/>
        <v>0.66669999999999996</v>
      </c>
      <c r="T84" s="38">
        <f t="shared" si="82"/>
        <v>217973657.14838353</v>
      </c>
      <c r="U84" s="15">
        <f t="shared" si="83"/>
        <v>49190863.809757859</v>
      </c>
      <c r="V84" s="15">
        <f t="shared" si="78"/>
        <v>267164520.95814139</v>
      </c>
      <c r="W84" s="13">
        <f t="shared" si="79"/>
        <v>2</v>
      </c>
      <c r="X84" s="14">
        <f t="shared" si="80"/>
        <v>133612131.91884017</v>
      </c>
      <c r="Y84" s="106"/>
    </row>
    <row r="85" spans="1:25">
      <c r="A85" s="1">
        <v>47058</v>
      </c>
      <c r="B85" s="9">
        <f t="shared" si="22"/>
        <v>30</v>
      </c>
      <c r="C85" s="5">
        <f>VLOOKUP(A85,Encargos!$A$8:$B$652,2,0)</f>
        <v>2.4659999999999999E-3</v>
      </c>
      <c r="D85">
        <f t="shared" si="81"/>
        <v>234</v>
      </c>
      <c r="E85" s="7">
        <f t="shared" si="67"/>
        <v>64686462438.993027</v>
      </c>
      <c r="F85" s="7">
        <f t="shared" si="68"/>
        <v>159516816.37455681</v>
      </c>
      <c r="G85" s="7">
        <f t="shared" si="69"/>
        <v>64845979255.367584</v>
      </c>
      <c r="H85" s="7">
        <f t="shared" si="70"/>
        <v>216153264.18455863</v>
      </c>
      <c r="I85" s="8">
        <f t="shared" si="71"/>
        <v>399544667.84537643</v>
      </c>
      <c r="J85" s="7">
        <f t="shared" si="72"/>
        <v>216153264.18455863</v>
      </c>
      <c r="K85" s="8">
        <f t="shared" si="46"/>
        <v>183391403.6608178</v>
      </c>
      <c r="L85" s="7">
        <v>0</v>
      </c>
      <c r="M85" s="7">
        <f t="shared" si="47"/>
        <v>64662587851.706764</v>
      </c>
      <c r="N85" s="107" t="s">
        <v>144</v>
      </c>
      <c r="O85" s="10">
        <f t="shared" si="73"/>
        <v>29</v>
      </c>
      <c r="P85" s="11">
        <f t="shared" si="74"/>
        <v>217958928.10184699</v>
      </c>
      <c r="Q85" s="11">
        <f t="shared" si="75"/>
        <v>183828554.13648468</v>
      </c>
      <c r="R85" s="37">
        <f t="shared" si="76"/>
        <v>401787482.23833168</v>
      </c>
      <c r="S85" s="39">
        <f t="shared" si="77"/>
        <v>0.66669999999999996</v>
      </c>
      <c r="T85" s="38">
        <f t="shared" si="82"/>
        <v>217958928.10184699</v>
      </c>
      <c r="U85" s="15">
        <f t="shared" si="83"/>
        <v>49912786.306448728</v>
      </c>
      <c r="V85" s="15">
        <f t="shared" si="78"/>
        <v>267871714.40829572</v>
      </c>
      <c r="W85" s="13">
        <f t="shared" si="79"/>
        <v>1</v>
      </c>
      <c r="X85" s="14">
        <f t="shared" si="80"/>
        <v>133941619.43615209</v>
      </c>
      <c r="Y85" s="106"/>
    </row>
    <row r="86" spans="1:25">
      <c r="A86" s="1">
        <v>47088</v>
      </c>
      <c r="B86" s="9">
        <f t="shared" si="22"/>
        <v>31</v>
      </c>
      <c r="C86" s="5">
        <f>VLOOKUP(A86,Encargos!$A$8:$B$652,2,0)</f>
        <v>2.4659999999999999E-3</v>
      </c>
      <c r="D86">
        <f t="shared" si="81"/>
        <v>233</v>
      </c>
      <c r="E86" s="7">
        <f t="shared" si="67"/>
        <v>64662587851.706764</v>
      </c>
      <c r="F86" s="7">
        <f t="shared" si="68"/>
        <v>159457941.64230886</v>
      </c>
      <c r="G86" s="7">
        <f t="shared" si="69"/>
        <v>64822045793.349075</v>
      </c>
      <c r="H86" s="7">
        <f t="shared" si="70"/>
        <v>216073485.97783026</v>
      </c>
      <c r="I86" s="8">
        <f t="shared" si="71"/>
        <v>400529944.99628311</v>
      </c>
      <c r="J86" s="7">
        <f t="shared" si="72"/>
        <v>216073485.97783026</v>
      </c>
      <c r="K86" s="8">
        <f t="shared" si="46"/>
        <v>184456459.01845285</v>
      </c>
      <c r="L86" s="7">
        <v>0</v>
      </c>
      <c r="M86" s="7">
        <f t="shared" si="47"/>
        <v>64637589334.33062</v>
      </c>
      <c r="N86" s="107" t="s">
        <v>443</v>
      </c>
      <c r="O86" s="10">
        <f t="shared" si="73"/>
        <v>29</v>
      </c>
      <c r="P86" s="11">
        <f t="shared" si="74"/>
        <v>217823617.88995939</v>
      </c>
      <c r="Q86" s="11">
        <f t="shared" si="75"/>
        <v>184881948.39868101</v>
      </c>
      <c r="R86" s="37">
        <f t="shared" si="76"/>
        <v>402705566.28864038</v>
      </c>
      <c r="S86" s="39">
        <f t="shared" si="77"/>
        <v>0.66669999999999996</v>
      </c>
      <c r="T86" s="38">
        <f t="shared" si="82"/>
        <v>217823617.88995939</v>
      </c>
      <c r="U86" s="15">
        <f t="shared" si="83"/>
        <v>50660183.154677153</v>
      </c>
      <c r="V86" s="15">
        <f t="shared" si="78"/>
        <v>268483801.04463655</v>
      </c>
      <c r="W86" s="13">
        <f t="shared" si="79"/>
        <v>2</v>
      </c>
      <c r="X86" s="14">
        <f t="shared" si="80"/>
        <v>134271919.46968156</v>
      </c>
      <c r="Y86" s="106"/>
    </row>
    <row r="87" spans="1:25">
      <c r="A87" s="1">
        <v>47119</v>
      </c>
      <c r="B87" s="9">
        <f t="shared" si="22"/>
        <v>31</v>
      </c>
      <c r="C87" s="5">
        <f>VLOOKUP(A87,Encargos!$A$8:$B$652,2,0)</f>
        <v>2.4659999999999999E-3</v>
      </c>
      <c r="D87">
        <f t="shared" si="81"/>
        <v>232</v>
      </c>
      <c r="E87" s="7">
        <f t="shared" si="67"/>
        <v>64637589334.33062</v>
      </c>
      <c r="F87" s="7">
        <f t="shared" si="68"/>
        <v>159396295.29845929</v>
      </c>
      <c r="G87" s="7">
        <f t="shared" si="69"/>
        <v>64796985629.629082</v>
      </c>
      <c r="H87" s="7">
        <f t="shared" si="70"/>
        <v>215989952.09876361</v>
      </c>
      <c r="I87" s="8">
        <f t="shared" si="71"/>
        <v>401517651.84064394</v>
      </c>
      <c r="J87" s="7">
        <f t="shared" si="72"/>
        <v>215989952.09876361</v>
      </c>
      <c r="K87" s="8">
        <f t="shared" si="46"/>
        <v>185527699.74188033</v>
      </c>
      <c r="L87" s="7">
        <v>0</v>
      </c>
      <c r="M87" s="7">
        <f t="shared" si="47"/>
        <v>64611457929.887199</v>
      </c>
      <c r="N87" s="107" t="s">
        <v>444</v>
      </c>
      <c r="O87" s="10">
        <f t="shared" si="73"/>
        <v>29</v>
      </c>
      <c r="P87" s="11">
        <f t="shared" si="74"/>
        <v>217742978.04073128</v>
      </c>
      <c r="Q87" s="11">
        <f t="shared" si="75"/>
        <v>185955660.17437693</v>
      </c>
      <c r="R87" s="37">
        <f t="shared" si="76"/>
        <v>403698638.21510822</v>
      </c>
      <c r="S87" s="39">
        <f t="shared" si="77"/>
        <v>0.77780000000000005</v>
      </c>
      <c r="T87" s="38">
        <f t="shared" si="82"/>
        <v>217742978.04073128</v>
      </c>
      <c r="U87" s="15">
        <f t="shared" si="83"/>
        <v>96253822.762979895</v>
      </c>
      <c r="V87" s="15">
        <f t="shared" si="78"/>
        <v>313996800.80371118</v>
      </c>
      <c r="W87" s="13">
        <f t="shared" si="79"/>
        <v>2</v>
      </c>
      <c r="X87" s="14">
        <f t="shared" si="80"/>
        <v>89735356.015395865</v>
      </c>
      <c r="Y87" s="106"/>
    </row>
    <row r="88" spans="1:25">
      <c r="A88" s="1">
        <v>47150</v>
      </c>
      <c r="B88" s="9">
        <f t="shared" si="22"/>
        <v>28</v>
      </c>
      <c r="C88" s="5">
        <f>VLOOKUP(A88,Encargos!$A$8:$B$652,2,0)</f>
        <v>2.4659999999999999E-3</v>
      </c>
      <c r="D88">
        <f t="shared" si="81"/>
        <v>231</v>
      </c>
      <c r="E88" s="7">
        <f t="shared" si="67"/>
        <v>64611457929.887199</v>
      </c>
      <c r="F88" s="7">
        <f t="shared" si="68"/>
        <v>159331855.25510183</v>
      </c>
      <c r="G88" s="7">
        <f t="shared" si="69"/>
        <v>64770789785.142303</v>
      </c>
      <c r="H88" s="7">
        <f t="shared" si="70"/>
        <v>215902632.61714104</v>
      </c>
      <c r="I88" s="8">
        <f t="shared" si="71"/>
        <v>402507794.37008291</v>
      </c>
      <c r="J88" s="7">
        <f t="shared" si="72"/>
        <v>215902632.61714104</v>
      </c>
      <c r="K88" s="8">
        <f t="shared" si="46"/>
        <v>186605161.75294188</v>
      </c>
      <c r="L88" s="7">
        <v>0</v>
      </c>
      <c r="M88" s="7">
        <f t="shared" si="47"/>
        <v>64584184623.389359</v>
      </c>
      <c r="N88" s="107" t="s">
        <v>147</v>
      </c>
      <c r="O88" s="10">
        <f t="shared" si="73"/>
        <v>27</v>
      </c>
      <c r="P88" s="11">
        <f t="shared" si="74"/>
        <v>217712785.38491213</v>
      </c>
      <c r="Q88" s="11">
        <f t="shared" si="75"/>
        <v>187048875.97513258</v>
      </c>
      <c r="R88" s="37">
        <f t="shared" si="76"/>
        <v>404761661.36004472</v>
      </c>
      <c r="S88" s="39">
        <f t="shared" si="77"/>
        <v>0.77780000000000005</v>
      </c>
      <c r="T88" s="38">
        <f t="shared" si="82"/>
        <v>217712785.38491213</v>
      </c>
      <c r="U88" s="15">
        <f t="shared" si="83"/>
        <v>97110834.82093066</v>
      </c>
      <c r="V88" s="15">
        <f t="shared" si="78"/>
        <v>314823620.20584279</v>
      </c>
      <c r="W88" s="13">
        <f t="shared" si="79"/>
        <v>1</v>
      </c>
      <c r="X88" s="14">
        <f t="shared" si="80"/>
        <v>89956643.403329819</v>
      </c>
      <c r="Y88" s="106"/>
    </row>
    <row r="89" spans="1:25">
      <c r="A89" s="1">
        <v>47178</v>
      </c>
      <c r="B89" s="9">
        <f t="shared" si="22"/>
        <v>31</v>
      </c>
      <c r="C89" s="5">
        <f>VLOOKUP(A89,Encargos!$A$8:$B$652,2,0)</f>
        <v>2.4659999999999999E-3</v>
      </c>
      <c r="D89">
        <f t="shared" si="81"/>
        <v>230</v>
      </c>
      <c r="E89" s="7">
        <f t="shared" si="67"/>
        <v>64584184623.389359</v>
      </c>
      <c r="F89" s="7">
        <f t="shared" si="68"/>
        <v>159264599.28127816</v>
      </c>
      <c r="G89" s="7">
        <f t="shared" si="69"/>
        <v>64743449222.670639</v>
      </c>
      <c r="H89" s="7">
        <f t="shared" si="70"/>
        <v>215811497.40890214</v>
      </c>
      <c r="I89" s="8">
        <f t="shared" si="71"/>
        <v>403500378.5909996</v>
      </c>
      <c r="J89" s="7">
        <f t="shared" si="72"/>
        <v>215811497.40890214</v>
      </c>
      <c r="K89" s="8">
        <f t="shared" si="46"/>
        <v>187688881.18209746</v>
      </c>
      <c r="L89" s="7">
        <v>0</v>
      </c>
      <c r="M89" s="7">
        <f t="shared" si="47"/>
        <v>64555760341.488541</v>
      </c>
      <c r="N89" s="107" t="s">
        <v>445</v>
      </c>
      <c r="O89" s="10">
        <f t="shared" si="73"/>
        <v>29</v>
      </c>
      <c r="P89" s="11">
        <f t="shared" si="74"/>
        <v>217570307.99840379</v>
      </c>
      <c r="Q89" s="11">
        <f t="shared" si="75"/>
        <v>188121826.85477734</v>
      </c>
      <c r="R89" s="37">
        <f t="shared" si="76"/>
        <v>405692134.85318112</v>
      </c>
      <c r="S89" s="39">
        <f t="shared" si="77"/>
        <v>0.77780000000000005</v>
      </c>
      <c r="T89" s="38">
        <f t="shared" si="82"/>
        <v>217570307.99840379</v>
      </c>
      <c r="U89" s="15">
        <f t="shared" si="83"/>
        <v>97977034.490400493</v>
      </c>
      <c r="V89" s="15">
        <f t="shared" si="78"/>
        <v>315547342.48880428</v>
      </c>
      <c r="W89" s="13">
        <f t="shared" si="79"/>
        <v>2</v>
      </c>
      <c r="X89" s="14">
        <f t="shared" si="80"/>
        <v>90178476.485962451</v>
      </c>
      <c r="Y89" s="106"/>
    </row>
    <row r="90" spans="1:25">
      <c r="A90" s="1">
        <v>47209</v>
      </c>
      <c r="B90" s="9">
        <f t="shared" si="22"/>
        <v>30</v>
      </c>
      <c r="C90" s="5">
        <f>VLOOKUP(A90,Encargos!$A$8:$B$652,2,0)</f>
        <v>2.4659999999999999E-3</v>
      </c>
      <c r="D90">
        <f t="shared" si="81"/>
        <v>229</v>
      </c>
      <c r="E90" s="7">
        <f t="shared" si="67"/>
        <v>64555760341.488541</v>
      </c>
      <c r="F90" s="7">
        <f t="shared" si="68"/>
        <v>159194505.00211072</v>
      </c>
      <c r="G90" s="7">
        <f t="shared" si="69"/>
        <v>64714954846.490654</v>
      </c>
      <c r="H90" s="7">
        <f t="shared" si="70"/>
        <v>215716516.15496886</v>
      </c>
      <c r="I90" s="8">
        <f t="shared" si="71"/>
        <v>404495410.52460504</v>
      </c>
      <c r="J90" s="7">
        <f t="shared" si="72"/>
        <v>215716516.15496886</v>
      </c>
      <c r="K90" s="8">
        <f t="shared" si="46"/>
        <v>188778894.36963618</v>
      </c>
      <c r="L90" s="7">
        <v>0</v>
      </c>
      <c r="M90" s="7">
        <f t="shared" si="47"/>
        <v>64526175952.121017</v>
      </c>
      <c r="N90" s="107" t="s">
        <v>149</v>
      </c>
      <c r="O90" s="10">
        <f t="shared" si="73"/>
        <v>29</v>
      </c>
      <c r="P90" s="11">
        <f t="shared" si="74"/>
        <v>217537128.52655017</v>
      </c>
      <c r="Q90" s="11">
        <f t="shared" si="75"/>
        <v>189228887.01826754</v>
      </c>
      <c r="R90" s="37">
        <f t="shared" si="76"/>
        <v>406766015.54481769</v>
      </c>
      <c r="S90" s="39">
        <f t="shared" si="77"/>
        <v>0.77780000000000005</v>
      </c>
      <c r="T90" s="38">
        <f t="shared" si="82"/>
        <v>217537128.52655017</v>
      </c>
      <c r="U90" s="15">
        <f t="shared" si="83"/>
        <v>98845478.364209056</v>
      </c>
      <c r="V90" s="15">
        <f t="shared" si="78"/>
        <v>316382606.89075923</v>
      </c>
      <c r="W90" s="13">
        <f t="shared" si="79"/>
        <v>1</v>
      </c>
      <c r="X90" s="14">
        <f t="shared" si="80"/>
        <v>90400856.608976826</v>
      </c>
      <c r="Y90" s="106"/>
    </row>
    <row r="91" spans="1:25">
      <c r="A91" s="1">
        <v>47239</v>
      </c>
      <c r="B91" s="9">
        <f t="shared" si="22"/>
        <v>31</v>
      </c>
      <c r="C91" s="5">
        <f>VLOOKUP(A91,Encargos!$A$8:$B$652,2,0)</f>
        <v>2.4659999999999999E-3</v>
      </c>
      <c r="D91">
        <f t="shared" si="81"/>
        <v>228</v>
      </c>
      <c r="E91" s="7">
        <f t="shared" si="67"/>
        <v>64526175952.121017</v>
      </c>
      <c r="F91" s="7">
        <f t="shared" si="68"/>
        <v>159121549.89793041</v>
      </c>
      <c r="G91" s="7">
        <f t="shared" si="69"/>
        <v>64685297502.018951</v>
      </c>
      <c r="H91" s="7">
        <f t="shared" si="70"/>
        <v>215617658.34006318</v>
      </c>
      <c r="I91" s="8">
        <f t="shared" si="71"/>
        <v>405492896.20695877</v>
      </c>
      <c r="J91" s="7">
        <f t="shared" si="72"/>
        <v>215617658.34006318</v>
      </c>
      <c r="K91" s="8">
        <f t="shared" si="46"/>
        <v>189875237.86689559</v>
      </c>
      <c r="L91" s="7">
        <v>0</v>
      </c>
      <c r="M91" s="7">
        <f t="shared" si="47"/>
        <v>64495422264.152054</v>
      </c>
      <c r="N91" s="107" t="s">
        <v>446</v>
      </c>
      <c r="O91" s="10">
        <f t="shared" si="73"/>
        <v>29</v>
      </c>
      <c r="P91" s="11">
        <f t="shared" si="74"/>
        <v>217382248.68744135</v>
      </c>
      <c r="Q91" s="11">
        <f t="shared" si="75"/>
        <v>190313226.85199577</v>
      </c>
      <c r="R91" s="37">
        <f t="shared" si="76"/>
        <v>407695475.53943712</v>
      </c>
      <c r="S91" s="39">
        <f t="shared" si="77"/>
        <v>0.77780000000000005</v>
      </c>
      <c r="T91" s="38">
        <f t="shared" si="82"/>
        <v>217382248.68744135</v>
      </c>
      <c r="U91" s="15">
        <f t="shared" si="83"/>
        <v>99723292.187132835</v>
      </c>
      <c r="V91" s="15">
        <f t="shared" si="78"/>
        <v>317105540.87457418</v>
      </c>
      <c r="W91" s="13">
        <f t="shared" si="79"/>
        <v>2</v>
      </c>
      <c r="X91" s="14">
        <f t="shared" si="80"/>
        <v>90623785.121374607</v>
      </c>
      <c r="Y91" s="106"/>
    </row>
    <row r="92" spans="1:25">
      <c r="A92" s="1">
        <v>47270</v>
      </c>
      <c r="B92" s="9">
        <f t="shared" si="22"/>
        <v>30</v>
      </c>
      <c r="C92" s="5">
        <f>VLOOKUP(A92,Encargos!$A$8:$B$652,2,0)</f>
        <v>2.4659999999999999E-3</v>
      </c>
      <c r="D92">
        <f t="shared" si="81"/>
        <v>227</v>
      </c>
      <c r="E92" s="7">
        <f t="shared" si="67"/>
        <v>64495422264.152054</v>
      </c>
      <c r="F92" s="7">
        <f t="shared" si="68"/>
        <v>159045711.30339897</v>
      </c>
      <c r="G92" s="7">
        <f t="shared" si="69"/>
        <v>64654467975.455452</v>
      </c>
      <c r="H92" s="7">
        <f t="shared" si="70"/>
        <v>215514893.25151819</v>
      </c>
      <c r="I92" s="8">
        <f t="shared" si="71"/>
        <v>406492841.68900508</v>
      </c>
      <c r="J92" s="7">
        <f t="shared" si="72"/>
        <v>215514893.25151819</v>
      </c>
      <c r="K92" s="8">
        <f t="shared" si="46"/>
        <v>190977948.43748689</v>
      </c>
      <c r="L92" s="7">
        <v>0</v>
      </c>
      <c r="M92" s="7">
        <f t="shared" si="47"/>
        <v>64463490027.017967</v>
      </c>
      <c r="N92" s="107" t="s">
        <v>151</v>
      </c>
      <c r="O92" s="10">
        <f t="shared" si="73"/>
        <v>29</v>
      </c>
      <c r="P92" s="11">
        <f t="shared" si="74"/>
        <v>217341476.16514337</v>
      </c>
      <c r="Q92" s="11">
        <f t="shared" si="75"/>
        <v>191433182.97593746</v>
      </c>
      <c r="R92" s="37">
        <f t="shared" si="76"/>
        <v>408774659.14108086</v>
      </c>
      <c r="S92" s="39">
        <f t="shared" si="77"/>
        <v>0.77780000000000005</v>
      </c>
      <c r="T92" s="38">
        <f t="shared" si="82"/>
        <v>217341476.16514337</v>
      </c>
      <c r="U92" s="15">
        <f t="shared" si="83"/>
        <v>100603453.71478933</v>
      </c>
      <c r="V92" s="15">
        <f t="shared" si="78"/>
        <v>317944929.8799327</v>
      </c>
      <c r="W92" s="13">
        <f t="shared" si="79"/>
        <v>1</v>
      </c>
      <c r="X92" s="14">
        <f t="shared" si="80"/>
        <v>90847263.375483915</v>
      </c>
      <c r="Y92" s="106"/>
    </row>
    <row r="93" spans="1:25">
      <c r="A93" s="1">
        <v>47300</v>
      </c>
      <c r="B93" s="9">
        <f t="shared" ref="B93:B156" si="84">DAY(EDATE(A93,1)-1)</f>
        <v>31</v>
      </c>
      <c r="C93" s="5">
        <f>VLOOKUP(A93,Encargos!$A$8:$B$652,2,0)</f>
        <v>2.4659999999999999E-3</v>
      </c>
      <c r="D93">
        <f t="shared" si="81"/>
        <v>226</v>
      </c>
      <c r="E93" s="7">
        <f t="shared" si="67"/>
        <v>64463490027.017967</v>
      </c>
      <c r="F93" s="7">
        <f t="shared" si="68"/>
        <v>158966966.40662631</v>
      </c>
      <c r="G93" s="7">
        <f t="shared" si="69"/>
        <v>64622456993.424591</v>
      </c>
      <c r="H93" s="7">
        <f t="shared" si="70"/>
        <v>215408189.97808197</v>
      </c>
      <c r="I93" s="8">
        <f t="shared" si="71"/>
        <v>407495253.03661007</v>
      </c>
      <c r="J93" s="7">
        <f t="shared" si="72"/>
        <v>215408189.97808197</v>
      </c>
      <c r="K93" s="8">
        <f t="shared" si="46"/>
        <v>192087063.0585281</v>
      </c>
      <c r="L93" s="7">
        <v>0</v>
      </c>
      <c r="M93" s="7">
        <f t="shared" si="47"/>
        <v>64430369930.366058</v>
      </c>
      <c r="N93" s="107" t="s">
        <v>447</v>
      </c>
      <c r="O93" s="10">
        <f t="shared" si="73"/>
        <v>29</v>
      </c>
      <c r="P93" s="11">
        <f t="shared" si="74"/>
        <v>217178554.77982524</v>
      </c>
      <c r="Q93" s="11">
        <f t="shared" si="75"/>
        <v>192530154.10475948</v>
      </c>
      <c r="R93" s="37">
        <f t="shared" si="76"/>
        <v>409708708.88458472</v>
      </c>
      <c r="S93" s="39">
        <f t="shared" si="77"/>
        <v>0.77780000000000005</v>
      </c>
      <c r="T93" s="38">
        <f t="shared" si="82"/>
        <v>217178554.77982524</v>
      </c>
      <c r="U93" s="15">
        <f t="shared" si="83"/>
        <v>101492878.99060479</v>
      </c>
      <c r="V93" s="15">
        <f t="shared" si="78"/>
        <v>318671433.77043003</v>
      </c>
      <c r="W93" s="13">
        <f t="shared" si="79"/>
        <v>2</v>
      </c>
      <c r="X93" s="14">
        <f t="shared" si="80"/>
        <v>91071292.726967797</v>
      </c>
      <c r="Y93" s="106"/>
    </row>
    <row r="94" spans="1:25">
      <c r="A94" s="1">
        <v>47331</v>
      </c>
      <c r="B94" s="9">
        <f t="shared" si="84"/>
        <v>31</v>
      </c>
      <c r="C94" s="5">
        <f>VLOOKUP(A94,Encargos!$A$8:$B$652,2,0)</f>
        <v>2.4659999999999999E-3</v>
      </c>
      <c r="D94">
        <f t="shared" si="81"/>
        <v>225</v>
      </c>
      <c r="E94" s="7">
        <f t="shared" si="67"/>
        <v>64430369930.366058</v>
      </c>
      <c r="F94" s="7">
        <f t="shared" si="68"/>
        <v>158885292.2482827</v>
      </c>
      <c r="G94" s="7">
        <f t="shared" si="69"/>
        <v>64589255222.614342</v>
      </c>
      <c r="H94" s="7">
        <f t="shared" si="70"/>
        <v>215297517.40871447</v>
      </c>
      <c r="I94" s="8">
        <f t="shared" si="71"/>
        <v>408500136.33059841</v>
      </c>
      <c r="J94" s="7">
        <f t="shared" si="72"/>
        <v>215297517.40871447</v>
      </c>
      <c r="K94" s="8">
        <f t="shared" si="46"/>
        <v>193202618.92188394</v>
      </c>
      <c r="L94" s="7">
        <v>0</v>
      </c>
      <c r="M94" s="7">
        <f t="shared" si="47"/>
        <v>64396052603.692459</v>
      </c>
      <c r="N94" s="107" t="s">
        <v>448</v>
      </c>
      <c r="O94" s="10">
        <f t="shared" si="73"/>
        <v>29</v>
      </c>
      <c r="P94" s="11">
        <f t="shared" si="74"/>
        <v>217070767.3176963</v>
      </c>
      <c r="Q94" s="11">
        <f t="shared" si="75"/>
        <v>193648283.24299783</v>
      </c>
      <c r="R94" s="37">
        <f t="shared" si="76"/>
        <v>410719050.5606941</v>
      </c>
      <c r="S94" s="39">
        <f t="shared" si="77"/>
        <v>0.77780000000000005</v>
      </c>
      <c r="T94" s="38">
        <f t="shared" si="82"/>
        <v>217070767.3176963</v>
      </c>
      <c r="U94" s="15">
        <f t="shared" si="83"/>
        <v>102386510.2084116</v>
      </c>
      <c r="V94" s="15">
        <f t="shared" si="78"/>
        <v>319457277.52610791</v>
      </c>
      <c r="W94" s="13">
        <f t="shared" si="79"/>
        <v>2</v>
      </c>
      <c r="X94" s="14">
        <f t="shared" si="80"/>
        <v>91295874.534832478</v>
      </c>
      <c r="Y94" s="106"/>
    </row>
    <row r="95" spans="1:25">
      <c r="A95" s="1">
        <v>47362</v>
      </c>
      <c r="B95" s="9">
        <f t="shared" si="84"/>
        <v>30</v>
      </c>
      <c r="C95" s="5">
        <f>VLOOKUP(A95,Encargos!$A$8:$B$652,2,0)</f>
        <v>2.4659999999999999E-3</v>
      </c>
      <c r="D95">
        <f t="shared" si="81"/>
        <v>224</v>
      </c>
      <c r="E95" s="7">
        <f t="shared" si="67"/>
        <v>64396052603.692459</v>
      </c>
      <c r="F95" s="7">
        <f t="shared" si="68"/>
        <v>158800665.7207056</v>
      </c>
      <c r="G95" s="7">
        <f t="shared" si="69"/>
        <v>64554853269.413162</v>
      </c>
      <c r="H95" s="7">
        <f t="shared" si="70"/>
        <v>215182844.23137721</v>
      </c>
      <c r="I95" s="8">
        <f t="shared" si="71"/>
        <v>409507497.66678965</v>
      </c>
      <c r="J95" s="7">
        <f t="shared" si="72"/>
        <v>215182844.23137721</v>
      </c>
      <c r="K95" s="8">
        <f t="shared" si="46"/>
        <v>194324653.43541244</v>
      </c>
      <c r="L95" s="7">
        <v>0</v>
      </c>
      <c r="M95" s="7">
        <f t="shared" si="47"/>
        <v>64360528615.977753</v>
      </c>
      <c r="N95" s="107" t="s">
        <v>154</v>
      </c>
      <c r="O95" s="10">
        <f t="shared" si="73"/>
        <v>29</v>
      </c>
      <c r="P95" s="11">
        <f t="shared" si="74"/>
        <v>217018372.14523339</v>
      </c>
      <c r="Q95" s="11">
        <f t="shared" si="75"/>
        <v>194787865.52162454</v>
      </c>
      <c r="R95" s="37">
        <f t="shared" si="76"/>
        <v>411806237.66685796</v>
      </c>
      <c r="S95" s="39">
        <f t="shared" si="77"/>
        <v>0.77780000000000005</v>
      </c>
      <c r="T95" s="38">
        <f t="shared" si="82"/>
        <v>217018372.14523339</v>
      </c>
      <c r="U95" s="15">
        <f t="shared" si="83"/>
        <v>103284519.51204872</v>
      </c>
      <c r="V95" s="15">
        <f t="shared" si="78"/>
        <v>320302891.65728211</v>
      </c>
      <c r="W95" s="13">
        <f t="shared" si="79"/>
        <v>1</v>
      </c>
      <c r="X95" s="14">
        <f t="shared" si="80"/>
        <v>91521010.161435455</v>
      </c>
      <c r="Y95" s="106"/>
    </row>
    <row r="96" spans="1:25">
      <c r="A96" s="1">
        <v>47392</v>
      </c>
      <c r="B96" s="9">
        <f t="shared" si="84"/>
        <v>31</v>
      </c>
      <c r="C96" s="5">
        <f>VLOOKUP(A96,Encargos!$A$8:$B$652,2,0)</f>
        <v>2.4659999999999999E-3</v>
      </c>
      <c r="D96">
        <f t="shared" si="81"/>
        <v>223</v>
      </c>
      <c r="E96" s="7">
        <f t="shared" si="67"/>
        <v>64360528615.977753</v>
      </c>
      <c r="F96" s="7">
        <f t="shared" si="68"/>
        <v>158713063.56700113</v>
      </c>
      <c r="G96" s="7">
        <f t="shared" si="69"/>
        <v>64519241679.544754</v>
      </c>
      <c r="H96" s="7">
        <f t="shared" si="70"/>
        <v>215064138.93181586</v>
      </c>
      <c r="I96" s="8">
        <f t="shared" si="71"/>
        <v>410517343.15603602</v>
      </c>
      <c r="J96" s="7">
        <f t="shared" si="72"/>
        <v>215064138.93181586</v>
      </c>
      <c r="K96" s="8">
        <f t="shared" si="46"/>
        <v>195453204.22422016</v>
      </c>
      <c r="L96" s="7">
        <v>0</v>
      </c>
      <c r="M96" s="7">
        <f t="shared" si="47"/>
        <v>64323788475.320534</v>
      </c>
      <c r="N96" s="107" t="s">
        <v>449</v>
      </c>
      <c r="O96" s="10">
        <f t="shared" si="73"/>
        <v>29</v>
      </c>
      <c r="P96" s="11">
        <f t="shared" si="74"/>
        <v>216843154.54949516</v>
      </c>
      <c r="Q96" s="11">
        <f t="shared" si="75"/>
        <v>195904060.01518303</v>
      </c>
      <c r="R96" s="37">
        <f t="shared" si="76"/>
        <v>412747214.56467819</v>
      </c>
      <c r="S96" s="39">
        <f t="shared" si="77"/>
        <v>0.77780000000000005</v>
      </c>
      <c r="T96" s="38">
        <f t="shared" si="82"/>
        <v>216843154.54949516</v>
      </c>
      <c r="U96" s="15">
        <f t="shared" si="83"/>
        <v>104191628.93891156</v>
      </c>
      <c r="V96" s="15">
        <f t="shared" si="78"/>
        <v>321034783.48840672</v>
      </c>
      <c r="W96" s="13">
        <f t="shared" si="79"/>
        <v>2</v>
      </c>
      <c r="X96" s="14">
        <f t="shared" si="80"/>
        <v>91746700.972493514</v>
      </c>
      <c r="Y96" s="106"/>
    </row>
    <row r="97" spans="1:25">
      <c r="A97" s="1">
        <v>47423</v>
      </c>
      <c r="B97" s="9">
        <f t="shared" si="84"/>
        <v>30</v>
      </c>
      <c r="C97" s="5">
        <f>VLOOKUP(A97,Encargos!$A$8:$B$652,2,0)</f>
        <v>2.4659999999999999E-3</v>
      </c>
      <c r="D97">
        <f t="shared" si="81"/>
        <v>222</v>
      </c>
      <c r="E97" s="7">
        <f t="shared" si="67"/>
        <v>64323788475.320534</v>
      </c>
      <c r="F97" s="7">
        <f t="shared" si="68"/>
        <v>158622462.38014042</v>
      </c>
      <c r="G97" s="7">
        <f t="shared" si="69"/>
        <v>64482410937.700676</v>
      </c>
      <c r="H97" s="7">
        <f t="shared" si="70"/>
        <v>214941369.7923356</v>
      </c>
      <c r="I97" s="8">
        <f t="shared" si="71"/>
        <v>411529678.92425877</v>
      </c>
      <c r="J97" s="7">
        <f t="shared" si="72"/>
        <v>214941369.7923356</v>
      </c>
      <c r="K97" s="8">
        <f t="shared" si="46"/>
        <v>196588309.13192317</v>
      </c>
      <c r="L97" s="7">
        <v>0</v>
      </c>
      <c r="M97" s="7">
        <f t="shared" si="47"/>
        <v>64285822628.568756</v>
      </c>
      <c r="N97" s="107" t="s">
        <v>156</v>
      </c>
      <c r="O97" s="10">
        <f t="shared" si="73"/>
        <v>29</v>
      </c>
      <c r="P97" s="11">
        <f t="shared" si="74"/>
        <v>216782853.19001099</v>
      </c>
      <c r="Q97" s="11">
        <f t="shared" si="75"/>
        <v>197056917.09899294</v>
      </c>
      <c r="R97" s="37">
        <f t="shared" si="76"/>
        <v>413839770.28900397</v>
      </c>
      <c r="S97" s="39">
        <f t="shared" si="77"/>
        <v>0.77780000000000005</v>
      </c>
      <c r="T97" s="38">
        <f t="shared" si="82"/>
        <v>216782853.19001099</v>
      </c>
      <c r="U97" s="15">
        <f t="shared" si="83"/>
        <v>105101720.14077631</v>
      </c>
      <c r="V97" s="15">
        <f t="shared" si="78"/>
        <v>321884573.3307873</v>
      </c>
      <c r="W97" s="13">
        <f t="shared" si="79"/>
        <v>1</v>
      </c>
      <c r="X97" s="14">
        <f t="shared" si="80"/>
        <v>91972948.337091714</v>
      </c>
      <c r="Y97" s="106"/>
    </row>
    <row r="98" spans="1:25">
      <c r="A98" s="1">
        <v>47453</v>
      </c>
      <c r="B98" s="9">
        <f t="shared" si="84"/>
        <v>31</v>
      </c>
      <c r="C98" s="5">
        <f>VLOOKUP(A98,Encargos!$A$8:$B$652,2,0)</f>
        <v>2.4659999999999999E-3</v>
      </c>
      <c r="D98">
        <f t="shared" si="81"/>
        <v>221</v>
      </c>
      <c r="E98" s="7">
        <f t="shared" si="67"/>
        <v>64285822628.568756</v>
      </c>
      <c r="F98" s="7">
        <f t="shared" si="68"/>
        <v>158528838.60205054</v>
      </c>
      <c r="G98" s="7">
        <f t="shared" si="69"/>
        <v>64444351467.170807</v>
      </c>
      <c r="H98" s="7">
        <f t="shared" si="70"/>
        <v>214814504.89056936</v>
      </c>
      <c r="I98" s="8">
        <f t="shared" si="71"/>
        <v>412544511.11248606</v>
      </c>
      <c r="J98" s="7">
        <f t="shared" si="72"/>
        <v>214814504.89056936</v>
      </c>
      <c r="K98" s="8">
        <f t="shared" si="46"/>
        <v>197730006.22191671</v>
      </c>
      <c r="L98" s="7">
        <v>0</v>
      </c>
      <c r="M98" s="7">
        <f t="shared" si="47"/>
        <v>64246621460.948891</v>
      </c>
      <c r="N98" s="107" t="s">
        <v>450</v>
      </c>
      <c r="O98" s="10">
        <f t="shared" si="73"/>
        <v>29</v>
      </c>
      <c r="P98" s="11">
        <f t="shared" si="74"/>
        <v>216599279.84981072</v>
      </c>
      <c r="Q98" s="11">
        <f t="shared" si="75"/>
        <v>198186113.95730081</v>
      </c>
      <c r="R98" s="37">
        <f t="shared" si="76"/>
        <v>414785393.8071115</v>
      </c>
      <c r="S98" s="39">
        <f t="shared" si="77"/>
        <v>0.77780000000000005</v>
      </c>
      <c r="T98" s="38">
        <f t="shared" si="82"/>
        <v>216599279.84981072</v>
      </c>
      <c r="U98" s="15">
        <f t="shared" si="83"/>
        <v>106020799.45336062</v>
      </c>
      <c r="V98" s="15">
        <f t="shared" si="78"/>
        <v>322620079.30317134</v>
      </c>
      <c r="W98" s="13">
        <f t="shared" si="79"/>
        <v>2</v>
      </c>
      <c r="X98" s="14">
        <f t="shared" si="80"/>
        <v>92199753.627690971</v>
      </c>
      <c r="Y98" s="106"/>
    </row>
    <row r="99" spans="1:25">
      <c r="A99" s="1">
        <v>47484</v>
      </c>
      <c r="B99" s="9">
        <f t="shared" si="84"/>
        <v>31</v>
      </c>
      <c r="C99" s="5">
        <f>VLOOKUP(A99,Encargos!$A$8:$B$652,2,0)</f>
        <v>2.4659999999999999E-3</v>
      </c>
      <c r="D99">
        <f t="shared" si="81"/>
        <v>220</v>
      </c>
      <c r="E99" s="7">
        <f t="shared" si="67"/>
        <v>64246621460.948891</v>
      </c>
      <c r="F99" s="7">
        <f t="shared" si="68"/>
        <v>158432168.52269995</v>
      </c>
      <c r="G99" s="7">
        <f t="shared" si="69"/>
        <v>64405053629.471588</v>
      </c>
      <c r="H99" s="7">
        <f t="shared" si="70"/>
        <v>214683512.09823865</v>
      </c>
      <c r="I99" s="8">
        <f t="shared" si="71"/>
        <v>413561845.87688935</v>
      </c>
      <c r="J99" s="7">
        <f t="shared" si="72"/>
        <v>214683512.09823865</v>
      </c>
      <c r="K99" s="8">
        <f t="shared" si="46"/>
        <v>198878333.7786507</v>
      </c>
      <c r="L99" s="7">
        <v>0</v>
      </c>
      <c r="M99" s="7">
        <f t="shared" si="47"/>
        <v>64206175295.692932</v>
      </c>
      <c r="N99" s="107" t="s">
        <v>451</v>
      </c>
      <c r="O99" s="10">
        <f t="shared" si="73"/>
        <v>29</v>
      </c>
      <c r="P99" s="11">
        <f t="shared" si="74"/>
        <v>216471164.20420596</v>
      </c>
      <c r="Q99" s="11">
        <f t="shared" si="75"/>
        <v>199337090.3840338</v>
      </c>
      <c r="R99" s="37">
        <f t="shared" si="76"/>
        <v>415808254.58823979</v>
      </c>
      <c r="S99" s="39">
        <f t="shared" si="77"/>
        <v>0.88890000000000002</v>
      </c>
      <c r="T99" s="38">
        <f t="shared" si="82"/>
        <v>216471164.20420596</v>
      </c>
      <c r="U99" s="15">
        <f t="shared" si="83"/>
        <v>153140793.29928038</v>
      </c>
      <c r="V99" s="15">
        <f t="shared" si="78"/>
        <v>369611957.50348634</v>
      </c>
      <c r="W99" s="13">
        <f t="shared" si="79"/>
        <v>2</v>
      </c>
      <c r="X99" s="14">
        <f t="shared" si="80"/>
        <v>46213559.110068433</v>
      </c>
      <c r="Y99" s="106"/>
    </row>
    <row r="100" spans="1:25">
      <c r="A100" s="1">
        <v>47515</v>
      </c>
      <c r="B100" s="9">
        <f t="shared" si="84"/>
        <v>28</v>
      </c>
      <c r="C100" s="5">
        <f>VLOOKUP(A100,Encargos!$A$8:$B$652,2,0)</f>
        <v>2.4659999999999999E-3</v>
      </c>
      <c r="D100">
        <f t="shared" si="81"/>
        <v>219</v>
      </c>
      <c r="E100" s="7">
        <f t="shared" si="67"/>
        <v>64206175295.692932</v>
      </c>
      <c r="F100" s="7">
        <f t="shared" si="68"/>
        <v>158332428.27917877</v>
      </c>
      <c r="G100" s="7">
        <f t="shared" si="69"/>
        <v>64364507723.972115</v>
      </c>
      <c r="H100" s="7">
        <f t="shared" si="70"/>
        <v>214548359.07990706</v>
      </c>
      <c r="I100" s="8">
        <f t="shared" si="71"/>
        <v>414581689.38882178</v>
      </c>
      <c r="J100" s="7">
        <f t="shared" si="72"/>
        <v>214548359.07990706</v>
      </c>
      <c r="K100" s="8">
        <f t="shared" si="46"/>
        <v>200033330.30891472</v>
      </c>
      <c r="L100" s="7">
        <v>0</v>
      </c>
      <c r="M100" s="7">
        <f t="shared" si="47"/>
        <v>64164474393.6632</v>
      </c>
      <c r="N100" s="107" t="s">
        <v>159</v>
      </c>
      <c r="O100" s="10">
        <f t="shared" si="73"/>
        <v>27</v>
      </c>
      <c r="P100" s="11">
        <f t="shared" si="74"/>
        <v>216394190.53986287</v>
      </c>
      <c r="Q100" s="11">
        <f t="shared" si="75"/>
        <v>200508974.3518579</v>
      </c>
      <c r="R100" s="37">
        <f t="shared" si="76"/>
        <v>416903164.89172077</v>
      </c>
      <c r="S100" s="39">
        <f t="shared" si="77"/>
        <v>0.88890000000000002</v>
      </c>
      <c r="T100" s="38">
        <f t="shared" si="82"/>
        <v>216394190.53986287</v>
      </c>
      <c r="U100" s="15">
        <f t="shared" si="83"/>
        <v>154191032.73238772</v>
      </c>
      <c r="V100" s="15">
        <f t="shared" si="78"/>
        <v>370585223.27225059</v>
      </c>
      <c r="W100" s="13">
        <f t="shared" si="79"/>
        <v>1</v>
      </c>
      <c r="X100" s="14">
        <f t="shared" si="80"/>
        <v>46327521.746833853</v>
      </c>
      <c r="Y100" s="106"/>
    </row>
    <row r="101" spans="1:25">
      <c r="A101" s="1">
        <v>47543</v>
      </c>
      <c r="B101" s="9">
        <f t="shared" si="84"/>
        <v>31</v>
      </c>
      <c r="C101" s="5">
        <f>VLOOKUP(A101,Encargos!$A$8:$B$652,2,0)</f>
        <v>2.4659999999999999E-3</v>
      </c>
      <c r="D101">
        <f t="shared" si="81"/>
        <v>218</v>
      </c>
      <c r="E101" s="7">
        <f t="shared" si="67"/>
        <v>64164474393.6632</v>
      </c>
      <c r="F101" s="7">
        <f t="shared" si="68"/>
        <v>158229593.85477343</v>
      </c>
      <c r="G101" s="7">
        <f t="shared" si="69"/>
        <v>64322703987.517975</v>
      </c>
      <c r="H101" s="7">
        <f t="shared" si="70"/>
        <v>214409013.29172659</v>
      </c>
      <c r="I101" s="8">
        <f t="shared" si="71"/>
        <v>415604047.8348546</v>
      </c>
      <c r="J101" s="7">
        <f t="shared" si="72"/>
        <v>214409013.29172659</v>
      </c>
      <c r="K101" s="8">
        <f t="shared" si="46"/>
        <v>201195034.54312801</v>
      </c>
      <c r="L101" s="7">
        <v>0</v>
      </c>
      <c r="M101" s="7">
        <f t="shared" si="47"/>
        <v>64121508952.974846</v>
      </c>
      <c r="N101" s="107" t="s">
        <v>452</v>
      </c>
      <c r="O101" s="10">
        <f t="shared" si="73"/>
        <v>29</v>
      </c>
      <c r="P101" s="11">
        <f t="shared" si="74"/>
        <v>216202414.36652055</v>
      </c>
      <c r="Q101" s="11">
        <f t="shared" si="75"/>
        <v>201659135.12821069</v>
      </c>
      <c r="R101" s="37">
        <f t="shared" si="76"/>
        <v>417861549.49473125</v>
      </c>
      <c r="S101" s="39">
        <f t="shared" si="77"/>
        <v>0.88890000000000002</v>
      </c>
      <c r="T101" s="38">
        <f t="shared" si="82"/>
        <v>216202414.36652055</v>
      </c>
      <c r="U101" s="15">
        <f t="shared" si="83"/>
        <v>155234716.97934607</v>
      </c>
      <c r="V101" s="15">
        <f t="shared" si="78"/>
        <v>371437131.34586662</v>
      </c>
      <c r="W101" s="13">
        <f t="shared" si="79"/>
        <v>2</v>
      </c>
      <c r="X101" s="14">
        <f t="shared" si="80"/>
        <v>46441765.415461533</v>
      </c>
      <c r="Y101" s="106"/>
    </row>
    <row r="102" spans="1:25">
      <c r="A102" s="1">
        <v>47574</v>
      </c>
      <c r="B102" s="9">
        <f t="shared" si="84"/>
        <v>30</v>
      </c>
      <c r="C102" s="5">
        <f>VLOOKUP(A102,Encargos!$A$8:$B$652,2,0)</f>
        <v>2.4659999999999999E-3</v>
      </c>
      <c r="D102">
        <f t="shared" si="81"/>
        <v>217</v>
      </c>
      <c r="E102" s="7">
        <f t="shared" si="67"/>
        <v>64121508952.974846</v>
      </c>
      <c r="F102" s="7">
        <f t="shared" si="68"/>
        <v>158123641.07803595</v>
      </c>
      <c r="G102" s="7">
        <f t="shared" si="69"/>
        <v>64279632594.052879</v>
      </c>
      <c r="H102" s="7">
        <f t="shared" si="70"/>
        <v>214265441.98017627</v>
      </c>
      <c r="I102" s="8">
        <f t="shared" si="71"/>
        <v>416628927.41681534</v>
      </c>
      <c r="J102" s="7">
        <f t="shared" si="72"/>
        <v>214265441.98017627</v>
      </c>
      <c r="K102" s="8">
        <f t="shared" si="46"/>
        <v>202363485.43663907</v>
      </c>
      <c r="L102" s="7">
        <v>0</v>
      </c>
      <c r="M102" s="7">
        <f t="shared" si="47"/>
        <v>64077269108.616241</v>
      </c>
      <c r="N102" s="107" t="s">
        <v>161</v>
      </c>
      <c r="O102" s="10">
        <f t="shared" si="73"/>
        <v>29</v>
      </c>
      <c r="P102" s="11">
        <f t="shared" si="74"/>
        <v>216121783.33155328</v>
      </c>
      <c r="Q102" s="11">
        <f t="shared" si="75"/>
        <v>202845859.70364588</v>
      </c>
      <c r="R102" s="37">
        <f t="shared" si="76"/>
        <v>418967643.03519917</v>
      </c>
      <c r="S102" s="39">
        <f t="shared" si="77"/>
        <v>0.88890000000000002</v>
      </c>
      <c r="T102" s="38">
        <f t="shared" si="82"/>
        <v>216121783.33155328</v>
      </c>
      <c r="U102" s="15">
        <f t="shared" si="83"/>
        <v>156298554.56243527</v>
      </c>
      <c r="V102" s="15">
        <f t="shared" si="78"/>
        <v>372420337.89398855</v>
      </c>
      <c r="W102" s="13">
        <f t="shared" si="79"/>
        <v>1</v>
      </c>
      <c r="X102" s="14">
        <f t="shared" si="80"/>
        <v>46556290.808976077</v>
      </c>
      <c r="Y102" s="106"/>
    </row>
    <row r="103" spans="1:25">
      <c r="A103" s="1">
        <v>47604</v>
      </c>
      <c r="B103" s="9">
        <f t="shared" si="84"/>
        <v>31</v>
      </c>
      <c r="C103" s="5">
        <f>VLOOKUP(A103,Encargos!$A$8:$B$652,2,0)</f>
        <v>2.4659999999999999E-3</v>
      </c>
      <c r="D103">
        <f t="shared" si="81"/>
        <v>216</v>
      </c>
      <c r="E103" s="7">
        <f t="shared" si="67"/>
        <v>64077269108.616241</v>
      </c>
      <c r="F103" s="7">
        <f t="shared" si="68"/>
        <v>158014545.62184763</v>
      </c>
      <c r="G103" s="7">
        <f t="shared" si="69"/>
        <v>64235283654.238091</v>
      </c>
      <c r="H103" s="7">
        <f t="shared" si="70"/>
        <v>214117612.18079364</v>
      </c>
      <c r="I103" s="8">
        <f t="shared" si="71"/>
        <v>417656334.35182524</v>
      </c>
      <c r="J103" s="7">
        <f t="shared" si="72"/>
        <v>214117612.18079364</v>
      </c>
      <c r="K103" s="8">
        <f t="shared" si="46"/>
        <v>203538722.17103159</v>
      </c>
      <c r="L103" s="7">
        <v>0</v>
      </c>
      <c r="M103" s="7">
        <f t="shared" si="47"/>
        <v>64031744932.067062</v>
      </c>
      <c r="N103" s="107" t="s">
        <v>453</v>
      </c>
      <c r="O103" s="10">
        <f t="shared" si="73"/>
        <v>29</v>
      </c>
      <c r="P103" s="11">
        <f t="shared" si="74"/>
        <v>215916754.75116006</v>
      </c>
      <c r="Q103" s="11">
        <f t="shared" si="75"/>
        <v>204008228.9869481</v>
      </c>
      <c r="R103" s="37">
        <f t="shared" si="76"/>
        <v>419924983.73810816</v>
      </c>
      <c r="S103" s="39">
        <f t="shared" si="77"/>
        <v>0.88890000000000002</v>
      </c>
      <c r="T103" s="38">
        <f t="shared" si="82"/>
        <v>215916754.75116006</v>
      </c>
      <c r="U103" s="15">
        <f t="shared" si="83"/>
        <v>157354563.29364428</v>
      </c>
      <c r="V103" s="15">
        <f t="shared" si="78"/>
        <v>373271318.04480433</v>
      </c>
      <c r="W103" s="13">
        <f t="shared" si="79"/>
        <v>2</v>
      </c>
      <c r="X103" s="14">
        <f t="shared" si="80"/>
        <v>46671098.622111022</v>
      </c>
      <c r="Y103" s="106"/>
    </row>
    <row r="104" spans="1:25">
      <c r="A104" s="1">
        <v>47635</v>
      </c>
      <c r="B104" s="9">
        <f t="shared" si="84"/>
        <v>30</v>
      </c>
      <c r="C104" s="5">
        <f>VLOOKUP(A104,Encargos!$A$8:$B$652,2,0)</f>
        <v>2.4659999999999999E-3</v>
      </c>
      <c r="D104">
        <f t="shared" si="81"/>
        <v>215</v>
      </c>
      <c r="E104" s="7">
        <f t="shared" si="67"/>
        <v>64031744932.067062</v>
      </c>
      <c r="F104" s="7">
        <f t="shared" si="68"/>
        <v>157902283.00247738</v>
      </c>
      <c r="G104" s="7">
        <f t="shared" si="69"/>
        <v>64189647215.069542</v>
      </c>
      <c r="H104" s="7">
        <f t="shared" si="70"/>
        <v>213965490.7168985</v>
      </c>
      <c r="I104" s="8">
        <f t="shared" si="71"/>
        <v>418686274.87233686</v>
      </c>
      <c r="J104" s="7">
        <f t="shared" si="72"/>
        <v>213965490.7168985</v>
      </c>
      <c r="K104" s="8">
        <f t="shared" si="46"/>
        <v>204720784.15543836</v>
      </c>
      <c r="L104" s="7">
        <v>0</v>
      </c>
      <c r="M104" s="7">
        <f t="shared" si="47"/>
        <v>63984926430.914101</v>
      </c>
      <c r="N104" s="107" t="s">
        <v>163</v>
      </c>
      <c r="O104" s="10">
        <f t="shared" si="73"/>
        <v>29</v>
      </c>
      <c r="P104" s="11">
        <f t="shared" si="74"/>
        <v>215827761.73787248</v>
      </c>
      <c r="Q104" s="11">
        <f t="shared" si="75"/>
        <v>205208777.52037257</v>
      </c>
      <c r="R104" s="37">
        <f t="shared" si="76"/>
        <v>421036539.25824505</v>
      </c>
      <c r="S104" s="39">
        <f t="shared" si="77"/>
        <v>0.88890000000000002</v>
      </c>
      <c r="T104" s="38">
        <f t="shared" si="82"/>
        <v>215827761.73787248</v>
      </c>
      <c r="U104" s="15">
        <f t="shared" si="83"/>
        <v>158431618.00878155</v>
      </c>
      <c r="V104" s="15">
        <f t="shared" si="78"/>
        <v>374259379.74665403</v>
      </c>
      <c r="W104" s="13">
        <f t="shared" si="79"/>
        <v>1</v>
      </c>
      <c r="X104" s="14">
        <f t="shared" si="80"/>
        <v>46786189.551313147</v>
      </c>
      <c r="Y104" s="106"/>
    </row>
    <row r="105" spans="1:25">
      <c r="A105" s="1">
        <v>47665</v>
      </c>
      <c r="B105" s="9">
        <f t="shared" si="84"/>
        <v>31</v>
      </c>
      <c r="C105" s="5">
        <f>VLOOKUP(A105,Encargos!$A$8:$B$652,2,0)</f>
        <v>2.4659999999999999E-3</v>
      </c>
      <c r="D105">
        <f t="shared" si="81"/>
        <v>214</v>
      </c>
      <c r="E105" s="7">
        <f t="shared" si="67"/>
        <v>63984926430.914101</v>
      </c>
      <c r="F105" s="7">
        <f t="shared" si="68"/>
        <v>157786828.57863417</v>
      </c>
      <c r="G105" s="7">
        <f t="shared" si="69"/>
        <v>64142713259.492737</v>
      </c>
      <c r="H105" s="7">
        <f t="shared" si="70"/>
        <v>213809044.19830912</v>
      </c>
      <c r="I105" s="8">
        <f t="shared" si="71"/>
        <v>419718755.22617209</v>
      </c>
      <c r="J105" s="7">
        <f t="shared" si="72"/>
        <v>213809044.19830912</v>
      </c>
      <c r="K105" s="8">
        <f t="shared" si="46"/>
        <v>205909711.02786297</v>
      </c>
      <c r="L105" s="7">
        <v>0</v>
      </c>
      <c r="M105" s="7">
        <f t="shared" si="47"/>
        <v>63936803548.464874</v>
      </c>
      <c r="N105" s="107" t="s">
        <v>454</v>
      </c>
      <c r="O105" s="10">
        <f t="shared" si="73"/>
        <v>29</v>
      </c>
      <c r="P105" s="11">
        <f t="shared" si="74"/>
        <v>215613920.33633825</v>
      </c>
      <c r="Q105" s="11">
        <f t="shared" si="75"/>
        <v>206384687.0509007</v>
      </c>
      <c r="R105" s="37">
        <f t="shared" si="76"/>
        <v>421998607.38723898</v>
      </c>
      <c r="S105" s="39">
        <f t="shared" si="77"/>
        <v>0.88890000000000002</v>
      </c>
      <c r="T105" s="38">
        <f t="shared" si="82"/>
        <v>215613920.33633825</v>
      </c>
      <c r="U105" s="15">
        <f t="shared" si="83"/>
        <v>159500641.77017847</v>
      </c>
      <c r="V105" s="15">
        <f t="shared" si="78"/>
        <v>375114562.10651672</v>
      </c>
      <c r="W105" s="13">
        <f t="shared" si="79"/>
        <v>2</v>
      </c>
      <c r="X105" s="14">
        <f t="shared" si="80"/>
        <v>46901564.294746697</v>
      </c>
      <c r="Y105" s="106"/>
    </row>
    <row r="106" spans="1:25">
      <c r="A106" s="1">
        <v>47696</v>
      </c>
      <c r="B106" s="9">
        <f t="shared" si="84"/>
        <v>31</v>
      </c>
      <c r="C106" s="5">
        <f>VLOOKUP(A106,Encargos!$A$8:$B$652,2,0)</f>
        <v>2.4659999999999999E-3</v>
      </c>
      <c r="D106">
        <f t="shared" si="81"/>
        <v>213</v>
      </c>
      <c r="E106" s="7">
        <f t="shared" si="67"/>
        <v>63936803548.464874</v>
      </c>
      <c r="F106" s="7">
        <f t="shared" si="68"/>
        <v>157668157.55051437</v>
      </c>
      <c r="G106" s="7">
        <f t="shared" si="69"/>
        <v>64094471706.015388</v>
      </c>
      <c r="H106" s="7">
        <f t="shared" si="70"/>
        <v>213648239.0200513</v>
      </c>
      <c r="I106" s="8">
        <f t="shared" si="71"/>
        <v>420753781.67655981</v>
      </c>
      <c r="J106" s="7">
        <f t="shared" si="72"/>
        <v>213648239.0200513</v>
      </c>
      <c r="K106" s="8">
        <f t="shared" si="46"/>
        <v>207105542.65650851</v>
      </c>
      <c r="L106" s="7">
        <v>0</v>
      </c>
      <c r="M106" s="7">
        <f t="shared" si="47"/>
        <v>63887366163.358879</v>
      </c>
      <c r="N106" s="107" t="s">
        <v>455</v>
      </c>
      <c r="O106" s="10">
        <f t="shared" si="73"/>
        <v>29</v>
      </c>
      <c r="P106" s="11">
        <f t="shared" si="74"/>
        <v>215455978.82492378</v>
      </c>
      <c r="Q106" s="11">
        <f t="shared" si="75"/>
        <v>207583277.12813208</v>
      </c>
      <c r="R106" s="37">
        <f t="shared" si="76"/>
        <v>423039255.95305586</v>
      </c>
      <c r="S106" s="39">
        <f t="shared" si="77"/>
        <v>0.88890000000000002</v>
      </c>
      <c r="T106" s="38">
        <f t="shared" si="82"/>
        <v>215455978.82492378</v>
      </c>
      <c r="U106" s="15">
        <f t="shared" si="83"/>
        <v>160583615.7917476</v>
      </c>
      <c r="V106" s="15">
        <f t="shared" si="78"/>
        <v>376039594.61667138</v>
      </c>
      <c r="W106" s="13">
        <f t="shared" si="79"/>
        <v>2</v>
      </c>
      <c r="X106" s="14">
        <f t="shared" si="80"/>
        <v>47017223.552297495</v>
      </c>
      <c r="Y106" s="106"/>
    </row>
    <row r="107" spans="1:25">
      <c r="A107" s="1">
        <v>47727</v>
      </c>
      <c r="B107" s="9">
        <f t="shared" si="84"/>
        <v>30</v>
      </c>
      <c r="C107" s="5">
        <f>VLOOKUP(A107,Encargos!$A$8:$B$652,2,0)</f>
        <v>2.4659999999999999E-3</v>
      </c>
      <c r="D107">
        <f t="shared" si="81"/>
        <v>212</v>
      </c>
      <c r="E107" s="7">
        <f t="shared" si="67"/>
        <v>63887366163.358879</v>
      </c>
      <c r="F107" s="7">
        <f t="shared" si="68"/>
        <v>157546244.95884299</v>
      </c>
      <c r="G107" s="7">
        <f t="shared" si="69"/>
        <v>64044912408.317719</v>
      </c>
      <c r="H107" s="7">
        <f t="shared" si="70"/>
        <v>213483041.36105907</v>
      </c>
      <c r="I107" s="8">
        <f t="shared" si="71"/>
        <v>421791360.50217414</v>
      </c>
      <c r="J107" s="7">
        <f t="shared" si="72"/>
        <v>213483041.36105907</v>
      </c>
      <c r="K107" s="8">
        <f t="shared" si="46"/>
        <v>208308319.14111507</v>
      </c>
      <c r="L107" s="7">
        <v>0</v>
      </c>
      <c r="M107" s="7">
        <f t="shared" si="47"/>
        <v>63836604089.176605</v>
      </c>
      <c r="N107" s="107" t="s">
        <v>166</v>
      </c>
      <c r="O107" s="10">
        <f t="shared" si="73"/>
        <v>29</v>
      </c>
      <c r="P107" s="11">
        <f t="shared" si="74"/>
        <v>215354190.93546674</v>
      </c>
      <c r="Q107" s="11">
        <f t="shared" si="75"/>
        <v>208804864.1207605</v>
      </c>
      <c r="R107" s="37">
        <f t="shared" si="76"/>
        <v>424159055.05622721</v>
      </c>
      <c r="S107" s="39">
        <f t="shared" si="77"/>
        <v>0.88890000000000002</v>
      </c>
      <c r="T107" s="38">
        <f t="shared" si="82"/>
        <v>215354190.93546674</v>
      </c>
      <c r="U107" s="15">
        <f t="shared" si="83"/>
        <v>161680793.10401365</v>
      </c>
      <c r="V107" s="15">
        <f t="shared" si="78"/>
        <v>377034984.03948039</v>
      </c>
      <c r="W107" s="13">
        <f t="shared" si="79"/>
        <v>1</v>
      </c>
      <c r="X107" s="14">
        <f t="shared" si="80"/>
        <v>47133168.025577471</v>
      </c>
      <c r="Y107" s="106"/>
    </row>
    <row r="108" spans="1:25">
      <c r="A108" s="1">
        <v>47757</v>
      </c>
      <c r="B108" s="9">
        <f t="shared" si="84"/>
        <v>31</v>
      </c>
      <c r="C108" s="5">
        <f>VLOOKUP(A108,Encargos!$A$8:$B$652,2,0)</f>
        <v>2.4659999999999999E-3</v>
      </c>
      <c r="D108">
        <f t="shared" si="81"/>
        <v>211</v>
      </c>
      <c r="E108" s="7">
        <f t="shared" si="67"/>
        <v>63836604089.176605</v>
      </c>
      <c r="F108" s="7">
        <f t="shared" si="68"/>
        <v>157421065.68390951</v>
      </c>
      <c r="G108" s="7">
        <f t="shared" si="69"/>
        <v>63994025154.860512</v>
      </c>
      <c r="H108" s="7">
        <f t="shared" si="70"/>
        <v>213313417.18286839</v>
      </c>
      <c r="I108" s="8">
        <f t="shared" si="71"/>
        <v>422831497.99717253</v>
      </c>
      <c r="J108" s="7">
        <f t="shared" si="72"/>
        <v>213313417.18286839</v>
      </c>
      <c r="K108" s="8">
        <f t="shared" si="46"/>
        <v>209518080.81430414</v>
      </c>
      <c r="L108" s="7">
        <v>0</v>
      </c>
      <c r="M108" s="7">
        <f t="shared" si="47"/>
        <v>63784507074.046211</v>
      </c>
      <c r="N108" s="107" t="s">
        <v>456</v>
      </c>
      <c r="O108" s="10">
        <f t="shared" si="73"/>
        <v>29</v>
      </c>
      <c r="P108" s="11">
        <f t="shared" si="74"/>
        <v>215126877.79547855</v>
      </c>
      <c r="Q108" s="11">
        <f t="shared" si="75"/>
        <v>210001380.33564731</v>
      </c>
      <c r="R108" s="37">
        <f t="shared" si="76"/>
        <v>425128258.13112587</v>
      </c>
      <c r="S108" s="39">
        <f t="shared" si="77"/>
        <v>0.88890000000000002</v>
      </c>
      <c r="T108" s="38">
        <f t="shared" si="82"/>
        <v>215126877.79547855</v>
      </c>
      <c r="U108" s="15">
        <f t="shared" si="83"/>
        <v>162769630.85727921</v>
      </c>
      <c r="V108" s="15">
        <f t="shared" si="78"/>
        <v>377896508.65275776</v>
      </c>
      <c r="W108" s="13">
        <f t="shared" si="79"/>
        <v>2</v>
      </c>
      <c r="X108" s="14">
        <f t="shared" si="80"/>
        <v>47249398.417928576</v>
      </c>
      <c r="Y108" s="106"/>
    </row>
    <row r="109" spans="1:25">
      <c r="A109" s="1">
        <v>47788</v>
      </c>
      <c r="B109" s="9">
        <f t="shared" si="84"/>
        <v>30</v>
      </c>
      <c r="C109" s="5">
        <f>VLOOKUP(A109,Encargos!$A$8:$B$652,2,0)</f>
        <v>2.4659999999999999E-3</v>
      </c>
      <c r="D109">
        <f t="shared" si="81"/>
        <v>210</v>
      </c>
      <c r="E109" s="7">
        <f t="shared" si="67"/>
        <v>63784507074.046211</v>
      </c>
      <c r="F109" s="7">
        <f t="shared" si="68"/>
        <v>157292594.44459796</v>
      </c>
      <c r="G109" s="7">
        <f t="shared" si="69"/>
        <v>63941799668.490807</v>
      </c>
      <c r="H109" s="7">
        <f t="shared" si="70"/>
        <v>213139332.22830269</v>
      </c>
      <c r="I109" s="8">
        <f t="shared" si="71"/>
        <v>423874200.47123349</v>
      </c>
      <c r="J109" s="7">
        <f t="shared" si="72"/>
        <v>213139332.22830269</v>
      </c>
      <c r="K109" s="8">
        <f t="shared" si="46"/>
        <v>210734868.2429308</v>
      </c>
      <c r="L109" s="7">
        <v>0</v>
      </c>
      <c r="M109" s="7">
        <f t="shared" si="47"/>
        <v>63731064800.247871</v>
      </c>
      <c r="N109" s="107" t="s">
        <v>168</v>
      </c>
      <c r="O109" s="10">
        <f t="shared" si="73"/>
        <v>29</v>
      </c>
      <c r="P109" s="11">
        <f t="shared" si="74"/>
        <v>215016389.50035948</v>
      </c>
      <c r="Q109" s="11">
        <f t="shared" si="75"/>
        <v>211237197.39278767</v>
      </c>
      <c r="R109" s="37">
        <f t="shared" si="76"/>
        <v>426253586.89314711</v>
      </c>
      <c r="S109" s="39">
        <f t="shared" si="77"/>
        <v>0.88890000000000002</v>
      </c>
      <c r="T109" s="38">
        <f t="shared" si="82"/>
        <v>215016389.50035948</v>
      </c>
      <c r="U109" s="15">
        <f t="shared" si="83"/>
        <v>163880423.88895899</v>
      </c>
      <c r="V109" s="15">
        <f t="shared" si="78"/>
        <v>378896813.38931847</v>
      </c>
      <c r="W109" s="13">
        <f t="shared" si="79"/>
        <v>1</v>
      </c>
      <c r="X109" s="14">
        <f t="shared" si="80"/>
        <v>47365915.434427179</v>
      </c>
      <c r="Y109" s="106"/>
    </row>
    <row r="110" spans="1:25">
      <c r="A110" s="1">
        <v>47818</v>
      </c>
      <c r="B110" s="9">
        <f t="shared" si="84"/>
        <v>31</v>
      </c>
      <c r="C110" s="5">
        <f>VLOOKUP(A110,Encargos!$A$8:$B$652,2,0)</f>
        <v>2.4659999999999999E-3</v>
      </c>
      <c r="D110">
        <f t="shared" si="81"/>
        <v>209</v>
      </c>
      <c r="E110" s="7">
        <f t="shared" si="67"/>
        <v>63731064800.247871</v>
      </c>
      <c r="F110" s="7">
        <f t="shared" si="68"/>
        <v>157160805.79741123</v>
      </c>
      <c r="G110" s="7">
        <f t="shared" si="69"/>
        <v>63888225606.04528</v>
      </c>
      <c r="H110" s="7">
        <f t="shared" si="70"/>
        <v>212960752.02015096</v>
      </c>
      <c r="I110" s="8">
        <f t="shared" si="71"/>
        <v>424919474.24959564</v>
      </c>
      <c r="J110" s="7">
        <f t="shared" si="72"/>
        <v>212960752.02015096</v>
      </c>
      <c r="K110" s="8">
        <f t="shared" si="46"/>
        <v>211958722.22944468</v>
      </c>
      <c r="L110" s="7">
        <v>0</v>
      </c>
      <c r="M110" s="7">
        <f t="shared" si="47"/>
        <v>63676266883.815834</v>
      </c>
      <c r="N110" s="107" t="s">
        <v>457</v>
      </c>
      <c r="O110" s="10">
        <f t="shared" si="73"/>
        <v>29</v>
      </c>
      <c r="P110" s="11">
        <f t="shared" si="74"/>
        <v>214779924.34463656</v>
      </c>
      <c r="Q110" s="11">
        <f t="shared" si="75"/>
        <v>212447651.62684974</v>
      </c>
      <c r="R110" s="37">
        <f t="shared" si="76"/>
        <v>427227575.97148633</v>
      </c>
      <c r="S110" s="39">
        <f t="shared" si="77"/>
        <v>0.88890000000000002</v>
      </c>
      <c r="T110" s="38">
        <f t="shared" si="82"/>
        <v>214779924.34463656</v>
      </c>
      <c r="U110" s="15">
        <f t="shared" si="83"/>
        <v>164982667.93641764</v>
      </c>
      <c r="V110" s="15">
        <f t="shared" si="78"/>
        <v>379762592.2810542</v>
      </c>
      <c r="W110" s="13">
        <f t="shared" si="79"/>
        <v>2</v>
      </c>
      <c r="X110" s="14">
        <f t="shared" si="80"/>
        <v>47482719.78188847</v>
      </c>
      <c r="Y110" s="106"/>
    </row>
    <row r="111" spans="1:25">
      <c r="A111" s="1">
        <v>47849</v>
      </c>
      <c r="B111" s="9">
        <f t="shared" si="84"/>
        <v>31</v>
      </c>
      <c r="C111" s="5">
        <f>VLOOKUP(A111,Encargos!$A$8:$B$652,2,0)</f>
        <v>2.4659999999999999E-3</v>
      </c>
      <c r="D111">
        <f t="shared" si="81"/>
        <v>208</v>
      </c>
      <c r="E111" s="7">
        <f t="shared" si="67"/>
        <v>63676266883.815834</v>
      </c>
      <c r="F111" s="7">
        <f t="shared" si="68"/>
        <v>157025674.13548985</v>
      </c>
      <c r="G111" s="7">
        <f t="shared" si="69"/>
        <v>63833292557.951324</v>
      </c>
      <c r="H111" s="7">
        <f t="shared" si="70"/>
        <v>212777641.85983777</v>
      </c>
      <c r="I111" s="8">
        <f t="shared" si="71"/>
        <v>425967325.67309505</v>
      </c>
      <c r="J111" s="7">
        <f t="shared" si="72"/>
        <v>212777641.85983777</v>
      </c>
      <c r="K111" s="8">
        <f t="shared" si="46"/>
        <v>213189683.81325728</v>
      </c>
      <c r="L111" s="7">
        <v>0</v>
      </c>
      <c r="M111" s="7">
        <f t="shared" si="47"/>
        <v>63620102874.138069</v>
      </c>
      <c r="N111" s="107" t="s">
        <v>458</v>
      </c>
      <c r="O111" s="10">
        <f t="shared" si="73"/>
        <v>29</v>
      </c>
      <c r="P111" s="11">
        <f t="shared" si="74"/>
        <v>214599666.47961789</v>
      </c>
      <c r="Q111" s="11">
        <f t="shared" si="75"/>
        <v>213681452.69421399</v>
      </c>
      <c r="R111" s="37">
        <f t="shared" si="76"/>
        <v>428281119.17383188</v>
      </c>
      <c r="S111" s="39">
        <f t="shared" si="77"/>
        <v>1</v>
      </c>
      <c r="T111" s="38">
        <f t="shared" si="82"/>
        <v>214599666.47961789</v>
      </c>
      <c r="U111" s="15">
        <f t="shared" si="83"/>
        <v>213681452.69421399</v>
      </c>
      <c r="V111" s="15">
        <f t="shared" si="78"/>
        <v>428281119.17383188</v>
      </c>
      <c r="W111" s="13">
        <f t="shared" si="79"/>
        <v>2</v>
      </c>
      <c r="X111" s="14">
        <f t="shared" si="80"/>
        <v>0</v>
      </c>
      <c r="Y111" s="106"/>
    </row>
    <row r="112" spans="1:25">
      <c r="A112" s="1">
        <v>47880</v>
      </c>
      <c r="B112" s="9">
        <f t="shared" si="84"/>
        <v>28</v>
      </c>
      <c r="C112" s="5">
        <f>VLOOKUP(A112,Encargos!$A$8:$B$652,2,0)</f>
        <v>2.4659999999999999E-3</v>
      </c>
      <c r="D112">
        <f t="shared" si="81"/>
        <v>207</v>
      </c>
      <c r="E112" s="7">
        <f t="shared" si="67"/>
        <v>63620102874.138069</v>
      </c>
      <c r="F112" s="7">
        <f t="shared" si="68"/>
        <v>156887173.68762448</v>
      </c>
      <c r="G112" s="7">
        <f t="shared" si="69"/>
        <v>63776990047.825691</v>
      </c>
      <c r="H112" s="7">
        <f t="shared" si="70"/>
        <v>212589966.82608566</v>
      </c>
      <c r="I112" s="8">
        <f t="shared" si="71"/>
        <v>427017761.09820491</v>
      </c>
      <c r="J112" s="7">
        <f t="shared" si="72"/>
        <v>212589966.82608566</v>
      </c>
      <c r="K112" s="8">
        <f t="shared" si="46"/>
        <v>214427794.27211925</v>
      </c>
      <c r="L112" s="7">
        <v>0</v>
      </c>
      <c r="M112" s="7">
        <f t="shared" si="47"/>
        <v>63562562253.553574</v>
      </c>
      <c r="N112" s="107" t="s">
        <v>171</v>
      </c>
      <c r="O112" s="10">
        <f t="shared" si="73"/>
        <v>27</v>
      </c>
      <c r="P112" s="11">
        <f t="shared" si="74"/>
        <v>214471207.32837754</v>
      </c>
      <c r="Q112" s="11">
        <f t="shared" si="75"/>
        <v>214937665.81617382</v>
      </c>
      <c r="R112" s="37">
        <f t="shared" si="76"/>
        <v>429408873.1445514</v>
      </c>
      <c r="S112" s="39">
        <f t="shared" si="77"/>
        <v>1</v>
      </c>
      <c r="T112" s="38">
        <f t="shared" si="82"/>
        <v>214471207.32837754</v>
      </c>
      <c r="U112" s="15">
        <f t="shared" si="83"/>
        <v>214937665.81617385</v>
      </c>
      <c r="V112" s="15">
        <f t="shared" si="78"/>
        <v>429408873.1445514</v>
      </c>
      <c r="W112" s="13">
        <f t="shared" si="79"/>
        <v>1</v>
      </c>
      <c r="X112" s="14">
        <f t="shared" si="80"/>
        <v>0</v>
      </c>
      <c r="Y112" s="106"/>
    </row>
    <row r="113" spans="1:25">
      <c r="A113" s="1">
        <v>47908</v>
      </c>
      <c r="B113" s="9">
        <f t="shared" si="84"/>
        <v>31</v>
      </c>
      <c r="C113" s="5">
        <f>VLOOKUP(A113,Encargos!$A$8:$B$652,2,0)</f>
        <v>2.4659999999999999E-3</v>
      </c>
      <c r="D113">
        <f t="shared" si="81"/>
        <v>206</v>
      </c>
      <c r="E113" s="7">
        <f t="shared" si="67"/>
        <v>63562562253.553574</v>
      </c>
      <c r="F113" s="7">
        <f t="shared" si="68"/>
        <v>156745278.51726311</v>
      </c>
      <c r="G113" s="7">
        <f t="shared" si="69"/>
        <v>63719307532.070839</v>
      </c>
      <c r="H113" s="7">
        <f t="shared" si="70"/>
        <v>212397691.77356946</v>
      </c>
      <c r="I113" s="8">
        <f t="shared" si="71"/>
        <v>428070786.89707315</v>
      </c>
      <c r="J113" s="7">
        <f t="shared" si="72"/>
        <v>212397691.77356946</v>
      </c>
      <c r="K113" s="8">
        <f t="shared" si="46"/>
        <v>215673095.12350368</v>
      </c>
      <c r="L113" s="7">
        <v>0</v>
      </c>
      <c r="M113" s="7">
        <f t="shared" si="47"/>
        <v>63503634436.947334</v>
      </c>
      <c r="N113" s="107" t="s">
        <v>459</v>
      </c>
      <c r="O113" s="10">
        <f t="shared" si="73"/>
        <v>29</v>
      </c>
      <c r="P113" s="11">
        <f t="shared" si="74"/>
        <v>214225413.55920544</v>
      </c>
      <c r="Q113" s="11">
        <f t="shared" si="75"/>
        <v>216170592.5386894</v>
      </c>
      <c r="R113" s="37">
        <f t="shared" si="76"/>
        <v>430396006.09789485</v>
      </c>
      <c r="S113" s="39">
        <f t="shared" si="77"/>
        <v>1</v>
      </c>
      <c r="T113" s="38">
        <f t="shared" si="82"/>
        <v>214225413.55920544</v>
      </c>
      <c r="U113" s="15">
        <f t="shared" si="83"/>
        <v>216170592.5386894</v>
      </c>
      <c r="V113" s="15">
        <f t="shared" si="78"/>
        <v>430396006.09789485</v>
      </c>
      <c r="W113" s="13">
        <f t="shared" ref="W113:W116" si="85">A114-N113</f>
        <v>2</v>
      </c>
      <c r="X113" s="14">
        <f t="shared" ref="X113:X116" si="86">(R113-V113)*((1+C114)^(W113/B113))*((1+$C$1)^(W113/B113))</f>
        <v>0</v>
      </c>
      <c r="Y113" s="106"/>
    </row>
    <row r="114" spans="1:25">
      <c r="A114" s="1">
        <v>47939</v>
      </c>
      <c r="B114" s="9">
        <f t="shared" si="84"/>
        <v>30</v>
      </c>
      <c r="C114" s="5">
        <f>VLOOKUP(A114,Encargos!$A$8:$B$652,2,0)</f>
        <v>2.4659999999999999E-3</v>
      </c>
      <c r="D114">
        <f t="shared" si="81"/>
        <v>205</v>
      </c>
      <c r="E114" s="7">
        <f t="shared" si="67"/>
        <v>63503634436.947334</v>
      </c>
      <c r="F114" s="7">
        <f t="shared" si="68"/>
        <v>156599962.52151212</v>
      </c>
      <c r="G114" s="7">
        <f t="shared" si="69"/>
        <v>63660234399.468849</v>
      </c>
      <c r="H114" s="7">
        <f t="shared" si="70"/>
        <v>212200781.33156285</v>
      </c>
      <c r="I114" s="8">
        <f t="shared" si="71"/>
        <v>429126409.45756125</v>
      </c>
      <c r="J114" s="7">
        <f t="shared" si="72"/>
        <v>212200781.33156285</v>
      </c>
      <c r="K114" s="8">
        <f t="shared" si="46"/>
        <v>216925628.12599841</v>
      </c>
      <c r="L114" s="7">
        <v>0</v>
      </c>
      <c r="M114" s="7">
        <f t="shared" si="47"/>
        <v>63443308771.342857</v>
      </c>
      <c r="N114" s="107" t="s">
        <v>173</v>
      </c>
      <c r="O114" s="10">
        <f t="shared" si="73"/>
        <v>29</v>
      </c>
      <c r="P114" s="11">
        <f t="shared" si="74"/>
        <v>214092564.56226885</v>
      </c>
      <c r="Q114" s="11">
        <f t="shared" si="75"/>
        <v>217442714.20324445</v>
      </c>
      <c r="R114" s="37">
        <f t="shared" si="76"/>
        <v>431535278.7655133</v>
      </c>
      <c r="S114" s="39">
        <f t="shared" si="77"/>
        <v>1</v>
      </c>
      <c r="T114" s="38">
        <f t="shared" si="82"/>
        <v>214092564.56226885</v>
      </c>
      <c r="U114" s="15">
        <f t="shared" si="83"/>
        <v>217442714.20324445</v>
      </c>
      <c r="V114" s="15">
        <f t="shared" si="78"/>
        <v>431535278.7655133</v>
      </c>
      <c r="W114" s="13">
        <f t="shared" si="85"/>
        <v>1</v>
      </c>
      <c r="X114" s="14">
        <f t="shared" si="86"/>
        <v>0</v>
      </c>
      <c r="Y114" s="106"/>
    </row>
    <row r="115" spans="1:25">
      <c r="A115" s="1">
        <v>47969</v>
      </c>
      <c r="B115" s="9">
        <f t="shared" si="84"/>
        <v>31</v>
      </c>
      <c r="C115" s="5">
        <f>VLOOKUP(A115,Encargos!$A$8:$B$652,2,0)</f>
        <v>2.4659999999999999E-3</v>
      </c>
      <c r="D115">
        <f t="shared" si="81"/>
        <v>204</v>
      </c>
      <c r="E115" s="7">
        <f t="shared" si="67"/>
        <v>63443308771.342857</v>
      </c>
      <c r="F115" s="7">
        <f t="shared" si="68"/>
        <v>156451199.43013147</v>
      </c>
      <c r="G115" s="7">
        <f t="shared" si="69"/>
        <v>63599759970.772987</v>
      </c>
      <c r="H115" s="7">
        <f t="shared" si="70"/>
        <v>211999199.90257663</v>
      </c>
      <c r="I115" s="8">
        <f t="shared" si="71"/>
        <v>430184635.18328363</v>
      </c>
      <c r="J115" s="7">
        <f t="shared" si="72"/>
        <v>211999199.90257663</v>
      </c>
      <c r="K115" s="8">
        <f t="shared" si="46"/>
        <v>218185435.280707</v>
      </c>
      <c r="L115" s="7">
        <v>0</v>
      </c>
      <c r="M115" s="7">
        <f t="shared" si="47"/>
        <v>63381574535.492287</v>
      </c>
      <c r="N115" s="107" t="s">
        <v>460</v>
      </c>
      <c r="O115" s="10">
        <f t="shared" si="73"/>
        <v>29</v>
      </c>
      <c r="P115" s="11">
        <f t="shared" si="74"/>
        <v>213832608.5443565</v>
      </c>
      <c r="Q115" s="11">
        <f t="shared" si="75"/>
        <v>218688727.960868</v>
      </c>
      <c r="R115" s="37">
        <f t="shared" si="76"/>
        <v>432521336.50522447</v>
      </c>
      <c r="S115" s="39">
        <f t="shared" si="77"/>
        <v>1</v>
      </c>
      <c r="T115" s="38">
        <f t="shared" si="82"/>
        <v>213832608.5443565</v>
      </c>
      <c r="U115" s="15">
        <f t="shared" si="83"/>
        <v>218688727.96086797</v>
      </c>
      <c r="V115" s="15">
        <f t="shared" si="78"/>
        <v>432521336.50522447</v>
      </c>
      <c r="W115" s="13">
        <f t="shared" si="85"/>
        <v>2</v>
      </c>
      <c r="X115" s="14">
        <f t="shared" si="86"/>
        <v>0</v>
      </c>
      <c r="Y115" s="106"/>
    </row>
    <row r="116" spans="1:25">
      <c r="A116" s="1">
        <v>48000</v>
      </c>
      <c r="B116" s="9">
        <f t="shared" si="84"/>
        <v>30</v>
      </c>
      <c r="C116" s="5">
        <f>VLOOKUP(A116,Encargos!$A$8:$B$652,2,0)</f>
        <v>2.4659999999999999E-3</v>
      </c>
      <c r="D116">
        <f t="shared" si="81"/>
        <v>203</v>
      </c>
      <c r="E116" s="7">
        <f t="shared" si="67"/>
        <v>63381574535.492287</v>
      </c>
      <c r="F116" s="7">
        <f t="shared" si="68"/>
        <v>156298962.80452397</v>
      </c>
      <c r="G116" s="7">
        <f t="shared" si="69"/>
        <v>63537873498.296814</v>
      </c>
      <c r="H116" s="7">
        <f t="shared" si="70"/>
        <v>211792911.6609894</v>
      </c>
      <c r="I116" s="8">
        <f t="shared" si="71"/>
        <v>431245470.49364573</v>
      </c>
      <c r="J116" s="7">
        <f t="shared" si="72"/>
        <v>211792911.6609894</v>
      </c>
      <c r="K116" s="8">
        <f t="shared" si="46"/>
        <v>219452558.83265632</v>
      </c>
      <c r="L116" s="7">
        <v>0</v>
      </c>
      <c r="M116" s="7">
        <f t="shared" si="47"/>
        <v>63318420939.464157</v>
      </c>
      <c r="N116" s="107" t="s">
        <v>175</v>
      </c>
      <c r="O116" s="10">
        <f t="shared" si="73"/>
        <v>29</v>
      </c>
      <c r="P116" s="11">
        <f t="shared" si="74"/>
        <v>213690566.63377768</v>
      </c>
      <c r="Q116" s="11">
        <f t="shared" si="75"/>
        <v>219975668.35995695</v>
      </c>
      <c r="R116" s="37">
        <f t="shared" si="76"/>
        <v>433666234.9937346</v>
      </c>
      <c r="S116" s="39">
        <f t="shared" si="77"/>
        <v>1</v>
      </c>
      <c r="T116" s="38">
        <f t="shared" si="82"/>
        <v>213690566.63377768</v>
      </c>
      <c r="U116" s="15">
        <f t="shared" si="83"/>
        <v>219975668.35995692</v>
      </c>
      <c r="V116" s="15">
        <f t="shared" si="78"/>
        <v>433666234.9937346</v>
      </c>
      <c r="W116" s="13">
        <f t="shared" si="85"/>
        <v>1</v>
      </c>
      <c r="X116" s="14">
        <f t="shared" si="86"/>
        <v>0</v>
      </c>
      <c r="Y116" s="106"/>
    </row>
    <row r="117" spans="1:25">
      <c r="A117" s="1">
        <v>48030</v>
      </c>
      <c r="B117" s="9">
        <f t="shared" si="84"/>
        <v>31</v>
      </c>
      <c r="C117" s="5">
        <f>VLOOKUP(A117,Encargos!$A$8:$B$652,2,0)</f>
        <v>2.4659999999999999E-3</v>
      </c>
      <c r="D117">
        <f t="shared" si="81"/>
        <v>202</v>
      </c>
      <c r="E117" s="7">
        <f t="shared" si="67"/>
        <v>63318420939.464157</v>
      </c>
      <c r="F117" s="7">
        <f t="shared" si="68"/>
        <v>156143226.03671861</v>
      </c>
      <c r="G117" s="7">
        <f t="shared" si="69"/>
        <v>63474564165.500877</v>
      </c>
      <c r="H117" s="7">
        <f t="shared" si="70"/>
        <v>211581880.5516696</v>
      </c>
      <c r="I117" s="8">
        <f t="shared" si="71"/>
        <v>432308921.82388306</v>
      </c>
      <c r="J117" s="7">
        <f t="shared" si="72"/>
        <v>211581880.5516696</v>
      </c>
      <c r="K117" s="8">
        <f t="shared" si="46"/>
        <v>220727041.27221346</v>
      </c>
      <c r="L117" s="7">
        <v>0</v>
      </c>
      <c r="M117" s="7">
        <f t="shared" si="47"/>
        <v>63253837124.228661</v>
      </c>
      <c r="N117" s="107" t="s">
        <v>461</v>
      </c>
      <c r="O117" s="10">
        <f t="shared" si="73"/>
        <v>29</v>
      </c>
      <c r="P117" s="11">
        <f t="shared" si="74"/>
        <v>213420965.24115759</v>
      </c>
      <c r="Q117" s="11">
        <f t="shared" si="75"/>
        <v>221236196.72543138</v>
      </c>
      <c r="R117" s="37">
        <f t="shared" si="76"/>
        <v>434657161.96658897</v>
      </c>
      <c r="S117" s="39">
        <f t="shared" si="77"/>
        <v>1</v>
      </c>
      <c r="T117" s="38">
        <f t="shared" si="82"/>
        <v>213420965.24115759</v>
      </c>
      <c r="U117" s="15">
        <f t="shared" si="83"/>
        <v>221236196.72543138</v>
      </c>
      <c r="V117" s="15">
        <f t="shared" si="78"/>
        <v>434657161.96658897</v>
      </c>
      <c r="W117" s="13"/>
      <c r="X117" s="14"/>
      <c r="Y117" s="106"/>
    </row>
    <row r="118" spans="1:25">
      <c r="A118" s="1">
        <v>48061</v>
      </c>
      <c r="B118" s="9">
        <f t="shared" si="84"/>
        <v>31</v>
      </c>
      <c r="C118" s="5">
        <f>VLOOKUP(A118,Encargos!$A$8:$B$652,2,0)</f>
        <v>2.4659999999999999E-3</v>
      </c>
      <c r="D118">
        <f t="shared" si="81"/>
        <v>201</v>
      </c>
      <c r="E118" s="7">
        <f t="shared" si="67"/>
        <v>63253837124.228661</v>
      </c>
      <c r="F118" s="7">
        <f t="shared" si="68"/>
        <v>155983962.34834787</v>
      </c>
      <c r="G118" s="7">
        <f t="shared" si="69"/>
        <v>63409821086.577011</v>
      </c>
      <c r="H118" s="7">
        <f t="shared" si="70"/>
        <v>211366070.28859004</v>
      </c>
      <c r="I118" s="8">
        <f t="shared" si="71"/>
        <v>433374995.62510073</v>
      </c>
      <c r="J118" s="7">
        <f t="shared" si="72"/>
        <v>211366070.28859004</v>
      </c>
      <c r="K118" s="8">
        <f t="shared" si="46"/>
        <v>222008925.33651069</v>
      </c>
      <c r="L118" s="7">
        <v>0</v>
      </c>
      <c r="M118" s="7">
        <f t="shared" si="47"/>
        <v>63187812161.240501</v>
      </c>
      <c r="N118" s="107" t="s">
        <v>462</v>
      </c>
      <c r="O118" s="10">
        <f t="shared" si="73"/>
        <v>29</v>
      </c>
      <c r="P118" s="11">
        <f t="shared" si="74"/>
        <v>213207988.79082048</v>
      </c>
      <c r="Q118" s="11">
        <f t="shared" si="75"/>
        <v>222521037.73717812</v>
      </c>
      <c r="R118" s="37">
        <f t="shared" si="76"/>
        <v>435729026.52799857</v>
      </c>
      <c r="S118" s="39">
        <f t="shared" si="77"/>
        <v>1</v>
      </c>
      <c r="T118" s="38">
        <f t="shared" si="82"/>
        <v>213207988.79082048</v>
      </c>
      <c r="U118" s="15">
        <f t="shared" si="83"/>
        <v>222521037.73717809</v>
      </c>
      <c r="V118" s="15">
        <f t="shared" si="78"/>
        <v>435729026.52799857</v>
      </c>
      <c r="W118" s="13"/>
      <c r="X118" s="14"/>
      <c r="Y118" s="106"/>
    </row>
    <row r="119" spans="1:25">
      <c r="A119" s="1">
        <v>48092</v>
      </c>
      <c r="B119" s="9">
        <f t="shared" si="84"/>
        <v>30</v>
      </c>
      <c r="C119" s="5">
        <f>VLOOKUP(A119,Encargos!$A$8:$B$652,2,0)</f>
        <v>2.4659999999999999E-3</v>
      </c>
      <c r="D119">
        <f t="shared" si="81"/>
        <v>200</v>
      </c>
      <c r="E119" s="7">
        <f t="shared" si="67"/>
        <v>63187812161.240501</v>
      </c>
      <c r="F119" s="7">
        <f t="shared" si="68"/>
        <v>155821144.78961906</v>
      </c>
      <c r="G119" s="7">
        <f t="shared" si="69"/>
        <v>63343633306.030121</v>
      </c>
      <c r="H119" s="7">
        <f t="shared" si="70"/>
        <v>211145444.35343376</v>
      </c>
      <c r="I119" s="8">
        <f t="shared" si="71"/>
        <v>434443698.36431229</v>
      </c>
      <c r="J119" s="7">
        <f t="shared" si="72"/>
        <v>211145444.35343376</v>
      </c>
      <c r="K119" s="8">
        <f t="shared" si="46"/>
        <v>223298254.01087853</v>
      </c>
      <c r="L119" s="7">
        <v>0</v>
      </c>
      <c r="M119" s="7">
        <f t="shared" si="47"/>
        <v>63120335052.019241</v>
      </c>
      <c r="N119" s="107" t="s">
        <v>178</v>
      </c>
      <c r="O119" s="10">
        <f t="shared" si="73"/>
        <v>29</v>
      </c>
      <c r="P119" s="11">
        <f t="shared" si="74"/>
        <v>213051885.34972882</v>
      </c>
      <c r="Q119" s="11">
        <f t="shared" si="75"/>
        <v>223830530.52988583</v>
      </c>
      <c r="R119" s="37">
        <f t="shared" si="76"/>
        <v>436882415.87961465</v>
      </c>
      <c r="S119" s="39">
        <f t="shared" si="77"/>
        <v>1</v>
      </c>
      <c r="T119" s="38">
        <f t="shared" si="82"/>
        <v>213051885.34972882</v>
      </c>
      <c r="U119" s="15">
        <f t="shared" si="83"/>
        <v>223830530.52988583</v>
      </c>
      <c r="V119" s="15">
        <f t="shared" si="78"/>
        <v>436882415.87961465</v>
      </c>
      <c r="W119" s="13"/>
      <c r="X119" s="14"/>
      <c r="Y119" s="106"/>
    </row>
    <row r="120" spans="1:25">
      <c r="A120" s="1">
        <v>48122</v>
      </c>
      <c r="B120" s="9">
        <f t="shared" si="84"/>
        <v>31</v>
      </c>
      <c r="C120" s="5">
        <f>VLOOKUP(A120,Encargos!$A$8:$B$652,2,0)</f>
        <v>2.4659999999999999E-3</v>
      </c>
      <c r="D120">
        <f t="shared" si="81"/>
        <v>199</v>
      </c>
      <c r="E120" s="7">
        <f t="shared" si="67"/>
        <v>63120335052.019241</v>
      </c>
      <c r="F120" s="7">
        <f t="shared" si="68"/>
        <v>155654746.23827943</v>
      </c>
      <c r="G120" s="7">
        <f t="shared" si="69"/>
        <v>63275989798.257523</v>
      </c>
      <c r="H120" s="7">
        <f t="shared" si="70"/>
        <v>210919965.99419177</v>
      </c>
      <c r="I120" s="8">
        <f t="shared" si="71"/>
        <v>435515036.52447861</v>
      </c>
      <c r="J120" s="7">
        <f t="shared" si="72"/>
        <v>210919965.99419177</v>
      </c>
      <c r="K120" s="8">
        <f t="shared" si="46"/>
        <v>224595070.53028685</v>
      </c>
      <c r="L120" s="7">
        <v>0</v>
      </c>
      <c r="M120" s="7">
        <f t="shared" si="47"/>
        <v>63051394727.727242</v>
      </c>
      <c r="N120" s="107" t="s">
        <v>463</v>
      </c>
      <c r="O120" s="10">
        <f t="shared" si="73"/>
        <v>29</v>
      </c>
      <c r="P120" s="11">
        <f t="shared" si="74"/>
        <v>212767543.37954438</v>
      </c>
      <c r="Q120" s="11">
        <f t="shared" si="75"/>
        <v>225113148.44347435</v>
      </c>
      <c r="R120" s="37">
        <f t="shared" si="76"/>
        <v>437880691.82301873</v>
      </c>
      <c r="S120" s="39">
        <f t="shared" si="77"/>
        <v>1</v>
      </c>
      <c r="T120" s="38">
        <f t="shared" si="82"/>
        <v>212767543.37954438</v>
      </c>
      <c r="U120" s="15">
        <f t="shared" si="83"/>
        <v>225113148.44347435</v>
      </c>
      <c r="V120" s="15">
        <f t="shared" si="78"/>
        <v>437880691.82301873</v>
      </c>
      <c r="W120" s="13"/>
      <c r="X120" s="14"/>
      <c r="Y120" s="106"/>
    </row>
    <row r="121" spans="1:25">
      <c r="A121" s="1">
        <v>48153</v>
      </c>
      <c r="B121" s="9">
        <f t="shared" si="84"/>
        <v>30</v>
      </c>
      <c r="C121" s="5">
        <f>VLOOKUP(A121,Encargos!$A$8:$B$652,2,0)</f>
        <v>2.4659999999999999E-3</v>
      </c>
      <c r="D121">
        <f t="shared" si="81"/>
        <v>198</v>
      </c>
      <c r="E121" s="7">
        <f t="shared" si="67"/>
        <v>63051394727.727242</v>
      </c>
      <c r="F121" s="7">
        <f t="shared" si="68"/>
        <v>155484739.39857537</v>
      </c>
      <c r="G121" s="7">
        <f t="shared" si="69"/>
        <v>63206879467.125816</v>
      </c>
      <c r="H121" s="7">
        <f t="shared" si="70"/>
        <v>210689598.22375274</v>
      </c>
      <c r="I121" s="8">
        <f t="shared" si="71"/>
        <v>436589016.60454804</v>
      </c>
      <c r="J121" s="7">
        <f t="shared" si="72"/>
        <v>210689598.22375274</v>
      </c>
      <c r="K121" s="8">
        <f t="shared" si="46"/>
        <v>225899418.3807953</v>
      </c>
      <c r="L121" s="7">
        <v>0</v>
      </c>
      <c r="M121" s="7">
        <f t="shared" si="47"/>
        <v>62980980048.745026</v>
      </c>
      <c r="N121" s="107" t="s">
        <v>180</v>
      </c>
      <c r="O121" s="10">
        <f t="shared" si="73"/>
        <v>29</v>
      </c>
      <c r="P121" s="11">
        <f t="shared" si="74"/>
        <v>212601881.40406069</v>
      </c>
      <c r="Q121" s="11">
        <f t="shared" si="75"/>
        <v>226437895.30079684</v>
      </c>
      <c r="R121" s="37">
        <f t="shared" si="76"/>
        <v>439039776.70485753</v>
      </c>
      <c r="S121" s="39">
        <f t="shared" si="77"/>
        <v>1</v>
      </c>
      <c r="T121" s="38">
        <f t="shared" si="82"/>
        <v>212601881.40406069</v>
      </c>
      <c r="U121" s="15">
        <f t="shared" si="83"/>
        <v>226437895.30079684</v>
      </c>
      <c r="V121" s="15">
        <f t="shared" si="78"/>
        <v>439039776.70485753</v>
      </c>
      <c r="W121" s="13"/>
      <c r="X121" s="14"/>
      <c r="Y121" s="106"/>
    </row>
    <row r="122" spans="1:25">
      <c r="A122" s="1">
        <v>48183</v>
      </c>
      <c r="B122" s="9">
        <f t="shared" si="84"/>
        <v>31</v>
      </c>
      <c r="C122" s="5">
        <f>VLOOKUP(A122,Encargos!$A$8:$B$652,2,0)</f>
        <v>2.4659999999999999E-3</v>
      </c>
      <c r="D122">
        <f t="shared" si="81"/>
        <v>197</v>
      </c>
      <c r="E122" s="7">
        <f t="shared" si="67"/>
        <v>62980980048.745026</v>
      </c>
      <c r="F122" s="7">
        <f t="shared" si="68"/>
        <v>155311096.80020523</v>
      </c>
      <c r="G122" s="7">
        <f t="shared" si="69"/>
        <v>63136291145.545227</v>
      </c>
      <c r="H122" s="7">
        <f t="shared" si="70"/>
        <v>210454303.8184841</v>
      </c>
      <c r="I122" s="8">
        <f t="shared" si="71"/>
        <v>437665645.11949486</v>
      </c>
      <c r="J122" s="7">
        <f t="shared" si="72"/>
        <v>210454303.8184841</v>
      </c>
      <c r="K122" s="8">
        <f t="shared" si="46"/>
        <v>227211341.30101076</v>
      </c>
      <c r="L122" s="7">
        <v>0</v>
      </c>
      <c r="M122" s="7">
        <f t="shared" si="47"/>
        <v>62909079804.244217</v>
      </c>
      <c r="N122" s="107" t="s">
        <v>464</v>
      </c>
      <c r="O122" s="10">
        <f t="shared" si="73"/>
        <v>29</v>
      </c>
      <c r="P122" s="11">
        <f t="shared" si="74"/>
        <v>212307527.99790081</v>
      </c>
      <c r="Q122" s="11">
        <f t="shared" si="75"/>
        <v>227735454.21798542</v>
      </c>
      <c r="R122" s="37">
        <f t="shared" si="76"/>
        <v>440042982.21588624</v>
      </c>
      <c r="S122" s="39">
        <f t="shared" si="77"/>
        <v>1</v>
      </c>
      <c r="T122" s="38">
        <f t="shared" si="82"/>
        <v>212307527.99790081</v>
      </c>
      <c r="U122" s="15">
        <f t="shared" si="83"/>
        <v>227735454.21798542</v>
      </c>
      <c r="V122" s="15">
        <f t="shared" si="78"/>
        <v>440042982.21588624</v>
      </c>
      <c r="W122" s="13"/>
      <c r="X122" s="14"/>
      <c r="Y122" s="106"/>
    </row>
    <row r="123" spans="1:25">
      <c r="A123" s="1">
        <v>48214</v>
      </c>
      <c r="B123" s="9">
        <f t="shared" si="84"/>
        <v>31</v>
      </c>
      <c r="C123" s="5">
        <f>VLOOKUP(A123,Encargos!$A$8:$B$652,2,0)</f>
        <v>2.4659999999999999E-3</v>
      </c>
      <c r="D123">
        <f t="shared" si="81"/>
        <v>196</v>
      </c>
      <c r="E123" s="7">
        <f t="shared" si="67"/>
        <v>62909079804.244217</v>
      </c>
      <c r="F123" s="7">
        <f t="shared" si="68"/>
        <v>155133790.79726624</v>
      </c>
      <c r="G123" s="7">
        <f t="shared" si="69"/>
        <v>63064213595.041481</v>
      </c>
      <c r="H123" s="7">
        <f t="shared" si="70"/>
        <v>210214045.31680495</v>
      </c>
      <c r="I123" s="8">
        <f t="shared" si="71"/>
        <v>438744928.6003595</v>
      </c>
      <c r="J123" s="7">
        <f t="shared" si="72"/>
        <v>210214045.31680495</v>
      </c>
      <c r="K123" s="8">
        <f t="shared" si="46"/>
        <v>228530883.28355455</v>
      </c>
      <c r="L123" s="7">
        <v>0</v>
      </c>
      <c r="M123" s="7">
        <f t="shared" si="47"/>
        <v>62835682711.757927</v>
      </c>
      <c r="N123" s="107" t="s">
        <v>465</v>
      </c>
      <c r="O123" s="10">
        <f t="shared" si="73"/>
        <v>29</v>
      </c>
      <c r="P123" s="11">
        <f t="shared" si="74"/>
        <v>212070088.19578335</v>
      </c>
      <c r="Q123" s="11">
        <f t="shared" si="75"/>
        <v>229058040.01424724</v>
      </c>
      <c r="R123" s="37">
        <f t="shared" si="76"/>
        <v>441128128.21003056</v>
      </c>
      <c r="S123" s="39">
        <f>S122</f>
        <v>1</v>
      </c>
      <c r="T123" s="38">
        <f t="shared" si="82"/>
        <v>212070088.19578335</v>
      </c>
      <c r="U123" s="15">
        <f t="shared" si="83"/>
        <v>229058040.01424721</v>
      </c>
      <c r="V123" s="15">
        <f t="shared" si="78"/>
        <v>441128128.21003056</v>
      </c>
      <c r="W123" s="13"/>
      <c r="X123" s="14"/>
      <c r="Y123" s="106"/>
    </row>
    <row r="124" spans="1:25">
      <c r="A124" s="1">
        <v>48245</v>
      </c>
      <c r="B124" s="9">
        <f t="shared" si="84"/>
        <v>29</v>
      </c>
      <c r="C124" s="5">
        <f>VLOOKUP(A124,Encargos!$A$8:$B$652,2,0)</f>
        <v>2.4659999999999999E-3</v>
      </c>
      <c r="D124">
        <f t="shared" si="81"/>
        <v>195</v>
      </c>
      <c r="E124" s="7">
        <f t="shared" si="67"/>
        <v>62835682711.757927</v>
      </c>
      <c r="F124" s="7">
        <f t="shared" si="68"/>
        <v>154952793.56719503</v>
      </c>
      <c r="G124" s="7">
        <f t="shared" si="69"/>
        <v>62990635505.325119</v>
      </c>
      <c r="H124" s="7">
        <f t="shared" si="70"/>
        <v>209968785.01775041</v>
      </c>
      <c r="I124" s="8">
        <f t="shared" si="71"/>
        <v>439826873.59428799</v>
      </c>
      <c r="J124" s="7">
        <f t="shared" si="72"/>
        <v>209968785.01775041</v>
      </c>
      <c r="K124" s="8">
        <f t="shared" si="46"/>
        <v>229858088.57653758</v>
      </c>
      <c r="L124" s="7">
        <v>0</v>
      </c>
      <c r="M124" s="7">
        <f t="shared" si="47"/>
        <v>62760777416.748581</v>
      </c>
      <c r="N124" s="107" t="s">
        <v>466</v>
      </c>
      <c r="O124" s="10">
        <f t="shared" si="73"/>
        <v>27</v>
      </c>
      <c r="P124" s="11">
        <f t="shared" si="74"/>
        <v>211818774.42875254</v>
      </c>
      <c r="Q124" s="11">
        <f t="shared" si="75"/>
        <v>230385782.05905417</v>
      </c>
      <c r="R124" s="37">
        <f t="shared" si="76"/>
        <v>442204556.48780668</v>
      </c>
      <c r="S124" s="39">
        <f t="shared" ref="S124:S187" si="87">S123</f>
        <v>1</v>
      </c>
      <c r="T124" s="38">
        <f t="shared" si="82"/>
        <v>211818774.42875254</v>
      </c>
      <c r="U124" s="15">
        <f t="shared" si="83"/>
        <v>230385782.05905414</v>
      </c>
      <c r="V124" s="15">
        <f t="shared" si="78"/>
        <v>442204556.48780668</v>
      </c>
      <c r="W124" s="13"/>
      <c r="X124" s="14"/>
      <c r="Y124" s="106"/>
    </row>
    <row r="125" spans="1:25">
      <c r="A125" s="1">
        <v>48274</v>
      </c>
      <c r="B125" s="9">
        <f t="shared" si="84"/>
        <v>31</v>
      </c>
      <c r="C125" s="5">
        <f>VLOOKUP(A125,Encargos!$A$8:$B$652,2,0)</f>
        <v>2.4659999999999999E-3</v>
      </c>
      <c r="D125">
        <f t="shared" si="81"/>
        <v>194</v>
      </c>
      <c r="E125" s="7">
        <f t="shared" si="67"/>
        <v>62760777416.748581</v>
      </c>
      <c r="F125" s="7">
        <f t="shared" si="68"/>
        <v>154768077.10970199</v>
      </c>
      <c r="G125" s="7">
        <f t="shared" si="69"/>
        <v>62915545493.858284</v>
      </c>
      <c r="H125" s="7">
        <f t="shared" si="70"/>
        <v>209718484.97952762</v>
      </c>
      <c r="I125" s="8">
        <f t="shared" si="71"/>
        <v>440911486.66457152</v>
      </c>
      <c r="J125" s="7">
        <f t="shared" si="72"/>
        <v>209718484.97952762</v>
      </c>
      <c r="K125" s="8">
        <f t="shared" si="46"/>
        <v>231193001.6850439</v>
      </c>
      <c r="L125" s="7">
        <v>0</v>
      </c>
      <c r="M125" s="7">
        <f t="shared" si="47"/>
        <v>62684352492.173241</v>
      </c>
      <c r="N125" s="107" t="s">
        <v>467</v>
      </c>
      <c r="O125" s="10">
        <f t="shared" si="73"/>
        <v>29</v>
      </c>
      <c r="P125" s="11">
        <f t="shared" si="74"/>
        <v>211580155.53016123</v>
      </c>
      <c r="Q125" s="11">
        <f t="shared" si="75"/>
        <v>231726299.17716491</v>
      </c>
      <c r="R125" s="37">
        <f t="shared" si="76"/>
        <v>443306454.70732617</v>
      </c>
      <c r="S125" s="39">
        <f t="shared" si="87"/>
        <v>1</v>
      </c>
      <c r="T125" s="38">
        <f t="shared" si="82"/>
        <v>211580155.53016123</v>
      </c>
      <c r="U125" s="15">
        <f t="shared" si="83"/>
        <v>231726299.17716494</v>
      </c>
      <c r="V125" s="15">
        <f t="shared" si="78"/>
        <v>443306454.70732617</v>
      </c>
      <c r="W125" s="13"/>
      <c r="X125" s="14"/>
      <c r="Y125" s="106"/>
    </row>
    <row r="126" spans="1:25">
      <c r="A126" s="1">
        <v>48305</v>
      </c>
      <c r="B126" s="9">
        <f t="shared" si="84"/>
        <v>30</v>
      </c>
      <c r="C126" s="5">
        <f>VLOOKUP(A126,Encargos!$A$8:$B$652,2,0)</f>
        <v>2.4659999999999999E-3</v>
      </c>
      <c r="D126">
        <f t="shared" si="81"/>
        <v>193</v>
      </c>
      <c r="E126" s="7">
        <f t="shared" si="67"/>
        <v>62684352492.173241</v>
      </c>
      <c r="F126" s="7">
        <f t="shared" si="68"/>
        <v>154579613.2456992</v>
      </c>
      <c r="G126" s="7">
        <f t="shared" si="69"/>
        <v>62838932105.418938</v>
      </c>
      <c r="H126" s="7">
        <f t="shared" si="70"/>
        <v>209463107.01806313</v>
      </c>
      <c r="I126" s="8">
        <f t="shared" si="71"/>
        <v>441998774.39068639</v>
      </c>
      <c r="J126" s="7">
        <f t="shared" si="72"/>
        <v>209463107.01806313</v>
      </c>
      <c r="K126" s="8">
        <f t="shared" si="46"/>
        <v>232535667.37262326</v>
      </c>
      <c r="L126" s="7">
        <v>0</v>
      </c>
      <c r="M126" s="7">
        <f t="shared" si="47"/>
        <v>62606396438.046318</v>
      </c>
      <c r="N126" s="107" t="s">
        <v>185</v>
      </c>
      <c r="O126" s="10">
        <f t="shared" si="73"/>
        <v>29</v>
      </c>
      <c r="P126" s="11">
        <f t="shared" si="74"/>
        <v>211389938.63220811</v>
      </c>
      <c r="Q126" s="11">
        <f t="shared" si="75"/>
        <v>233089963.13334206</v>
      </c>
      <c r="R126" s="37">
        <f t="shared" si="76"/>
        <v>444479901.76555014</v>
      </c>
      <c r="S126" s="39">
        <f t="shared" si="87"/>
        <v>1</v>
      </c>
      <c r="T126" s="38">
        <f t="shared" si="82"/>
        <v>211389938.63220811</v>
      </c>
      <c r="U126" s="15">
        <f t="shared" si="83"/>
        <v>233089963.13334203</v>
      </c>
      <c r="V126" s="15">
        <f t="shared" si="78"/>
        <v>444479901.76555014</v>
      </c>
      <c r="W126" s="13"/>
      <c r="X126" s="14"/>
      <c r="Y126" s="106"/>
    </row>
    <row r="127" spans="1:25">
      <c r="A127" s="1">
        <v>48335</v>
      </c>
      <c r="B127" s="9">
        <f t="shared" si="84"/>
        <v>31</v>
      </c>
      <c r="C127" s="5">
        <f>VLOOKUP(A127,Encargos!$A$8:$B$652,2,0)</f>
        <v>2.4659999999999999E-3</v>
      </c>
      <c r="D127">
        <f t="shared" si="81"/>
        <v>192</v>
      </c>
      <c r="E127" s="7">
        <f t="shared" si="67"/>
        <v>62606396438.046318</v>
      </c>
      <c r="F127" s="7">
        <f t="shared" si="68"/>
        <v>154387373.6162222</v>
      </c>
      <c r="G127" s="7">
        <f t="shared" si="69"/>
        <v>62760783811.662537</v>
      </c>
      <c r="H127" s="7">
        <f t="shared" si="70"/>
        <v>209202612.70554179</v>
      </c>
      <c r="I127" s="8">
        <f t="shared" si="71"/>
        <v>443088743.36833382</v>
      </c>
      <c r="J127" s="7">
        <f t="shared" si="72"/>
        <v>209202612.70554179</v>
      </c>
      <c r="K127" s="8">
        <f t="shared" si="46"/>
        <v>233886130.66279203</v>
      </c>
      <c r="L127" s="7">
        <v>0</v>
      </c>
      <c r="M127" s="7">
        <f t="shared" si="47"/>
        <v>62526897680.999748</v>
      </c>
      <c r="N127" s="107" t="s">
        <v>468</v>
      </c>
      <c r="O127" s="10">
        <f t="shared" si="73"/>
        <v>29</v>
      </c>
      <c r="P127" s="11">
        <f t="shared" si="74"/>
        <v>211069897.50859562</v>
      </c>
      <c r="Q127" s="11">
        <f t="shared" si="75"/>
        <v>234425640.44905394</v>
      </c>
      <c r="R127" s="37">
        <f t="shared" si="76"/>
        <v>445495537.95764959</v>
      </c>
      <c r="S127" s="39">
        <f t="shared" si="87"/>
        <v>1</v>
      </c>
      <c r="T127" s="38">
        <f t="shared" si="82"/>
        <v>211069897.50859562</v>
      </c>
      <c r="U127" s="15">
        <f t="shared" si="83"/>
        <v>234425640.44905397</v>
      </c>
      <c r="V127" s="15">
        <f t="shared" si="78"/>
        <v>445495537.95764959</v>
      </c>
      <c r="W127" s="13"/>
      <c r="X127" s="14"/>
      <c r="Y127" s="106"/>
    </row>
    <row r="128" spans="1:25">
      <c r="A128" s="1">
        <v>48366</v>
      </c>
      <c r="B128" s="9">
        <f t="shared" si="84"/>
        <v>30</v>
      </c>
      <c r="C128" s="5">
        <f>VLOOKUP(A128,Encargos!$A$8:$B$652,2,0)</f>
        <v>2.4659999999999999E-3</v>
      </c>
      <c r="D128">
        <f t="shared" si="81"/>
        <v>191</v>
      </c>
      <c r="E128" s="7">
        <f t="shared" si="67"/>
        <v>62526897680.999748</v>
      </c>
      <c r="F128" s="7">
        <f t="shared" si="68"/>
        <v>154191329.68134537</v>
      </c>
      <c r="G128" s="7">
        <f t="shared" si="69"/>
        <v>62681089010.681091</v>
      </c>
      <c r="H128" s="7">
        <f t="shared" si="70"/>
        <v>208936963.36893699</v>
      </c>
      <c r="I128" s="8">
        <f t="shared" si="71"/>
        <v>444181400.20948011</v>
      </c>
      <c r="J128" s="7">
        <f t="shared" si="72"/>
        <v>208936963.36893699</v>
      </c>
      <c r="K128" s="8">
        <f t="shared" si="46"/>
        <v>235244436.84054312</v>
      </c>
      <c r="L128" s="7">
        <v>0</v>
      </c>
      <c r="M128" s="7">
        <f t="shared" si="47"/>
        <v>62445844573.840546</v>
      </c>
      <c r="N128" s="107" t="s">
        <v>187</v>
      </c>
      <c r="O128" s="10">
        <f t="shared" si="73"/>
        <v>29</v>
      </c>
      <c r="P128" s="11">
        <f t="shared" si="74"/>
        <v>210869590.0919241</v>
      </c>
      <c r="Q128" s="11">
        <f t="shared" si="75"/>
        <v>235805189.50075522</v>
      </c>
      <c r="R128" s="37">
        <f t="shared" si="76"/>
        <v>446674779.59267932</v>
      </c>
      <c r="S128" s="39">
        <f t="shared" si="87"/>
        <v>1</v>
      </c>
      <c r="T128" s="38">
        <f t="shared" si="82"/>
        <v>210869590.0919241</v>
      </c>
      <c r="U128" s="15">
        <f t="shared" si="83"/>
        <v>235805189.50075522</v>
      </c>
      <c r="V128" s="15">
        <f t="shared" si="78"/>
        <v>446674779.59267932</v>
      </c>
      <c r="W128" s="13"/>
      <c r="X128" s="14"/>
      <c r="Y128" s="106"/>
    </row>
    <row r="129" spans="1:25">
      <c r="A129" s="1">
        <v>48396</v>
      </c>
      <c r="B129" s="9">
        <f t="shared" si="84"/>
        <v>31</v>
      </c>
      <c r="C129" s="5">
        <f>VLOOKUP(A129,Encargos!$A$8:$B$652,2,0)</f>
        <v>2.4659999999999999E-3</v>
      </c>
      <c r="D129">
        <f t="shared" si="81"/>
        <v>190</v>
      </c>
      <c r="E129" s="7">
        <f t="shared" si="67"/>
        <v>62445844573.840546</v>
      </c>
      <c r="F129" s="7">
        <f t="shared" si="68"/>
        <v>153991452.71909079</v>
      </c>
      <c r="G129" s="7">
        <f t="shared" si="69"/>
        <v>62599836026.559639</v>
      </c>
      <c r="H129" s="7">
        <f t="shared" si="70"/>
        <v>208666120.08853215</v>
      </c>
      <c r="I129" s="8">
        <f t="shared" si="71"/>
        <v>445276751.54239666</v>
      </c>
      <c r="J129" s="7">
        <f t="shared" si="72"/>
        <v>208666120.08853215</v>
      </c>
      <c r="K129" s="8">
        <f t="shared" si="46"/>
        <v>236610631.45386451</v>
      </c>
      <c r="L129" s="7">
        <v>0</v>
      </c>
      <c r="M129" s="7">
        <f t="shared" si="47"/>
        <v>62363225395.105774</v>
      </c>
      <c r="N129" s="107" t="s">
        <v>469</v>
      </c>
      <c r="O129" s="10">
        <f t="shared" si="73"/>
        <v>29</v>
      </c>
      <c r="P129" s="11">
        <f t="shared" si="74"/>
        <v>210539005.1784676</v>
      </c>
      <c r="Q129" s="11">
        <f t="shared" si="75"/>
        <v>237156425.9002527</v>
      </c>
      <c r="R129" s="37">
        <f t="shared" si="76"/>
        <v>447695431.07872033</v>
      </c>
      <c r="S129" s="39">
        <f t="shared" si="87"/>
        <v>1</v>
      </c>
      <c r="T129" s="38">
        <f t="shared" si="82"/>
        <v>210539005.1784676</v>
      </c>
      <c r="U129" s="15">
        <f t="shared" si="83"/>
        <v>237156425.90025273</v>
      </c>
      <c r="V129" s="15">
        <f t="shared" si="78"/>
        <v>447695431.07872033</v>
      </c>
      <c r="W129" s="13"/>
      <c r="X129" s="14"/>
      <c r="Y129" s="106"/>
    </row>
    <row r="130" spans="1:25">
      <c r="A130" s="1">
        <v>48427</v>
      </c>
      <c r="B130" s="9">
        <f t="shared" si="84"/>
        <v>31</v>
      </c>
      <c r="C130" s="5">
        <f>VLOOKUP(A130,Encargos!$A$8:$B$652,2,0)</f>
        <v>2.4659999999999999E-3</v>
      </c>
      <c r="D130">
        <f t="shared" si="81"/>
        <v>189</v>
      </c>
      <c r="E130" s="7">
        <f t="shared" si="67"/>
        <v>62363225395.105774</v>
      </c>
      <c r="F130" s="7">
        <f t="shared" si="68"/>
        <v>153787713.82433084</v>
      </c>
      <c r="G130" s="7">
        <f t="shared" si="69"/>
        <v>62517013108.930107</v>
      </c>
      <c r="H130" s="7">
        <f t="shared" si="70"/>
        <v>208390043.69643369</v>
      </c>
      <c r="I130" s="8">
        <f t="shared" si="71"/>
        <v>446374804.01170033</v>
      </c>
      <c r="J130" s="7">
        <f t="shared" si="72"/>
        <v>208390043.69643369</v>
      </c>
      <c r="K130" s="8">
        <f t="shared" si="46"/>
        <v>237984760.31526664</v>
      </c>
      <c r="L130" s="7">
        <v>0</v>
      </c>
      <c r="M130" s="7">
        <f t="shared" si="47"/>
        <v>62279028348.614838</v>
      </c>
      <c r="N130" s="107" t="s">
        <v>470</v>
      </c>
      <c r="O130" s="10">
        <f t="shared" si="73"/>
        <v>29</v>
      </c>
      <c r="P130" s="11">
        <f t="shared" si="74"/>
        <v>210265723.51974928</v>
      </c>
      <c r="Q130" s="11">
        <f t="shared" si="75"/>
        <v>238533724.49201125</v>
      </c>
      <c r="R130" s="37">
        <f t="shared" si="76"/>
        <v>448799448.01176053</v>
      </c>
      <c r="S130" s="39">
        <f t="shared" si="87"/>
        <v>1</v>
      </c>
      <c r="T130" s="38">
        <f t="shared" si="82"/>
        <v>210265723.51974928</v>
      </c>
      <c r="U130" s="15">
        <f t="shared" si="83"/>
        <v>238533724.49201125</v>
      </c>
      <c r="V130" s="15">
        <f t="shared" si="78"/>
        <v>448799448.01176053</v>
      </c>
      <c r="W130" s="13"/>
      <c r="X130" s="14"/>
      <c r="Y130" s="106"/>
    </row>
    <row r="131" spans="1:25">
      <c r="A131" s="1">
        <v>48458</v>
      </c>
      <c r="B131" s="9">
        <f t="shared" si="84"/>
        <v>30</v>
      </c>
      <c r="C131" s="5">
        <f>VLOOKUP(A131,Encargos!$A$8:$B$652,2,0)</f>
        <v>2.4659999999999999E-3</v>
      </c>
      <c r="D131">
        <f t="shared" si="81"/>
        <v>188</v>
      </c>
      <c r="E131" s="7">
        <f t="shared" si="67"/>
        <v>62279028348.614838</v>
      </c>
      <c r="F131" s="7">
        <f t="shared" si="68"/>
        <v>153580083.90768418</v>
      </c>
      <c r="G131" s="7">
        <f t="shared" si="69"/>
        <v>62432608432.522522</v>
      </c>
      <c r="H131" s="7">
        <f t="shared" si="70"/>
        <v>208108694.77507508</v>
      </c>
      <c r="I131" s="8">
        <f t="shared" si="71"/>
        <v>447475564.27839309</v>
      </c>
      <c r="J131" s="7">
        <f t="shared" si="72"/>
        <v>208108694.77507508</v>
      </c>
      <c r="K131" s="8">
        <f t="shared" ref="K131:K194" si="88">I131-J131</f>
        <v>239366869.50331801</v>
      </c>
      <c r="L131" s="7">
        <v>0</v>
      </c>
      <c r="M131" s="7">
        <f t="shared" ref="M131:M194" si="89">G131+H131-I131</f>
        <v>62193241563.019203</v>
      </c>
      <c r="N131" s="107" t="s">
        <v>190</v>
      </c>
      <c r="O131" s="10">
        <f t="shared" si="73"/>
        <v>29</v>
      </c>
      <c r="P131" s="11">
        <f t="shared" si="74"/>
        <v>210049986.39258495</v>
      </c>
      <c r="Q131" s="11">
        <f t="shared" si="75"/>
        <v>239937448.8149623</v>
      </c>
      <c r="R131" s="37">
        <f t="shared" si="76"/>
        <v>449987435.20754725</v>
      </c>
      <c r="S131" s="39">
        <f t="shared" si="87"/>
        <v>1</v>
      </c>
      <c r="T131" s="38">
        <f t="shared" si="82"/>
        <v>210049986.39258495</v>
      </c>
      <c r="U131" s="15">
        <f t="shared" si="83"/>
        <v>239937448.8149623</v>
      </c>
      <c r="V131" s="15">
        <f t="shared" si="78"/>
        <v>449987435.20754725</v>
      </c>
      <c r="W131" s="13"/>
      <c r="X131" s="14"/>
      <c r="Y131" s="106"/>
    </row>
    <row r="132" spans="1:25">
      <c r="A132" s="1">
        <v>48488</v>
      </c>
      <c r="B132" s="9">
        <f t="shared" si="84"/>
        <v>31</v>
      </c>
      <c r="C132" s="5">
        <f>VLOOKUP(A132,Encargos!$A$8:$B$652,2,0)</f>
        <v>2.4659999999999999E-3</v>
      </c>
      <c r="D132">
        <f t="shared" si="81"/>
        <v>187</v>
      </c>
      <c r="E132" s="7">
        <f t="shared" si="67"/>
        <v>62193241563.019203</v>
      </c>
      <c r="F132" s="7">
        <f t="shared" si="68"/>
        <v>153368533.69440535</v>
      </c>
      <c r="G132" s="7">
        <f t="shared" ref="G132:G195" si="90">E132+F132</f>
        <v>62346610096.713608</v>
      </c>
      <c r="H132" s="7">
        <f t="shared" ref="H132:H195" si="91">G132*$C$1</f>
        <v>207822033.65571204</v>
      </c>
      <c r="I132" s="8">
        <f t="shared" ref="I132:I195" si="92">PMT($C$1,D132,-G132)</f>
        <v>448579039.01990366</v>
      </c>
      <c r="J132" s="7">
        <f t="shared" ref="J132:J195" si="93">$C$1*G132</f>
        <v>207822033.65571204</v>
      </c>
      <c r="K132" s="8">
        <f t="shared" si="88"/>
        <v>240757005.36419162</v>
      </c>
      <c r="L132" s="7">
        <v>0</v>
      </c>
      <c r="M132" s="7">
        <f t="shared" si="89"/>
        <v>62105853091.349411</v>
      </c>
      <c r="N132" s="107" t="s">
        <v>471</v>
      </c>
      <c r="O132" s="10">
        <f t="shared" ref="O132:O195" si="94">N132-A132</f>
        <v>29</v>
      </c>
      <c r="P132" s="11">
        <f t="shared" si="74"/>
        <v>209703291.77511951</v>
      </c>
      <c r="Q132" s="11">
        <f t="shared" ref="Q132:Q195" si="95">K132*((1+C132)^((N132-A132)/B132))</f>
        <v>241312364.33369106</v>
      </c>
      <c r="R132" s="37">
        <f t="shared" si="76"/>
        <v>451015656.10881054</v>
      </c>
      <c r="S132" s="39">
        <f t="shared" si="87"/>
        <v>1</v>
      </c>
      <c r="T132" s="38">
        <f t="shared" si="82"/>
        <v>209703291.77511951</v>
      </c>
      <c r="U132" s="15">
        <f t="shared" si="83"/>
        <v>241312364.33369103</v>
      </c>
      <c r="V132" s="15">
        <f t="shared" si="78"/>
        <v>451015656.10881054</v>
      </c>
      <c r="W132" s="13"/>
      <c r="X132" s="14"/>
      <c r="Y132" s="106"/>
    </row>
    <row r="133" spans="1:25">
      <c r="A133" s="1">
        <v>48519</v>
      </c>
      <c r="B133" s="9">
        <f t="shared" si="84"/>
        <v>30</v>
      </c>
      <c r="C133" s="5">
        <f>VLOOKUP(A133,Encargos!$A$8:$B$652,2,0)</f>
        <v>2.4659999999999999E-3</v>
      </c>
      <c r="D133">
        <f t="shared" si="81"/>
        <v>186</v>
      </c>
      <c r="E133" s="7">
        <f t="shared" ref="E133:E196" si="96">M132</f>
        <v>62105853091.349411</v>
      </c>
      <c r="F133" s="7">
        <f t="shared" ref="F133:F196" si="97">E133*C133</f>
        <v>153153033.72326764</v>
      </c>
      <c r="G133" s="7">
        <f t="shared" si="90"/>
        <v>62259006125.072678</v>
      </c>
      <c r="H133" s="7">
        <f t="shared" si="91"/>
        <v>207530020.41690895</v>
      </c>
      <c r="I133" s="8">
        <f t="shared" si="92"/>
        <v>449685234.93012667</v>
      </c>
      <c r="J133" s="7">
        <f t="shared" si="93"/>
        <v>207530020.41690895</v>
      </c>
      <c r="K133" s="8">
        <f t="shared" si="88"/>
        <v>242155214.51321772</v>
      </c>
      <c r="L133" s="7">
        <v>0</v>
      </c>
      <c r="M133" s="7">
        <f t="shared" si="89"/>
        <v>62016850910.559456</v>
      </c>
      <c r="N133" s="107" t="s">
        <v>192</v>
      </c>
      <c r="O133" s="10">
        <f t="shared" si="94"/>
        <v>29</v>
      </c>
      <c r="P133" s="11">
        <f t="shared" ref="P133:P196" si="98">Q133*((1+$C$1)^(O133/B133)-1)+H133*((1+C133)^(O133/B133))*((1+$C$1)^(O133/B133))</f>
        <v>209477069.27303985</v>
      </c>
      <c r="Q133" s="11">
        <f t="shared" si="95"/>
        <v>242732440.40874255</v>
      </c>
      <c r="R133" s="37">
        <f t="shared" ref="R133:R196" si="99">P133+Q133</f>
        <v>452209509.68178236</v>
      </c>
      <c r="S133" s="39">
        <f t="shared" si="87"/>
        <v>1</v>
      </c>
      <c r="T133" s="38">
        <f t="shared" si="82"/>
        <v>209477069.27303985</v>
      </c>
      <c r="U133" s="15">
        <f t="shared" si="83"/>
        <v>242732440.40874252</v>
      </c>
      <c r="V133" s="15">
        <f t="shared" ref="V133:V196" si="100">R133*S133</f>
        <v>452209509.68178236</v>
      </c>
      <c r="W133" s="13"/>
      <c r="X133" s="14"/>
      <c r="Y133" s="106"/>
    </row>
    <row r="134" spans="1:25">
      <c r="A134" s="1">
        <v>48549</v>
      </c>
      <c r="B134" s="9">
        <f t="shared" si="84"/>
        <v>31</v>
      </c>
      <c r="C134" s="5">
        <f>VLOOKUP(A134,Encargos!$A$8:$B$652,2,0)</f>
        <v>2.4659999999999999E-3</v>
      </c>
      <c r="D134">
        <f t="shared" ref="D134:D197" si="101">D133-1</f>
        <v>185</v>
      </c>
      <c r="E134" s="7">
        <f t="shared" si="96"/>
        <v>62016850910.559456</v>
      </c>
      <c r="F134" s="7">
        <f t="shared" si="97"/>
        <v>152933554.34543961</v>
      </c>
      <c r="G134" s="7">
        <f t="shared" si="90"/>
        <v>62169784464.904892</v>
      </c>
      <c r="H134" s="7">
        <f t="shared" si="91"/>
        <v>207232614.88301632</v>
      </c>
      <c r="I134" s="8">
        <f t="shared" si="92"/>
        <v>450794158.71946424</v>
      </c>
      <c r="J134" s="7">
        <f t="shared" si="93"/>
        <v>207232614.88301632</v>
      </c>
      <c r="K134" s="8">
        <f t="shared" si="88"/>
        <v>243561543.83644792</v>
      </c>
      <c r="L134" s="7">
        <v>0</v>
      </c>
      <c r="M134" s="7">
        <f t="shared" si="89"/>
        <v>61926222921.068443</v>
      </c>
      <c r="N134" s="107" t="s">
        <v>472</v>
      </c>
      <c r="O134" s="10">
        <f t="shared" si="94"/>
        <v>29</v>
      </c>
      <c r="P134" s="11">
        <f t="shared" si="98"/>
        <v>209119435.93071866</v>
      </c>
      <c r="Q134" s="11">
        <f t="shared" si="95"/>
        <v>244123372.09058359</v>
      </c>
      <c r="R134" s="37">
        <f t="shared" si="99"/>
        <v>453242808.02130222</v>
      </c>
      <c r="S134" s="39">
        <f t="shared" si="87"/>
        <v>1</v>
      </c>
      <c r="T134" s="38">
        <f t="shared" si="82"/>
        <v>209119435.93071866</v>
      </c>
      <c r="U134" s="15">
        <f t="shared" si="83"/>
        <v>244123372.09058356</v>
      </c>
      <c r="V134" s="15">
        <f t="shared" si="100"/>
        <v>453242808.02130222</v>
      </c>
      <c r="W134" s="13"/>
      <c r="X134" s="14"/>
      <c r="Y134" s="106"/>
    </row>
    <row r="135" spans="1:25">
      <c r="A135" s="1">
        <v>48580</v>
      </c>
      <c r="B135" s="9">
        <f t="shared" si="84"/>
        <v>31</v>
      </c>
      <c r="C135" s="5">
        <f>VLOOKUP(A135,Encargos!$A$8:$B$652,2,0)</f>
        <v>2.4659999999999999E-3</v>
      </c>
      <c r="D135">
        <f t="shared" si="101"/>
        <v>184</v>
      </c>
      <c r="E135" s="7">
        <f t="shared" si="96"/>
        <v>61926222921.068443</v>
      </c>
      <c r="F135" s="7">
        <f t="shared" si="97"/>
        <v>152710065.72335479</v>
      </c>
      <c r="G135" s="7">
        <f t="shared" si="90"/>
        <v>62078932986.791801</v>
      </c>
      <c r="H135" s="7">
        <f t="shared" si="91"/>
        <v>206929776.62263936</v>
      </c>
      <c r="I135" s="8">
        <f t="shared" si="92"/>
        <v>451905817.11486644</v>
      </c>
      <c r="J135" s="7">
        <f t="shared" si="93"/>
        <v>206929776.62263936</v>
      </c>
      <c r="K135" s="8">
        <f t="shared" si="88"/>
        <v>244976040.49222708</v>
      </c>
      <c r="L135" s="7">
        <v>0</v>
      </c>
      <c r="M135" s="7">
        <f t="shared" si="89"/>
        <v>61833956946.299576</v>
      </c>
      <c r="N135" s="107" t="s">
        <v>473</v>
      </c>
      <c r="O135" s="10">
        <f t="shared" si="94"/>
        <v>29</v>
      </c>
      <c r="P135" s="11">
        <f t="shared" si="98"/>
        <v>208819373.19196996</v>
      </c>
      <c r="Q135" s="11">
        <f t="shared" si="95"/>
        <v>245541131.59391284</v>
      </c>
      <c r="R135" s="37">
        <f t="shared" si="99"/>
        <v>454360504.78588283</v>
      </c>
      <c r="S135" s="39">
        <f t="shared" si="87"/>
        <v>1</v>
      </c>
      <c r="T135" s="38">
        <f t="shared" si="82"/>
        <v>208819373.19196996</v>
      </c>
      <c r="U135" s="15">
        <f t="shared" si="83"/>
        <v>245541131.59391287</v>
      </c>
      <c r="V135" s="15">
        <f t="shared" si="100"/>
        <v>454360504.78588283</v>
      </c>
      <c r="W135" s="13"/>
      <c r="X135" s="14"/>
      <c r="Y135" s="106"/>
    </row>
    <row r="136" spans="1:25">
      <c r="A136" s="1">
        <v>48611</v>
      </c>
      <c r="B136" s="9">
        <f t="shared" si="84"/>
        <v>28</v>
      </c>
      <c r="C136" s="5">
        <f>VLOOKUP(A136,Encargos!$A$8:$B$652,2,0)</f>
        <v>2.4659999999999999E-3</v>
      </c>
      <c r="D136">
        <f t="shared" si="101"/>
        <v>183</v>
      </c>
      <c r="E136" s="7">
        <f t="shared" si="96"/>
        <v>61833956946.299576</v>
      </c>
      <c r="F136" s="7">
        <f t="shared" si="97"/>
        <v>152482537.82957473</v>
      </c>
      <c r="G136" s="7">
        <f t="shared" si="90"/>
        <v>61986439484.12915</v>
      </c>
      <c r="H136" s="7">
        <f t="shared" si="91"/>
        <v>206621464.94709718</v>
      </c>
      <c r="I136" s="8">
        <f t="shared" si="92"/>
        <v>453020216.8598718</v>
      </c>
      <c r="J136" s="7">
        <f t="shared" si="93"/>
        <v>206621464.94709718</v>
      </c>
      <c r="K136" s="8">
        <f t="shared" si="88"/>
        <v>246398751.91277462</v>
      </c>
      <c r="L136" s="7">
        <v>0</v>
      </c>
      <c r="M136" s="7">
        <f t="shared" si="89"/>
        <v>61740040732.216377</v>
      </c>
      <c r="N136" s="107" t="s">
        <v>195</v>
      </c>
      <c r="O136" s="10">
        <f t="shared" si="94"/>
        <v>27</v>
      </c>
      <c r="P136" s="11">
        <f t="shared" si="98"/>
        <v>208572286.48063982</v>
      </c>
      <c r="Q136" s="11">
        <f t="shared" si="95"/>
        <v>246984644.76550549</v>
      </c>
      <c r="R136" s="37">
        <f t="shared" si="99"/>
        <v>455556931.24614531</v>
      </c>
      <c r="S136" s="39">
        <f t="shared" si="87"/>
        <v>1</v>
      </c>
      <c r="T136" s="38">
        <f t="shared" si="82"/>
        <v>208572286.48063982</v>
      </c>
      <c r="U136" s="15">
        <f t="shared" si="83"/>
        <v>246984644.76550549</v>
      </c>
      <c r="V136" s="15">
        <f t="shared" si="100"/>
        <v>455556931.24614531</v>
      </c>
      <c r="W136" s="13"/>
      <c r="X136" s="14"/>
      <c r="Y136" s="106"/>
    </row>
    <row r="137" spans="1:25">
      <c r="A137" s="1">
        <v>48639</v>
      </c>
      <c r="B137" s="9">
        <f t="shared" si="84"/>
        <v>31</v>
      </c>
      <c r="C137" s="5">
        <f>VLOOKUP(A137,Encargos!$A$8:$B$652,2,0)</f>
        <v>2.4659999999999999E-3</v>
      </c>
      <c r="D137">
        <f t="shared" si="101"/>
        <v>182</v>
      </c>
      <c r="E137" s="7">
        <f t="shared" si="96"/>
        <v>61740040732.216377</v>
      </c>
      <c r="F137" s="7">
        <f t="shared" si="97"/>
        <v>152250940.44564557</v>
      </c>
      <c r="G137" s="7">
        <f t="shared" si="90"/>
        <v>61892291672.662025</v>
      </c>
      <c r="H137" s="7">
        <f t="shared" si="91"/>
        <v>206307638.90887344</v>
      </c>
      <c r="I137" s="8">
        <f t="shared" si="92"/>
        <v>454137364.71464831</v>
      </c>
      <c r="J137" s="7">
        <f t="shared" si="93"/>
        <v>206307638.90887344</v>
      </c>
      <c r="K137" s="8">
        <f t="shared" si="88"/>
        <v>247829725.80577487</v>
      </c>
      <c r="L137" s="7">
        <v>0</v>
      </c>
      <c r="M137" s="7">
        <f t="shared" si="89"/>
        <v>61644461946.856255</v>
      </c>
      <c r="N137" s="107" t="s">
        <v>474</v>
      </c>
      <c r="O137" s="10">
        <f t="shared" si="94"/>
        <v>29</v>
      </c>
      <c r="P137" s="11">
        <f t="shared" si="98"/>
        <v>208202774.27250427</v>
      </c>
      <c r="Q137" s="11">
        <f t="shared" si="95"/>
        <v>248401399.56009251</v>
      </c>
      <c r="R137" s="37">
        <f t="shared" si="99"/>
        <v>456604173.83259678</v>
      </c>
      <c r="S137" s="39">
        <f t="shared" si="87"/>
        <v>1</v>
      </c>
      <c r="T137" s="38">
        <f t="shared" si="82"/>
        <v>208202774.27250427</v>
      </c>
      <c r="U137" s="15">
        <f t="shared" si="83"/>
        <v>248401399.56009251</v>
      </c>
      <c r="V137" s="15">
        <f t="shared" si="100"/>
        <v>456604173.83259678</v>
      </c>
      <c r="W137" s="13"/>
      <c r="X137" s="14"/>
      <c r="Y137" s="106"/>
    </row>
    <row r="138" spans="1:25">
      <c r="A138" s="1">
        <v>48670</v>
      </c>
      <c r="B138" s="9">
        <f t="shared" si="84"/>
        <v>30</v>
      </c>
      <c r="C138" s="5">
        <f>VLOOKUP(A138,Encargos!$A$8:$B$652,2,0)</f>
        <v>2.4659999999999999E-3</v>
      </c>
      <c r="D138">
        <f t="shared" si="101"/>
        <v>181</v>
      </c>
      <c r="E138" s="7">
        <f t="shared" si="96"/>
        <v>61644461946.856255</v>
      </c>
      <c r="F138" s="7">
        <f t="shared" si="97"/>
        <v>152015243.1609475</v>
      </c>
      <c r="G138" s="7">
        <f t="shared" si="90"/>
        <v>61796477190.017204</v>
      </c>
      <c r="H138" s="7">
        <f t="shared" si="91"/>
        <v>205988257.30005735</v>
      </c>
      <c r="I138" s="8">
        <f t="shared" si="92"/>
        <v>455257267.4560346</v>
      </c>
      <c r="J138" s="7">
        <f t="shared" si="93"/>
        <v>205988257.30005735</v>
      </c>
      <c r="K138" s="8">
        <f t="shared" si="88"/>
        <v>249269010.15597725</v>
      </c>
      <c r="L138" s="7">
        <v>0</v>
      </c>
      <c r="M138" s="7">
        <f t="shared" si="89"/>
        <v>61547208179.861229</v>
      </c>
      <c r="N138" s="107" t="s">
        <v>197</v>
      </c>
      <c r="O138" s="10">
        <f t="shared" si="94"/>
        <v>29</v>
      </c>
      <c r="P138" s="11">
        <f t="shared" si="98"/>
        <v>207949627.178296</v>
      </c>
      <c r="Q138" s="11">
        <f t="shared" si="95"/>
        <v>249863193.22117826</v>
      </c>
      <c r="R138" s="37">
        <f t="shared" si="99"/>
        <v>457812820.39947426</v>
      </c>
      <c r="S138" s="39">
        <f t="shared" si="87"/>
        <v>1</v>
      </c>
      <c r="T138" s="38">
        <f t="shared" si="82"/>
        <v>207949627.178296</v>
      </c>
      <c r="U138" s="15">
        <f t="shared" si="83"/>
        <v>249863193.22117826</v>
      </c>
      <c r="V138" s="15">
        <f t="shared" si="100"/>
        <v>457812820.39947426</v>
      </c>
      <c r="W138" s="13"/>
      <c r="X138" s="14"/>
      <c r="Y138" s="106"/>
    </row>
    <row r="139" spans="1:25">
      <c r="A139" s="1">
        <v>48700</v>
      </c>
      <c r="B139" s="9">
        <f t="shared" si="84"/>
        <v>31</v>
      </c>
      <c r="C139" s="5">
        <f>VLOOKUP(A139,Encargos!$A$8:$B$652,2,0)</f>
        <v>2.4659999999999999E-3</v>
      </c>
      <c r="D139">
        <f t="shared" si="101"/>
        <v>180</v>
      </c>
      <c r="E139" s="7">
        <f t="shared" si="96"/>
        <v>61547208179.861229</v>
      </c>
      <c r="F139" s="7">
        <f t="shared" si="97"/>
        <v>151775415.37153777</v>
      </c>
      <c r="G139" s="7">
        <f t="shared" si="90"/>
        <v>61698983595.232765</v>
      </c>
      <c r="H139" s="7">
        <f t="shared" si="91"/>
        <v>205663278.65077591</v>
      </c>
      <c r="I139" s="8">
        <f t="shared" si="92"/>
        <v>456379931.87758118</v>
      </c>
      <c r="J139" s="7">
        <f t="shared" si="93"/>
        <v>205663278.65077591</v>
      </c>
      <c r="K139" s="8">
        <f t="shared" si="88"/>
        <v>250716653.22680527</v>
      </c>
      <c r="L139" s="7">
        <v>0</v>
      </c>
      <c r="M139" s="7">
        <f t="shared" si="89"/>
        <v>61448266942.005966</v>
      </c>
      <c r="N139" s="107" t="s">
        <v>475</v>
      </c>
      <c r="O139" s="10">
        <f t="shared" si="94"/>
        <v>29</v>
      </c>
      <c r="P139" s="11">
        <f t="shared" si="98"/>
        <v>207563935.9851656</v>
      </c>
      <c r="Q139" s="11">
        <f t="shared" si="95"/>
        <v>251294986.31398484</v>
      </c>
      <c r="R139" s="37">
        <f t="shared" si="99"/>
        <v>458858922.29915047</v>
      </c>
      <c r="S139" s="39">
        <f t="shared" si="87"/>
        <v>1</v>
      </c>
      <c r="T139" s="38">
        <f t="shared" si="82"/>
        <v>207563935.9851656</v>
      </c>
      <c r="U139" s="15">
        <f t="shared" si="83"/>
        <v>251294986.31398487</v>
      </c>
      <c r="V139" s="15">
        <f t="shared" si="100"/>
        <v>458858922.29915047</v>
      </c>
      <c r="W139" s="13"/>
      <c r="X139" s="14"/>
      <c r="Y139" s="106"/>
    </row>
    <row r="140" spans="1:25">
      <c r="A140" s="1">
        <v>48731</v>
      </c>
      <c r="B140" s="9">
        <f t="shared" si="84"/>
        <v>30</v>
      </c>
      <c r="C140" s="5">
        <f>VLOOKUP(A140,Encargos!$A$8:$B$652,2,0)</f>
        <v>2.4659999999999999E-3</v>
      </c>
      <c r="D140">
        <f t="shared" si="101"/>
        <v>179</v>
      </c>
      <c r="E140" s="7">
        <f t="shared" si="96"/>
        <v>61448266942.005966</v>
      </c>
      <c r="F140" s="7">
        <f t="shared" si="97"/>
        <v>151531426.27898669</v>
      </c>
      <c r="G140" s="7">
        <f t="shared" si="90"/>
        <v>61599798368.28495</v>
      </c>
      <c r="H140" s="7">
        <f t="shared" si="91"/>
        <v>205332661.22761652</v>
      </c>
      <c r="I140" s="8">
        <f t="shared" si="92"/>
        <v>457505364.78959137</v>
      </c>
      <c r="J140" s="7">
        <f t="shared" si="93"/>
        <v>205332661.22761652</v>
      </c>
      <c r="K140" s="8">
        <f t="shared" si="88"/>
        <v>252172703.56197485</v>
      </c>
      <c r="L140" s="7">
        <v>0</v>
      </c>
      <c r="M140" s="7">
        <f t="shared" si="89"/>
        <v>61347625664.722977</v>
      </c>
      <c r="N140" s="107" t="s">
        <v>199</v>
      </c>
      <c r="O140" s="10">
        <f t="shared" si="94"/>
        <v>29</v>
      </c>
      <c r="P140" s="11">
        <f t="shared" si="98"/>
        <v>207299729.09359273</v>
      </c>
      <c r="Q140" s="11">
        <f t="shared" si="95"/>
        <v>252773808.16727144</v>
      </c>
      <c r="R140" s="37">
        <f t="shared" si="99"/>
        <v>460073537.26086414</v>
      </c>
      <c r="S140" s="39">
        <f t="shared" si="87"/>
        <v>1</v>
      </c>
      <c r="T140" s="38">
        <f t="shared" si="82"/>
        <v>207299729.09359273</v>
      </c>
      <c r="U140" s="15">
        <f t="shared" si="83"/>
        <v>252773808.16727141</v>
      </c>
      <c r="V140" s="15">
        <f t="shared" si="100"/>
        <v>460073537.26086414</v>
      </c>
      <c r="W140" s="13"/>
      <c r="X140" s="14"/>
      <c r="Y140" s="106"/>
    </row>
    <row r="141" spans="1:25">
      <c r="A141" s="1">
        <v>48761</v>
      </c>
      <c r="B141" s="9">
        <f t="shared" si="84"/>
        <v>31</v>
      </c>
      <c r="C141" s="5">
        <f>VLOOKUP(A141,Encargos!$A$8:$B$652,2,0)</f>
        <v>2.4659999999999999E-3</v>
      </c>
      <c r="D141">
        <f t="shared" si="101"/>
        <v>178</v>
      </c>
      <c r="E141" s="7">
        <f t="shared" si="96"/>
        <v>61347625664.722977</v>
      </c>
      <c r="F141" s="7">
        <f t="shared" si="97"/>
        <v>151283244.88920686</v>
      </c>
      <c r="G141" s="7">
        <f t="shared" si="90"/>
        <v>61498908909.612183</v>
      </c>
      <c r="H141" s="7">
        <f t="shared" si="91"/>
        <v>204996363.03204063</v>
      </c>
      <c r="I141" s="8">
        <f t="shared" si="92"/>
        <v>458633573.01916254</v>
      </c>
      <c r="J141" s="7">
        <f t="shared" si="93"/>
        <v>204996363.03204063</v>
      </c>
      <c r="K141" s="8">
        <f t="shared" si="88"/>
        <v>253637209.98712191</v>
      </c>
      <c r="L141" s="7">
        <v>0</v>
      </c>
      <c r="M141" s="7">
        <f t="shared" si="89"/>
        <v>61245271699.625061</v>
      </c>
      <c r="N141" s="107" t="s">
        <v>476</v>
      </c>
      <c r="O141" s="10">
        <f t="shared" si="94"/>
        <v>29</v>
      </c>
      <c r="P141" s="11">
        <f t="shared" si="98"/>
        <v>206902524.91598967</v>
      </c>
      <c r="Q141" s="11">
        <f t="shared" si="95"/>
        <v>254222279.98062876</v>
      </c>
      <c r="R141" s="37">
        <f t="shared" si="99"/>
        <v>461124804.89661843</v>
      </c>
      <c r="S141" s="39">
        <f t="shared" si="87"/>
        <v>1</v>
      </c>
      <c r="T141" s="38">
        <f t="shared" si="82"/>
        <v>206902524.91598967</v>
      </c>
      <c r="U141" s="15">
        <f t="shared" si="83"/>
        <v>254222279.98062876</v>
      </c>
      <c r="V141" s="15">
        <f t="shared" si="100"/>
        <v>461124804.89661843</v>
      </c>
      <c r="W141" s="13"/>
      <c r="X141" s="14"/>
      <c r="Y141" s="106"/>
    </row>
    <row r="142" spans="1:25">
      <c r="A142" s="1">
        <v>48792</v>
      </c>
      <c r="B142" s="9">
        <f t="shared" si="84"/>
        <v>31</v>
      </c>
      <c r="C142" s="5">
        <f>VLOOKUP(A142,Encargos!$A$8:$B$652,2,0)</f>
        <v>2.4659999999999999E-3</v>
      </c>
      <c r="D142">
        <f t="shared" si="101"/>
        <v>177</v>
      </c>
      <c r="E142" s="7">
        <f t="shared" si="96"/>
        <v>61245271699.625061</v>
      </c>
      <c r="F142" s="7">
        <f t="shared" si="97"/>
        <v>151030840.01127538</v>
      </c>
      <c r="G142" s="7">
        <f t="shared" si="90"/>
        <v>61396302539.636337</v>
      </c>
      <c r="H142" s="7">
        <f t="shared" si="91"/>
        <v>204654341.7987878</v>
      </c>
      <c r="I142" s="8">
        <f t="shared" si="92"/>
        <v>459764563.41022772</v>
      </c>
      <c r="J142" s="7">
        <f t="shared" si="93"/>
        <v>204654341.7987878</v>
      </c>
      <c r="K142" s="8">
        <f t="shared" si="88"/>
        <v>255110221.61143991</v>
      </c>
      <c r="L142" s="7">
        <v>0</v>
      </c>
      <c r="M142" s="7">
        <f t="shared" si="89"/>
        <v>61141192318.024902</v>
      </c>
      <c r="N142" s="107" t="s">
        <v>477</v>
      </c>
      <c r="O142" s="10">
        <f t="shared" si="94"/>
        <v>29</v>
      </c>
      <c r="P142" s="11">
        <f t="shared" si="98"/>
        <v>206563249.23535565</v>
      </c>
      <c r="Q142" s="11">
        <f t="shared" si="95"/>
        <v>255698689.43013778</v>
      </c>
      <c r="R142" s="37">
        <f t="shared" si="99"/>
        <v>462261938.66549343</v>
      </c>
      <c r="S142" s="39">
        <f t="shared" si="87"/>
        <v>1</v>
      </c>
      <c r="T142" s="38">
        <f t="shared" si="82"/>
        <v>206563249.23535565</v>
      </c>
      <c r="U142" s="15">
        <f t="shared" si="83"/>
        <v>255698689.43013778</v>
      </c>
      <c r="V142" s="15">
        <f t="shared" si="100"/>
        <v>462261938.66549343</v>
      </c>
      <c r="W142" s="13"/>
      <c r="X142" s="14"/>
      <c r="Y142" s="106"/>
    </row>
    <row r="143" spans="1:25">
      <c r="A143" s="1">
        <v>48823</v>
      </c>
      <c r="B143" s="9">
        <f t="shared" si="84"/>
        <v>30</v>
      </c>
      <c r="C143" s="5">
        <f>VLOOKUP(A143,Encargos!$A$8:$B$652,2,0)</f>
        <v>2.4659999999999999E-3</v>
      </c>
      <c r="D143">
        <f t="shared" si="101"/>
        <v>176</v>
      </c>
      <c r="E143" s="7">
        <f t="shared" si="96"/>
        <v>61141192318.024902</v>
      </c>
      <c r="F143" s="7">
        <f t="shared" si="97"/>
        <v>150774180.2562494</v>
      </c>
      <c r="G143" s="7">
        <f t="shared" si="90"/>
        <v>61291966498.281151</v>
      </c>
      <c r="H143" s="7">
        <f t="shared" si="91"/>
        <v>204306554.9942705</v>
      </c>
      <c r="I143" s="8">
        <f t="shared" si="92"/>
        <v>460898342.82359743</v>
      </c>
      <c r="J143" s="7">
        <f t="shared" si="93"/>
        <v>204306554.9942705</v>
      </c>
      <c r="K143" s="8">
        <f t="shared" si="88"/>
        <v>256591787.82932693</v>
      </c>
      <c r="L143" s="7">
        <v>0</v>
      </c>
      <c r="M143" s="7">
        <f t="shared" si="89"/>
        <v>61035374710.45182</v>
      </c>
      <c r="N143" s="107" t="s">
        <v>202</v>
      </c>
      <c r="O143" s="10">
        <f t="shared" si="94"/>
        <v>29</v>
      </c>
      <c r="P143" s="11">
        <f t="shared" si="98"/>
        <v>206282135.31058651</v>
      </c>
      <c r="Q143" s="11">
        <f t="shared" si="95"/>
        <v>257203426.21511117</v>
      </c>
      <c r="R143" s="37">
        <f t="shared" si="99"/>
        <v>463485561.52569771</v>
      </c>
      <c r="S143" s="39">
        <f t="shared" si="87"/>
        <v>1</v>
      </c>
      <c r="T143" s="38">
        <f t="shared" si="82"/>
        <v>206282135.31058651</v>
      </c>
      <c r="U143" s="15">
        <f t="shared" si="83"/>
        <v>257203426.2151112</v>
      </c>
      <c r="V143" s="15">
        <f t="shared" si="100"/>
        <v>463485561.52569771</v>
      </c>
      <c r="W143" s="13"/>
      <c r="X143" s="14"/>
      <c r="Y143" s="106"/>
    </row>
    <row r="144" spans="1:25">
      <c r="A144" s="1">
        <v>48853</v>
      </c>
      <c r="B144" s="9">
        <f t="shared" si="84"/>
        <v>31</v>
      </c>
      <c r="C144" s="5">
        <f>VLOOKUP(A144,Encargos!$A$8:$B$652,2,0)</f>
        <v>2.4659999999999999E-3</v>
      </c>
      <c r="D144">
        <f t="shared" si="101"/>
        <v>175</v>
      </c>
      <c r="E144" s="7">
        <f t="shared" si="96"/>
        <v>61035374710.45182</v>
      </c>
      <c r="F144" s="7">
        <f t="shared" si="97"/>
        <v>150513234.03597417</v>
      </c>
      <c r="G144" s="7">
        <f t="shared" si="90"/>
        <v>61185887944.487793</v>
      </c>
      <c r="H144" s="7">
        <f t="shared" si="91"/>
        <v>203952959.81495932</v>
      </c>
      <c r="I144" s="8">
        <f t="shared" si="92"/>
        <v>462034918.13700038</v>
      </c>
      <c r="J144" s="7">
        <f t="shared" si="93"/>
        <v>203952959.81495932</v>
      </c>
      <c r="K144" s="8">
        <f t="shared" si="88"/>
        <v>258081958.32204106</v>
      </c>
      <c r="L144" s="7">
        <v>0</v>
      </c>
      <c r="M144" s="7">
        <f t="shared" si="89"/>
        <v>60927805986.165749</v>
      </c>
      <c r="N144" s="107" t="s">
        <v>478</v>
      </c>
      <c r="O144" s="10">
        <f t="shared" si="94"/>
        <v>29</v>
      </c>
      <c r="P144" s="11">
        <f t="shared" si="98"/>
        <v>205867344.52907881</v>
      </c>
      <c r="Q144" s="11">
        <f t="shared" si="95"/>
        <v>258677281.10487479</v>
      </c>
      <c r="R144" s="37">
        <f t="shared" si="99"/>
        <v>464544625.63395357</v>
      </c>
      <c r="S144" s="39">
        <f t="shared" si="87"/>
        <v>1</v>
      </c>
      <c r="T144" s="38">
        <f t="shared" si="82"/>
        <v>205867344.52907881</v>
      </c>
      <c r="U144" s="15">
        <f t="shared" si="83"/>
        <v>258677281.10487476</v>
      </c>
      <c r="V144" s="15">
        <f t="shared" si="100"/>
        <v>464544625.63395357</v>
      </c>
      <c r="W144" s="13"/>
      <c r="X144" s="14"/>
      <c r="Y144" s="106"/>
    </row>
    <row r="145" spans="1:25">
      <c r="A145" s="1">
        <v>48884</v>
      </c>
      <c r="B145" s="9">
        <f t="shared" si="84"/>
        <v>30</v>
      </c>
      <c r="C145" s="5">
        <f>VLOOKUP(A145,Encargos!$A$8:$B$652,2,0)</f>
        <v>2.4659999999999999E-3</v>
      </c>
      <c r="D145">
        <f t="shared" si="101"/>
        <v>174</v>
      </c>
      <c r="E145" s="7">
        <f t="shared" si="96"/>
        <v>60927805986.165749</v>
      </c>
      <c r="F145" s="7">
        <f t="shared" si="97"/>
        <v>150247969.56188473</v>
      </c>
      <c r="G145" s="7">
        <f t="shared" si="90"/>
        <v>61078053955.727631</v>
      </c>
      <c r="H145" s="7">
        <f t="shared" si="91"/>
        <v>203593513.18575877</v>
      </c>
      <c r="I145" s="8">
        <f t="shared" si="92"/>
        <v>463174296.24512619</v>
      </c>
      <c r="J145" s="7">
        <f t="shared" si="93"/>
        <v>203593513.18575877</v>
      </c>
      <c r="K145" s="8">
        <f t="shared" si="88"/>
        <v>259580783.05936742</v>
      </c>
      <c r="L145" s="7">
        <v>0</v>
      </c>
      <c r="M145" s="7">
        <f t="shared" si="89"/>
        <v>60818473172.668266</v>
      </c>
      <c r="N145" s="107" t="s">
        <v>204</v>
      </c>
      <c r="O145" s="10">
        <f t="shared" si="94"/>
        <v>29</v>
      </c>
      <c r="P145" s="11">
        <f t="shared" si="98"/>
        <v>205574744.52376062</v>
      </c>
      <c r="Q145" s="11">
        <f t="shared" si="95"/>
        <v>260199546.31938508</v>
      </c>
      <c r="R145" s="37">
        <f t="shared" si="99"/>
        <v>465774290.84314573</v>
      </c>
      <c r="S145" s="39">
        <f t="shared" si="87"/>
        <v>1</v>
      </c>
      <c r="T145" s="38">
        <f t="shared" si="82"/>
        <v>205574744.52376062</v>
      </c>
      <c r="U145" s="15">
        <f t="shared" si="83"/>
        <v>260199546.31938511</v>
      </c>
      <c r="V145" s="15">
        <f t="shared" si="100"/>
        <v>465774290.84314573</v>
      </c>
      <c r="W145" s="13"/>
      <c r="X145" s="14"/>
      <c r="Y145" s="106"/>
    </row>
    <row r="146" spans="1:25">
      <c r="A146" s="1">
        <v>48914</v>
      </c>
      <c r="B146" s="9">
        <f t="shared" si="84"/>
        <v>31</v>
      </c>
      <c r="C146" s="5">
        <f>VLOOKUP(A146,Encargos!$A$8:$B$652,2,0)</f>
        <v>2.4659999999999999E-3</v>
      </c>
      <c r="D146">
        <f t="shared" si="101"/>
        <v>173</v>
      </c>
      <c r="E146" s="7">
        <f t="shared" si="96"/>
        <v>60818473172.668266</v>
      </c>
      <c r="F146" s="7">
        <f t="shared" si="97"/>
        <v>149978354.84379995</v>
      </c>
      <c r="G146" s="7">
        <f t="shared" si="90"/>
        <v>60968451527.51207</v>
      </c>
      <c r="H146" s="7">
        <f t="shared" si="91"/>
        <v>203228171.75837359</v>
      </c>
      <c r="I146" s="8">
        <f t="shared" si="92"/>
        <v>464316484.05966657</v>
      </c>
      <c r="J146" s="7">
        <f t="shared" si="93"/>
        <v>203228171.75837359</v>
      </c>
      <c r="K146" s="8">
        <f t="shared" si="88"/>
        <v>261088312.30129299</v>
      </c>
      <c r="L146" s="7">
        <v>0</v>
      </c>
      <c r="M146" s="7">
        <f t="shared" si="89"/>
        <v>60707363215.210777</v>
      </c>
      <c r="N146" s="107" t="s">
        <v>479</v>
      </c>
      <c r="O146" s="10">
        <f t="shared" si="94"/>
        <v>29</v>
      </c>
      <c r="P146" s="11">
        <f t="shared" si="98"/>
        <v>205148014.79531336</v>
      </c>
      <c r="Q146" s="11">
        <f t="shared" si="95"/>
        <v>261690569.90060419</v>
      </c>
      <c r="R146" s="37">
        <f t="shared" si="99"/>
        <v>466838584.69591755</v>
      </c>
      <c r="S146" s="39">
        <f t="shared" si="87"/>
        <v>1</v>
      </c>
      <c r="T146" s="38">
        <f t="shared" ref="T146:T209" si="102">IF(V146&lt;P146,V146,P146)</f>
        <v>205148014.79531336</v>
      </c>
      <c r="U146" s="15">
        <f t="shared" ref="U146:U209" si="103">V146-T146</f>
        <v>261690569.90060419</v>
      </c>
      <c r="V146" s="15">
        <f t="shared" si="100"/>
        <v>466838584.69591755</v>
      </c>
      <c r="W146" s="13"/>
      <c r="X146" s="14"/>
      <c r="Y146" s="106"/>
    </row>
    <row r="147" spans="1:25">
      <c r="A147" s="1">
        <v>48945</v>
      </c>
      <c r="B147" s="9">
        <f t="shared" si="84"/>
        <v>31</v>
      </c>
      <c r="C147" s="5">
        <f>VLOOKUP(A147,Encargos!$A$8:$B$652,2,0)</f>
        <v>2.4659999999999999E-3</v>
      </c>
      <c r="D147">
        <f t="shared" si="101"/>
        <v>172</v>
      </c>
      <c r="E147" s="7">
        <f t="shared" si="96"/>
        <v>60707363215.210777</v>
      </c>
      <c r="F147" s="7">
        <f t="shared" si="97"/>
        <v>149704357.68870977</v>
      </c>
      <c r="G147" s="7">
        <f t="shared" si="90"/>
        <v>60857067572.89949</v>
      </c>
      <c r="H147" s="7">
        <f t="shared" si="91"/>
        <v>202856891.90966499</v>
      </c>
      <c r="I147" s="8">
        <f t="shared" si="92"/>
        <v>465461488.50935793</v>
      </c>
      <c r="J147" s="7">
        <f t="shared" si="93"/>
        <v>202856891.90966499</v>
      </c>
      <c r="K147" s="8">
        <f t="shared" si="88"/>
        <v>262604596.59969294</v>
      </c>
      <c r="L147" s="7">
        <v>0</v>
      </c>
      <c r="M147" s="7">
        <f t="shared" si="89"/>
        <v>60594462976.299797</v>
      </c>
      <c r="N147" s="107" t="s">
        <v>480</v>
      </c>
      <c r="O147" s="10">
        <f t="shared" si="94"/>
        <v>29</v>
      </c>
      <c r="P147" s="11">
        <f t="shared" si="98"/>
        <v>204779456.80364537</v>
      </c>
      <c r="Q147" s="11">
        <f t="shared" si="95"/>
        <v>263210351.84213254</v>
      </c>
      <c r="R147" s="37">
        <f t="shared" si="99"/>
        <v>467989808.64577794</v>
      </c>
      <c r="S147" s="39">
        <f t="shared" si="87"/>
        <v>1</v>
      </c>
      <c r="T147" s="38">
        <f t="shared" si="102"/>
        <v>204779456.80364537</v>
      </c>
      <c r="U147" s="15">
        <f t="shared" si="103"/>
        <v>263210351.84213257</v>
      </c>
      <c r="V147" s="15">
        <f t="shared" si="100"/>
        <v>467989808.64577794</v>
      </c>
      <c r="W147" s="13"/>
      <c r="X147" s="14"/>
      <c r="Y147" s="106"/>
    </row>
    <row r="148" spans="1:25">
      <c r="A148" s="1">
        <v>48976</v>
      </c>
      <c r="B148" s="9">
        <f t="shared" si="84"/>
        <v>28</v>
      </c>
      <c r="C148" s="5">
        <f>VLOOKUP(A148,Encargos!$A$8:$B$652,2,0)</f>
        <v>2.4659999999999999E-3</v>
      </c>
      <c r="D148">
        <f t="shared" si="101"/>
        <v>171</v>
      </c>
      <c r="E148" s="7">
        <f t="shared" si="96"/>
        <v>60594462976.299797</v>
      </c>
      <c r="F148" s="7">
        <f t="shared" si="97"/>
        <v>149425945.69955528</v>
      </c>
      <c r="G148" s="7">
        <f t="shared" si="90"/>
        <v>60743888921.999352</v>
      </c>
      <c r="H148" s="7">
        <f t="shared" si="91"/>
        <v>202479629.73999786</v>
      </c>
      <c r="I148" s="8">
        <f t="shared" si="92"/>
        <v>466609316.5400219</v>
      </c>
      <c r="J148" s="7">
        <f t="shared" si="93"/>
        <v>202479629.73999786</v>
      </c>
      <c r="K148" s="8">
        <f t="shared" si="88"/>
        <v>264129686.80002403</v>
      </c>
      <c r="L148" s="7">
        <v>0</v>
      </c>
      <c r="M148" s="7">
        <f t="shared" si="89"/>
        <v>60479759235.199326</v>
      </c>
      <c r="N148" s="107" t="s">
        <v>207</v>
      </c>
      <c r="O148" s="10">
        <f t="shared" si="94"/>
        <v>27</v>
      </c>
      <c r="P148" s="11">
        <f t="shared" si="98"/>
        <v>204464383.22599444</v>
      </c>
      <c r="Q148" s="11">
        <f t="shared" si="95"/>
        <v>264757740.69432688</v>
      </c>
      <c r="R148" s="37">
        <f t="shared" si="99"/>
        <v>469222123.92032135</v>
      </c>
      <c r="S148" s="39">
        <f t="shared" si="87"/>
        <v>1</v>
      </c>
      <c r="T148" s="38">
        <f t="shared" si="102"/>
        <v>204464383.22599444</v>
      </c>
      <c r="U148" s="15">
        <f t="shared" si="103"/>
        <v>264757740.69432691</v>
      </c>
      <c r="V148" s="15">
        <f t="shared" si="100"/>
        <v>469222123.92032135</v>
      </c>
      <c r="W148" s="13"/>
      <c r="X148" s="14"/>
      <c r="Y148" s="106"/>
    </row>
    <row r="149" spans="1:25">
      <c r="A149" s="1">
        <v>49004</v>
      </c>
      <c r="B149" s="9">
        <f t="shared" si="84"/>
        <v>31</v>
      </c>
      <c r="C149" s="5">
        <f>VLOOKUP(A149,Encargos!$A$8:$B$652,2,0)</f>
        <v>2.4659999999999999E-3</v>
      </c>
      <c r="D149">
        <f t="shared" si="101"/>
        <v>170</v>
      </c>
      <c r="E149" s="7">
        <f t="shared" si="96"/>
        <v>60479759235.199326</v>
      </c>
      <c r="F149" s="7">
        <f t="shared" si="97"/>
        <v>149143086.27400154</v>
      </c>
      <c r="G149" s="7">
        <f t="shared" si="90"/>
        <v>60628902321.473328</v>
      </c>
      <c r="H149" s="7">
        <f t="shared" si="91"/>
        <v>202096341.07157776</v>
      </c>
      <c r="I149" s="8">
        <f t="shared" si="92"/>
        <v>467759975.1146096</v>
      </c>
      <c r="J149" s="7">
        <f t="shared" si="93"/>
        <v>202096341.07157776</v>
      </c>
      <c r="K149" s="8">
        <f t="shared" si="88"/>
        <v>265663634.04303184</v>
      </c>
      <c r="L149" s="7">
        <v>0</v>
      </c>
      <c r="M149" s="7">
        <f t="shared" si="89"/>
        <v>60363238687.430298</v>
      </c>
      <c r="N149" s="107" t="s">
        <v>481</v>
      </c>
      <c r="O149" s="10">
        <f t="shared" si="94"/>
        <v>29</v>
      </c>
      <c r="P149" s="11">
        <f t="shared" si="98"/>
        <v>204024334.67310891</v>
      </c>
      <c r="Q149" s="11">
        <f t="shared" si="95"/>
        <v>266276445.62794265</v>
      </c>
      <c r="R149" s="37">
        <f t="shared" si="99"/>
        <v>470300780.30105156</v>
      </c>
      <c r="S149" s="39">
        <f t="shared" si="87"/>
        <v>1</v>
      </c>
      <c r="T149" s="38">
        <f t="shared" si="102"/>
        <v>204024334.67310891</v>
      </c>
      <c r="U149" s="15">
        <f t="shared" si="103"/>
        <v>266276445.62794265</v>
      </c>
      <c r="V149" s="15">
        <f t="shared" si="100"/>
        <v>470300780.30105156</v>
      </c>
      <c r="W149" s="13"/>
      <c r="X149" s="14"/>
      <c r="Y149" s="106"/>
    </row>
    <row r="150" spans="1:25">
      <c r="A150" s="1">
        <v>49035</v>
      </c>
      <c r="B150" s="9">
        <f t="shared" si="84"/>
        <v>30</v>
      </c>
      <c r="C150" s="5">
        <f>VLOOKUP(A150,Encargos!$A$8:$B$652,2,0)</f>
        <v>2.4659999999999999E-3</v>
      </c>
      <c r="D150">
        <f t="shared" si="101"/>
        <v>169</v>
      </c>
      <c r="E150" s="7">
        <f t="shared" si="96"/>
        <v>60363238687.430298</v>
      </c>
      <c r="F150" s="7">
        <f t="shared" si="97"/>
        <v>148855746.60320312</v>
      </c>
      <c r="G150" s="7">
        <f t="shared" si="90"/>
        <v>60512094434.033501</v>
      </c>
      <c r="H150" s="7">
        <f t="shared" si="91"/>
        <v>201706981.44677836</v>
      </c>
      <c r="I150" s="8">
        <f t="shared" si="92"/>
        <v>468913471.21324223</v>
      </c>
      <c r="J150" s="7">
        <f t="shared" si="93"/>
        <v>201706981.44677836</v>
      </c>
      <c r="K150" s="8">
        <f t="shared" si="88"/>
        <v>267206489.76646388</v>
      </c>
      <c r="L150" s="7">
        <v>0</v>
      </c>
      <c r="M150" s="7">
        <f t="shared" si="89"/>
        <v>60244887944.267036</v>
      </c>
      <c r="N150" s="107" t="s">
        <v>209</v>
      </c>
      <c r="O150" s="10">
        <f t="shared" si="94"/>
        <v>29</v>
      </c>
      <c r="P150" s="11">
        <f t="shared" si="98"/>
        <v>203702251.80512103</v>
      </c>
      <c r="Q150" s="11">
        <f t="shared" si="95"/>
        <v>267843430.43964139</v>
      </c>
      <c r="R150" s="37">
        <f t="shared" si="99"/>
        <v>471545682.24476242</v>
      </c>
      <c r="S150" s="39">
        <f t="shared" si="87"/>
        <v>1</v>
      </c>
      <c r="T150" s="38">
        <f t="shared" si="102"/>
        <v>203702251.80512103</v>
      </c>
      <c r="U150" s="15">
        <f t="shared" si="103"/>
        <v>267843430.43964139</v>
      </c>
      <c r="V150" s="15">
        <f t="shared" si="100"/>
        <v>471545682.24476242</v>
      </c>
      <c r="W150" s="13"/>
      <c r="X150" s="14"/>
      <c r="Y150" s="106"/>
    </row>
    <row r="151" spans="1:25">
      <c r="A151" s="1">
        <v>49065</v>
      </c>
      <c r="B151" s="9">
        <f t="shared" si="84"/>
        <v>31</v>
      </c>
      <c r="C151" s="5">
        <f>VLOOKUP(A151,Encargos!$A$8:$B$652,2,0)</f>
        <v>2.4659999999999999E-3</v>
      </c>
      <c r="D151">
        <f t="shared" si="101"/>
        <v>168</v>
      </c>
      <c r="E151" s="7">
        <f t="shared" si="96"/>
        <v>60244887944.267036</v>
      </c>
      <c r="F151" s="7">
        <f t="shared" si="97"/>
        <v>148563893.67056251</v>
      </c>
      <c r="G151" s="7">
        <f t="shared" si="90"/>
        <v>60393451837.937599</v>
      </c>
      <c r="H151" s="7">
        <f t="shared" si="91"/>
        <v>201311506.12645867</v>
      </c>
      <c r="I151" s="8">
        <f t="shared" si="92"/>
        <v>470069811.8332541</v>
      </c>
      <c r="J151" s="7">
        <f t="shared" si="93"/>
        <v>201311506.12645867</v>
      </c>
      <c r="K151" s="8">
        <f t="shared" si="88"/>
        <v>268758305.70679545</v>
      </c>
      <c r="L151" s="7">
        <v>0</v>
      </c>
      <c r="M151" s="7">
        <f t="shared" si="89"/>
        <v>60124693532.230804</v>
      </c>
      <c r="N151" s="107" t="s">
        <v>482</v>
      </c>
      <c r="O151" s="10">
        <f t="shared" si="94"/>
        <v>29</v>
      </c>
      <c r="P151" s="11">
        <f t="shared" si="98"/>
        <v>203244907.88956636</v>
      </c>
      <c r="Q151" s="11">
        <f t="shared" si="95"/>
        <v>269378255.83234197</v>
      </c>
      <c r="R151" s="37">
        <f t="shared" si="99"/>
        <v>472623163.72190833</v>
      </c>
      <c r="S151" s="39">
        <f t="shared" si="87"/>
        <v>1</v>
      </c>
      <c r="T151" s="38">
        <f t="shared" si="102"/>
        <v>203244907.88956636</v>
      </c>
      <c r="U151" s="15">
        <f t="shared" si="103"/>
        <v>269378255.83234197</v>
      </c>
      <c r="V151" s="15">
        <f t="shared" si="100"/>
        <v>472623163.72190833</v>
      </c>
      <c r="W151" s="13"/>
      <c r="X151" s="14"/>
      <c r="Y151" s="106"/>
    </row>
    <row r="152" spans="1:25">
      <c r="A152" s="1">
        <v>49096</v>
      </c>
      <c r="B152" s="9">
        <f t="shared" si="84"/>
        <v>30</v>
      </c>
      <c r="C152" s="5">
        <f>VLOOKUP(A152,Encargos!$A$8:$B$652,2,0)</f>
        <v>2.4659999999999999E-3</v>
      </c>
      <c r="D152">
        <f t="shared" si="101"/>
        <v>167</v>
      </c>
      <c r="E152" s="7">
        <f t="shared" si="96"/>
        <v>60124693532.230804</v>
      </c>
      <c r="F152" s="7">
        <f t="shared" si="97"/>
        <v>148267494.25048116</v>
      </c>
      <c r="G152" s="7">
        <f t="shared" si="90"/>
        <v>60272961026.481285</v>
      </c>
      <c r="H152" s="7">
        <f t="shared" si="91"/>
        <v>200909870.08827096</v>
      </c>
      <c r="I152" s="8">
        <f t="shared" si="92"/>
        <v>471229003.98923486</v>
      </c>
      <c r="J152" s="7">
        <f t="shared" si="93"/>
        <v>200909870.08827096</v>
      </c>
      <c r="K152" s="8">
        <f t="shared" si="88"/>
        <v>270319133.9009639</v>
      </c>
      <c r="L152" s="7">
        <v>0</v>
      </c>
      <c r="M152" s="7">
        <f t="shared" si="89"/>
        <v>60002641892.580322</v>
      </c>
      <c r="N152" s="107" t="s">
        <v>211</v>
      </c>
      <c r="O152" s="10">
        <f t="shared" si="94"/>
        <v>29</v>
      </c>
      <c r="P152" s="11">
        <f t="shared" si="98"/>
        <v>202910718.90191922</v>
      </c>
      <c r="Q152" s="11">
        <f t="shared" si="95"/>
        <v>270963494.19052917</v>
      </c>
      <c r="R152" s="37">
        <f t="shared" si="99"/>
        <v>473874213.09244835</v>
      </c>
      <c r="S152" s="39">
        <f t="shared" si="87"/>
        <v>1</v>
      </c>
      <c r="T152" s="38">
        <f t="shared" si="102"/>
        <v>202910718.90191922</v>
      </c>
      <c r="U152" s="15">
        <f t="shared" si="103"/>
        <v>270963494.19052911</v>
      </c>
      <c r="V152" s="15">
        <f t="shared" si="100"/>
        <v>473874213.09244835</v>
      </c>
      <c r="W152" s="13"/>
      <c r="X152" s="14"/>
      <c r="Y152" s="106"/>
    </row>
    <row r="153" spans="1:25">
      <c r="A153" s="1">
        <v>49126</v>
      </c>
      <c r="B153" s="9">
        <f t="shared" si="84"/>
        <v>31</v>
      </c>
      <c r="C153" s="5">
        <f>VLOOKUP(A153,Encargos!$A$8:$B$652,2,0)</f>
        <v>2.4659999999999999E-3</v>
      </c>
      <c r="D153">
        <f t="shared" si="101"/>
        <v>166</v>
      </c>
      <c r="E153" s="7">
        <f t="shared" si="96"/>
        <v>60002641892.580322</v>
      </c>
      <c r="F153" s="7">
        <f t="shared" si="97"/>
        <v>147966514.90710306</v>
      </c>
      <c r="G153" s="7">
        <f t="shared" si="90"/>
        <v>60150608407.487427</v>
      </c>
      <c r="H153" s="7">
        <f t="shared" si="91"/>
        <v>200502028.0249581</v>
      </c>
      <c r="I153" s="8">
        <f t="shared" si="92"/>
        <v>472391054.71307236</v>
      </c>
      <c r="J153" s="7">
        <f t="shared" si="93"/>
        <v>200502028.0249581</v>
      </c>
      <c r="K153" s="8">
        <f t="shared" si="88"/>
        <v>271889026.68811429</v>
      </c>
      <c r="L153" s="7">
        <v>0</v>
      </c>
      <c r="M153" s="7">
        <f t="shared" si="89"/>
        <v>59878719380.799309</v>
      </c>
      <c r="N153" s="107" t="s">
        <v>483</v>
      </c>
      <c r="O153" s="10">
        <f t="shared" si="94"/>
        <v>29</v>
      </c>
      <c r="P153" s="11">
        <f t="shared" si="98"/>
        <v>202440816.75059876</v>
      </c>
      <c r="Q153" s="11">
        <f t="shared" si="95"/>
        <v>272516198.50997382</v>
      </c>
      <c r="R153" s="37">
        <f t="shared" si="99"/>
        <v>474957015.26057255</v>
      </c>
      <c r="S153" s="39">
        <f t="shared" si="87"/>
        <v>1</v>
      </c>
      <c r="T153" s="38">
        <f t="shared" si="102"/>
        <v>202440816.75059876</v>
      </c>
      <c r="U153" s="15">
        <f t="shared" si="103"/>
        <v>272516198.50997376</v>
      </c>
      <c r="V153" s="15">
        <f t="shared" si="100"/>
        <v>474957015.26057255</v>
      </c>
      <c r="W153" s="13"/>
      <c r="X153" s="14"/>
      <c r="Y153" s="106"/>
    </row>
    <row r="154" spans="1:25">
      <c r="A154" s="1">
        <v>49157</v>
      </c>
      <c r="B154" s="9">
        <f t="shared" si="84"/>
        <v>31</v>
      </c>
      <c r="C154" s="5">
        <f>VLOOKUP(A154,Encargos!$A$8:$B$652,2,0)</f>
        <v>2.3800000000000002E-3</v>
      </c>
      <c r="D154">
        <f t="shared" si="101"/>
        <v>165</v>
      </c>
      <c r="E154" s="7">
        <f t="shared" si="96"/>
        <v>59878719380.799309</v>
      </c>
      <c r="F154" s="7">
        <f t="shared" si="97"/>
        <v>142511352.12630236</v>
      </c>
      <c r="G154" s="7">
        <f t="shared" si="90"/>
        <v>60021230732.925613</v>
      </c>
      <c r="H154" s="7">
        <f t="shared" si="91"/>
        <v>200070769.10975206</v>
      </c>
      <c r="I154" s="8">
        <f t="shared" si="92"/>
        <v>473515345.42328942</v>
      </c>
      <c r="J154" s="7">
        <f t="shared" si="93"/>
        <v>200070769.10975206</v>
      </c>
      <c r="K154" s="8">
        <f t="shared" si="88"/>
        <v>273444576.31353736</v>
      </c>
      <c r="L154" s="7">
        <v>0</v>
      </c>
      <c r="M154" s="7">
        <f t="shared" si="89"/>
        <v>59747786156.612076</v>
      </c>
      <c r="N154" s="107" t="s">
        <v>484</v>
      </c>
      <c r="O154" s="10">
        <f t="shared" si="94"/>
        <v>29</v>
      </c>
      <c r="P154" s="11">
        <f t="shared" si="98"/>
        <v>201995864.34133154</v>
      </c>
      <c r="Q154" s="11">
        <f t="shared" si="95"/>
        <v>274053340.72995281</v>
      </c>
      <c r="R154" s="37">
        <f t="shared" si="99"/>
        <v>476049205.07128435</v>
      </c>
      <c r="S154" s="39">
        <f t="shared" si="87"/>
        <v>1</v>
      </c>
      <c r="T154" s="38">
        <f t="shared" si="102"/>
        <v>201995864.34133154</v>
      </c>
      <c r="U154" s="15">
        <f t="shared" si="103"/>
        <v>274053340.72995281</v>
      </c>
      <c r="V154" s="15">
        <f t="shared" si="100"/>
        <v>476049205.07128435</v>
      </c>
      <c r="W154" s="13"/>
      <c r="X154" s="14"/>
      <c r="Y154" s="106"/>
    </row>
    <row r="155" spans="1:25">
      <c r="A155" s="1">
        <v>49188</v>
      </c>
      <c r="B155" s="9">
        <f t="shared" si="84"/>
        <v>30</v>
      </c>
      <c r="C155" s="5">
        <f>VLOOKUP(A155,Encargos!$A$8:$B$652,2,0)</f>
        <v>1.905E-3</v>
      </c>
      <c r="D155">
        <f t="shared" si="101"/>
        <v>164</v>
      </c>
      <c r="E155" s="7">
        <f t="shared" si="96"/>
        <v>59747786156.612076</v>
      </c>
      <c r="F155" s="7">
        <f t="shared" si="97"/>
        <v>113819532.62834601</v>
      </c>
      <c r="G155" s="7">
        <f t="shared" si="90"/>
        <v>59861605689.240425</v>
      </c>
      <c r="H155" s="7">
        <f t="shared" si="91"/>
        <v>199538685.63080144</v>
      </c>
      <c r="I155" s="8">
        <f t="shared" si="92"/>
        <v>474417392.15632081</v>
      </c>
      <c r="J155" s="7">
        <f t="shared" si="93"/>
        <v>199538685.63080144</v>
      </c>
      <c r="K155" s="8">
        <f t="shared" si="88"/>
        <v>274878706.52551937</v>
      </c>
      <c r="L155" s="7">
        <v>0</v>
      </c>
      <c r="M155" s="7">
        <f t="shared" si="89"/>
        <v>59586726982.714905</v>
      </c>
      <c r="N155" s="107" t="s">
        <v>214</v>
      </c>
      <c r="O155" s="10">
        <f t="shared" si="94"/>
        <v>29</v>
      </c>
      <c r="P155" s="11">
        <f t="shared" si="98"/>
        <v>201437532.7113682</v>
      </c>
      <c r="Q155" s="11">
        <f t="shared" si="95"/>
        <v>275384879.60261637</v>
      </c>
      <c r="R155" s="37">
        <f t="shared" si="99"/>
        <v>476822412.31398457</v>
      </c>
      <c r="S155" s="39">
        <f t="shared" si="87"/>
        <v>1</v>
      </c>
      <c r="T155" s="38">
        <f t="shared" si="102"/>
        <v>201437532.7113682</v>
      </c>
      <c r="U155" s="15">
        <f t="shared" si="103"/>
        <v>275384879.60261637</v>
      </c>
      <c r="V155" s="15">
        <f t="shared" si="100"/>
        <v>476822412.31398457</v>
      </c>
      <c r="W155" s="13"/>
      <c r="X155" s="14"/>
      <c r="Y155" s="106"/>
    </row>
    <row r="156" spans="1:25">
      <c r="A156" s="1">
        <v>49218</v>
      </c>
      <c r="B156" s="9">
        <f t="shared" si="84"/>
        <v>31</v>
      </c>
      <c r="C156" s="5">
        <f>VLOOKUP(A156,Encargos!$A$8:$B$652,2,0)</f>
        <v>2.405E-3</v>
      </c>
      <c r="D156">
        <f t="shared" si="101"/>
        <v>163</v>
      </c>
      <c r="E156" s="7">
        <f t="shared" si="96"/>
        <v>59586726982.714905</v>
      </c>
      <c r="F156" s="7">
        <f t="shared" si="97"/>
        <v>143306078.39342934</v>
      </c>
      <c r="G156" s="7">
        <f t="shared" si="90"/>
        <v>59730033061.108337</v>
      </c>
      <c r="H156" s="7">
        <f t="shared" si="91"/>
        <v>199100110.20369446</v>
      </c>
      <c r="I156" s="8">
        <f t="shared" si="92"/>
        <v>475558365.98445684</v>
      </c>
      <c r="J156" s="7">
        <f t="shared" si="93"/>
        <v>199100110.20369446</v>
      </c>
      <c r="K156" s="8">
        <f t="shared" si="88"/>
        <v>276458255.78076237</v>
      </c>
      <c r="L156" s="7">
        <v>0</v>
      </c>
      <c r="M156" s="7">
        <f t="shared" si="89"/>
        <v>59453574805.327576</v>
      </c>
      <c r="N156" s="107" t="s">
        <v>485</v>
      </c>
      <c r="O156" s="10">
        <f t="shared" si="94"/>
        <v>29</v>
      </c>
      <c r="P156" s="11">
        <f t="shared" si="98"/>
        <v>201034119.01043344</v>
      </c>
      <c r="Q156" s="11">
        <f t="shared" si="95"/>
        <v>277080194.0532434</v>
      </c>
      <c r="R156" s="37">
        <f t="shared" si="99"/>
        <v>478114313.06367683</v>
      </c>
      <c r="S156" s="39">
        <f t="shared" si="87"/>
        <v>1</v>
      </c>
      <c r="T156" s="38">
        <f t="shared" si="102"/>
        <v>201034119.01043344</v>
      </c>
      <c r="U156" s="15">
        <f t="shared" si="103"/>
        <v>277080194.0532434</v>
      </c>
      <c r="V156" s="15">
        <f t="shared" si="100"/>
        <v>478114313.06367683</v>
      </c>
      <c r="W156" s="13"/>
      <c r="X156" s="14"/>
      <c r="Y156" s="106"/>
    </row>
    <row r="157" spans="1:25">
      <c r="A157" s="1">
        <v>49249</v>
      </c>
      <c r="B157" s="9">
        <f t="shared" ref="B157:B220" si="104">DAY(EDATE(A157,1)-1)</f>
        <v>30</v>
      </c>
      <c r="C157" s="5">
        <f>VLOOKUP(A157,Encargos!$A$8:$B$652,2,0)</f>
        <v>1.6559999999999999E-3</v>
      </c>
      <c r="D157">
        <f t="shared" si="101"/>
        <v>162</v>
      </c>
      <c r="E157" s="7">
        <f t="shared" si="96"/>
        <v>59453574805.327576</v>
      </c>
      <c r="F157" s="7">
        <f t="shared" si="97"/>
        <v>98455119.877622455</v>
      </c>
      <c r="G157" s="7">
        <f t="shared" si="90"/>
        <v>59552029925.2052</v>
      </c>
      <c r="H157" s="7">
        <f t="shared" si="91"/>
        <v>198506766.41735068</v>
      </c>
      <c r="I157" s="8">
        <f t="shared" si="92"/>
        <v>476345890.63852715</v>
      </c>
      <c r="J157" s="7">
        <f t="shared" si="93"/>
        <v>198506766.41735068</v>
      </c>
      <c r="K157" s="8">
        <f t="shared" si="88"/>
        <v>277839124.22117651</v>
      </c>
      <c r="L157" s="7">
        <v>0</v>
      </c>
      <c r="M157" s="7">
        <f t="shared" si="89"/>
        <v>59274190800.984024</v>
      </c>
      <c r="N157" s="107" t="s">
        <v>216</v>
      </c>
      <c r="O157" s="10">
        <f t="shared" si="94"/>
        <v>29</v>
      </c>
      <c r="P157" s="11">
        <f t="shared" si="98"/>
        <v>200361791.27530959</v>
      </c>
      <c r="Q157" s="11">
        <f t="shared" si="95"/>
        <v>278283876.82271546</v>
      </c>
      <c r="R157" s="37">
        <f t="shared" si="99"/>
        <v>478645668.09802508</v>
      </c>
      <c r="S157" s="39">
        <f t="shared" si="87"/>
        <v>1</v>
      </c>
      <c r="T157" s="38">
        <f t="shared" si="102"/>
        <v>200361791.27530959</v>
      </c>
      <c r="U157" s="15">
        <f t="shared" si="103"/>
        <v>278283876.82271552</v>
      </c>
      <c r="V157" s="15">
        <f t="shared" si="100"/>
        <v>478645668.09802508</v>
      </c>
      <c r="W157" s="13"/>
      <c r="X157" s="14"/>
      <c r="Y157" s="106"/>
    </row>
    <row r="158" spans="1:25">
      <c r="A158" s="1">
        <v>49279</v>
      </c>
      <c r="B158" s="9">
        <f t="shared" si="104"/>
        <v>31</v>
      </c>
      <c r="C158" s="5">
        <f>VLOOKUP(A158,Encargos!$A$8:$B$652,2,0)</f>
        <v>1.905E-3</v>
      </c>
      <c r="D158">
        <f t="shared" si="101"/>
        <v>161</v>
      </c>
      <c r="E158" s="7">
        <f t="shared" si="96"/>
        <v>59274190800.984024</v>
      </c>
      <c r="F158" s="7">
        <f t="shared" si="97"/>
        <v>112917333.47587457</v>
      </c>
      <c r="G158" s="7">
        <f t="shared" si="90"/>
        <v>59387108134.4599</v>
      </c>
      <c r="H158" s="7">
        <f t="shared" si="91"/>
        <v>197957027.11486635</v>
      </c>
      <c r="I158" s="8">
        <f t="shared" si="92"/>
        <v>477253329.56019342</v>
      </c>
      <c r="J158" s="7">
        <f t="shared" si="93"/>
        <v>197957027.11486635</v>
      </c>
      <c r="K158" s="8">
        <f t="shared" si="88"/>
        <v>279296302.44532704</v>
      </c>
      <c r="L158" s="7">
        <v>0</v>
      </c>
      <c r="M158" s="7">
        <f t="shared" si="89"/>
        <v>59107811832.014572</v>
      </c>
      <c r="N158" s="107" t="s">
        <v>486</v>
      </c>
      <c r="O158" s="10">
        <f t="shared" si="94"/>
        <v>29</v>
      </c>
      <c r="P158" s="11">
        <f t="shared" si="98"/>
        <v>199800485.18913385</v>
      </c>
      <c r="Q158" s="11">
        <f t="shared" si="95"/>
        <v>279794004.91911614</v>
      </c>
      <c r="R158" s="37">
        <f t="shared" si="99"/>
        <v>479594490.10825002</v>
      </c>
      <c r="S158" s="39">
        <f t="shared" si="87"/>
        <v>1</v>
      </c>
      <c r="T158" s="38">
        <f t="shared" si="102"/>
        <v>199800485.18913385</v>
      </c>
      <c r="U158" s="15">
        <f t="shared" si="103"/>
        <v>279794004.91911614</v>
      </c>
      <c r="V158" s="15">
        <f t="shared" si="100"/>
        <v>479594490.10825002</v>
      </c>
      <c r="W158" s="13"/>
      <c r="X158" s="14"/>
      <c r="Y158" s="106"/>
    </row>
    <row r="159" spans="1:25">
      <c r="A159" s="1">
        <v>49310</v>
      </c>
      <c r="B159" s="9">
        <f t="shared" si="104"/>
        <v>31</v>
      </c>
      <c r="C159" s="5">
        <f>VLOOKUP(A159,Encargos!$A$8:$B$652,2,0)</f>
        <v>1.6559999999999999E-3</v>
      </c>
      <c r="D159">
        <f t="shared" si="101"/>
        <v>160</v>
      </c>
      <c r="E159" s="7">
        <f t="shared" si="96"/>
        <v>59107811832.014572</v>
      </c>
      <c r="F159" s="7">
        <f t="shared" si="97"/>
        <v>97882536.393816128</v>
      </c>
      <c r="G159" s="7">
        <f t="shared" si="90"/>
        <v>59205694368.408386</v>
      </c>
      <c r="H159" s="7">
        <f t="shared" si="91"/>
        <v>197352314.56136131</v>
      </c>
      <c r="I159" s="8">
        <f t="shared" si="92"/>
        <v>478043661.07394522</v>
      </c>
      <c r="J159" s="7">
        <f t="shared" si="93"/>
        <v>197352314.56136131</v>
      </c>
      <c r="K159" s="8">
        <f t="shared" si="88"/>
        <v>280691346.51258391</v>
      </c>
      <c r="L159" s="7">
        <v>0</v>
      </c>
      <c r="M159" s="7">
        <f t="shared" si="89"/>
        <v>58925003021.895805</v>
      </c>
      <c r="N159" s="107" t="s">
        <v>487</v>
      </c>
      <c r="O159" s="10">
        <f t="shared" si="94"/>
        <v>29</v>
      </c>
      <c r="P159" s="11">
        <f t="shared" si="98"/>
        <v>199150851.41172233</v>
      </c>
      <c r="Q159" s="11">
        <f t="shared" si="95"/>
        <v>281126159.46609998</v>
      </c>
      <c r="R159" s="37">
        <f t="shared" si="99"/>
        <v>480277010.87782228</v>
      </c>
      <c r="S159" s="39">
        <f t="shared" si="87"/>
        <v>1</v>
      </c>
      <c r="T159" s="38">
        <f t="shared" si="102"/>
        <v>199150851.41172233</v>
      </c>
      <c r="U159" s="15">
        <f t="shared" si="103"/>
        <v>281126159.46609998</v>
      </c>
      <c r="V159" s="15">
        <f t="shared" si="100"/>
        <v>480277010.87782228</v>
      </c>
      <c r="W159" s="13"/>
      <c r="X159" s="14"/>
      <c r="Y159" s="106"/>
    </row>
    <row r="160" spans="1:25">
      <c r="A160" s="1">
        <v>49341</v>
      </c>
      <c r="B160" s="9">
        <f t="shared" si="104"/>
        <v>28</v>
      </c>
      <c r="C160" s="5">
        <f>VLOOKUP(A160,Encargos!$A$8:$B$652,2,0)</f>
        <v>1.6559999999999999E-3</v>
      </c>
      <c r="D160">
        <f t="shared" si="101"/>
        <v>159</v>
      </c>
      <c r="E160" s="7">
        <f t="shared" si="96"/>
        <v>58925003021.895805</v>
      </c>
      <c r="F160" s="7">
        <f t="shared" si="97"/>
        <v>97579805.004259452</v>
      </c>
      <c r="G160" s="7">
        <f t="shared" si="90"/>
        <v>59022582826.900063</v>
      </c>
      <c r="H160" s="7">
        <f t="shared" si="91"/>
        <v>196741942.75633356</v>
      </c>
      <c r="I160" s="8">
        <f t="shared" si="92"/>
        <v>478835301.37668359</v>
      </c>
      <c r="J160" s="7">
        <f t="shared" si="93"/>
        <v>196741942.75633356</v>
      </c>
      <c r="K160" s="8">
        <f t="shared" si="88"/>
        <v>282093358.62035</v>
      </c>
      <c r="L160" s="7">
        <v>0</v>
      </c>
      <c r="M160" s="7">
        <f t="shared" si="89"/>
        <v>58740489468.279709</v>
      </c>
      <c r="N160" s="107" t="s">
        <v>219</v>
      </c>
      <c r="O160" s="10">
        <f t="shared" si="94"/>
        <v>27</v>
      </c>
      <c r="P160" s="11">
        <f t="shared" si="98"/>
        <v>198597581.73345193</v>
      </c>
      <c r="Q160" s="11">
        <f t="shared" si="95"/>
        <v>282543808.10179645</v>
      </c>
      <c r="R160" s="37">
        <f t="shared" si="99"/>
        <v>481141389.83524835</v>
      </c>
      <c r="S160" s="39">
        <f t="shared" si="87"/>
        <v>1</v>
      </c>
      <c r="T160" s="38">
        <f t="shared" si="102"/>
        <v>198597581.73345193</v>
      </c>
      <c r="U160" s="15">
        <f t="shared" si="103"/>
        <v>282543808.10179639</v>
      </c>
      <c r="V160" s="15">
        <f t="shared" si="100"/>
        <v>481141389.83524835</v>
      </c>
      <c r="W160" s="13"/>
      <c r="X160" s="14"/>
      <c r="Y160" s="106"/>
    </row>
    <row r="161" spans="1:25">
      <c r="A161" s="1">
        <v>49369</v>
      </c>
      <c r="B161" s="9">
        <f t="shared" si="104"/>
        <v>31</v>
      </c>
      <c r="C161" s="5">
        <f>VLOOKUP(A161,Encargos!$A$8:$B$652,2,0)</f>
        <v>2.1329999999999999E-3</v>
      </c>
      <c r="D161">
        <f t="shared" si="101"/>
        <v>158</v>
      </c>
      <c r="E161" s="7">
        <f t="shared" si="96"/>
        <v>58740489468.279709</v>
      </c>
      <c r="F161" s="7">
        <f t="shared" si="97"/>
        <v>125293464.03584062</v>
      </c>
      <c r="G161" s="7">
        <f t="shared" si="90"/>
        <v>58865782932.315552</v>
      </c>
      <c r="H161" s="7">
        <f t="shared" si="91"/>
        <v>196219276.44105184</v>
      </c>
      <c r="I161" s="8">
        <f t="shared" si="92"/>
        <v>479856657.07451999</v>
      </c>
      <c r="J161" s="7">
        <f t="shared" si="93"/>
        <v>196219276.44105184</v>
      </c>
      <c r="K161" s="8">
        <f t="shared" si="88"/>
        <v>283637380.63346815</v>
      </c>
      <c r="L161" s="7">
        <v>0</v>
      </c>
      <c r="M161" s="7">
        <f t="shared" si="89"/>
        <v>58582145551.682091</v>
      </c>
      <c r="N161" s="107" t="s">
        <v>488</v>
      </c>
      <c r="O161" s="10">
        <f t="shared" si="94"/>
        <v>29</v>
      </c>
      <c r="P161" s="11">
        <f t="shared" si="98"/>
        <v>198109934.66463333</v>
      </c>
      <c r="Q161" s="11">
        <f t="shared" si="95"/>
        <v>284203308.09025109</v>
      </c>
      <c r="R161" s="37">
        <f t="shared" si="99"/>
        <v>482313242.75488442</v>
      </c>
      <c r="S161" s="39">
        <f t="shared" si="87"/>
        <v>1</v>
      </c>
      <c r="T161" s="38">
        <f t="shared" si="102"/>
        <v>198109934.66463333</v>
      </c>
      <c r="U161" s="15">
        <f t="shared" si="103"/>
        <v>284203308.09025109</v>
      </c>
      <c r="V161" s="15">
        <f t="shared" si="100"/>
        <v>482313242.75488442</v>
      </c>
      <c r="W161" s="13"/>
      <c r="X161" s="14"/>
      <c r="Y161" s="106"/>
    </row>
    <row r="162" spans="1:25">
      <c r="A162" s="1">
        <v>49400</v>
      </c>
      <c r="B162" s="9">
        <f t="shared" si="104"/>
        <v>30</v>
      </c>
      <c r="C162" s="5">
        <f>VLOOKUP(A162,Encargos!$A$8:$B$652,2,0)</f>
        <v>1.139E-3</v>
      </c>
      <c r="D162">
        <f t="shared" si="101"/>
        <v>157</v>
      </c>
      <c r="E162" s="7">
        <f t="shared" si="96"/>
        <v>58582145551.682091</v>
      </c>
      <c r="F162" s="7">
        <f t="shared" si="97"/>
        <v>66725063.783365905</v>
      </c>
      <c r="G162" s="7">
        <f t="shared" si="90"/>
        <v>58648870615.465454</v>
      </c>
      <c r="H162" s="7">
        <f t="shared" si="91"/>
        <v>195496235.38488486</v>
      </c>
      <c r="I162" s="8">
        <f t="shared" si="92"/>
        <v>480403213.80692804</v>
      </c>
      <c r="J162" s="7">
        <f t="shared" si="93"/>
        <v>195496235.38488486</v>
      </c>
      <c r="K162" s="8">
        <f t="shared" si="88"/>
        <v>284906978.4220432</v>
      </c>
      <c r="L162" s="7">
        <v>0</v>
      </c>
      <c r="M162" s="7">
        <f t="shared" si="89"/>
        <v>58363963637.043411</v>
      </c>
      <c r="N162" s="107" t="s">
        <v>221</v>
      </c>
      <c r="O162" s="10">
        <f t="shared" si="94"/>
        <v>29</v>
      </c>
      <c r="P162" s="11">
        <f t="shared" si="98"/>
        <v>197261063.41883478</v>
      </c>
      <c r="Q162" s="11">
        <f t="shared" si="95"/>
        <v>285220664.54959869</v>
      </c>
      <c r="R162" s="37">
        <f t="shared" si="99"/>
        <v>482481727.9684335</v>
      </c>
      <c r="S162" s="39">
        <f t="shared" si="87"/>
        <v>1</v>
      </c>
      <c r="T162" s="38">
        <f t="shared" si="102"/>
        <v>197261063.41883478</v>
      </c>
      <c r="U162" s="15">
        <f t="shared" si="103"/>
        <v>285220664.54959869</v>
      </c>
      <c r="V162" s="15">
        <f t="shared" si="100"/>
        <v>482481727.9684335</v>
      </c>
      <c r="W162" s="13"/>
      <c r="X162" s="14"/>
      <c r="Y162" s="106"/>
    </row>
    <row r="163" spans="1:25">
      <c r="A163" s="1">
        <v>49430</v>
      </c>
      <c r="B163" s="9">
        <f t="shared" si="104"/>
        <v>31</v>
      </c>
      <c r="C163" s="5">
        <f>VLOOKUP(A163,Encargos!$A$8:$B$652,2,0)</f>
        <v>1.884E-3</v>
      </c>
      <c r="D163">
        <f t="shared" si="101"/>
        <v>156</v>
      </c>
      <c r="E163" s="7">
        <f t="shared" si="96"/>
        <v>58363963637.043411</v>
      </c>
      <c r="F163" s="7">
        <f t="shared" si="97"/>
        <v>109957707.49218979</v>
      </c>
      <c r="G163" s="7">
        <f t="shared" si="90"/>
        <v>58473921344.535599</v>
      </c>
      <c r="H163" s="7">
        <f t="shared" si="91"/>
        <v>194913071.14845201</v>
      </c>
      <c r="I163" s="8">
        <f t="shared" si="92"/>
        <v>481308293.46174026</v>
      </c>
      <c r="J163" s="7">
        <f t="shared" si="93"/>
        <v>194913071.14845201</v>
      </c>
      <c r="K163" s="8">
        <f t="shared" si="88"/>
        <v>286395222.31328821</v>
      </c>
      <c r="L163" s="7">
        <v>0</v>
      </c>
      <c r="M163" s="7">
        <f t="shared" si="89"/>
        <v>58187526122.222313</v>
      </c>
      <c r="N163" s="107" t="s">
        <v>489</v>
      </c>
      <c r="O163" s="10">
        <f t="shared" si="94"/>
        <v>29</v>
      </c>
      <c r="P163" s="11">
        <f t="shared" si="98"/>
        <v>196759912.50582194</v>
      </c>
      <c r="Q163" s="11">
        <f t="shared" si="95"/>
        <v>286899949.37902623</v>
      </c>
      <c r="R163" s="37">
        <f t="shared" si="99"/>
        <v>483659861.88484818</v>
      </c>
      <c r="S163" s="39">
        <f t="shared" si="87"/>
        <v>1</v>
      </c>
      <c r="T163" s="38">
        <f t="shared" si="102"/>
        <v>196759912.50582194</v>
      </c>
      <c r="U163" s="15">
        <f t="shared" si="103"/>
        <v>286899949.37902623</v>
      </c>
      <c r="V163" s="15">
        <f t="shared" si="100"/>
        <v>483659861.88484818</v>
      </c>
      <c r="W163" s="13"/>
      <c r="X163" s="14"/>
      <c r="Y163" s="106"/>
    </row>
    <row r="164" spans="1:25">
      <c r="A164" s="1">
        <v>49461</v>
      </c>
      <c r="B164" s="9">
        <f t="shared" si="104"/>
        <v>30</v>
      </c>
      <c r="C164" s="5">
        <f>VLOOKUP(A164,Encargos!$A$8:$B$652,2,0)</f>
        <v>1.884E-3</v>
      </c>
      <c r="D164">
        <f t="shared" si="101"/>
        <v>155</v>
      </c>
      <c r="E164" s="7">
        <f t="shared" si="96"/>
        <v>58187526122.222313</v>
      </c>
      <c r="F164" s="7">
        <f t="shared" si="97"/>
        <v>109625299.21426684</v>
      </c>
      <c r="G164" s="7">
        <f t="shared" si="90"/>
        <v>58297151421.436577</v>
      </c>
      <c r="H164" s="7">
        <f t="shared" si="91"/>
        <v>194323838.07145527</v>
      </c>
      <c r="I164" s="8">
        <f t="shared" si="92"/>
        <v>482215078.28662223</v>
      </c>
      <c r="J164" s="7">
        <f t="shared" si="93"/>
        <v>194323838.07145527</v>
      </c>
      <c r="K164" s="8">
        <f t="shared" si="88"/>
        <v>287891240.21516693</v>
      </c>
      <c r="L164" s="7">
        <v>0</v>
      </c>
      <c r="M164" s="7">
        <f t="shared" si="89"/>
        <v>58009260181.221413</v>
      </c>
      <c r="N164" s="107" t="s">
        <v>223</v>
      </c>
      <c r="O164" s="10">
        <f t="shared" si="94"/>
        <v>29</v>
      </c>
      <c r="P164" s="11">
        <f t="shared" si="98"/>
        <v>196234276.99993029</v>
      </c>
      <c r="Q164" s="11">
        <f t="shared" si="95"/>
        <v>288415531.28926378</v>
      </c>
      <c r="R164" s="37">
        <f t="shared" si="99"/>
        <v>484649808.28919411</v>
      </c>
      <c r="S164" s="39">
        <f t="shared" si="87"/>
        <v>1</v>
      </c>
      <c r="T164" s="38">
        <f t="shared" si="102"/>
        <v>196234276.99993029</v>
      </c>
      <c r="U164" s="15">
        <f t="shared" si="103"/>
        <v>288415531.28926384</v>
      </c>
      <c r="V164" s="15">
        <f t="shared" si="100"/>
        <v>484649808.28919411</v>
      </c>
      <c r="W164" s="13"/>
      <c r="X164" s="14"/>
      <c r="Y164" s="106"/>
    </row>
    <row r="165" spans="1:25">
      <c r="A165" s="1">
        <v>49491</v>
      </c>
      <c r="B165" s="9">
        <f t="shared" si="104"/>
        <v>31</v>
      </c>
      <c r="C165" s="5">
        <f>VLOOKUP(A165,Encargos!$A$8:$B$652,2,0)</f>
        <v>1.884E-3</v>
      </c>
      <c r="D165">
        <f t="shared" si="101"/>
        <v>154</v>
      </c>
      <c r="E165" s="7">
        <f t="shared" si="96"/>
        <v>58009260181.221413</v>
      </c>
      <c r="F165" s="7">
        <f t="shared" si="97"/>
        <v>109289446.18142115</v>
      </c>
      <c r="G165" s="7">
        <f t="shared" si="90"/>
        <v>58118549627.402832</v>
      </c>
      <c r="H165" s="7">
        <f t="shared" si="91"/>
        <v>193728498.75800946</v>
      </c>
      <c r="I165" s="8">
        <f t="shared" si="92"/>
        <v>483123571.4941141</v>
      </c>
      <c r="J165" s="7">
        <f t="shared" si="93"/>
        <v>193728498.75800946</v>
      </c>
      <c r="K165" s="8">
        <f t="shared" si="88"/>
        <v>289395072.73610461</v>
      </c>
      <c r="L165" s="7">
        <v>0</v>
      </c>
      <c r="M165" s="7">
        <f t="shared" si="89"/>
        <v>57829154554.666725</v>
      </c>
      <c r="N165" s="107" t="s">
        <v>490</v>
      </c>
      <c r="O165" s="10">
        <f t="shared" si="94"/>
        <v>29</v>
      </c>
      <c r="P165" s="11">
        <f t="shared" si="98"/>
        <v>195578922.40187427</v>
      </c>
      <c r="Q165" s="11">
        <f t="shared" si="95"/>
        <v>289905086.57195467</v>
      </c>
      <c r="R165" s="37">
        <f t="shared" si="99"/>
        <v>485484008.97382891</v>
      </c>
      <c r="S165" s="39">
        <f t="shared" si="87"/>
        <v>1</v>
      </c>
      <c r="T165" s="38">
        <f t="shared" si="102"/>
        <v>195578922.40187427</v>
      </c>
      <c r="U165" s="15">
        <f t="shared" si="103"/>
        <v>289905086.57195461</v>
      </c>
      <c r="V165" s="15">
        <f t="shared" si="100"/>
        <v>485484008.97382891</v>
      </c>
      <c r="W165" s="13"/>
      <c r="X165" s="14"/>
      <c r="Y165" s="106"/>
    </row>
    <row r="166" spans="1:25">
      <c r="A166" s="1">
        <v>49522</v>
      </c>
      <c r="B166" s="9">
        <f t="shared" si="104"/>
        <v>31</v>
      </c>
      <c r="C166" s="5">
        <f>VLOOKUP(A166,Encargos!$A$8:$B$652,2,0)</f>
        <v>1.884E-3</v>
      </c>
      <c r="D166">
        <f t="shared" si="101"/>
        <v>153</v>
      </c>
      <c r="E166" s="7">
        <f t="shared" si="96"/>
        <v>57829154554.666725</v>
      </c>
      <c r="F166" s="7">
        <f t="shared" si="97"/>
        <v>108950127.18099211</v>
      </c>
      <c r="G166" s="7">
        <f t="shared" si="90"/>
        <v>57938104681.847717</v>
      </c>
      <c r="H166" s="7">
        <f t="shared" si="91"/>
        <v>193127015.60615906</v>
      </c>
      <c r="I166" s="8">
        <f t="shared" si="92"/>
        <v>484033776.30280906</v>
      </c>
      <c r="J166" s="7">
        <f t="shared" si="93"/>
        <v>193127015.60615906</v>
      </c>
      <c r="K166" s="8">
        <f t="shared" si="88"/>
        <v>290906760.69665003</v>
      </c>
      <c r="L166" s="7">
        <v>0</v>
      </c>
      <c r="M166" s="7">
        <f t="shared" si="89"/>
        <v>57647197921.151062</v>
      </c>
      <c r="N166" s="107" t="s">
        <v>491</v>
      </c>
      <c r="O166" s="10">
        <f t="shared" si="94"/>
        <v>29</v>
      </c>
      <c r="P166" s="11">
        <f t="shared" si="98"/>
        <v>194979222.19916254</v>
      </c>
      <c r="Q166" s="11">
        <f t="shared" si="95"/>
        <v>291419438.64757323</v>
      </c>
      <c r="R166" s="37">
        <f t="shared" si="99"/>
        <v>486398660.84673578</v>
      </c>
      <c r="S166" s="39">
        <f t="shared" si="87"/>
        <v>1</v>
      </c>
      <c r="T166" s="38">
        <f t="shared" si="102"/>
        <v>194979222.19916254</v>
      </c>
      <c r="U166" s="15">
        <f t="shared" si="103"/>
        <v>291419438.64757323</v>
      </c>
      <c r="V166" s="15">
        <f t="shared" si="100"/>
        <v>486398660.84673578</v>
      </c>
      <c r="W166" s="13"/>
      <c r="X166" s="14"/>
      <c r="Y166" s="106"/>
    </row>
    <row r="167" spans="1:25">
      <c r="A167" s="1">
        <v>49553</v>
      </c>
      <c r="B167" s="9">
        <f t="shared" si="104"/>
        <v>30</v>
      </c>
      <c r="C167" s="5">
        <f>VLOOKUP(A167,Encargos!$A$8:$B$652,2,0)</f>
        <v>2.1329999999999999E-3</v>
      </c>
      <c r="D167">
        <f t="shared" si="101"/>
        <v>152</v>
      </c>
      <c r="E167" s="7">
        <f t="shared" si="96"/>
        <v>57647197921.151062</v>
      </c>
      <c r="F167" s="7">
        <f t="shared" si="97"/>
        <v>122961473.1658152</v>
      </c>
      <c r="G167" s="7">
        <f t="shared" si="90"/>
        <v>57770159394.316879</v>
      </c>
      <c r="H167" s="7">
        <f t="shared" si="91"/>
        <v>192567197.98105627</v>
      </c>
      <c r="I167" s="8">
        <f t="shared" si="92"/>
        <v>485066220.34766287</v>
      </c>
      <c r="J167" s="7">
        <f t="shared" si="93"/>
        <v>192567197.98105627</v>
      </c>
      <c r="K167" s="8">
        <f t="shared" si="88"/>
        <v>292499022.36660659</v>
      </c>
      <c r="L167" s="7">
        <v>0</v>
      </c>
      <c r="M167" s="7">
        <f t="shared" si="89"/>
        <v>57477660371.950272</v>
      </c>
      <c r="N167" s="107" t="s">
        <v>226</v>
      </c>
      <c r="O167" s="10">
        <f t="shared" si="94"/>
        <v>29</v>
      </c>
      <c r="P167" s="11">
        <f t="shared" si="98"/>
        <v>194530365.04094052</v>
      </c>
      <c r="Q167" s="11">
        <f t="shared" si="95"/>
        <v>293102104.67622173</v>
      </c>
      <c r="R167" s="37">
        <f t="shared" si="99"/>
        <v>487632469.71716225</v>
      </c>
      <c r="S167" s="39">
        <f t="shared" si="87"/>
        <v>1</v>
      </c>
      <c r="T167" s="38">
        <f t="shared" si="102"/>
        <v>194530365.04094052</v>
      </c>
      <c r="U167" s="15">
        <f t="shared" si="103"/>
        <v>293102104.67622173</v>
      </c>
      <c r="V167" s="15">
        <f t="shared" si="100"/>
        <v>487632469.71716225</v>
      </c>
      <c r="W167" s="13"/>
      <c r="X167" s="14"/>
      <c r="Y167" s="106"/>
    </row>
    <row r="168" spans="1:25">
      <c r="A168" s="1">
        <v>49583</v>
      </c>
      <c r="B168" s="9">
        <f t="shared" si="104"/>
        <v>31</v>
      </c>
      <c r="C168" s="5">
        <f>VLOOKUP(A168,Encargos!$A$8:$B$652,2,0)</f>
        <v>2.382E-3</v>
      </c>
      <c r="D168">
        <f t="shared" si="101"/>
        <v>151</v>
      </c>
      <c r="E168" s="7">
        <f t="shared" si="96"/>
        <v>57477660371.950272</v>
      </c>
      <c r="F168" s="7">
        <f t="shared" si="97"/>
        <v>136911787.00598556</v>
      </c>
      <c r="G168" s="7">
        <f t="shared" si="90"/>
        <v>57614572158.956261</v>
      </c>
      <c r="H168" s="7">
        <f t="shared" si="91"/>
        <v>192048573.86318755</v>
      </c>
      <c r="I168" s="8">
        <f t="shared" si="92"/>
        <v>486221648.08453107</v>
      </c>
      <c r="J168" s="7">
        <f t="shared" si="93"/>
        <v>192048573.86318755</v>
      </c>
      <c r="K168" s="8">
        <f t="shared" si="88"/>
        <v>294173074.22134352</v>
      </c>
      <c r="L168" s="7">
        <v>0</v>
      </c>
      <c r="M168" s="7">
        <f t="shared" si="89"/>
        <v>57320399084.734917</v>
      </c>
      <c r="N168" s="107" t="s">
        <v>492</v>
      </c>
      <c r="O168" s="10">
        <f t="shared" si="94"/>
        <v>29</v>
      </c>
      <c r="P168" s="11">
        <f t="shared" si="98"/>
        <v>193995877.28127396</v>
      </c>
      <c r="Q168" s="11">
        <f t="shared" si="95"/>
        <v>294828536.3990345</v>
      </c>
      <c r="R168" s="37">
        <f t="shared" si="99"/>
        <v>488824413.68030846</v>
      </c>
      <c r="S168" s="39">
        <f t="shared" si="87"/>
        <v>1</v>
      </c>
      <c r="T168" s="38">
        <f t="shared" si="102"/>
        <v>193995877.28127396</v>
      </c>
      <c r="U168" s="15">
        <f t="shared" si="103"/>
        <v>294828536.3990345</v>
      </c>
      <c r="V168" s="15">
        <f t="shared" si="100"/>
        <v>488824413.68030846</v>
      </c>
      <c r="W168" s="13"/>
      <c r="X168" s="14"/>
      <c r="Y168" s="106"/>
    </row>
    <row r="169" spans="1:25">
      <c r="A169" s="1">
        <v>49614</v>
      </c>
      <c r="B169" s="9">
        <f t="shared" si="104"/>
        <v>30</v>
      </c>
      <c r="C169" s="5">
        <f>VLOOKUP(A169,Encargos!$A$8:$B$652,2,0)</f>
        <v>1.387E-3</v>
      </c>
      <c r="D169">
        <f t="shared" si="101"/>
        <v>150</v>
      </c>
      <c r="E169" s="7">
        <f t="shared" si="96"/>
        <v>57320399084.734917</v>
      </c>
      <c r="F169" s="7">
        <f t="shared" si="97"/>
        <v>79503393.530527323</v>
      </c>
      <c r="G169" s="7">
        <f t="shared" si="90"/>
        <v>57399902478.265442</v>
      </c>
      <c r="H169" s="7">
        <f t="shared" si="91"/>
        <v>191333008.26088482</v>
      </c>
      <c r="I169" s="8">
        <f t="shared" si="92"/>
        <v>486896037.51042432</v>
      </c>
      <c r="J169" s="7">
        <f t="shared" si="93"/>
        <v>191333008.26088482</v>
      </c>
      <c r="K169" s="8">
        <f t="shared" si="88"/>
        <v>295563029.24953949</v>
      </c>
      <c r="L169" s="7">
        <v>0</v>
      </c>
      <c r="M169" s="7">
        <f t="shared" si="89"/>
        <v>57104339449.015907</v>
      </c>
      <c r="N169" s="107" t="s">
        <v>228</v>
      </c>
      <c r="O169" s="10">
        <f t="shared" si="94"/>
        <v>29</v>
      </c>
      <c r="P169" s="11">
        <f t="shared" si="98"/>
        <v>193160438.77109566</v>
      </c>
      <c r="Q169" s="11">
        <f t="shared" si="95"/>
        <v>295959301.15073258</v>
      </c>
      <c r="R169" s="37">
        <f t="shared" si="99"/>
        <v>489119739.92182827</v>
      </c>
      <c r="S169" s="39">
        <f t="shared" si="87"/>
        <v>1</v>
      </c>
      <c r="T169" s="38">
        <f t="shared" si="102"/>
        <v>193160438.77109566</v>
      </c>
      <c r="U169" s="15">
        <f t="shared" si="103"/>
        <v>295959301.15073264</v>
      </c>
      <c r="V169" s="15">
        <f t="shared" si="100"/>
        <v>489119739.92182827</v>
      </c>
      <c r="W169" s="13"/>
      <c r="X169" s="14"/>
      <c r="Y169" s="106"/>
    </row>
    <row r="170" spans="1:25">
      <c r="A170" s="1">
        <v>49644</v>
      </c>
      <c r="B170" s="9">
        <f t="shared" si="104"/>
        <v>31</v>
      </c>
      <c r="C170" s="5">
        <f>VLOOKUP(A170,Encargos!$A$8:$B$652,2,0)</f>
        <v>2.1329999999999999E-3</v>
      </c>
      <c r="D170">
        <f t="shared" si="101"/>
        <v>149</v>
      </c>
      <c r="E170" s="7">
        <f t="shared" si="96"/>
        <v>57104339449.015907</v>
      </c>
      <c r="F170" s="7">
        <f t="shared" si="97"/>
        <v>121803556.04475093</v>
      </c>
      <c r="G170" s="7">
        <f t="shared" si="90"/>
        <v>57226143005.060661</v>
      </c>
      <c r="H170" s="7">
        <f t="shared" si="91"/>
        <v>190753810.01686889</v>
      </c>
      <c r="I170" s="8">
        <f t="shared" si="92"/>
        <v>487934586.75843406</v>
      </c>
      <c r="J170" s="7">
        <f t="shared" si="93"/>
        <v>190753810.01686889</v>
      </c>
      <c r="K170" s="8">
        <f t="shared" si="88"/>
        <v>297180776.74156517</v>
      </c>
      <c r="L170" s="7">
        <v>0</v>
      </c>
      <c r="M170" s="7">
        <f t="shared" si="89"/>
        <v>56928962228.319099</v>
      </c>
      <c r="N170" s="107" t="s">
        <v>493</v>
      </c>
      <c r="O170" s="10">
        <f t="shared" si="94"/>
        <v>29</v>
      </c>
      <c r="P170" s="11">
        <f t="shared" si="98"/>
        <v>192658800.06030121</v>
      </c>
      <c r="Q170" s="11">
        <f t="shared" si="95"/>
        <v>297773726.6581471</v>
      </c>
      <c r="R170" s="37">
        <f t="shared" si="99"/>
        <v>490432526.71844828</v>
      </c>
      <c r="S170" s="39">
        <f t="shared" si="87"/>
        <v>1</v>
      </c>
      <c r="T170" s="38">
        <f t="shared" si="102"/>
        <v>192658800.06030121</v>
      </c>
      <c r="U170" s="15">
        <f t="shared" si="103"/>
        <v>297773726.6581471</v>
      </c>
      <c r="V170" s="15">
        <f t="shared" si="100"/>
        <v>490432526.71844828</v>
      </c>
      <c r="W170" s="13"/>
      <c r="X170" s="14"/>
      <c r="Y170" s="106"/>
    </row>
    <row r="171" spans="1:25">
      <c r="A171" s="1">
        <v>49675</v>
      </c>
      <c r="B171" s="9">
        <f t="shared" si="104"/>
        <v>31</v>
      </c>
      <c r="C171" s="5">
        <f>VLOOKUP(A171,Encargos!$A$8:$B$652,2,0)</f>
        <v>1.6359999999999999E-3</v>
      </c>
      <c r="D171">
        <f t="shared" si="101"/>
        <v>148</v>
      </c>
      <c r="E171" s="7">
        <f t="shared" si="96"/>
        <v>56928962228.319099</v>
      </c>
      <c r="F171" s="7">
        <f t="shared" si="97"/>
        <v>93135782.205530033</v>
      </c>
      <c r="G171" s="7">
        <f t="shared" si="90"/>
        <v>57022098010.524628</v>
      </c>
      <c r="H171" s="7">
        <f t="shared" si="91"/>
        <v>190073660.0350821</v>
      </c>
      <c r="I171" s="8">
        <f t="shared" si="92"/>
        <v>488732847.74237096</v>
      </c>
      <c r="J171" s="7">
        <f t="shared" si="93"/>
        <v>190073660.0350821</v>
      </c>
      <c r="K171" s="8">
        <f t="shared" si="88"/>
        <v>298659187.70728886</v>
      </c>
      <c r="L171" s="7">
        <v>0</v>
      </c>
      <c r="M171" s="7">
        <f t="shared" si="89"/>
        <v>56723438822.817337</v>
      </c>
      <c r="N171" s="107" t="s">
        <v>494</v>
      </c>
      <c r="O171" s="10">
        <f t="shared" si="94"/>
        <v>29</v>
      </c>
      <c r="P171" s="11">
        <f t="shared" si="98"/>
        <v>191890717.25119385</v>
      </c>
      <c r="Q171" s="11">
        <f t="shared" si="95"/>
        <v>299116247.03460568</v>
      </c>
      <c r="R171" s="37">
        <f t="shared" si="99"/>
        <v>491006964.2857995</v>
      </c>
      <c r="S171" s="39">
        <f t="shared" si="87"/>
        <v>1</v>
      </c>
      <c r="T171" s="38">
        <f t="shared" si="102"/>
        <v>191890717.25119385</v>
      </c>
      <c r="U171" s="15">
        <f t="shared" si="103"/>
        <v>299116247.03460562</v>
      </c>
      <c r="V171" s="15">
        <f t="shared" si="100"/>
        <v>491006964.2857995</v>
      </c>
      <c r="W171" s="13"/>
      <c r="X171" s="14"/>
      <c r="Y171" s="106"/>
    </row>
    <row r="172" spans="1:25">
      <c r="A172" s="1">
        <v>49706</v>
      </c>
      <c r="B172" s="9">
        <f t="shared" si="104"/>
        <v>29</v>
      </c>
      <c r="C172" s="5">
        <f>VLOOKUP(A172,Encargos!$A$8:$B$652,2,0)</f>
        <v>1.6359999999999999E-3</v>
      </c>
      <c r="D172">
        <f t="shared" si="101"/>
        <v>147</v>
      </c>
      <c r="E172" s="7">
        <f t="shared" si="96"/>
        <v>56723438822.817337</v>
      </c>
      <c r="F172" s="7">
        <f t="shared" si="97"/>
        <v>92799545.914129153</v>
      </c>
      <c r="G172" s="7">
        <f t="shared" si="90"/>
        <v>56816238368.731468</v>
      </c>
      <c r="H172" s="7">
        <f t="shared" si="91"/>
        <v>189387461.22910491</v>
      </c>
      <c r="I172" s="8">
        <f t="shared" si="92"/>
        <v>489532414.68127739</v>
      </c>
      <c r="J172" s="7">
        <f t="shared" si="93"/>
        <v>189387461.22910491</v>
      </c>
      <c r="K172" s="8">
        <f t="shared" si="88"/>
        <v>300144953.45217252</v>
      </c>
      <c r="L172" s="7">
        <v>0</v>
      </c>
      <c r="M172" s="7">
        <f t="shared" si="89"/>
        <v>56516093415.279297</v>
      </c>
      <c r="N172" s="107" t="s">
        <v>495</v>
      </c>
      <c r="O172" s="10">
        <f t="shared" si="94"/>
        <v>27</v>
      </c>
      <c r="P172" s="11">
        <f t="shared" si="98"/>
        <v>191197292.49772161</v>
      </c>
      <c r="Q172" s="11">
        <f t="shared" si="95"/>
        <v>300602100.18959635</v>
      </c>
      <c r="R172" s="37">
        <f t="shared" si="99"/>
        <v>491799392.68731797</v>
      </c>
      <c r="S172" s="39">
        <f t="shared" si="87"/>
        <v>1</v>
      </c>
      <c r="T172" s="38">
        <f t="shared" si="102"/>
        <v>191197292.49772161</v>
      </c>
      <c r="U172" s="15">
        <f t="shared" si="103"/>
        <v>300602100.18959635</v>
      </c>
      <c r="V172" s="15">
        <f t="shared" si="100"/>
        <v>491799392.68731797</v>
      </c>
      <c r="W172" s="13"/>
      <c r="X172" s="14"/>
      <c r="Y172" s="106"/>
    </row>
    <row r="173" spans="1:25">
      <c r="A173" s="1">
        <v>49735</v>
      </c>
      <c r="B173" s="9">
        <f t="shared" si="104"/>
        <v>31</v>
      </c>
      <c r="C173" s="5">
        <f>VLOOKUP(A173,Encargos!$A$8:$B$652,2,0)</f>
        <v>2.0470000000000002E-3</v>
      </c>
      <c r="D173">
        <f t="shared" si="101"/>
        <v>146</v>
      </c>
      <c r="E173" s="7">
        <f t="shared" si="96"/>
        <v>56516093415.279297</v>
      </c>
      <c r="F173" s="7">
        <f t="shared" si="97"/>
        <v>115688443.22107673</v>
      </c>
      <c r="G173" s="7">
        <f t="shared" si="90"/>
        <v>56631781858.500374</v>
      </c>
      <c r="H173" s="7">
        <f t="shared" si="91"/>
        <v>188772606.19500124</v>
      </c>
      <c r="I173" s="8">
        <f t="shared" si="92"/>
        <v>490534487.5341301</v>
      </c>
      <c r="J173" s="7">
        <f t="shared" si="93"/>
        <v>188772606.19500124</v>
      </c>
      <c r="K173" s="8">
        <f t="shared" si="88"/>
        <v>301761881.33912885</v>
      </c>
      <c r="L173" s="7">
        <v>0</v>
      </c>
      <c r="M173" s="7">
        <f t="shared" si="89"/>
        <v>56330019977.16124</v>
      </c>
      <c r="N173" s="107" t="s">
        <v>496</v>
      </c>
      <c r="O173" s="10">
        <f t="shared" si="94"/>
        <v>29</v>
      </c>
      <c r="P173" s="11">
        <f t="shared" si="98"/>
        <v>190666457.71662846</v>
      </c>
      <c r="Q173" s="11">
        <f t="shared" si="95"/>
        <v>302339697.74403131</v>
      </c>
      <c r="R173" s="37">
        <f t="shared" si="99"/>
        <v>493006155.46065974</v>
      </c>
      <c r="S173" s="39">
        <f t="shared" si="87"/>
        <v>1</v>
      </c>
      <c r="T173" s="38">
        <f t="shared" si="102"/>
        <v>190666457.71662846</v>
      </c>
      <c r="U173" s="15">
        <f t="shared" si="103"/>
        <v>302339697.74403131</v>
      </c>
      <c r="V173" s="15">
        <f t="shared" si="100"/>
        <v>493006155.46065974</v>
      </c>
      <c r="W173" s="13"/>
      <c r="X173" s="14"/>
      <c r="Y173" s="106"/>
    </row>
    <row r="174" spans="1:25">
      <c r="A174" s="1">
        <v>49766</v>
      </c>
      <c r="B174" s="9">
        <f t="shared" si="104"/>
        <v>30</v>
      </c>
      <c r="C174" s="5">
        <f>VLOOKUP(A174,Encargos!$A$8:$B$652,2,0)</f>
        <v>1.3129999999999999E-3</v>
      </c>
      <c r="D174">
        <f t="shared" si="101"/>
        <v>145</v>
      </c>
      <c r="E174" s="7">
        <f t="shared" si="96"/>
        <v>56330019977.16124</v>
      </c>
      <c r="F174" s="7">
        <f t="shared" si="97"/>
        <v>73961316.2300127</v>
      </c>
      <c r="G174" s="7">
        <f t="shared" si="90"/>
        <v>56403981293.391251</v>
      </c>
      <c r="H174" s="7">
        <f t="shared" si="91"/>
        <v>188013270.97797084</v>
      </c>
      <c r="I174" s="8">
        <f t="shared" si="92"/>
        <v>491178559.31626225</v>
      </c>
      <c r="J174" s="7">
        <f t="shared" si="93"/>
        <v>188013270.97797084</v>
      </c>
      <c r="K174" s="8">
        <f t="shared" si="88"/>
        <v>303165288.33829141</v>
      </c>
      <c r="L174" s="7">
        <v>0</v>
      </c>
      <c r="M174" s="7">
        <f t="shared" si="89"/>
        <v>56100816005.052963</v>
      </c>
      <c r="N174" s="107" t="s">
        <v>233</v>
      </c>
      <c r="O174" s="10">
        <f t="shared" si="94"/>
        <v>29</v>
      </c>
      <c r="P174" s="11">
        <f t="shared" si="98"/>
        <v>189836505.75456426</v>
      </c>
      <c r="Q174" s="11">
        <f t="shared" si="95"/>
        <v>303550067.41113269</v>
      </c>
      <c r="R174" s="37">
        <f t="shared" si="99"/>
        <v>493386573.16569698</v>
      </c>
      <c r="S174" s="39">
        <f t="shared" si="87"/>
        <v>1</v>
      </c>
      <c r="T174" s="38">
        <f t="shared" si="102"/>
        <v>189836505.75456426</v>
      </c>
      <c r="U174" s="15">
        <f t="shared" si="103"/>
        <v>303550067.41113269</v>
      </c>
      <c r="V174" s="15">
        <f t="shared" si="100"/>
        <v>493386573.16569698</v>
      </c>
      <c r="W174" s="13"/>
      <c r="X174" s="14"/>
      <c r="Y174" s="106"/>
    </row>
    <row r="175" spans="1:25">
      <c r="A175" s="1">
        <v>49796</v>
      </c>
      <c r="B175" s="9">
        <f t="shared" si="104"/>
        <v>31</v>
      </c>
      <c r="C175" s="5">
        <f>VLOOKUP(A175,Encargos!$A$8:$B$652,2,0)</f>
        <v>1.802E-3</v>
      </c>
      <c r="D175">
        <f t="shared" si="101"/>
        <v>144</v>
      </c>
      <c r="E175" s="7">
        <f t="shared" si="96"/>
        <v>56100816005.052963</v>
      </c>
      <c r="F175" s="7">
        <f t="shared" si="97"/>
        <v>101093670.44110544</v>
      </c>
      <c r="G175" s="7">
        <f t="shared" si="90"/>
        <v>56201909675.494072</v>
      </c>
      <c r="H175" s="7">
        <f t="shared" si="91"/>
        <v>187339698.91831359</v>
      </c>
      <c r="I175" s="8">
        <f t="shared" si="92"/>
        <v>492063663.08015031</v>
      </c>
      <c r="J175" s="7">
        <f t="shared" si="93"/>
        <v>187339698.91831359</v>
      </c>
      <c r="K175" s="8">
        <f t="shared" si="88"/>
        <v>304723964.16183674</v>
      </c>
      <c r="L175" s="7">
        <v>0</v>
      </c>
      <c r="M175" s="7">
        <f t="shared" si="89"/>
        <v>55897185711.332237</v>
      </c>
      <c r="N175" s="107" t="s">
        <v>497</v>
      </c>
      <c r="O175" s="10">
        <f t="shared" si="94"/>
        <v>29</v>
      </c>
      <c r="P175" s="11">
        <f t="shared" si="98"/>
        <v>189192300.3942669</v>
      </c>
      <c r="Q175" s="11">
        <f t="shared" si="95"/>
        <v>305237620.28597862</v>
      </c>
      <c r="R175" s="37">
        <f t="shared" si="99"/>
        <v>494429920.68024552</v>
      </c>
      <c r="S175" s="39">
        <f t="shared" si="87"/>
        <v>1</v>
      </c>
      <c r="T175" s="38">
        <f t="shared" si="102"/>
        <v>189192300.3942669</v>
      </c>
      <c r="U175" s="15">
        <f t="shared" si="103"/>
        <v>305237620.28597862</v>
      </c>
      <c r="V175" s="15">
        <f t="shared" si="100"/>
        <v>494429920.68024552</v>
      </c>
      <c r="W175" s="13"/>
      <c r="X175" s="14"/>
      <c r="Y175" s="106"/>
    </row>
    <row r="176" spans="1:25">
      <c r="A176" s="1">
        <v>49827</v>
      </c>
      <c r="B176" s="9">
        <f t="shared" si="104"/>
        <v>30</v>
      </c>
      <c r="C176" s="5">
        <f>VLOOKUP(A176,Encargos!$A$8:$B$652,2,0)</f>
        <v>1.5579999999999999E-3</v>
      </c>
      <c r="D176">
        <f t="shared" si="101"/>
        <v>143</v>
      </c>
      <c r="E176" s="7">
        <f t="shared" si="96"/>
        <v>55897185711.332237</v>
      </c>
      <c r="F176" s="7">
        <f t="shared" si="97"/>
        <v>87087815.338255614</v>
      </c>
      <c r="G176" s="7">
        <f t="shared" si="90"/>
        <v>55984273526.670494</v>
      </c>
      <c r="H176" s="7">
        <f t="shared" si="91"/>
        <v>186614245.08890167</v>
      </c>
      <c r="I176" s="8">
        <f t="shared" si="92"/>
        <v>492830298.26722902</v>
      </c>
      <c r="J176" s="7">
        <f t="shared" si="93"/>
        <v>186614245.08890167</v>
      </c>
      <c r="K176" s="8">
        <f t="shared" si="88"/>
        <v>306216053.17832732</v>
      </c>
      <c r="L176" s="7">
        <v>0</v>
      </c>
      <c r="M176" s="7">
        <f t="shared" si="89"/>
        <v>55678057473.492172</v>
      </c>
      <c r="N176" s="107" t="s">
        <v>235</v>
      </c>
      <c r="O176" s="10">
        <f t="shared" si="94"/>
        <v>29</v>
      </c>
      <c r="P176" s="11">
        <f t="shared" si="98"/>
        <v>188485603.35836568</v>
      </c>
      <c r="Q176" s="11">
        <f t="shared" si="95"/>
        <v>306677222.99988502</v>
      </c>
      <c r="R176" s="37">
        <f t="shared" si="99"/>
        <v>495162826.35825074</v>
      </c>
      <c r="S176" s="39">
        <f t="shared" si="87"/>
        <v>1</v>
      </c>
      <c r="T176" s="38">
        <f t="shared" si="102"/>
        <v>188485603.35836568</v>
      </c>
      <c r="U176" s="15">
        <f t="shared" si="103"/>
        <v>306677222.99988508</v>
      </c>
      <c r="V176" s="15">
        <f t="shared" si="100"/>
        <v>495162826.35825074</v>
      </c>
      <c r="W176" s="13"/>
      <c r="X176" s="14"/>
      <c r="Y176" s="106"/>
    </row>
    <row r="177" spans="1:25">
      <c r="A177" s="1">
        <v>49857</v>
      </c>
      <c r="B177" s="9">
        <f t="shared" si="104"/>
        <v>31</v>
      </c>
      <c r="C177" s="5">
        <f>VLOOKUP(A177,Encargos!$A$8:$B$652,2,0)</f>
        <v>1.802E-3</v>
      </c>
      <c r="D177">
        <f t="shared" si="101"/>
        <v>142</v>
      </c>
      <c r="E177" s="7">
        <f t="shared" si="96"/>
        <v>55678057473.492172</v>
      </c>
      <c r="F177" s="7">
        <f t="shared" si="97"/>
        <v>100331859.56723289</v>
      </c>
      <c r="G177" s="7">
        <f t="shared" si="90"/>
        <v>55778389333.059402</v>
      </c>
      <c r="H177" s="7">
        <f t="shared" si="91"/>
        <v>185927964.44353136</v>
      </c>
      <c r="I177" s="8">
        <f t="shared" si="92"/>
        <v>493718378.46470666</v>
      </c>
      <c r="J177" s="7">
        <f t="shared" si="93"/>
        <v>185927964.44353136</v>
      </c>
      <c r="K177" s="8">
        <f t="shared" si="88"/>
        <v>307790414.02117527</v>
      </c>
      <c r="L177" s="7">
        <v>0</v>
      </c>
      <c r="M177" s="7">
        <f t="shared" si="89"/>
        <v>55470598919.038231</v>
      </c>
      <c r="N177" s="107" t="s">
        <v>498</v>
      </c>
      <c r="O177" s="10">
        <f t="shared" si="94"/>
        <v>29</v>
      </c>
      <c r="P177" s="11">
        <f t="shared" si="98"/>
        <v>187783354.24549732</v>
      </c>
      <c r="Q177" s="11">
        <f t="shared" si="95"/>
        <v>308309239.08814692</v>
      </c>
      <c r="R177" s="37">
        <f t="shared" si="99"/>
        <v>496092593.33364427</v>
      </c>
      <c r="S177" s="39">
        <f t="shared" si="87"/>
        <v>1</v>
      </c>
      <c r="T177" s="38">
        <f t="shared" si="102"/>
        <v>187783354.24549732</v>
      </c>
      <c r="U177" s="15">
        <f t="shared" si="103"/>
        <v>308309239.08814692</v>
      </c>
      <c r="V177" s="15">
        <f t="shared" si="100"/>
        <v>496092593.33364427</v>
      </c>
      <c r="W177" s="13"/>
      <c r="X177" s="14"/>
      <c r="Y177" s="106"/>
    </row>
    <row r="178" spans="1:25">
      <c r="A178" s="1">
        <v>49888</v>
      </c>
      <c r="B178" s="9">
        <f t="shared" si="104"/>
        <v>31</v>
      </c>
      <c r="C178" s="5">
        <f>VLOOKUP(A178,Encargos!$A$8:$B$652,2,0)</f>
        <v>1.5579999999999999E-3</v>
      </c>
      <c r="D178">
        <f t="shared" si="101"/>
        <v>141</v>
      </c>
      <c r="E178" s="7">
        <f t="shared" si="96"/>
        <v>55470598919.038231</v>
      </c>
      <c r="F178" s="7">
        <f t="shared" si="97"/>
        <v>86423193.115861565</v>
      </c>
      <c r="G178" s="7">
        <f t="shared" si="90"/>
        <v>55557022112.154091</v>
      </c>
      <c r="H178" s="7">
        <f t="shared" si="91"/>
        <v>185190073.70718032</v>
      </c>
      <c r="I178" s="8">
        <f t="shared" si="92"/>
        <v>494487591.69835472</v>
      </c>
      <c r="J178" s="7">
        <f t="shared" si="93"/>
        <v>185190073.70718032</v>
      </c>
      <c r="K178" s="8">
        <f t="shared" si="88"/>
        <v>309297517.9911744</v>
      </c>
      <c r="L178" s="7">
        <v>0</v>
      </c>
      <c r="M178" s="7">
        <f t="shared" si="89"/>
        <v>55247724594.162918</v>
      </c>
      <c r="N178" s="107" t="s">
        <v>499</v>
      </c>
      <c r="O178" s="10">
        <f t="shared" si="94"/>
        <v>29</v>
      </c>
      <c r="P178" s="11">
        <f t="shared" si="98"/>
        <v>187004003.65815127</v>
      </c>
      <c r="Q178" s="11">
        <f t="shared" si="95"/>
        <v>309748291.49135029</v>
      </c>
      <c r="R178" s="37">
        <f t="shared" si="99"/>
        <v>496752295.14950156</v>
      </c>
      <c r="S178" s="39">
        <f t="shared" si="87"/>
        <v>1</v>
      </c>
      <c r="T178" s="38">
        <f t="shared" si="102"/>
        <v>187004003.65815127</v>
      </c>
      <c r="U178" s="15">
        <f t="shared" si="103"/>
        <v>309748291.49135029</v>
      </c>
      <c r="V178" s="15">
        <f t="shared" si="100"/>
        <v>496752295.14950156</v>
      </c>
      <c r="W178" s="13"/>
      <c r="X178" s="14"/>
      <c r="Y178" s="106"/>
    </row>
    <row r="179" spans="1:25">
      <c r="A179" s="1">
        <v>49919</v>
      </c>
      <c r="B179" s="9">
        <f t="shared" si="104"/>
        <v>30</v>
      </c>
      <c r="C179" s="5">
        <f>VLOOKUP(A179,Encargos!$A$8:$B$652,2,0)</f>
        <v>2.2920000000000002E-3</v>
      </c>
      <c r="D179">
        <f t="shared" si="101"/>
        <v>140</v>
      </c>
      <c r="E179" s="7">
        <f t="shared" si="96"/>
        <v>55247724594.162918</v>
      </c>
      <c r="F179" s="7">
        <f t="shared" si="97"/>
        <v>126627784.76982142</v>
      </c>
      <c r="G179" s="7">
        <f t="shared" si="90"/>
        <v>55374352378.932739</v>
      </c>
      <c r="H179" s="7">
        <f t="shared" si="91"/>
        <v>184581174.59644249</v>
      </c>
      <c r="I179" s="8">
        <f t="shared" si="92"/>
        <v>495620957.25852746</v>
      </c>
      <c r="J179" s="7">
        <f t="shared" si="93"/>
        <v>184581174.59644249</v>
      </c>
      <c r="K179" s="8">
        <f t="shared" si="88"/>
        <v>311039782.66208494</v>
      </c>
      <c r="L179" s="7">
        <v>0</v>
      </c>
      <c r="M179" s="7">
        <f t="shared" si="89"/>
        <v>55063312596.270653</v>
      </c>
      <c r="N179" s="107" t="s">
        <v>238</v>
      </c>
      <c r="O179" s="10">
        <f t="shared" si="94"/>
        <v>29</v>
      </c>
      <c r="P179" s="11">
        <f t="shared" si="98"/>
        <v>186590567.26241431</v>
      </c>
      <c r="Q179" s="11">
        <f t="shared" si="95"/>
        <v>311728896.10017151</v>
      </c>
      <c r="R179" s="37">
        <f t="shared" si="99"/>
        <v>498319463.36258578</v>
      </c>
      <c r="S179" s="39">
        <f t="shared" si="87"/>
        <v>1</v>
      </c>
      <c r="T179" s="38">
        <f t="shared" si="102"/>
        <v>186590567.26241431</v>
      </c>
      <c r="U179" s="15">
        <f t="shared" si="103"/>
        <v>311728896.10017145</v>
      </c>
      <c r="V179" s="15">
        <f t="shared" si="100"/>
        <v>498319463.36258578</v>
      </c>
      <c r="W179" s="13"/>
      <c r="X179" s="14"/>
      <c r="Y179" s="106"/>
    </row>
    <row r="180" spans="1:25">
      <c r="A180" s="1">
        <v>49949</v>
      </c>
      <c r="B180" s="9">
        <f t="shared" si="104"/>
        <v>31</v>
      </c>
      <c r="C180" s="5">
        <f>VLOOKUP(A180,Encargos!$A$8:$B$652,2,0)</f>
        <v>1.802E-3</v>
      </c>
      <c r="D180">
        <f t="shared" si="101"/>
        <v>139</v>
      </c>
      <c r="E180" s="7">
        <f t="shared" si="96"/>
        <v>55063312596.270653</v>
      </c>
      <c r="F180" s="7">
        <f t="shared" si="97"/>
        <v>99224089.298479721</v>
      </c>
      <c r="G180" s="7">
        <f t="shared" si="90"/>
        <v>55162536685.56913</v>
      </c>
      <c r="H180" s="7">
        <f t="shared" si="91"/>
        <v>183875122.28523046</v>
      </c>
      <c r="I180" s="8">
        <f t="shared" si="92"/>
        <v>496514066.22350723</v>
      </c>
      <c r="J180" s="7">
        <f t="shared" si="93"/>
        <v>183875122.28523046</v>
      </c>
      <c r="K180" s="8">
        <f t="shared" si="88"/>
        <v>312638943.93827677</v>
      </c>
      <c r="L180" s="7">
        <v>0</v>
      </c>
      <c r="M180" s="7">
        <f t="shared" si="89"/>
        <v>54849897741.630852</v>
      </c>
      <c r="N180" s="107" t="s">
        <v>500</v>
      </c>
      <c r="O180" s="10">
        <f t="shared" si="94"/>
        <v>29</v>
      </c>
      <c r="P180" s="11">
        <f t="shared" si="98"/>
        <v>185735783.21927303</v>
      </c>
      <c r="Q180" s="11">
        <f t="shared" si="95"/>
        <v>313165941.90064853</v>
      </c>
      <c r="R180" s="37">
        <f t="shared" si="99"/>
        <v>498901725.11992157</v>
      </c>
      <c r="S180" s="39">
        <f t="shared" si="87"/>
        <v>1</v>
      </c>
      <c r="T180" s="38">
        <f t="shared" si="102"/>
        <v>185735783.21927303</v>
      </c>
      <c r="U180" s="15">
        <f t="shared" si="103"/>
        <v>313165941.90064853</v>
      </c>
      <c r="V180" s="15">
        <f t="shared" si="100"/>
        <v>498901725.11992157</v>
      </c>
      <c r="W180" s="13"/>
      <c r="X180" s="14"/>
      <c r="Y180" s="106"/>
    </row>
    <row r="181" spans="1:25">
      <c r="A181" s="1">
        <v>49980</v>
      </c>
      <c r="B181" s="9">
        <f t="shared" si="104"/>
        <v>30</v>
      </c>
      <c r="C181" s="5">
        <f>VLOOKUP(A181,Encargos!$A$8:$B$652,2,0)</f>
        <v>2.0470000000000002E-3</v>
      </c>
      <c r="D181">
        <f t="shared" si="101"/>
        <v>138</v>
      </c>
      <c r="E181" s="7">
        <f t="shared" si="96"/>
        <v>54849897741.630852</v>
      </c>
      <c r="F181" s="7">
        <f t="shared" si="97"/>
        <v>112277740.67711836</v>
      </c>
      <c r="G181" s="7">
        <f t="shared" si="90"/>
        <v>54962175482.307968</v>
      </c>
      <c r="H181" s="7">
        <f t="shared" si="91"/>
        <v>183207251.60769323</v>
      </c>
      <c r="I181" s="8">
        <f t="shared" si="92"/>
        <v>497530430.51706678</v>
      </c>
      <c r="J181" s="7">
        <f t="shared" si="93"/>
        <v>183207251.60769323</v>
      </c>
      <c r="K181" s="8">
        <f t="shared" si="88"/>
        <v>314323178.90937352</v>
      </c>
      <c r="L181" s="7">
        <v>0</v>
      </c>
      <c r="M181" s="7">
        <f t="shared" si="89"/>
        <v>54647852303.398598</v>
      </c>
      <c r="N181" s="107" t="s">
        <v>240</v>
      </c>
      <c r="O181" s="10">
        <f t="shared" si="94"/>
        <v>29</v>
      </c>
      <c r="P181" s="11">
        <f t="shared" si="98"/>
        <v>185176000.28103766</v>
      </c>
      <c r="Q181" s="11">
        <f t="shared" si="95"/>
        <v>314945129.93368679</v>
      </c>
      <c r="R181" s="37">
        <f t="shared" si="99"/>
        <v>500121130.21472442</v>
      </c>
      <c r="S181" s="39">
        <f t="shared" si="87"/>
        <v>1</v>
      </c>
      <c r="T181" s="38">
        <f t="shared" si="102"/>
        <v>185176000.28103766</v>
      </c>
      <c r="U181" s="15">
        <f t="shared" si="103"/>
        <v>314945129.93368673</v>
      </c>
      <c r="V181" s="15">
        <f t="shared" si="100"/>
        <v>500121130.21472442</v>
      </c>
      <c r="W181" s="13"/>
      <c r="X181" s="14"/>
      <c r="Y181" s="106"/>
    </row>
    <row r="182" spans="1:25">
      <c r="A182" s="1">
        <v>50010</v>
      </c>
      <c r="B182" s="9">
        <f t="shared" si="104"/>
        <v>31</v>
      </c>
      <c r="C182" s="5">
        <f>VLOOKUP(A182,Encargos!$A$8:$B$652,2,0)</f>
        <v>2.2920000000000002E-3</v>
      </c>
      <c r="D182">
        <f t="shared" si="101"/>
        <v>137</v>
      </c>
      <c r="E182" s="7">
        <f t="shared" si="96"/>
        <v>54647852303.398598</v>
      </c>
      <c r="F182" s="7">
        <f t="shared" si="97"/>
        <v>125252877.47938959</v>
      </c>
      <c r="G182" s="7">
        <f t="shared" si="90"/>
        <v>54773105180.877991</v>
      </c>
      <c r="H182" s="7">
        <f t="shared" si="91"/>
        <v>182577017.26959333</v>
      </c>
      <c r="I182" s="8">
        <f t="shared" si="92"/>
        <v>498670770.26381189</v>
      </c>
      <c r="J182" s="7">
        <f t="shared" si="93"/>
        <v>182577017.26959333</v>
      </c>
      <c r="K182" s="8">
        <f t="shared" si="88"/>
        <v>316093752.99421859</v>
      </c>
      <c r="L182" s="7">
        <v>0</v>
      </c>
      <c r="M182" s="7">
        <f t="shared" si="89"/>
        <v>54457011427.883774</v>
      </c>
      <c r="N182" s="107" t="s">
        <v>501</v>
      </c>
      <c r="O182" s="10">
        <f t="shared" si="94"/>
        <v>29</v>
      </c>
      <c r="P182" s="11">
        <f t="shared" si="98"/>
        <v>184526618.40701485</v>
      </c>
      <c r="Q182" s="11">
        <f t="shared" si="95"/>
        <v>316771448.71817118</v>
      </c>
      <c r="R182" s="37">
        <f t="shared" si="99"/>
        <v>501298067.12518603</v>
      </c>
      <c r="S182" s="39">
        <f t="shared" si="87"/>
        <v>1</v>
      </c>
      <c r="T182" s="38">
        <f t="shared" si="102"/>
        <v>184526618.40701485</v>
      </c>
      <c r="U182" s="15">
        <f t="shared" si="103"/>
        <v>316771448.71817118</v>
      </c>
      <c r="V182" s="15">
        <f t="shared" si="100"/>
        <v>501298067.12518603</v>
      </c>
      <c r="W182" s="13"/>
      <c r="X182" s="14"/>
      <c r="Y182" s="106"/>
    </row>
    <row r="183" spans="1:25">
      <c r="A183" s="1">
        <v>50041</v>
      </c>
      <c r="B183" s="9">
        <f t="shared" si="104"/>
        <v>31</v>
      </c>
      <c r="C183" s="5">
        <f>VLOOKUP(A183,Encargos!$A$8:$B$652,2,0)</f>
        <v>1.5579999999999999E-3</v>
      </c>
      <c r="D183">
        <f t="shared" si="101"/>
        <v>136</v>
      </c>
      <c r="E183" s="7">
        <f t="shared" si="96"/>
        <v>54457011427.883774</v>
      </c>
      <c r="F183" s="7">
        <f t="shared" si="97"/>
        <v>84844023.804642916</v>
      </c>
      <c r="G183" s="7">
        <f t="shared" si="90"/>
        <v>54541855451.688416</v>
      </c>
      <c r="H183" s="7">
        <f t="shared" si="91"/>
        <v>181806184.83896139</v>
      </c>
      <c r="I183" s="8">
        <f t="shared" si="92"/>
        <v>499447699.32388288</v>
      </c>
      <c r="J183" s="7">
        <f t="shared" si="93"/>
        <v>181806184.83896139</v>
      </c>
      <c r="K183" s="8">
        <f t="shared" si="88"/>
        <v>317641514.48492146</v>
      </c>
      <c r="L183" s="7">
        <v>0</v>
      </c>
      <c r="M183" s="7">
        <f t="shared" si="89"/>
        <v>54224213937.203491</v>
      </c>
      <c r="N183" s="107" t="s">
        <v>502</v>
      </c>
      <c r="O183" s="10">
        <f t="shared" si="94"/>
        <v>29</v>
      </c>
      <c r="P183" s="11">
        <f t="shared" si="98"/>
        <v>183630670.95469123</v>
      </c>
      <c r="Q183" s="11">
        <f t="shared" si="95"/>
        <v>318104448.61454362</v>
      </c>
      <c r="R183" s="37">
        <f t="shared" si="99"/>
        <v>501735119.56923485</v>
      </c>
      <c r="S183" s="39">
        <f t="shared" si="87"/>
        <v>1</v>
      </c>
      <c r="T183" s="38">
        <f t="shared" si="102"/>
        <v>183630670.95469123</v>
      </c>
      <c r="U183" s="15">
        <f t="shared" si="103"/>
        <v>318104448.61454362</v>
      </c>
      <c r="V183" s="15">
        <f t="shared" si="100"/>
        <v>501735119.56923485</v>
      </c>
      <c r="W183" s="13"/>
      <c r="X183" s="14"/>
      <c r="Y183" s="106"/>
    </row>
    <row r="184" spans="1:25">
      <c r="A184" s="1">
        <v>50072</v>
      </c>
      <c r="B184" s="9">
        <f t="shared" si="104"/>
        <v>28</v>
      </c>
      <c r="C184" s="5">
        <f>VLOOKUP(A184,Encargos!$A$8:$B$652,2,0)</f>
        <v>2.0470000000000002E-3</v>
      </c>
      <c r="D184">
        <f t="shared" si="101"/>
        <v>135</v>
      </c>
      <c r="E184" s="7">
        <f t="shared" si="96"/>
        <v>54224213937.203491</v>
      </c>
      <c r="F184" s="7">
        <f t="shared" si="97"/>
        <v>110996965.92945556</v>
      </c>
      <c r="G184" s="7">
        <f t="shared" si="90"/>
        <v>54335210903.13295</v>
      </c>
      <c r="H184" s="7">
        <f t="shared" si="91"/>
        <v>181117369.67710984</v>
      </c>
      <c r="I184" s="8">
        <f t="shared" si="92"/>
        <v>500470068.76439881</v>
      </c>
      <c r="J184" s="7">
        <f t="shared" si="93"/>
        <v>181117369.67710984</v>
      </c>
      <c r="K184" s="8">
        <f t="shared" si="88"/>
        <v>319352699.08728898</v>
      </c>
      <c r="L184" s="7">
        <v>0</v>
      </c>
      <c r="M184" s="7">
        <f t="shared" si="89"/>
        <v>54015858204.045662</v>
      </c>
      <c r="N184" s="107" t="s">
        <v>243</v>
      </c>
      <c r="O184" s="10">
        <f t="shared" si="94"/>
        <v>27</v>
      </c>
      <c r="P184" s="11">
        <f t="shared" si="98"/>
        <v>183086596.05523598</v>
      </c>
      <c r="Q184" s="11">
        <f t="shared" si="95"/>
        <v>319983044.07299149</v>
      </c>
      <c r="R184" s="37">
        <f t="shared" si="99"/>
        <v>503069640.12822747</v>
      </c>
      <c r="S184" s="39">
        <f t="shared" si="87"/>
        <v>1</v>
      </c>
      <c r="T184" s="38">
        <f t="shared" si="102"/>
        <v>183086596.05523598</v>
      </c>
      <c r="U184" s="15">
        <f t="shared" si="103"/>
        <v>319983044.07299149</v>
      </c>
      <c r="V184" s="15">
        <f t="shared" si="100"/>
        <v>503069640.12822747</v>
      </c>
      <c r="W184" s="13"/>
      <c r="X184" s="14"/>
      <c r="Y184" s="106"/>
    </row>
    <row r="185" spans="1:25">
      <c r="A185" s="1">
        <v>50100</v>
      </c>
      <c r="B185" s="9">
        <f t="shared" si="104"/>
        <v>31</v>
      </c>
      <c r="C185" s="5">
        <f>VLOOKUP(A185,Encargos!$A$8:$B$652,2,0)</f>
        <v>1.884E-3</v>
      </c>
      <c r="D185">
        <f t="shared" si="101"/>
        <v>134</v>
      </c>
      <c r="E185" s="7">
        <f t="shared" si="96"/>
        <v>54015858204.045662</v>
      </c>
      <c r="F185" s="7">
        <f t="shared" si="97"/>
        <v>101765876.85642202</v>
      </c>
      <c r="G185" s="7">
        <f t="shared" si="90"/>
        <v>54117624080.902084</v>
      </c>
      <c r="H185" s="7">
        <f t="shared" si="91"/>
        <v>180392080.26967362</v>
      </c>
      <c r="I185" s="8">
        <f t="shared" si="92"/>
        <v>501412954.37395102</v>
      </c>
      <c r="J185" s="7">
        <f t="shared" si="93"/>
        <v>180392080.26967362</v>
      </c>
      <c r="K185" s="8">
        <f t="shared" si="88"/>
        <v>321020874.10427737</v>
      </c>
      <c r="L185" s="7">
        <v>0</v>
      </c>
      <c r="M185" s="7">
        <f t="shared" si="89"/>
        <v>53796603206.797806</v>
      </c>
      <c r="N185" s="107" t="s">
        <v>503</v>
      </c>
      <c r="O185" s="10">
        <f t="shared" si="94"/>
        <v>29</v>
      </c>
      <c r="P185" s="11">
        <f t="shared" si="98"/>
        <v>182276126.330805</v>
      </c>
      <c r="Q185" s="11">
        <f t="shared" si="95"/>
        <v>321586623.49953115</v>
      </c>
      <c r="R185" s="37">
        <f t="shared" si="99"/>
        <v>503862749.83033615</v>
      </c>
      <c r="S185" s="39">
        <f t="shared" si="87"/>
        <v>1</v>
      </c>
      <c r="T185" s="38">
        <f t="shared" si="102"/>
        <v>182276126.330805</v>
      </c>
      <c r="U185" s="15">
        <f t="shared" si="103"/>
        <v>321586623.49953115</v>
      </c>
      <c r="V185" s="15">
        <f t="shared" si="100"/>
        <v>503862749.83033615</v>
      </c>
      <c r="W185" s="13"/>
      <c r="X185" s="14"/>
      <c r="Y185" s="106"/>
    </row>
    <row r="186" spans="1:25">
      <c r="A186" s="1">
        <v>50131</v>
      </c>
      <c r="B186" s="9">
        <f t="shared" si="104"/>
        <v>30</v>
      </c>
      <c r="C186" s="5">
        <f>VLOOKUP(A186,Encargos!$A$8:$B$652,2,0)</f>
        <v>1.139E-3</v>
      </c>
      <c r="D186">
        <f t="shared" si="101"/>
        <v>133</v>
      </c>
      <c r="E186" s="7">
        <f t="shared" si="96"/>
        <v>53796603206.797806</v>
      </c>
      <c r="F186" s="7">
        <f t="shared" si="97"/>
        <v>61274331.052542701</v>
      </c>
      <c r="G186" s="7">
        <f t="shared" si="90"/>
        <v>53857877537.850349</v>
      </c>
      <c r="H186" s="7">
        <f t="shared" si="91"/>
        <v>179526258.45950118</v>
      </c>
      <c r="I186" s="8">
        <f t="shared" si="92"/>
        <v>501984063.72898299</v>
      </c>
      <c r="J186" s="7">
        <f t="shared" si="93"/>
        <v>179526258.45950118</v>
      </c>
      <c r="K186" s="8">
        <f t="shared" si="88"/>
        <v>322457805.26948178</v>
      </c>
      <c r="L186" s="7">
        <v>0</v>
      </c>
      <c r="M186" s="7">
        <f t="shared" si="89"/>
        <v>53535419732.580872</v>
      </c>
      <c r="N186" s="107" t="s">
        <v>245</v>
      </c>
      <c r="O186" s="10">
        <f t="shared" si="94"/>
        <v>29</v>
      </c>
      <c r="P186" s="11">
        <f t="shared" si="98"/>
        <v>181343114.34384698</v>
      </c>
      <c r="Q186" s="11">
        <f t="shared" si="95"/>
        <v>322812835.32453781</v>
      </c>
      <c r="R186" s="37">
        <f t="shared" si="99"/>
        <v>504155949.66838479</v>
      </c>
      <c r="S186" s="39">
        <f t="shared" si="87"/>
        <v>1</v>
      </c>
      <c r="T186" s="38">
        <f t="shared" si="102"/>
        <v>181343114.34384698</v>
      </c>
      <c r="U186" s="15">
        <f t="shared" si="103"/>
        <v>322812835.32453781</v>
      </c>
      <c r="V186" s="15">
        <f t="shared" si="100"/>
        <v>504155949.66838479</v>
      </c>
      <c r="W186" s="13"/>
      <c r="X186" s="14"/>
      <c r="Y186" s="106"/>
    </row>
    <row r="187" spans="1:25">
      <c r="A187" s="1">
        <v>50161</v>
      </c>
      <c r="B187" s="9">
        <f t="shared" si="104"/>
        <v>31</v>
      </c>
      <c r="C187" s="5">
        <f>VLOOKUP(A187,Encargos!$A$8:$B$652,2,0)</f>
        <v>2.1329999999999999E-3</v>
      </c>
      <c r="D187">
        <f t="shared" si="101"/>
        <v>132</v>
      </c>
      <c r="E187" s="7">
        <f t="shared" si="96"/>
        <v>53535419732.580872</v>
      </c>
      <c r="F187" s="7">
        <f t="shared" si="97"/>
        <v>114191050.28959499</v>
      </c>
      <c r="G187" s="7">
        <f t="shared" si="90"/>
        <v>53649610782.870468</v>
      </c>
      <c r="H187" s="7">
        <f t="shared" si="91"/>
        <v>178832035.94290158</v>
      </c>
      <c r="I187" s="8">
        <f t="shared" si="92"/>
        <v>503054795.73691696</v>
      </c>
      <c r="J187" s="7">
        <f t="shared" si="93"/>
        <v>178832035.94290158</v>
      </c>
      <c r="K187" s="8">
        <f t="shared" si="88"/>
        <v>324222759.79401541</v>
      </c>
      <c r="L187" s="7">
        <v>0</v>
      </c>
      <c r="M187" s="7">
        <f t="shared" si="89"/>
        <v>53325388023.076454</v>
      </c>
      <c r="N187" s="107" t="s">
        <v>504</v>
      </c>
      <c r="O187" s="10">
        <f t="shared" si="94"/>
        <v>29</v>
      </c>
      <c r="P187" s="11">
        <f t="shared" si="98"/>
        <v>180760477.10670334</v>
      </c>
      <c r="Q187" s="11">
        <f t="shared" si="95"/>
        <v>324869665.22471565</v>
      </c>
      <c r="R187" s="37">
        <f t="shared" si="99"/>
        <v>505630142.33141899</v>
      </c>
      <c r="S187" s="39">
        <f t="shared" si="87"/>
        <v>1</v>
      </c>
      <c r="T187" s="38">
        <f t="shared" si="102"/>
        <v>180760477.10670334</v>
      </c>
      <c r="U187" s="15">
        <f t="shared" si="103"/>
        <v>324869665.22471565</v>
      </c>
      <c r="V187" s="15">
        <f t="shared" si="100"/>
        <v>505630142.33141899</v>
      </c>
      <c r="W187" s="13"/>
      <c r="X187" s="14"/>
      <c r="Y187" s="106"/>
    </row>
    <row r="188" spans="1:25">
      <c r="A188" s="1">
        <v>50192</v>
      </c>
      <c r="B188" s="9">
        <f t="shared" si="104"/>
        <v>30</v>
      </c>
      <c r="C188" s="5">
        <f>VLOOKUP(A188,Encargos!$A$8:$B$652,2,0)</f>
        <v>1.6359999999999999E-3</v>
      </c>
      <c r="D188">
        <f t="shared" si="101"/>
        <v>131</v>
      </c>
      <c r="E188" s="7">
        <f t="shared" si="96"/>
        <v>53325388023.076454</v>
      </c>
      <c r="F188" s="7">
        <f t="shared" si="97"/>
        <v>87240334.805753067</v>
      </c>
      <c r="G188" s="7">
        <f t="shared" si="90"/>
        <v>53412628357.88221</v>
      </c>
      <c r="H188" s="7">
        <f t="shared" si="91"/>
        <v>178042094.52627406</v>
      </c>
      <c r="I188" s="8">
        <f t="shared" si="92"/>
        <v>503877793.38274264</v>
      </c>
      <c r="J188" s="7">
        <f t="shared" si="93"/>
        <v>178042094.52627406</v>
      </c>
      <c r="K188" s="8">
        <f t="shared" si="88"/>
        <v>325835698.85646856</v>
      </c>
      <c r="L188" s="7">
        <v>0</v>
      </c>
      <c r="M188" s="7">
        <f t="shared" si="89"/>
        <v>53086792659.025742</v>
      </c>
      <c r="N188" s="107" t="s">
        <v>247</v>
      </c>
      <c r="O188" s="10">
        <f t="shared" si="94"/>
        <v>29</v>
      </c>
      <c r="P188" s="11">
        <f t="shared" si="98"/>
        <v>179949738.08377501</v>
      </c>
      <c r="Q188" s="11">
        <f t="shared" si="95"/>
        <v>326350983.11046427</v>
      </c>
      <c r="R188" s="37">
        <f t="shared" si="99"/>
        <v>506300721.19423926</v>
      </c>
      <c r="S188" s="39">
        <f t="shared" ref="S188:S251" si="105">S187</f>
        <v>1</v>
      </c>
      <c r="T188" s="38">
        <f t="shared" si="102"/>
        <v>179949738.08377501</v>
      </c>
      <c r="U188" s="15">
        <f t="shared" si="103"/>
        <v>326350983.11046422</v>
      </c>
      <c r="V188" s="15">
        <f t="shared" si="100"/>
        <v>506300721.19423926</v>
      </c>
      <c r="W188" s="13"/>
      <c r="X188" s="14"/>
      <c r="Y188" s="106"/>
    </row>
    <row r="189" spans="1:25">
      <c r="A189" s="1">
        <v>50222</v>
      </c>
      <c r="B189" s="9">
        <f t="shared" si="104"/>
        <v>31</v>
      </c>
      <c r="C189" s="5">
        <f>VLOOKUP(A189,Encargos!$A$8:$B$652,2,0)</f>
        <v>1.6359999999999999E-3</v>
      </c>
      <c r="D189">
        <f t="shared" si="101"/>
        <v>130</v>
      </c>
      <c r="E189" s="7">
        <f t="shared" si="96"/>
        <v>53086792659.025742</v>
      </c>
      <c r="F189" s="7">
        <f t="shared" si="97"/>
        <v>86849992.79016611</v>
      </c>
      <c r="G189" s="7">
        <f t="shared" si="90"/>
        <v>53173642651.81591</v>
      </c>
      <c r="H189" s="7">
        <f t="shared" si="91"/>
        <v>177245475.50605306</v>
      </c>
      <c r="I189" s="8">
        <f t="shared" si="92"/>
        <v>504702137.45271683</v>
      </c>
      <c r="J189" s="7">
        <f t="shared" si="93"/>
        <v>177245475.50605306</v>
      </c>
      <c r="K189" s="8">
        <f t="shared" si="88"/>
        <v>327456661.94666374</v>
      </c>
      <c r="L189" s="7">
        <v>0</v>
      </c>
      <c r="M189" s="7">
        <f t="shared" si="89"/>
        <v>52846185989.869247</v>
      </c>
      <c r="N189" s="107" t="s">
        <v>505</v>
      </c>
      <c r="O189" s="10">
        <f t="shared" si="94"/>
        <v>29</v>
      </c>
      <c r="P189" s="11">
        <f t="shared" si="98"/>
        <v>179092768.40290955</v>
      </c>
      <c r="Q189" s="11">
        <f t="shared" si="95"/>
        <v>327957792.09030241</v>
      </c>
      <c r="R189" s="37">
        <f t="shared" si="99"/>
        <v>507050560.49321198</v>
      </c>
      <c r="S189" s="39">
        <f t="shared" si="105"/>
        <v>1</v>
      </c>
      <c r="T189" s="38">
        <f t="shared" si="102"/>
        <v>179092768.40290955</v>
      </c>
      <c r="U189" s="15">
        <f t="shared" si="103"/>
        <v>327957792.09030247</v>
      </c>
      <c r="V189" s="15">
        <f t="shared" si="100"/>
        <v>507050560.49321198</v>
      </c>
      <c r="W189" s="13"/>
      <c r="X189" s="14"/>
      <c r="Y189" s="106"/>
    </row>
    <row r="190" spans="1:25">
      <c r="A190" s="1">
        <v>50253</v>
      </c>
      <c r="B190" s="9">
        <f t="shared" si="104"/>
        <v>31</v>
      </c>
      <c r="C190" s="5">
        <f>VLOOKUP(A190,Encargos!$A$8:$B$652,2,0)</f>
        <v>1.884E-3</v>
      </c>
      <c r="D190">
        <f t="shared" si="101"/>
        <v>129</v>
      </c>
      <c r="E190" s="7">
        <f t="shared" si="96"/>
        <v>52846185989.869247</v>
      </c>
      <c r="F190" s="7">
        <f t="shared" si="97"/>
        <v>99562214.404913664</v>
      </c>
      <c r="G190" s="7">
        <f t="shared" si="90"/>
        <v>52945748204.274162</v>
      </c>
      <c r="H190" s="7">
        <f t="shared" si="91"/>
        <v>176485827.34758055</v>
      </c>
      <c r="I190" s="8">
        <f t="shared" si="92"/>
        <v>505652996.27967769</v>
      </c>
      <c r="J190" s="7">
        <f t="shared" si="93"/>
        <v>176485827.34758055</v>
      </c>
      <c r="K190" s="8">
        <f t="shared" si="88"/>
        <v>329167168.93209714</v>
      </c>
      <c r="L190" s="7">
        <v>0</v>
      </c>
      <c r="M190" s="7">
        <f t="shared" si="89"/>
        <v>52616581035.342064</v>
      </c>
      <c r="N190" s="107" t="s">
        <v>506</v>
      </c>
      <c r="O190" s="10">
        <f t="shared" si="94"/>
        <v>29</v>
      </c>
      <c r="P190" s="11">
        <f t="shared" si="98"/>
        <v>178376232.75969794</v>
      </c>
      <c r="Q190" s="11">
        <f t="shared" si="95"/>
        <v>329747274.90582967</v>
      </c>
      <c r="R190" s="37">
        <f t="shared" si="99"/>
        <v>508123507.66552758</v>
      </c>
      <c r="S190" s="39">
        <f t="shared" si="105"/>
        <v>1</v>
      </c>
      <c r="T190" s="38">
        <f t="shared" si="102"/>
        <v>178376232.75969794</v>
      </c>
      <c r="U190" s="15">
        <f t="shared" si="103"/>
        <v>329747274.90582967</v>
      </c>
      <c r="V190" s="15">
        <f t="shared" si="100"/>
        <v>508123507.66552758</v>
      </c>
      <c r="W190" s="13"/>
      <c r="X190" s="14"/>
      <c r="Y190" s="106"/>
    </row>
    <row r="191" spans="1:25">
      <c r="A191" s="1">
        <v>50284</v>
      </c>
      <c r="B191" s="9">
        <f t="shared" si="104"/>
        <v>30</v>
      </c>
      <c r="C191" s="5">
        <f>VLOOKUP(A191,Encargos!$A$8:$B$652,2,0)</f>
        <v>2.382E-3</v>
      </c>
      <c r="D191">
        <f t="shared" si="101"/>
        <v>128</v>
      </c>
      <c r="E191" s="7">
        <f t="shared" si="96"/>
        <v>52616581035.342064</v>
      </c>
      <c r="F191" s="7">
        <f t="shared" si="97"/>
        <v>125332696.0261848</v>
      </c>
      <c r="G191" s="7">
        <f t="shared" si="90"/>
        <v>52741913731.368248</v>
      </c>
      <c r="H191" s="7">
        <f t="shared" si="91"/>
        <v>175806379.10456085</v>
      </c>
      <c r="I191" s="8">
        <f t="shared" si="92"/>
        <v>506857461.71681583</v>
      </c>
      <c r="J191" s="7">
        <f t="shared" si="93"/>
        <v>175806379.10456085</v>
      </c>
      <c r="K191" s="8">
        <f t="shared" si="88"/>
        <v>331051082.61225498</v>
      </c>
      <c r="L191" s="7">
        <v>0</v>
      </c>
      <c r="M191" s="7">
        <f t="shared" si="89"/>
        <v>52410862648.755997</v>
      </c>
      <c r="N191" s="107" t="s">
        <v>250</v>
      </c>
      <c r="O191" s="10">
        <f t="shared" si="94"/>
        <v>29</v>
      </c>
      <c r="P191" s="11">
        <f t="shared" si="98"/>
        <v>177848051.82758453</v>
      </c>
      <c r="Q191" s="11">
        <f t="shared" si="95"/>
        <v>331813330.5974319</v>
      </c>
      <c r="R191" s="37">
        <f t="shared" si="99"/>
        <v>509661382.4250164</v>
      </c>
      <c r="S191" s="39">
        <f t="shared" si="105"/>
        <v>1</v>
      </c>
      <c r="T191" s="38">
        <f t="shared" si="102"/>
        <v>177848051.82758453</v>
      </c>
      <c r="U191" s="15">
        <f t="shared" si="103"/>
        <v>331813330.5974319</v>
      </c>
      <c r="V191" s="15">
        <f t="shared" si="100"/>
        <v>509661382.4250164</v>
      </c>
      <c r="W191" s="13"/>
      <c r="X191" s="14"/>
      <c r="Y191" s="106"/>
    </row>
    <row r="192" spans="1:25">
      <c r="A192" s="1">
        <v>50314</v>
      </c>
      <c r="B192" s="9">
        <f t="shared" si="104"/>
        <v>31</v>
      </c>
      <c r="C192" s="5">
        <f>VLOOKUP(A192,Encargos!$A$8:$B$652,2,0)</f>
        <v>1.884E-3</v>
      </c>
      <c r="D192">
        <f t="shared" si="101"/>
        <v>127</v>
      </c>
      <c r="E192" s="7">
        <f t="shared" si="96"/>
        <v>52410862648.755997</v>
      </c>
      <c r="F192" s="7">
        <f t="shared" si="97"/>
        <v>98742065.230256304</v>
      </c>
      <c r="G192" s="7">
        <f t="shared" si="90"/>
        <v>52509604713.986252</v>
      </c>
      <c r="H192" s="7">
        <f t="shared" si="91"/>
        <v>175032015.7132875</v>
      </c>
      <c r="I192" s="8">
        <f t="shared" si="92"/>
        <v>507812381.17469031</v>
      </c>
      <c r="J192" s="7">
        <f t="shared" si="93"/>
        <v>175032015.7132875</v>
      </c>
      <c r="K192" s="8">
        <f t="shared" si="88"/>
        <v>332780365.46140277</v>
      </c>
      <c r="L192" s="7">
        <v>0</v>
      </c>
      <c r="M192" s="7">
        <f t="shared" si="89"/>
        <v>52176824348.524849</v>
      </c>
      <c r="N192" s="107" t="s">
        <v>507</v>
      </c>
      <c r="O192" s="10">
        <f t="shared" si="94"/>
        <v>29</v>
      </c>
      <c r="P192" s="11">
        <f t="shared" si="98"/>
        <v>176926603.71656713</v>
      </c>
      <c r="Q192" s="11">
        <f t="shared" si="95"/>
        <v>333366839.13242942</v>
      </c>
      <c r="R192" s="37">
        <f t="shared" si="99"/>
        <v>510293442.84899652</v>
      </c>
      <c r="S192" s="39">
        <f t="shared" si="105"/>
        <v>1</v>
      </c>
      <c r="T192" s="38">
        <f t="shared" si="102"/>
        <v>176926603.71656713</v>
      </c>
      <c r="U192" s="15">
        <f t="shared" si="103"/>
        <v>333366839.13242936</v>
      </c>
      <c r="V192" s="15">
        <f t="shared" si="100"/>
        <v>510293442.84899652</v>
      </c>
      <c r="W192" s="13"/>
      <c r="X192" s="14"/>
      <c r="Y192" s="106"/>
    </row>
    <row r="193" spans="1:25">
      <c r="A193" s="1">
        <v>50345</v>
      </c>
      <c r="B193" s="9">
        <f t="shared" si="104"/>
        <v>30</v>
      </c>
      <c r="C193" s="5">
        <f>VLOOKUP(A193,Encargos!$A$8:$B$652,2,0)</f>
        <v>1.884E-3</v>
      </c>
      <c r="D193">
        <f t="shared" si="101"/>
        <v>126</v>
      </c>
      <c r="E193" s="7">
        <f t="shared" si="96"/>
        <v>52176824348.524849</v>
      </c>
      <c r="F193" s="7">
        <f t="shared" si="97"/>
        <v>98301137.072620824</v>
      </c>
      <c r="G193" s="7">
        <f t="shared" si="90"/>
        <v>52275125485.597473</v>
      </c>
      <c r="H193" s="7">
        <f t="shared" si="91"/>
        <v>174250418.28532493</v>
      </c>
      <c r="I193" s="8">
        <f t="shared" si="92"/>
        <v>508769099.70082361</v>
      </c>
      <c r="J193" s="7">
        <f t="shared" si="93"/>
        <v>174250418.28532493</v>
      </c>
      <c r="K193" s="8">
        <f t="shared" si="88"/>
        <v>334518681.41549867</v>
      </c>
      <c r="L193" s="7">
        <v>0</v>
      </c>
      <c r="M193" s="7">
        <f t="shared" si="89"/>
        <v>51940606804.181976</v>
      </c>
      <c r="N193" s="107" t="s">
        <v>252</v>
      </c>
      <c r="O193" s="10">
        <f t="shared" si="94"/>
        <v>29</v>
      </c>
      <c r="P193" s="11">
        <f t="shared" si="98"/>
        <v>176210014.67241666</v>
      </c>
      <c r="Q193" s="11">
        <f t="shared" si="95"/>
        <v>335127887.72081631</v>
      </c>
      <c r="R193" s="37">
        <f t="shared" si="99"/>
        <v>511337902.39323294</v>
      </c>
      <c r="S193" s="39">
        <f t="shared" si="105"/>
        <v>1</v>
      </c>
      <c r="T193" s="38">
        <f t="shared" si="102"/>
        <v>176210014.67241666</v>
      </c>
      <c r="U193" s="15">
        <f t="shared" si="103"/>
        <v>335127887.72081625</v>
      </c>
      <c r="V193" s="15">
        <f t="shared" si="100"/>
        <v>511337902.39323294</v>
      </c>
      <c r="W193" s="13"/>
      <c r="X193" s="14"/>
      <c r="Y193" s="106"/>
    </row>
    <row r="194" spans="1:25">
      <c r="A194" s="1">
        <v>50375</v>
      </c>
      <c r="B194" s="9">
        <f t="shared" si="104"/>
        <v>31</v>
      </c>
      <c r="C194" s="5">
        <f>VLOOKUP(A194,Encargos!$A$8:$B$652,2,0)</f>
        <v>1.884E-3</v>
      </c>
      <c r="D194">
        <f t="shared" si="101"/>
        <v>125</v>
      </c>
      <c r="E194" s="7">
        <f t="shared" si="96"/>
        <v>51940606804.181976</v>
      </c>
      <c r="F194" s="7">
        <f t="shared" si="97"/>
        <v>97856103.219078839</v>
      </c>
      <c r="G194" s="7">
        <f t="shared" si="90"/>
        <v>52038462907.401054</v>
      </c>
      <c r="H194" s="7">
        <f t="shared" si="91"/>
        <v>173461543.02467018</v>
      </c>
      <c r="I194" s="8">
        <f t="shared" si="92"/>
        <v>509727620.68465984</v>
      </c>
      <c r="J194" s="7">
        <f t="shared" si="93"/>
        <v>173461543.02467018</v>
      </c>
      <c r="K194" s="8">
        <f t="shared" si="88"/>
        <v>336266077.65998966</v>
      </c>
      <c r="L194" s="7">
        <v>0</v>
      </c>
      <c r="M194" s="7">
        <f t="shared" si="89"/>
        <v>51702196829.741066</v>
      </c>
      <c r="N194" s="107" t="s">
        <v>508</v>
      </c>
      <c r="O194" s="10">
        <f t="shared" si="94"/>
        <v>29</v>
      </c>
      <c r="P194" s="11">
        <f t="shared" si="98"/>
        <v>175359345.44878209</v>
      </c>
      <c r="Q194" s="11">
        <f t="shared" si="95"/>
        <v>336858694.35699201</v>
      </c>
      <c r="R194" s="37">
        <f t="shared" si="99"/>
        <v>512218039.80577409</v>
      </c>
      <c r="S194" s="39">
        <f t="shared" si="105"/>
        <v>1</v>
      </c>
      <c r="T194" s="38">
        <f t="shared" si="102"/>
        <v>175359345.44878209</v>
      </c>
      <c r="U194" s="15">
        <f t="shared" si="103"/>
        <v>336858694.35699201</v>
      </c>
      <c r="V194" s="15">
        <f t="shared" si="100"/>
        <v>512218039.80577409</v>
      </c>
      <c r="W194" s="13"/>
      <c r="X194" s="14"/>
      <c r="Y194" s="106"/>
    </row>
    <row r="195" spans="1:25">
      <c r="A195" s="1">
        <v>50406</v>
      </c>
      <c r="B195" s="9">
        <f t="shared" si="104"/>
        <v>31</v>
      </c>
      <c r="C195" s="5">
        <f>VLOOKUP(A195,Encargos!$A$8:$B$652,2,0)</f>
        <v>1.6359999999999999E-3</v>
      </c>
      <c r="D195">
        <f t="shared" si="101"/>
        <v>124</v>
      </c>
      <c r="E195" s="7">
        <f t="shared" si="96"/>
        <v>51702196829.741066</v>
      </c>
      <c r="F195" s="7">
        <f t="shared" si="97"/>
        <v>84584794.013456374</v>
      </c>
      <c r="G195" s="7">
        <f t="shared" si="90"/>
        <v>51786781623.754524</v>
      </c>
      <c r="H195" s="7">
        <f t="shared" si="91"/>
        <v>172622605.4125151</v>
      </c>
      <c r="I195" s="8">
        <f t="shared" si="92"/>
        <v>510561535.07210004</v>
      </c>
      <c r="J195" s="7">
        <f t="shared" si="93"/>
        <v>172622605.4125151</v>
      </c>
      <c r="K195" s="8">
        <f t="shared" ref="K195:K258" si="106">I195-J195</f>
        <v>337938929.65958494</v>
      </c>
      <c r="L195" s="7">
        <v>0</v>
      </c>
      <c r="M195" s="7">
        <f t="shared" ref="M195:M258" si="107">G195+H195-I195</f>
        <v>51448842694.09494</v>
      </c>
      <c r="N195" s="107" t="s">
        <v>509</v>
      </c>
      <c r="O195" s="10">
        <f t="shared" si="94"/>
        <v>29</v>
      </c>
      <c r="P195" s="11">
        <f t="shared" si="98"/>
        <v>174481120.83987504</v>
      </c>
      <c r="Q195" s="11">
        <f t="shared" si="95"/>
        <v>338456101.56060731</v>
      </c>
      <c r="R195" s="37">
        <f t="shared" si="99"/>
        <v>512937222.40048236</v>
      </c>
      <c r="S195" s="39">
        <f t="shared" si="105"/>
        <v>1</v>
      </c>
      <c r="T195" s="38">
        <f t="shared" si="102"/>
        <v>174481120.83987504</v>
      </c>
      <c r="U195" s="15">
        <f t="shared" si="103"/>
        <v>338456101.56060731</v>
      </c>
      <c r="V195" s="15">
        <f t="shared" si="100"/>
        <v>512937222.40048236</v>
      </c>
      <c r="W195" s="13"/>
      <c r="X195" s="14"/>
      <c r="Y195" s="106"/>
    </row>
    <row r="196" spans="1:25">
      <c r="A196" s="1">
        <v>50437</v>
      </c>
      <c r="B196" s="9">
        <f t="shared" si="104"/>
        <v>28</v>
      </c>
      <c r="C196" s="5">
        <f>VLOOKUP(A196,Encargos!$A$8:$B$652,2,0)</f>
        <v>2.1329999999999999E-3</v>
      </c>
      <c r="D196">
        <f t="shared" si="101"/>
        <v>123</v>
      </c>
      <c r="E196" s="7">
        <f t="shared" si="96"/>
        <v>51448842694.09494</v>
      </c>
      <c r="F196" s="7">
        <f t="shared" si="97"/>
        <v>109740381.4665045</v>
      </c>
      <c r="G196" s="7">
        <f t="shared" ref="G196:G259" si="108">E196+F196</f>
        <v>51558583075.561447</v>
      </c>
      <c r="H196" s="7">
        <f t="shared" ref="H196:H259" si="109">G196*$C$1</f>
        <v>171861943.58520484</v>
      </c>
      <c r="I196" s="8">
        <f t="shared" ref="I196:I259" si="110">PMT($C$1,D196,-G196)</f>
        <v>511650562.8264088</v>
      </c>
      <c r="J196" s="7">
        <f t="shared" ref="J196:J259" si="111">$C$1*G196</f>
        <v>171861943.58520484</v>
      </c>
      <c r="K196" s="8">
        <f t="shared" si="106"/>
        <v>339788619.24120396</v>
      </c>
      <c r="L196" s="7">
        <v>0</v>
      </c>
      <c r="M196" s="7">
        <f t="shared" si="107"/>
        <v>51218794456.320244</v>
      </c>
      <c r="N196" s="107" t="s">
        <v>255</v>
      </c>
      <c r="O196" s="10">
        <f t="shared" ref="O196:O259" si="112">N196-A196</f>
        <v>27</v>
      </c>
      <c r="P196" s="11">
        <f t="shared" si="98"/>
        <v>173863295.07456002</v>
      </c>
      <c r="Q196" s="11">
        <f t="shared" ref="Q196:Q259" si="113">K196*((1+C196)^((N196-A196)/B196))</f>
        <v>340487477.15401357</v>
      </c>
      <c r="R196" s="37">
        <f t="shared" si="99"/>
        <v>514350772.22857356</v>
      </c>
      <c r="S196" s="39">
        <f t="shared" si="105"/>
        <v>1</v>
      </c>
      <c r="T196" s="38">
        <f t="shared" si="102"/>
        <v>173863295.07456002</v>
      </c>
      <c r="U196" s="15">
        <f t="shared" si="103"/>
        <v>340487477.15401351</v>
      </c>
      <c r="V196" s="15">
        <f t="shared" si="100"/>
        <v>514350772.22857356</v>
      </c>
      <c r="W196" s="13"/>
      <c r="X196" s="14"/>
      <c r="Y196" s="106"/>
    </row>
    <row r="197" spans="1:25">
      <c r="A197" s="1">
        <v>50465</v>
      </c>
      <c r="B197" s="9">
        <f t="shared" si="104"/>
        <v>31</v>
      </c>
      <c r="C197" s="5">
        <f>VLOOKUP(A197,Encargos!$A$8:$B$652,2,0)</f>
        <v>1.616E-3</v>
      </c>
      <c r="D197">
        <f t="shared" si="101"/>
        <v>122</v>
      </c>
      <c r="E197" s="7">
        <f t="shared" ref="E197:E260" si="114">M196</f>
        <v>51218794456.320244</v>
      </c>
      <c r="F197" s="7">
        <f t="shared" ref="F197:F260" si="115">E197*C197</f>
        <v>82769571.841413513</v>
      </c>
      <c r="G197" s="7">
        <f t="shared" si="108"/>
        <v>51301564028.161659</v>
      </c>
      <c r="H197" s="7">
        <f t="shared" si="109"/>
        <v>171005213.42720553</v>
      </c>
      <c r="I197" s="8">
        <f t="shared" si="110"/>
        <v>512477390.13593632</v>
      </c>
      <c r="J197" s="7">
        <f t="shared" si="111"/>
        <v>171005213.42720553</v>
      </c>
      <c r="K197" s="8">
        <f t="shared" si="106"/>
        <v>341472176.70873082</v>
      </c>
      <c r="L197" s="7">
        <v>0</v>
      </c>
      <c r="M197" s="7">
        <f t="shared" si="107"/>
        <v>50960091851.452934</v>
      </c>
      <c r="N197" s="107" t="s">
        <v>510</v>
      </c>
      <c r="O197" s="10">
        <f t="shared" si="112"/>
        <v>29</v>
      </c>
      <c r="P197" s="11">
        <f t="shared" ref="P197:P260" si="116">Q197*((1+$C$1)^(O197/B197)-1)+H197*((1+C197)^(O197/B197))*((1+$C$1)^(O197/B197))</f>
        <v>172864007.30709523</v>
      </c>
      <c r="Q197" s="11">
        <f t="shared" si="113"/>
        <v>341988367.62354535</v>
      </c>
      <c r="R197" s="37">
        <f t="shared" ref="R197:R260" si="117">P197+Q197</f>
        <v>514852374.93064058</v>
      </c>
      <c r="S197" s="39">
        <f t="shared" si="105"/>
        <v>1</v>
      </c>
      <c r="T197" s="38">
        <f t="shared" si="102"/>
        <v>172864007.30709523</v>
      </c>
      <c r="U197" s="15">
        <f t="shared" si="103"/>
        <v>341988367.62354535</v>
      </c>
      <c r="V197" s="15">
        <f t="shared" ref="V197:V260" si="118">R197*S197</f>
        <v>514852374.93064058</v>
      </c>
      <c r="W197" s="13"/>
      <c r="X197" s="14"/>
      <c r="Y197" s="106"/>
    </row>
    <row r="198" spans="1:25">
      <c r="A198" s="1">
        <v>50496</v>
      </c>
      <c r="B198" s="9">
        <f t="shared" si="104"/>
        <v>30</v>
      </c>
      <c r="C198" s="5">
        <f>VLOOKUP(A198,Encargos!$A$8:$B$652,2,0)</f>
        <v>1.616E-3</v>
      </c>
      <c r="D198">
        <f t="shared" ref="D198:D261" si="119">D197-1</f>
        <v>121</v>
      </c>
      <c r="E198" s="7">
        <f t="shared" si="114"/>
        <v>50960091851.452934</v>
      </c>
      <c r="F198" s="7">
        <f t="shared" si="115"/>
        <v>82351508.431947947</v>
      </c>
      <c r="G198" s="7">
        <f t="shared" si="108"/>
        <v>51042443359.88488</v>
      </c>
      <c r="H198" s="7">
        <f t="shared" si="109"/>
        <v>170141477.86628294</v>
      </c>
      <c r="I198" s="8">
        <f t="shared" si="110"/>
        <v>513305553.598396</v>
      </c>
      <c r="J198" s="7">
        <f t="shared" si="111"/>
        <v>170141477.86628294</v>
      </c>
      <c r="K198" s="8">
        <f t="shared" si="106"/>
        <v>343164075.73211306</v>
      </c>
      <c r="L198" s="7">
        <v>0</v>
      </c>
      <c r="M198" s="7">
        <f t="shared" si="107"/>
        <v>50699279284.152763</v>
      </c>
      <c r="N198" s="107" t="s">
        <v>257</v>
      </c>
      <c r="O198" s="10">
        <f t="shared" si="112"/>
        <v>29</v>
      </c>
      <c r="P198" s="11">
        <f t="shared" si="116"/>
        <v>172063730.69616121</v>
      </c>
      <c r="Q198" s="11">
        <f t="shared" si="113"/>
        <v>343700129.34354746</v>
      </c>
      <c r="R198" s="37">
        <f t="shared" si="117"/>
        <v>515763860.03970867</v>
      </c>
      <c r="S198" s="39">
        <f t="shared" si="105"/>
        <v>1</v>
      </c>
      <c r="T198" s="38">
        <f t="shared" si="102"/>
        <v>172063730.69616121</v>
      </c>
      <c r="U198" s="15">
        <f t="shared" si="103"/>
        <v>343700129.34354746</v>
      </c>
      <c r="V198" s="15">
        <f t="shared" si="118"/>
        <v>515763860.03970867</v>
      </c>
      <c r="W198" s="13"/>
      <c r="X198" s="14"/>
      <c r="Y198" s="106"/>
    </row>
    <row r="199" spans="1:25">
      <c r="A199" s="1">
        <v>50526</v>
      </c>
      <c r="B199" s="9">
        <f t="shared" si="104"/>
        <v>31</v>
      </c>
      <c r="C199" s="5">
        <f>VLOOKUP(A199,Encargos!$A$8:$B$652,2,0)</f>
        <v>1.8640000000000002E-3</v>
      </c>
      <c r="D199">
        <f t="shared" si="119"/>
        <v>120</v>
      </c>
      <c r="E199" s="7">
        <f t="shared" si="114"/>
        <v>50699279284.152763</v>
      </c>
      <c r="F199" s="7">
        <f t="shared" si="115"/>
        <v>94503456.585660756</v>
      </c>
      <c r="G199" s="7">
        <f t="shared" si="108"/>
        <v>50793782740.738426</v>
      </c>
      <c r="H199" s="7">
        <f t="shared" si="109"/>
        <v>169312609.13579476</v>
      </c>
      <c r="I199" s="8">
        <f t="shared" si="110"/>
        <v>514262355.15030348</v>
      </c>
      <c r="J199" s="7">
        <f t="shared" si="111"/>
        <v>169312609.13579476</v>
      </c>
      <c r="K199" s="8">
        <f t="shared" si="106"/>
        <v>344949746.01450872</v>
      </c>
      <c r="L199" s="7">
        <v>0</v>
      </c>
      <c r="M199" s="7">
        <f t="shared" si="107"/>
        <v>50448832994.723915</v>
      </c>
      <c r="N199" s="107" t="s">
        <v>511</v>
      </c>
      <c r="O199" s="10">
        <f t="shared" si="112"/>
        <v>29</v>
      </c>
      <c r="P199" s="11">
        <f t="shared" si="116"/>
        <v>171214066.27987039</v>
      </c>
      <c r="Q199" s="11">
        <f t="shared" si="113"/>
        <v>345551213.20835429</v>
      </c>
      <c r="R199" s="37">
        <f t="shared" si="117"/>
        <v>516765279.48822469</v>
      </c>
      <c r="S199" s="39">
        <f t="shared" si="105"/>
        <v>1</v>
      </c>
      <c r="T199" s="38">
        <f t="shared" si="102"/>
        <v>171214066.27987039</v>
      </c>
      <c r="U199" s="15">
        <f t="shared" si="103"/>
        <v>345551213.20835429</v>
      </c>
      <c r="V199" s="15">
        <f t="shared" si="118"/>
        <v>516765279.48822469</v>
      </c>
      <c r="W199" s="13"/>
      <c r="X199" s="14"/>
      <c r="Y199" s="106"/>
    </row>
    <row r="200" spans="1:25">
      <c r="A200" s="1">
        <v>50557</v>
      </c>
      <c r="B200" s="9">
        <f t="shared" si="104"/>
        <v>30</v>
      </c>
      <c r="C200" s="5">
        <f>VLOOKUP(A200,Encargos!$A$8:$B$652,2,0)</f>
        <v>1.616E-3</v>
      </c>
      <c r="D200">
        <f t="shared" si="119"/>
        <v>119</v>
      </c>
      <c r="E200" s="7">
        <f t="shared" si="114"/>
        <v>50448832994.723915</v>
      </c>
      <c r="F200" s="7">
        <f t="shared" si="115"/>
        <v>81525314.119473845</v>
      </c>
      <c r="G200" s="7">
        <f t="shared" si="108"/>
        <v>50530358308.843391</v>
      </c>
      <c r="H200" s="7">
        <f t="shared" si="109"/>
        <v>168434527.69614464</v>
      </c>
      <c r="I200" s="8">
        <f t="shared" si="110"/>
        <v>515093403.11622632</v>
      </c>
      <c r="J200" s="7">
        <f t="shared" si="111"/>
        <v>168434527.69614464</v>
      </c>
      <c r="K200" s="8">
        <f t="shared" si="106"/>
        <v>346658875.42008168</v>
      </c>
      <c r="L200" s="7">
        <v>0</v>
      </c>
      <c r="M200" s="7">
        <f t="shared" si="107"/>
        <v>50183699433.423309</v>
      </c>
      <c r="N200" s="107" t="s">
        <v>259</v>
      </c>
      <c r="O200" s="10">
        <f t="shared" si="112"/>
        <v>29</v>
      </c>
      <c r="P200" s="11">
        <f t="shared" si="116"/>
        <v>170359883.64127895</v>
      </c>
      <c r="Q200" s="11">
        <f t="shared" si="113"/>
        <v>347200388.22764546</v>
      </c>
      <c r="R200" s="37">
        <f t="shared" si="117"/>
        <v>517560271.86892438</v>
      </c>
      <c r="S200" s="39">
        <f t="shared" si="105"/>
        <v>1</v>
      </c>
      <c r="T200" s="38">
        <f t="shared" si="102"/>
        <v>170359883.64127895</v>
      </c>
      <c r="U200" s="15">
        <f t="shared" si="103"/>
        <v>347200388.2276454</v>
      </c>
      <c r="V200" s="15">
        <f t="shared" si="118"/>
        <v>517560271.86892438</v>
      </c>
      <c r="W200" s="13"/>
      <c r="X200" s="14"/>
      <c r="Y200" s="106"/>
    </row>
    <row r="201" spans="1:25">
      <c r="A201" s="1">
        <v>50587</v>
      </c>
      <c r="B201" s="9">
        <f t="shared" si="104"/>
        <v>31</v>
      </c>
      <c r="C201" s="5">
        <f>VLOOKUP(A201,Encargos!$A$8:$B$652,2,0)</f>
        <v>1.8640000000000002E-3</v>
      </c>
      <c r="D201">
        <f t="shared" si="119"/>
        <v>118</v>
      </c>
      <c r="E201" s="7">
        <f t="shared" si="114"/>
        <v>50183699433.423309</v>
      </c>
      <c r="F201" s="7">
        <f t="shared" si="115"/>
        <v>93542415.743901059</v>
      </c>
      <c r="G201" s="7">
        <f t="shared" si="108"/>
        <v>50277241849.167213</v>
      </c>
      <c r="H201" s="7">
        <f t="shared" si="109"/>
        <v>167590806.16389072</v>
      </c>
      <c r="I201" s="8">
        <f t="shared" si="110"/>
        <v>516053537.21963507</v>
      </c>
      <c r="J201" s="7">
        <f t="shared" si="111"/>
        <v>167590806.16389072</v>
      </c>
      <c r="K201" s="8">
        <f t="shared" si="106"/>
        <v>348462731.05574435</v>
      </c>
      <c r="L201" s="7">
        <v>0</v>
      </c>
      <c r="M201" s="7">
        <f t="shared" si="107"/>
        <v>49928779118.111465</v>
      </c>
      <c r="N201" s="107" t="s">
        <v>512</v>
      </c>
      <c r="O201" s="10">
        <f t="shared" si="112"/>
        <v>29</v>
      </c>
      <c r="P201" s="11">
        <f t="shared" si="116"/>
        <v>169494855.65278736</v>
      </c>
      <c r="Q201" s="11">
        <f t="shared" si="113"/>
        <v>349070323.62083364</v>
      </c>
      <c r="R201" s="37">
        <f t="shared" si="117"/>
        <v>518565179.27362096</v>
      </c>
      <c r="S201" s="39">
        <f t="shared" si="105"/>
        <v>1</v>
      </c>
      <c r="T201" s="38">
        <f t="shared" si="102"/>
        <v>169494855.65278736</v>
      </c>
      <c r="U201" s="15">
        <f t="shared" si="103"/>
        <v>349070323.62083364</v>
      </c>
      <c r="V201" s="15">
        <f t="shared" si="118"/>
        <v>518565179.27362096</v>
      </c>
      <c r="W201" s="13"/>
      <c r="X201" s="14"/>
      <c r="Y201" s="106"/>
    </row>
    <row r="202" spans="1:25">
      <c r="A202" s="1">
        <v>50618</v>
      </c>
      <c r="B202" s="9">
        <f t="shared" si="104"/>
        <v>31</v>
      </c>
      <c r="C202" s="5">
        <f>VLOOKUP(A202,Encargos!$A$8:$B$652,2,0)</f>
        <v>1.8640000000000002E-3</v>
      </c>
      <c r="D202">
        <f t="shared" si="119"/>
        <v>117</v>
      </c>
      <c r="E202" s="7">
        <f t="shared" si="114"/>
        <v>49928779118.111465</v>
      </c>
      <c r="F202" s="7">
        <f t="shared" si="115"/>
        <v>93067244.276159778</v>
      </c>
      <c r="G202" s="7">
        <f t="shared" si="108"/>
        <v>50021846362.387627</v>
      </c>
      <c r="H202" s="7">
        <f t="shared" si="109"/>
        <v>166739487.87462544</v>
      </c>
      <c r="I202" s="8">
        <f t="shared" si="110"/>
        <v>517015461.01301241</v>
      </c>
      <c r="J202" s="7">
        <f t="shared" si="111"/>
        <v>166739487.87462544</v>
      </c>
      <c r="K202" s="8">
        <f t="shared" si="106"/>
        <v>350275973.13838696</v>
      </c>
      <c r="L202" s="7">
        <v>0</v>
      </c>
      <c r="M202" s="7">
        <f t="shared" si="107"/>
        <v>49671570389.249237</v>
      </c>
      <c r="N202" s="107" t="s">
        <v>513</v>
      </c>
      <c r="O202" s="10">
        <f t="shared" si="112"/>
        <v>29</v>
      </c>
      <c r="P202" s="11">
        <f t="shared" si="116"/>
        <v>168645057.42804393</v>
      </c>
      <c r="Q202" s="11">
        <f t="shared" si="113"/>
        <v>350886727.33974302</v>
      </c>
      <c r="R202" s="37">
        <f t="shared" si="117"/>
        <v>519531784.76778698</v>
      </c>
      <c r="S202" s="39">
        <f t="shared" si="105"/>
        <v>1</v>
      </c>
      <c r="T202" s="38">
        <f t="shared" si="102"/>
        <v>168645057.42804393</v>
      </c>
      <c r="U202" s="15">
        <f t="shared" si="103"/>
        <v>350886727.33974302</v>
      </c>
      <c r="V202" s="15">
        <f t="shared" si="118"/>
        <v>519531784.76778698</v>
      </c>
      <c r="W202" s="13"/>
      <c r="X202" s="14"/>
      <c r="Y202" s="106"/>
    </row>
    <row r="203" spans="1:25">
      <c r="A203" s="1">
        <v>50649</v>
      </c>
      <c r="B203" s="9">
        <f t="shared" si="104"/>
        <v>30</v>
      </c>
      <c r="C203" s="5">
        <f>VLOOKUP(A203,Encargos!$A$8:$B$652,2,0)</f>
        <v>2.111E-3</v>
      </c>
      <c r="D203">
        <f t="shared" si="119"/>
        <v>116</v>
      </c>
      <c r="E203" s="7">
        <f t="shared" si="114"/>
        <v>49671570389.249237</v>
      </c>
      <c r="F203" s="7">
        <f t="shared" si="115"/>
        <v>104856685.09170514</v>
      </c>
      <c r="G203" s="7">
        <f t="shared" si="108"/>
        <v>49776427074.340942</v>
      </c>
      <c r="H203" s="7">
        <f t="shared" si="109"/>
        <v>165921423.58113649</v>
      </c>
      <c r="I203" s="8">
        <f t="shared" si="110"/>
        <v>518106880.65121084</v>
      </c>
      <c r="J203" s="7">
        <f t="shared" si="111"/>
        <v>165921423.58113649</v>
      </c>
      <c r="K203" s="8">
        <f t="shared" si="106"/>
        <v>352185457.07007432</v>
      </c>
      <c r="L203" s="7">
        <v>0</v>
      </c>
      <c r="M203" s="7">
        <f t="shared" si="107"/>
        <v>49424241617.270866</v>
      </c>
      <c r="N203" s="107" t="s">
        <v>262</v>
      </c>
      <c r="O203" s="10">
        <f t="shared" si="112"/>
        <v>29</v>
      </c>
      <c r="P203" s="11">
        <f t="shared" si="116"/>
        <v>167932765.76575875</v>
      </c>
      <c r="Q203" s="11">
        <f t="shared" si="113"/>
        <v>352904113.18604606</v>
      </c>
      <c r="R203" s="37">
        <f t="shared" si="117"/>
        <v>520836878.95180482</v>
      </c>
      <c r="S203" s="39">
        <f t="shared" si="105"/>
        <v>1</v>
      </c>
      <c r="T203" s="38">
        <f t="shared" si="102"/>
        <v>167932765.76575875</v>
      </c>
      <c r="U203" s="15">
        <f t="shared" si="103"/>
        <v>352904113.18604606</v>
      </c>
      <c r="V203" s="15">
        <f t="shared" si="118"/>
        <v>520836878.95180482</v>
      </c>
      <c r="W203" s="13"/>
      <c r="X203" s="14"/>
      <c r="Y203" s="106"/>
    </row>
    <row r="204" spans="1:25">
      <c r="A204" s="1">
        <v>50679</v>
      </c>
      <c r="B204" s="9">
        <f t="shared" si="104"/>
        <v>31</v>
      </c>
      <c r="C204" s="5">
        <f>VLOOKUP(A204,Encargos!$A$8:$B$652,2,0)</f>
        <v>2.111E-3</v>
      </c>
      <c r="D204">
        <f t="shared" si="119"/>
        <v>115</v>
      </c>
      <c r="E204" s="7">
        <f t="shared" si="114"/>
        <v>49424241617.270866</v>
      </c>
      <c r="F204" s="7">
        <f t="shared" si="115"/>
        <v>104334574.05405881</v>
      </c>
      <c r="G204" s="7">
        <f t="shared" si="108"/>
        <v>49528576191.324928</v>
      </c>
      <c r="H204" s="7">
        <f t="shared" si="109"/>
        <v>165095253.9710831</v>
      </c>
      <c r="I204" s="8">
        <f t="shared" si="110"/>
        <v>519200604.27626562</v>
      </c>
      <c r="J204" s="7">
        <f t="shared" si="111"/>
        <v>165095253.9710831</v>
      </c>
      <c r="K204" s="8">
        <f t="shared" si="106"/>
        <v>354105350.30518252</v>
      </c>
      <c r="L204" s="7">
        <v>0</v>
      </c>
      <c r="M204" s="7">
        <f t="shared" si="107"/>
        <v>49174470841.019745</v>
      </c>
      <c r="N204" s="107" t="s">
        <v>514</v>
      </c>
      <c r="O204" s="10">
        <f t="shared" si="112"/>
        <v>29</v>
      </c>
      <c r="P204" s="11">
        <f t="shared" si="116"/>
        <v>167043298.38954613</v>
      </c>
      <c r="Q204" s="11">
        <f t="shared" si="113"/>
        <v>354804592.2517857</v>
      </c>
      <c r="R204" s="37">
        <f t="shared" si="117"/>
        <v>521847890.64133179</v>
      </c>
      <c r="S204" s="39">
        <f t="shared" si="105"/>
        <v>1</v>
      </c>
      <c r="T204" s="38">
        <f t="shared" si="102"/>
        <v>167043298.38954613</v>
      </c>
      <c r="U204" s="15">
        <f t="shared" si="103"/>
        <v>354804592.25178564</v>
      </c>
      <c r="V204" s="15">
        <f t="shared" si="118"/>
        <v>521847890.64133179</v>
      </c>
      <c r="W204" s="13"/>
      <c r="X204" s="14"/>
      <c r="Y204" s="106"/>
    </row>
    <row r="205" spans="1:25">
      <c r="A205" s="1">
        <v>50710</v>
      </c>
      <c r="B205" s="9">
        <f t="shared" si="104"/>
        <v>30</v>
      </c>
      <c r="C205" s="5">
        <f>VLOOKUP(A205,Encargos!$A$8:$B$652,2,0)</f>
        <v>1.8640000000000002E-3</v>
      </c>
      <c r="D205">
        <f t="shared" si="119"/>
        <v>114</v>
      </c>
      <c r="E205" s="7">
        <f t="shared" si="114"/>
        <v>49174470841.019745</v>
      </c>
      <c r="F205" s="7">
        <f t="shared" si="115"/>
        <v>91661213.647660822</v>
      </c>
      <c r="G205" s="7">
        <f t="shared" si="108"/>
        <v>49266132054.667404</v>
      </c>
      <c r="H205" s="7">
        <f t="shared" si="109"/>
        <v>164220440.18222469</v>
      </c>
      <c r="I205" s="8">
        <f t="shared" si="110"/>
        <v>520168394.20263654</v>
      </c>
      <c r="J205" s="7">
        <f t="shared" si="111"/>
        <v>164220440.18222469</v>
      </c>
      <c r="K205" s="8">
        <f t="shared" si="106"/>
        <v>355947954.02041185</v>
      </c>
      <c r="L205" s="7">
        <v>0</v>
      </c>
      <c r="M205" s="7">
        <f t="shared" si="107"/>
        <v>48910184100.646996</v>
      </c>
      <c r="N205" s="107" t="s">
        <v>264</v>
      </c>
      <c r="O205" s="10">
        <f t="shared" si="112"/>
        <v>29</v>
      </c>
      <c r="P205" s="11">
        <f t="shared" si="116"/>
        <v>166195359.32585689</v>
      </c>
      <c r="Q205" s="11">
        <f t="shared" si="113"/>
        <v>356589304.86135888</v>
      </c>
      <c r="R205" s="37">
        <f t="shared" si="117"/>
        <v>522784664.18721581</v>
      </c>
      <c r="S205" s="39">
        <f t="shared" si="105"/>
        <v>1</v>
      </c>
      <c r="T205" s="38">
        <f t="shared" si="102"/>
        <v>166195359.32585689</v>
      </c>
      <c r="U205" s="15">
        <f t="shared" si="103"/>
        <v>356589304.86135888</v>
      </c>
      <c r="V205" s="15">
        <f t="shared" si="118"/>
        <v>522784664.18721581</v>
      </c>
      <c r="W205" s="13"/>
      <c r="X205" s="14"/>
      <c r="Y205" s="106"/>
    </row>
    <row r="206" spans="1:25">
      <c r="A206" s="1">
        <v>50740</v>
      </c>
      <c r="B206" s="9">
        <f t="shared" si="104"/>
        <v>31</v>
      </c>
      <c r="C206" s="5">
        <f>VLOOKUP(A206,Encargos!$A$8:$B$652,2,0)</f>
        <v>1.616E-3</v>
      </c>
      <c r="D206">
        <f t="shared" si="119"/>
        <v>113</v>
      </c>
      <c r="E206" s="7">
        <f t="shared" si="114"/>
        <v>48910184100.646996</v>
      </c>
      <c r="F206" s="7">
        <f t="shared" si="115"/>
        <v>79038857.506645545</v>
      </c>
      <c r="G206" s="7">
        <f t="shared" si="108"/>
        <v>48989222958.153641</v>
      </c>
      <c r="H206" s="7">
        <f t="shared" si="109"/>
        <v>163297409.86051214</v>
      </c>
      <c r="I206" s="8">
        <f t="shared" si="110"/>
        <v>521008986.32766801</v>
      </c>
      <c r="J206" s="7">
        <f t="shared" si="111"/>
        <v>163297409.86051214</v>
      </c>
      <c r="K206" s="8">
        <f t="shared" si="106"/>
        <v>357711576.46715587</v>
      </c>
      <c r="L206" s="7">
        <v>0</v>
      </c>
      <c r="M206" s="7">
        <f t="shared" si="107"/>
        <v>48631511381.686485</v>
      </c>
      <c r="N206" s="107" t="s">
        <v>515</v>
      </c>
      <c r="O206" s="10">
        <f t="shared" si="112"/>
        <v>29</v>
      </c>
      <c r="P206" s="11">
        <f t="shared" si="116"/>
        <v>165171193.39425629</v>
      </c>
      <c r="Q206" s="11">
        <f t="shared" si="113"/>
        <v>358252315.88456917</v>
      </c>
      <c r="R206" s="37">
        <f t="shared" si="117"/>
        <v>523423509.27882546</v>
      </c>
      <c r="S206" s="39">
        <f t="shared" si="105"/>
        <v>1</v>
      </c>
      <c r="T206" s="38">
        <f t="shared" si="102"/>
        <v>165171193.39425629</v>
      </c>
      <c r="U206" s="15">
        <f t="shared" si="103"/>
        <v>358252315.88456917</v>
      </c>
      <c r="V206" s="15">
        <f t="shared" si="118"/>
        <v>523423509.27882546</v>
      </c>
      <c r="W206" s="13"/>
      <c r="X206" s="14"/>
      <c r="Y206" s="106"/>
    </row>
    <row r="207" spans="1:25">
      <c r="A207" s="1">
        <v>50771</v>
      </c>
      <c r="B207" s="9">
        <f t="shared" si="104"/>
        <v>31</v>
      </c>
      <c r="C207" s="5">
        <f>VLOOKUP(A207,Encargos!$A$8:$B$652,2,0)</f>
        <v>1.616E-3</v>
      </c>
      <c r="D207">
        <f t="shared" si="119"/>
        <v>112</v>
      </c>
      <c r="E207" s="7">
        <f t="shared" si="114"/>
        <v>48631511381.686485</v>
      </c>
      <c r="F207" s="7">
        <f t="shared" si="115"/>
        <v>78588522.392805368</v>
      </c>
      <c r="G207" s="7">
        <f t="shared" si="108"/>
        <v>48710099904.079292</v>
      </c>
      <c r="H207" s="7">
        <f t="shared" si="109"/>
        <v>162366999.68026432</v>
      </c>
      <c r="I207" s="8">
        <f t="shared" si="110"/>
        <v>521850936.84957349</v>
      </c>
      <c r="J207" s="7">
        <f t="shared" si="111"/>
        <v>162366999.68026432</v>
      </c>
      <c r="K207" s="8">
        <f t="shared" si="106"/>
        <v>359483937.16930914</v>
      </c>
      <c r="L207" s="7">
        <v>0</v>
      </c>
      <c r="M207" s="7">
        <f t="shared" si="107"/>
        <v>48350615966.909988</v>
      </c>
      <c r="N207" s="107" t="s">
        <v>516</v>
      </c>
      <c r="O207" s="10">
        <f t="shared" si="112"/>
        <v>29</v>
      </c>
      <c r="P207" s="11">
        <f t="shared" si="116"/>
        <v>164242005.8706913</v>
      </c>
      <c r="Q207" s="11">
        <f t="shared" si="113"/>
        <v>360027355.79912865</v>
      </c>
      <c r="R207" s="37">
        <f t="shared" si="117"/>
        <v>524269361.66981995</v>
      </c>
      <c r="S207" s="39">
        <f t="shared" si="105"/>
        <v>1</v>
      </c>
      <c r="T207" s="38">
        <f t="shared" si="102"/>
        <v>164242005.8706913</v>
      </c>
      <c r="U207" s="15">
        <f t="shared" si="103"/>
        <v>360027355.79912865</v>
      </c>
      <c r="V207" s="15">
        <f t="shared" si="118"/>
        <v>524269361.66981995</v>
      </c>
      <c r="W207" s="13"/>
      <c r="X207" s="14"/>
      <c r="Y207" s="106"/>
    </row>
    <row r="208" spans="1:25">
      <c r="A208" s="1">
        <v>50802</v>
      </c>
      <c r="B208" s="9">
        <f t="shared" si="104"/>
        <v>28</v>
      </c>
      <c r="C208" s="5">
        <f>VLOOKUP(A208,Encargos!$A$8:$B$652,2,0)</f>
        <v>2.359E-3</v>
      </c>
      <c r="D208">
        <f t="shared" si="119"/>
        <v>111</v>
      </c>
      <c r="E208" s="7">
        <f t="shared" si="114"/>
        <v>48350615966.909988</v>
      </c>
      <c r="F208" s="7">
        <f t="shared" si="115"/>
        <v>114059103.06594066</v>
      </c>
      <c r="G208" s="7">
        <f t="shared" si="108"/>
        <v>48464675069.975929</v>
      </c>
      <c r="H208" s="7">
        <f t="shared" si="109"/>
        <v>161548916.89991978</v>
      </c>
      <c r="I208" s="8">
        <f t="shared" si="110"/>
        <v>523081983.20960176</v>
      </c>
      <c r="J208" s="7">
        <f t="shared" si="111"/>
        <v>161548916.89991978</v>
      </c>
      <c r="K208" s="8">
        <f t="shared" si="106"/>
        <v>361533066.30968201</v>
      </c>
      <c r="L208" s="7">
        <v>0</v>
      </c>
      <c r="M208" s="7">
        <f t="shared" si="107"/>
        <v>48103142003.666245</v>
      </c>
      <c r="N208" s="107" t="s">
        <v>267</v>
      </c>
      <c r="O208" s="10">
        <f t="shared" si="112"/>
        <v>27</v>
      </c>
      <c r="P208" s="11">
        <f t="shared" si="116"/>
        <v>163601444.04084057</v>
      </c>
      <c r="Q208" s="11">
        <f t="shared" si="113"/>
        <v>362355429.03696233</v>
      </c>
      <c r="R208" s="37">
        <f t="shared" si="117"/>
        <v>525956873.0778029</v>
      </c>
      <c r="S208" s="39">
        <f t="shared" si="105"/>
        <v>1</v>
      </c>
      <c r="T208" s="38">
        <f t="shared" si="102"/>
        <v>163601444.04084057</v>
      </c>
      <c r="U208" s="15">
        <f t="shared" si="103"/>
        <v>362355429.03696233</v>
      </c>
      <c r="V208" s="15">
        <f t="shared" si="118"/>
        <v>525956873.0778029</v>
      </c>
      <c r="W208" s="13"/>
      <c r="X208" s="14"/>
      <c r="Y208" s="106"/>
    </row>
    <row r="209" spans="1:25">
      <c r="A209" s="1">
        <v>50830</v>
      </c>
      <c r="B209" s="9">
        <f t="shared" si="104"/>
        <v>31</v>
      </c>
      <c r="C209" s="5">
        <f>VLOOKUP(A209,Encargos!$A$8:$B$652,2,0)</f>
        <v>1.8640000000000002E-3</v>
      </c>
      <c r="D209">
        <f t="shared" si="119"/>
        <v>110</v>
      </c>
      <c r="E209" s="7">
        <f t="shared" si="114"/>
        <v>48103142003.666245</v>
      </c>
      <c r="F209" s="7">
        <f t="shared" si="115"/>
        <v>89664256.69483389</v>
      </c>
      <c r="G209" s="7">
        <f t="shared" si="108"/>
        <v>48192806260.361076</v>
      </c>
      <c r="H209" s="7">
        <f t="shared" si="109"/>
        <v>160642687.53453693</v>
      </c>
      <c r="I209" s="8">
        <f t="shared" si="110"/>
        <v>524057008.02630436</v>
      </c>
      <c r="J209" s="7">
        <f t="shared" si="111"/>
        <v>160642687.53453693</v>
      </c>
      <c r="K209" s="8">
        <f t="shared" si="106"/>
        <v>363414320.49176741</v>
      </c>
      <c r="L209" s="7">
        <v>0</v>
      </c>
      <c r="M209" s="7">
        <f t="shared" si="107"/>
        <v>47829391939.869308</v>
      </c>
      <c r="N209" s="107" t="s">
        <v>517</v>
      </c>
      <c r="O209" s="10">
        <f t="shared" si="112"/>
        <v>29</v>
      </c>
      <c r="P209" s="11">
        <f t="shared" si="116"/>
        <v>162559619.91613343</v>
      </c>
      <c r="Q209" s="11">
        <f t="shared" si="113"/>
        <v>364047983.20372742</v>
      </c>
      <c r="R209" s="37">
        <f t="shared" si="117"/>
        <v>526607603.11986089</v>
      </c>
      <c r="S209" s="39">
        <f t="shared" si="105"/>
        <v>1</v>
      </c>
      <c r="T209" s="38">
        <f t="shared" si="102"/>
        <v>162559619.91613343</v>
      </c>
      <c r="U209" s="15">
        <f t="shared" si="103"/>
        <v>364047983.20372748</v>
      </c>
      <c r="V209" s="15">
        <f t="shared" si="118"/>
        <v>526607603.11986089</v>
      </c>
      <c r="W209" s="13"/>
      <c r="X209" s="14"/>
      <c r="Y209" s="106"/>
    </row>
    <row r="210" spans="1:25">
      <c r="A210" s="1">
        <v>50861</v>
      </c>
      <c r="B210" s="9">
        <f t="shared" si="104"/>
        <v>30</v>
      </c>
      <c r="C210" s="5">
        <f>VLOOKUP(A210,Encargos!$A$8:$B$652,2,0)</f>
        <v>1.121E-3</v>
      </c>
      <c r="D210">
        <f t="shared" si="119"/>
        <v>109</v>
      </c>
      <c r="E210" s="7">
        <f t="shared" si="114"/>
        <v>47829391939.869308</v>
      </c>
      <c r="F210" s="7">
        <f t="shared" si="115"/>
        <v>53616748.364593498</v>
      </c>
      <c r="G210" s="7">
        <f t="shared" si="108"/>
        <v>47883008688.233902</v>
      </c>
      <c r="H210" s="7">
        <f t="shared" si="109"/>
        <v>159610028.9607797</v>
      </c>
      <c r="I210" s="8">
        <f t="shared" si="110"/>
        <v>524644475.93230188</v>
      </c>
      <c r="J210" s="7">
        <f t="shared" si="111"/>
        <v>159610028.9607797</v>
      </c>
      <c r="K210" s="8">
        <f t="shared" si="106"/>
        <v>365034446.97152221</v>
      </c>
      <c r="L210" s="7">
        <v>0</v>
      </c>
      <c r="M210" s="7">
        <f t="shared" si="107"/>
        <v>47517974241.262375</v>
      </c>
      <c r="N210" s="107" t="s">
        <v>269</v>
      </c>
      <c r="O210" s="10">
        <f t="shared" si="112"/>
        <v>29</v>
      </c>
      <c r="P210" s="11">
        <f t="shared" si="116"/>
        <v>161475243.52635923</v>
      </c>
      <c r="Q210" s="11">
        <f t="shared" si="113"/>
        <v>365430003.07848281</v>
      </c>
      <c r="R210" s="37">
        <f t="shared" si="117"/>
        <v>526905246.60484207</v>
      </c>
      <c r="S210" s="39">
        <f t="shared" si="105"/>
        <v>1</v>
      </c>
      <c r="T210" s="38">
        <f t="shared" ref="T210:T273" si="120">IF(V210&lt;P210,V210,P210)</f>
        <v>161475243.52635923</v>
      </c>
      <c r="U210" s="15">
        <f t="shared" ref="U210:U273" si="121">V210-T210</f>
        <v>365430003.07848287</v>
      </c>
      <c r="V210" s="15">
        <f t="shared" si="118"/>
        <v>526905246.60484207</v>
      </c>
      <c r="W210" s="13"/>
      <c r="X210" s="14"/>
      <c r="Y210" s="106"/>
    </row>
    <row r="211" spans="1:25">
      <c r="A211" s="1">
        <v>50891</v>
      </c>
      <c r="B211" s="9">
        <f t="shared" si="104"/>
        <v>31</v>
      </c>
      <c r="C211" s="5">
        <f>VLOOKUP(A211,Encargos!$A$8:$B$652,2,0)</f>
        <v>2.359E-3</v>
      </c>
      <c r="D211">
        <f t="shared" si="119"/>
        <v>108</v>
      </c>
      <c r="E211" s="7">
        <f t="shared" si="114"/>
        <v>47517974241.262375</v>
      </c>
      <c r="F211" s="7">
        <f t="shared" si="115"/>
        <v>112094901.23513794</v>
      </c>
      <c r="G211" s="7">
        <f t="shared" si="108"/>
        <v>47630069142.497513</v>
      </c>
      <c r="H211" s="7">
        <f t="shared" si="109"/>
        <v>158766897.1416584</v>
      </c>
      <c r="I211" s="8">
        <f t="shared" si="110"/>
        <v>525882112.25102615</v>
      </c>
      <c r="J211" s="7">
        <f t="shared" si="111"/>
        <v>158766897.1416584</v>
      </c>
      <c r="K211" s="8">
        <f t="shared" si="106"/>
        <v>367115215.10936773</v>
      </c>
      <c r="L211" s="7">
        <v>0</v>
      </c>
      <c r="M211" s="7">
        <f t="shared" si="107"/>
        <v>47262953927.388138</v>
      </c>
      <c r="N211" s="107" t="s">
        <v>518</v>
      </c>
      <c r="O211" s="10">
        <f t="shared" si="112"/>
        <v>29</v>
      </c>
      <c r="P211" s="11">
        <f t="shared" si="116"/>
        <v>160760527.80446926</v>
      </c>
      <c r="Q211" s="11">
        <f t="shared" si="113"/>
        <v>367925305.73612767</v>
      </c>
      <c r="R211" s="37">
        <f t="shared" si="117"/>
        <v>528685833.54059696</v>
      </c>
      <c r="S211" s="39">
        <f t="shared" si="105"/>
        <v>1</v>
      </c>
      <c r="T211" s="38">
        <f t="shared" si="120"/>
        <v>160760527.80446926</v>
      </c>
      <c r="U211" s="15">
        <f t="shared" si="121"/>
        <v>367925305.73612773</v>
      </c>
      <c r="V211" s="15">
        <f t="shared" si="118"/>
        <v>528685833.54059696</v>
      </c>
      <c r="W211" s="13"/>
      <c r="X211" s="14"/>
      <c r="Y211" s="106"/>
    </row>
    <row r="212" spans="1:25">
      <c r="A212" s="1">
        <v>50922</v>
      </c>
      <c r="B212" s="9">
        <f t="shared" si="104"/>
        <v>30</v>
      </c>
      <c r="C212" s="5">
        <f>VLOOKUP(A212,Encargos!$A$8:$B$652,2,0)</f>
        <v>1.369E-3</v>
      </c>
      <c r="D212">
        <f t="shared" si="119"/>
        <v>107</v>
      </c>
      <c r="E212" s="7">
        <f t="shared" si="114"/>
        <v>47262953927.388138</v>
      </c>
      <c r="F212" s="7">
        <f t="shared" si="115"/>
        <v>64702983.926594362</v>
      </c>
      <c r="G212" s="7">
        <f t="shared" si="108"/>
        <v>47327656911.314735</v>
      </c>
      <c r="H212" s="7">
        <f t="shared" si="109"/>
        <v>157758856.37104914</v>
      </c>
      <c r="I212" s="8">
        <f t="shared" si="110"/>
        <v>526602044.86269778</v>
      </c>
      <c r="J212" s="7">
        <f t="shared" si="111"/>
        <v>157758856.37104914</v>
      </c>
      <c r="K212" s="8">
        <f t="shared" si="106"/>
        <v>368843188.49164867</v>
      </c>
      <c r="L212" s="7">
        <v>0</v>
      </c>
      <c r="M212" s="7">
        <f t="shared" si="107"/>
        <v>46958813722.823082</v>
      </c>
      <c r="N212" s="107" t="s">
        <v>271</v>
      </c>
      <c r="O212" s="10">
        <f t="shared" si="112"/>
        <v>29</v>
      </c>
      <c r="P212" s="11">
        <f t="shared" si="116"/>
        <v>159666604.42356583</v>
      </c>
      <c r="Q212" s="11">
        <f t="shared" si="113"/>
        <v>369331292.1406213</v>
      </c>
      <c r="R212" s="37">
        <f t="shared" si="117"/>
        <v>528997896.56418717</v>
      </c>
      <c r="S212" s="39">
        <f t="shared" si="105"/>
        <v>1</v>
      </c>
      <c r="T212" s="38">
        <f t="shared" si="120"/>
        <v>159666604.42356583</v>
      </c>
      <c r="U212" s="15">
        <f t="shared" si="121"/>
        <v>369331292.1406213</v>
      </c>
      <c r="V212" s="15">
        <f t="shared" si="118"/>
        <v>528997896.56418717</v>
      </c>
      <c r="W212" s="13"/>
      <c r="X212" s="14"/>
      <c r="Y212" s="106"/>
    </row>
    <row r="213" spans="1:25">
      <c r="A213" s="1">
        <v>50952</v>
      </c>
      <c r="B213" s="9">
        <f t="shared" si="104"/>
        <v>31</v>
      </c>
      <c r="C213" s="5">
        <f>VLOOKUP(A213,Encargos!$A$8:$B$652,2,0)</f>
        <v>2.111E-3</v>
      </c>
      <c r="D213">
        <f t="shared" si="119"/>
        <v>106</v>
      </c>
      <c r="E213" s="7">
        <f t="shared" si="114"/>
        <v>46958813722.823082</v>
      </c>
      <c r="F213" s="7">
        <f t="shared" si="115"/>
        <v>99130055.768879533</v>
      </c>
      <c r="G213" s="7">
        <f t="shared" si="108"/>
        <v>47057943778.591965</v>
      </c>
      <c r="H213" s="7">
        <f t="shared" si="109"/>
        <v>156859812.59530655</v>
      </c>
      <c r="I213" s="8">
        <f t="shared" si="110"/>
        <v>527713701.77940279</v>
      </c>
      <c r="J213" s="7">
        <f t="shared" si="111"/>
        <v>156859812.59530655</v>
      </c>
      <c r="K213" s="8">
        <f t="shared" si="106"/>
        <v>370853889.18409622</v>
      </c>
      <c r="L213" s="7">
        <v>0</v>
      </c>
      <c r="M213" s="7">
        <f t="shared" si="107"/>
        <v>46687089889.407867</v>
      </c>
      <c r="N213" s="107" t="s">
        <v>519</v>
      </c>
      <c r="O213" s="10">
        <f t="shared" si="112"/>
        <v>29</v>
      </c>
      <c r="P213" s="11">
        <f t="shared" si="116"/>
        <v>158818190.49906981</v>
      </c>
      <c r="Q213" s="11">
        <f t="shared" si="113"/>
        <v>371586204.00270873</v>
      </c>
      <c r="R213" s="37">
        <f t="shared" si="117"/>
        <v>530404394.50177854</v>
      </c>
      <c r="S213" s="39">
        <f t="shared" si="105"/>
        <v>1</v>
      </c>
      <c r="T213" s="38">
        <f t="shared" si="120"/>
        <v>158818190.49906981</v>
      </c>
      <c r="U213" s="15">
        <f t="shared" si="121"/>
        <v>371586204.00270873</v>
      </c>
      <c r="V213" s="15">
        <f t="shared" si="118"/>
        <v>530404394.50177854</v>
      </c>
      <c r="W213" s="13"/>
      <c r="X213" s="14"/>
      <c r="Y213" s="106"/>
    </row>
    <row r="214" spans="1:25">
      <c r="A214" s="1">
        <v>50983</v>
      </c>
      <c r="B214" s="9">
        <f t="shared" si="104"/>
        <v>31</v>
      </c>
      <c r="C214" s="5">
        <f>VLOOKUP(A214,Encargos!$A$8:$B$652,2,0)</f>
        <v>1.8640000000000002E-3</v>
      </c>
      <c r="D214">
        <f t="shared" si="119"/>
        <v>105</v>
      </c>
      <c r="E214" s="7">
        <f t="shared" si="114"/>
        <v>46687089889.407867</v>
      </c>
      <c r="F214" s="7">
        <f t="shared" si="115"/>
        <v>87024735.553856269</v>
      </c>
      <c r="G214" s="7">
        <f t="shared" si="108"/>
        <v>46774114624.961723</v>
      </c>
      <c r="H214" s="7">
        <f t="shared" si="109"/>
        <v>155913715.41653907</v>
      </c>
      <c r="I214" s="8">
        <f t="shared" si="110"/>
        <v>528697360.11951959</v>
      </c>
      <c r="J214" s="7">
        <f t="shared" si="111"/>
        <v>155913715.41653907</v>
      </c>
      <c r="K214" s="8">
        <f t="shared" si="106"/>
        <v>372783644.70298052</v>
      </c>
      <c r="L214" s="7">
        <v>0</v>
      </c>
      <c r="M214" s="7">
        <f t="shared" si="107"/>
        <v>46401330980.258743</v>
      </c>
      <c r="N214" s="107" t="s">
        <v>520</v>
      </c>
      <c r="O214" s="10">
        <f t="shared" si="112"/>
        <v>29</v>
      </c>
      <c r="P214" s="11">
        <f t="shared" si="116"/>
        <v>157836895.77527812</v>
      </c>
      <c r="Q214" s="11">
        <f t="shared" si="113"/>
        <v>373433644.11675477</v>
      </c>
      <c r="R214" s="37">
        <f t="shared" si="117"/>
        <v>531270539.89203286</v>
      </c>
      <c r="S214" s="39">
        <f t="shared" si="105"/>
        <v>1</v>
      </c>
      <c r="T214" s="38">
        <f t="shared" si="120"/>
        <v>157836895.77527812</v>
      </c>
      <c r="U214" s="15">
        <f t="shared" si="121"/>
        <v>373433644.11675477</v>
      </c>
      <c r="V214" s="15">
        <f t="shared" si="118"/>
        <v>531270539.89203286</v>
      </c>
      <c r="W214" s="13"/>
      <c r="X214" s="14"/>
      <c r="Y214" s="106"/>
    </row>
    <row r="215" spans="1:25">
      <c r="A215" s="1">
        <v>51014</v>
      </c>
      <c r="B215" s="9">
        <f t="shared" si="104"/>
        <v>30</v>
      </c>
      <c r="C215" s="5">
        <f>VLOOKUP(A215,Encargos!$A$8:$B$652,2,0)</f>
        <v>1.8640000000000002E-3</v>
      </c>
      <c r="D215">
        <f t="shared" si="119"/>
        <v>104</v>
      </c>
      <c r="E215" s="7">
        <f t="shared" si="114"/>
        <v>46401330980.258743</v>
      </c>
      <c r="F215" s="7">
        <f t="shared" si="115"/>
        <v>86492080.94720231</v>
      </c>
      <c r="G215" s="7">
        <f t="shared" si="108"/>
        <v>46487823061.205948</v>
      </c>
      <c r="H215" s="7">
        <f t="shared" si="109"/>
        <v>154959410.20401984</v>
      </c>
      <c r="I215" s="8">
        <f t="shared" si="110"/>
        <v>529682851.9987824</v>
      </c>
      <c r="J215" s="7">
        <f t="shared" si="111"/>
        <v>154959410.20401984</v>
      </c>
      <c r="K215" s="8">
        <f t="shared" si="106"/>
        <v>374723441.79476255</v>
      </c>
      <c r="L215" s="7">
        <v>0</v>
      </c>
      <c r="M215" s="7">
        <f t="shared" si="107"/>
        <v>46113099619.411186</v>
      </c>
      <c r="N215" s="107" t="s">
        <v>274</v>
      </c>
      <c r="O215" s="10">
        <f t="shared" si="112"/>
        <v>29</v>
      </c>
      <c r="P215" s="11">
        <f t="shared" si="116"/>
        <v>156948353.95690915</v>
      </c>
      <c r="Q215" s="11">
        <f t="shared" si="113"/>
        <v>375398622.51094067</v>
      </c>
      <c r="R215" s="37">
        <f t="shared" si="117"/>
        <v>532346976.46784985</v>
      </c>
      <c r="S215" s="39">
        <f t="shared" si="105"/>
        <v>1</v>
      </c>
      <c r="T215" s="38">
        <f t="shared" si="120"/>
        <v>156948353.95690915</v>
      </c>
      <c r="U215" s="15">
        <f t="shared" si="121"/>
        <v>375398622.51094067</v>
      </c>
      <c r="V215" s="15">
        <f t="shared" si="118"/>
        <v>532346976.46784985</v>
      </c>
      <c r="W215" s="13"/>
      <c r="X215" s="14"/>
      <c r="Y215" s="106"/>
    </row>
    <row r="216" spans="1:25">
      <c r="A216" s="1">
        <v>51044</v>
      </c>
      <c r="B216" s="9">
        <f t="shared" si="104"/>
        <v>31</v>
      </c>
      <c r="C216" s="5">
        <f>VLOOKUP(A216,Encargos!$A$8:$B$652,2,0)</f>
        <v>2.359E-3</v>
      </c>
      <c r="D216">
        <f t="shared" si="119"/>
        <v>103</v>
      </c>
      <c r="E216" s="7">
        <f t="shared" si="114"/>
        <v>46113099619.411186</v>
      </c>
      <c r="F216" s="7">
        <f t="shared" si="115"/>
        <v>108780802.00219099</v>
      </c>
      <c r="G216" s="7">
        <f t="shared" si="108"/>
        <v>46221880421.413376</v>
      </c>
      <c r="H216" s="7">
        <f t="shared" si="109"/>
        <v>154072934.73804459</v>
      </c>
      <c r="I216" s="8">
        <f t="shared" si="110"/>
        <v>530932373.84664756</v>
      </c>
      <c r="J216" s="7">
        <f t="shared" si="111"/>
        <v>154072934.73804459</v>
      </c>
      <c r="K216" s="8">
        <f t="shared" si="106"/>
        <v>376859439.108603</v>
      </c>
      <c r="L216" s="7">
        <v>0</v>
      </c>
      <c r="M216" s="7">
        <f t="shared" si="107"/>
        <v>45845020982.304771</v>
      </c>
      <c r="N216" s="107" t="s">
        <v>521</v>
      </c>
      <c r="O216" s="10">
        <f t="shared" si="112"/>
        <v>29</v>
      </c>
      <c r="P216" s="11">
        <f t="shared" si="116"/>
        <v>156071988.70484513</v>
      </c>
      <c r="Q216" s="11">
        <f t="shared" si="113"/>
        <v>377691031.71676266</v>
      </c>
      <c r="R216" s="37">
        <f t="shared" si="117"/>
        <v>533763020.42160779</v>
      </c>
      <c r="S216" s="39">
        <f t="shared" si="105"/>
        <v>1</v>
      </c>
      <c r="T216" s="38">
        <f t="shared" si="120"/>
        <v>156071988.70484513</v>
      </c>
      <c r="U216" s="15">
        <f t="shared" si="121"/>
        <v>377691031.71676266</v>
      </c>
      <c r="V216" s="15">
        <f t="shared" si="118"/>
        <v>533763020.42160779</v>
      </c>
      <c r="W216" s="13"/>
      <c r="X216" s="14"/>
      <c r="Y216" s="106"/>
    </row>
    <row r="217" spans="1:25">
      <c r="A217" s="1">
        <v>51075</v>
      </c>
      <c r="B217" s="9">
        <f t="shared" si="104"/>
        <v>30</v>
      </c>
      <c r="C217" s="5">
        <f>VLOOKUP(A217,Encargos!$A$8:$B$652,2,0)</f>
        <v>1.8640000000000002E-3</v>
      </c>
      <c r="D217">
        <f t="shared" si="119"/>
        <v>102</v>
      </c>
      <c r="E217" s="7">
        <f t="shared" si="114"/>
        <v>45845020982.304771</v>
      </c>
      <c r="F217" s="7">
        <f t="shared" si="115"/>
        <v>85455119.11101611</v>
      </c>
      <c r="G217" s="7">
        <f t="shared" si="108"/>
        <v>45930476101.415787</v>
      </c>
      <c r="H217" s="7">
        <f t="shared" si="109"/>
        <v>153101587.00471929</v>
      </c>
      <c r="I217" s="8">
        <f t="shared" si="110"/>
        <v>531922031.79149765</v>
      </c>
      <c r="J217" s="7">
        <f t="shared" si="111"/>
        <v>153101587.00471929</v>
      </c>
      <c r="K217" s="8">
        <f t="shared" si="106"/>
        <v>378820444.78677833</v>
      </c>
      <c r="L217" s="7">
        <v>0</v>
      </c>
      <c r="M217" s="7">
        <f t="shared" si="107"/>
        <v>45551655656.629013</v>
      </c>
      <c r="N217" s="107" t="s">
        <v>276</v>
      </c>
      <c r="O217" s="10">
        <f t="shared" si="112"/>
        <v>29</v>
      </c>
      <c r="P217" s="11">
        <f t="shared" si="116"/>
        <v>155094411.04593599</v>
      </c>
      <c r="Q217" s="11">
        <f t="shared" si="113"/>
        <v>379503007.52688611</v>
      </c>
      <c r="R217" s="37">
        <f t="shared" si="117"/>
        <v>534597418.57282209</v>
      </c>
      <c r="S217" s="39">
        <f t="shared" si="105"/>
        <v>1</v>
      </c>
      <c r="T217" s="38">
        <f t="shared" si="120"/>
        <v>155094411.04593599</v>
      </c>
      <c r="U217" s="15">
        <f t="shared" si="121"/>
        <v>379503007.52688611</v>
      </c>
      <c r="V217" s="15">
        <f t="shared" si="118"/>
        <v>534597418.57282209</v>
      </c>
      <c r="W217" s="13"/>
      <c r="X217" s="14"/>
      <c r="Y217" s="106"/>
    </row>
    <row r="218" spans="1:25">
      <c r="A218" s="1">
        <v>51105</v>
      </c>
      <c r="B218" s="9">
        <f t="shared" si="104"/>
        <v>31</v>
      </c>
      <c r="C218" s="5">
        <f>VLOOKUP(A218,Encargos!$A$8:$B$652,2,0)</f>
        <v>1.616E-3</v>
      </c>
      <c r="D218">
        <f t="shared" si="119"/>
        <v>101</v>
      </c>
      <c r="E218" s="7">
        <f t="shared" si="114"/>
        <v>45551655656.629013</v>
      </c>
      <c r="F218" s="7">
        <f t="shared" si="115"/>
        <v>73611475.541112483</v>
      </c>
      <c r="G218" s="7">
        <f t="shared" si="108"/>
        <v>45625267132.170128</v>
      </c>
      <c r="H218" s="7">
        <f t="shared" si="109"/>
        <v>152084223.77390045</v>
      </c>
      <c r="I218" s="8">
        <f t="shared" si="110"/>
        <v>532781617.79487288</v>
      </c>
      <c r="J218" s="7">
        <f t="shared" si="111"/>
        <v>152084223.77390045</v>
      </c>
      <c r="K218" s="8">
        <f t="shared" si="106"/>
        <v>380697394.02097243</v>
      </c>
      <c r="L218" s="7">
        <v>0</v>
      </c>
      <c r="M218" s="7">
        <f t="shared" si="107"/>
        <v>45244569738.149155</v>
      </c>
      <c r="N218" s="107" t="s">
        <v>522</v>
      </c>
      <c r="O218" s="10">
        <f t="shared" si="112"/>
        <v>29</v>
      </c>
      <c r="P218" s="11">
        <f t="shared" si="116"/>
        <v>153977818.64839557</v>
      </c>
      <c r="Q218" s="11">
        <f t="shared" si="113"/>
        <v>381272880.25232887</v>
      </c>
      <c r="R218" s="37">
        <f t="shared" si="117"/>
        <v>535250698.90072441</v>
      </c>
      <c r="S218" s="39">
        <f t="shared" si="105"/>
        <v>1</v>
      </c>
      <c r="T218" s="38">
        <f t="shared" si="120"/>
        <v>153977818.64839557</v>
      </c>
      <c r="U218" s="15">
        <f t="shared" si="121"/>
        <v>381272880.25232887</v>
      </c>
      <c r="V218" s="15">
        <f t="shared" si="118"/>
        <v>535250698.90072441</v>
      </c>
      <c r="W218" s="13"/>
      <c r="X218" s="14"/>
      <c r="Y218" s="106"/>
    </row>
    <row r="219" spans="1:25">
      <c r="A219" s="1">
        <v>51136</v>
      </c>
      <c r="B219" s="9">
        <f t="shared" si="104"/>
        <v>31</v>
      </c>
      <c r="C219" s="5">
        <f>VLOOKUP(A219,Encargos!$A$8:$B$652,2,0)</f>
        <v>1.616E-3</v>
      </c>
      <c r="D219">
        <f t="shared" si="119"/>
        <v>100</v>
      </c>
      <c r="E219" s="7">
        <f t="shared" si="114"/>
        <v>45244569738.149155</v>
      </c>
      <c r="F219" s="7">
        <f t="shared" si="115"/>
        <v>73115224.696849033</v>
      </c>
      <c r="G219" s="7">
        <f t="shared" si="108"/>
        <v>45317684962.846001</v>
      </c>
      <c r="H219" s="7">
        <f t="shared" si="109"/>
        <v>151058949.87615335</v>
      </c>
      <c r="I219" s="8">
        <f t="shared" si="110"/>
        <v>533642592.88922924</v>
      </c>
      <c r="J219" s="7">
        <f t="shared" si="111"/>
        <v>151058949.87615335</v>
      </c>
      <c r="K219" s="8">
        <f t="shared" si="106"/>
        <v>382583643.01307589</v>
      </c>
      <c r="L219" s="7">
        <v>0</v>
      </c>
      <c r="M219" s="7">
        <f t="shared" si="107"/>
        <v>44935101319.832924</v>
      </c>
      <c r="N219" s="107" t="s">
        <v>523</v>
      </c>
      <c r="O219" s="10">
        <f t="shared" si="112"/>
        <v>29</v>
      </c>
      <c r="P219" s="11">
        <f t="shared" si="116"/>
        <v>152953683.41257527</v>
      </c>
      <c r="Q219" s="11">
        <f t="shared" si="113"/>
        <v>383161980.61757255</v>
      </c>
      <c r="R219" s="37">
        <f t="shared" si="117"/>
        <v>536115664.03014779</v>
      </c>
      <c r="S219" s="39">
        <f t="shared" si="105"/>
        <v>1</v>
      </c>
      <c r="T219" s="38">
        <f t="shared" si="120"/>
        <v>152953683.41257527</v>
      </c>
      <c r="U219" s="15">
        <f t="shared" si="121"/>
        <v>383161980.61757255</v>
      </c>
      <c r="V219" s="15">
        <f t="shared" si="118"/>
        <v>536115664.03014779</v>
      </c>
      <c r="W219" s="13"/>
      <c r="X219" s="14"/>
      <c r="Y219" s="106"/>
    </row>
    <row r="220" spans="1:25">
      <c r="A220" s="1">
        <v>51167</v>
      </c>
      <c r="B220" s="9">
        <f t="shared" si="104"/>
        <v>29</v>
      </c>
      <c r="C220" s="5">
        <f>VLOOKUP(A220,Encargos!$A$8:$B$652,2,0)</f>
        <v>2.111E-3</v>
      </c>
      <c r="D220">
        <f t="shared" si="119"/>
        <v>99</v>
      </c>
      <c r="E220" s="7">
        <f t="shared" si="114"/>
        <v>44935101319.832924</v>
      </c>
      <c r="F220" s="7">
        <f t="shared" si="115"/>
        <v>94857998.886167303</v>
      </c>
      <c r="G220" s="7">
        <f t="shared" si="108"/>
        <v>45029959318.719093</v>
      </c>
      <c r="H220" s="7">
        <f t="shared" si="109"/>
        <v>150099864.39573032</v>
      </c>
      <c r="I220" s="8">
        <f t="shared" si="110"/>
        <v>534769112.40281856</v>
      </c>
      <c r="J220" s="7">
        <f t="shared" si="111"/>
        <v>150099864.39573032</v>
      </c>
      <c r="K220" s="8">
        <f t="shared" si="106"/>
        <v>384669248.00708824</v>
      </c>
      <c r="L220" s="7">
        <v>0</v>
      </c>
      <c r="M220" s="7">
        <f t="shared" si="107"/>
        <v>44645290070.712006</v>
      </c>
      <c r="N220" s="107" t="s">
        <v>524</v>
      </c>
      <c r="O220" s="10">
        <f t="shared" si="112"/>
        <v>27</v>
      </c>
      <c r="P220" s="11">
        <f t="shared" si="116"/>
        <v>152057550.26990059</v>
      </c>
      <c r="Q220" s="11">
        <f t="shared" si="113"/>
        <v>385425227.2601763</v>
      </c>
      <c r="R220" s="37">
        <f t="shared" si="117"/>
        <v>537482777.53007686</v>
      </c>
      <c r="S220" s="39">
        <f t="shared" si="105"/>
        <v>1</v>
      </c>
      <c r="T220" s="38">
        <f t="shared" si="120"/>
        <v>152057550.26990059</v>
      </c>
      <c r="U220" s="15">
        <f t="shared" si="121"/>
        <v>385425227.2601763</v>
      </c>
      <c r="V220" s="15">
        <f t="shared" si="118"/>
        <v>537482777.53007686</v>
      </c>
      <c r="W220" s="13"/>
      <c r="X220" s="14"/>
      <c r="Y220" s="106"/>
    </row>
    <row r="221" spans="1:25">
      <c r="A221" s="1">
        <v>51196</v>
      </c>
      <c r="B221" s="9">
        <f t="shared" ref="B221:B284" si="122">DAY(EDATE(A221,1)-1)</f>
        <v>31</v>
      </c>
      <c r="C221" s="5">
        <f>VLOOKUP(A221,Encargos!$A$8:$B$652,2,0)</f>
        <v>2.111E-3</v>
      </c>
      <c r="D221">
        <f t="shared" si="119"/>
        <v>98</v>
      </c>
      <c r="E221" s="7">
        <f t="shared" si="114"/>
        <v>44645290070.712006</v>
      </c>
      <c r="F221" s="7">
        <f t="shared" si="115"/>
        <v>94246207.33927305</v>
      </c>
      <c r="G221" s="7">
        <f t="shared" si="108"/>
        <v>44739536278.051277</v>
      </c>
      <c r="H221" s="7">
        <f t="shared" si="109"/>
        <v>149131787.59350428</v>
      </c>
      <c r="I221" s="8">
        <f t="shared" si="110"/>
        <v>535898009.9991008</v>
      </c>
      <c r="J221" s="7">
        <f t="shared" si="111"/>
        <v>149131787.59350428</v>
      </c>
      <c r="K221" s="8">
        <f t="shared" si="106"/>
        <v>386766222.40559649</v>
      </c>
      <c r="L221" s="7">
        <v>0</v>
      </c>
      <c r="M221" s="7">
        <f t="shared" si="107"/>
        <v>44352770055.645683</v>
      </c>
      <c r="N221" s="107" t="s">
        <v>525</v>
      </c>
      <c r="O221" s="10">
        <f t="shared" si="112"/>
        <v>29</v>
      </c>
      <c r="P221" s="11">
        <f t="shared" si="116"/>
        <v>151100473.7923899</v>
      </c>
      <c r="Q221" s="11">
        <f t="shared" si="113"/>
        <v>387529958.86425823</v>
      </c>
      <c r="R221" s="37">
        <f t="shared" si="117"/>
        <v>538630432.65664816</v>
      </c>
      <c r="S221" s="39">
        <f t="shared" si="105"/>
        <v>1</v>
      </c>
      <c r="T221" s="38">
        <f t="shared" si="120"/>
        <v>151100473.7923899</v>
      </c>
      <c r="U221" s="15">
        <f t="shared" si="121"/>
        <v>387529958.86425829</v>
      </c>
      <c r="V221" s="15">
        <f t="shared" si="118"/>
        <v>538630432.65664816</v>
      </c>
      <c r="W221" s="13"/>
      <c r="X221" s="14"/>
      <c r="Y221" s="106"/>
    </row>
    <row r="222" spans="1:25">
      <c r="A222" s="1">
        <v>51227</v>
      </c>
      <c r="B222" s="9">
        <f t="shared" si="122"/>
        <v>30</v>
      </c>
      <c r="C222" s="5">
        <f>VLOOKUP(A222,Encargos!$A$8:$B$652,2,0)</f>
        <v>1.369E-3</v>
      </c>
      <c r="D222">
        <f t="shared" si="119"/>
        <v>97</v>
      </c>
      <c r="E222" s="7">
        <f t="shared" si="114"/>
        <v>44352770055.645683</v>
      </c>
      <c r="F222" s="7">
        <f t="shared" si="115"/>
        <v>60718942.206178941</v>
      </c>
      <c r="G222" s="7">
        <f t="shared" si="108"/>
        <v>44413488997.85186</v>
      </c>
      <c r="H222" s="7">
        <f t="shared" si="109"/>
        <v>148044963.32617289</v>
      </c>
      <c r="I222" s="8">
        <f t="shared" si="110"/>
        <v>536631654.37478966</v>
      </c>
      <c r="J222" s="7">
        <f t="shared" si="111"/>
        <v>148044963.32617289</v>
      </c>
      <c r="K222" s="8">
        <f t="shared" si="106"/>
        <v>388586691.04861677</v>
      </c>
      <c r="L222" s="7">
        <v>0</v>
      </c>
      <c r="M222" s="7">
        <f t="shared" si="107"/>
        <v>44024902306.803246</v>
      </c>
      <c r="N222" s="107" t="s">
        <v>281</v>
      </c>
      <c r="O222" s="10">
        <f t="shared" si="112"/>
        <v>29</v>
      </c>
      <c r="P222" s="11">
        <f t="shared" si="116"/>
        <v>149972215.23161203</v>
      </c>
      <c r="Q222" s="11">
        <f t="shared" si="113"/>
        <v>389100921.99488598</v>
      </c>
      <c r="R222" s="37">
        <f t="shared" si="117"/>
        <v>539073137.22649801</v>
      </c>
      <c r="S222" s="39">
        <f t="shared" si="105"/>
        <v>1</v>
      </c>
      <c r="T222" s="38">
        <f t="shared" si="120"/>
        <v>149972215.23161203</v>
      </c>
      <c r="U222" s="15">
        <f t="shared" si="121"/>
        <v>389100921.99488598</v>
      </c>
      <c r="V222" s="15">
        <f t="shared" si="118"/>
        <v>539073137.22649801</v>
      </c>
      <c r="W222" s="13"/>
      <c r="X222" s="14"/>
      <c r="Y222" s="106"/>
    </row>
    <row r="223" spans="1:25">
      <c r="A223" s="1">
        <v>51257</v>
      </c>
      <c r="B223" s="9">
        <f t="shared" si="122"/>
        <v>31</v>
      </c>
      <c r="C223" s="5">
        <f>VLOOKUP(A223,Encargos!$A$8:$B$652,2,0)</f>
        <v>1.8640000000000002E-3</v>
      </c>
      <c r="D223">
        <f t="shared" si="119"/>
        <v>96</v>
      </c>
      <c r="E223" s="7">
        <f t="shared" si="114"/>
        <v>44024902306.803246</v>
      </c>
      <c r="F223" s="7">
        <f t="shared" si="115"/>
        <v>82062417.899881259</v>
      </c>
      <c r="G223" s="7">
        <f t="shared" si="108"/>
        <v>44106964724.703125</v>
      </c>
      <c r="H223" s="7">
        <f t="shared" si="109"/>
        <v>147023215.74901041</v>
      </c>
      <c r="I223" s="8">
        <f t="shared" si="110"/>
        <v>537631935.77854419</v>
      </c>
      <c r="J223" s="7">
        <f t="shared" si="111"/>
        <v>147023215.74901041</v>
      </c>
      <c r="K223" s="8">
        <f t="shared" si="106"/>
        <v>390608720.02953374</v>
      </c>
      <c r="L223" s="7">
        <v>0</v>
      </c>
      <c r="M223" s="7">
        <f t="shared" si="107"/>
        <v>43716356004.673592</v>
      </c>
      <c r="N223" s="107" t="s">
        <v>526</v>
      </c>
      <c r="O223" s="10">
        <f t="shared" si="112"/>
        <v>29</v>
      </c>
      <c r="P223" s="11">
        <f t="shared" si="116"/>
        <v>148958800.38812158</v>
      </c>
      <c r="Q223" s="11">
        <f t="shared" si="113"/>
        <v>391289799.90694255</v>
      </c>
      <c r="R223" s="37">
        <f t="shared" si="117"/>
        <v>540248600.29506409</v>
      </c>
      <c r="S223" s="39">
        <f t="shared" si="105"/>
        <v>1</v>
      </c>
      <c r="T223" s="38">
        <f t="shared" si="120"/>
        <v>148958800.38812158</v>
      </c>
      <c r="U223" s="15">
        <f t="shared" si="121"/>
        <v>391289799.90694249</v>
      </c>
      <c r="V223" s="15">
        <f t="shared" si="118"/>
        <v>540248600.29506409</v>
      </c>
      <c r="W223" s="13"/>
      <c r="X223" s="14"/>
      <c r="Y223" s="106"/>
    </row>
    <row r="224" spans="1:25">
      <c r="A224" s="1">
        <v>51288</v>
      </c>
      <c r="B224" s="9">
        <f t="shared" si="122"/>
        <v>30</v>
      </c>
      <c r="C224" s="5">
        <f>VLOOKUP(A224,Encargos!$A$8:$B$652,2,0)</f>
        <v>1.8640000000000002E-3</v>
      </c>
      <c r="D224">
        <f t="shared" si="119"/>
        <v>95</v>
      </c>
      <c r="E224" s="7">
        <f t="shared" si="114"/>
        <v>43716356004.673592</v>
      </c>
      <c r="F224" s="7">
        <f t="shared" si="115"/>
        <v>81487287.592711583</v>
      </c>
      <c r="G224" s="7">
        <f t="shared" si="108"/>
        <v>43797843292.266304</v>
      </c>
      <c r="H224" s="7">
        <f t="shared" si="109"/>
        <v>145992810.97422102</v>
      </c>
      <c r="I224" s="8">
        <f t="shared" si="110"/>
        <v>538634081.70683551</v>
      </c>
      <c r="J224" s="7">
        <f t="shared" si="111"/>
        <v>145992810.97422102</v>
      </c>
      <c r="K224" s="8">
        <f t="shared" si="106"/>
        <v>392641270.73261452</v>
      </c>
      <c r="L224" s="7">
        <v>0</v>
      </c>
      <c r="M224" s="7">
        <f t="shared" si="107"/>
        <v>43405202021.533691</v>
      </c>
      <c r="N224" s="107" t="s">
        <v>283</v>
      </c>
      <c r="O224" s="10">
        <f t="shared" si="112"/>
        <v>29</v>
      </c>
      <c r="P224" s="11">
        <f t="shared" si="116"/>
        <v>147994491.82966745</v>
      </c>
      <c r="Q224" s="11">
        <f t="shared" si="113"/>
        <v>393348735.98513407</v>
      </c>
      <c r="R224" s="37">
        <f t="shared" si="117"/>
        <v>541343227.81480145</v>
      </c>
      <c r="S224" s="39">
        <f t="shared" si="105"/>
        <v>1</v>
      </c>
      <c r="T224" s="38">
        <f t="shared" si="120"/>
        <v>147994491.82966745</v>
      </c>
      <c r="U224" s="15">
        <f t="shared" si="121"/>
        <v>393348735.98513401</v>
      </c>
      <c r="V224" s="15">
        <f t="shared" si="118"/>
        <v>541343227.81480145</v>
      </c>
      <c r="W224" s="13"/>
      <c r="X224" s="14"/>
      <c r="Y224" s="106"/>
    </row>
    <row r="225" spans="1:25">
      <c r="A225" s="1">
        <v>51318</v>
      </c>
      <c r="B225" s="9">
        <f t="shared" si="122"/>
        <v>31</v>
      </c>
      <c r="C225" s="5">
        <f>VLOOKUP(A225,Encargos!$A$8:$B$652,2,0)</f>
        <v>1.8640000000000002E-3</v>
      </c>
      <c r="D225">
        <f t="shared" si="119"/>
        <v>94</v>
      </c>
      <c r="E225" s="7">
        <f t="shared" si="114"/>
        <v>43405202021.533691</v>
      </c>
      <c r="F225" s="7">
        <f t="shared" si="115"/>
        <v>80907296.568138808</v>
      </c>
      <c r="G225" s="7">
        <f t="shared" si="108"/>
        <v>43486109318.10183</v>
      </c>
      <c r="H225" s="7">
        <f t="shared" si="109"/>
        <v>144953697.72700611</v>
      </c>
      <c r="I225" s="8">
        <f t="shared" si="110"/>
        <v>539638095.63513696</v>
      </c>
      <c r="J225" s="7">
        <f t="shared" si="111"/>
        <v>144953697.72700611</v>
      </c>
      <c r="K225" s="8">
        <f t="shared" si="106"/>
        <v>394684397.90813088</v>
      </c>
      <c r="L225" s="7">
        <v>0</v>
      </c>
      <c r="M225" s="7">
        <f t="shared" si="107"/>
        <v>43091424920.193695</v>
      </c>
      <c r="N225" s="107" t="s">
        <v>527</v>
      </c>
      <c r="O225" s="10">
        <f t="shared" si="112"/>
        <v>29</v>
      </c>
      <c r="P225" s="11">
        <f t="shared" si="116"/>
        <v>146891939.87964329</v>
      </c>
      <c r="Q225" s="11">
        <f t="shared" si="113"/>
        <v>395372584.28892165</v>
      </c>
      <c r="R225" s="37">
        <f t="shared" si="117"/>
        <v>542264524.16856492</v>
      </c>
      <c r="S225" s="39">
        <f t="shared" si="105"/>
        <v>1</v>
      </c>
      <c r="T225" s="38">
        <f t="shared" si="120"/>
        <v>146891939.87964329</v>
      </c>
      <c r="U225" s="15">
        <f t="shared" si="121"/>
        <v>395372584.28892159</v>
      </c>
      <c r="V225" s="15">
        <f t="shared" si="118"/>
        <v>542264524.16856492</v>
      </c>
      <c r="W225" s="13"/>
      <c r="X225" s="14"/>
      <c r="Y225" s="106"/>
    </row>
    <row r="226" spans="1:25">
      <c r="A226" s="1">
        <v>51349</v>
      </c>
      <c r="B226" s="9">
        <f t="shared" si="122"/>
        <v>31</v>
      </c>
      <c r="C226" s="5">
        <f>VLOOKUP(A226,Encargos!$A$8:$B$652,2,0)</f>
        <v>1.8640000000000002E-3</v>
      </c>
      <c r="D226">
        <f t="shared" si="119"/>
        <v>93</v>
      </c>
      <c r="E226" s="7">
        <f t="shared" si="114"/>
        <v>43091424920.193695</v>
      </c>
      <c r="F226" s="7">
        <f t="shared" si="115"/>
        <v>80322416.051241055</v>
      </c>
      <c r="G226" s="7">
        <f t="shared" si="108"/>
        <v>43171747336.244934</v>
      </c>
      <c r="H226" s="7">
        <f t="shared" si="109"/>
        <v>143905824.45414978</v>
      </c>
      <c r="I226" s="8">
        <f t="shared" si="110"/>
        <v>540643981.04540098</v>
      </c>
      <c r="J226" s="7">
        <f t="shared" si="111"/>
        <v>143905824.45414978</v>
      </c>
      <c r="K226" s="8">
        <f t="shared" si="106"/>
        <v>396738156.59125119</v>
      </c>
      <c r="L226" s="7">
        <v>0</v>
      </c>
      <c r="M226" s="7">
        <f t="shared" si="107"/>
        <v>42775009179.653679</v>
      </c>
      <c r="N226" s="107" t="s">
        <v>528</v>
      </c>
      <c r="O226" s="10">
        <f t="shared" si="112"/>
        <v>29</v>
      </c>
      <c r="P226" s="11">
        <f t="shared" si="116"/>
        <v>145845381.25962546</v>
      </c>
      <c r="Q226" s="11">
        <f t="shared" si="113"/>
        <v>397429923.9819898</v>
      </c>
      <c r="R226" s="37">
        <f t="shared" si="117"/>
        <v>543275305.2416153</v>
      </c>
      <c r="S226" s="39">
        <f t="shared" si="105"/>
        <v>1</v>
      </c>
      <c r="T226" s="38">
        <f t="shared" si="120"/>
        <v>145845381.25962546</v>
      </c>
      <c r="U226" s="15">
        <f t="shared" si="121"/>
        <v>397429923.98198986</v>
      </c>
      <c r="V226" s="15">
        <f t="shared" si="118"/>
        <v>543275305.2416153</v>
      </c>
      <c r="W226" s="13"/>
      <c r="X226" s="14"/>
      <c r="Y226" s="106"/>
    </row>
    <row r="227" spans="1:25">
      <c r="A227" s="1">
        <v>51380</v>
      </c>
      <c r="B227" s="9">
        <f t="shared" si="122"/>
        <v>30</v>
      </c>
      <c r="C227" s="5">
        <f>VLOOKUP(A227,Encargos!$A$8:$B$652,2,0)</f>
        <v>2.111E-3</v>
      </c>
      <c r="D227">
        <f t="shared" si="119"/>
        <v>92</v>
      </c>
      <c r="E227" s="7">
        <f t="shared" si="114"/>
        <v>42775009179.653679</v>
      </c>
      <c r="F227" s="7">
        <f t="shared" si="115"/>
        <v>90298044.378248915</v>
      </c>
      <c r="G227" s="7">
        <f t="shared" si="108"/>
        <v>42865307224.031929</v>
      </c>
      <c r="H227" s="7">
        <f t="shared" si="109"/>
        <v>142884357.41343978</v>
      </c>
      <c r="I227" s="8">
        <f t="shared" si="110"/>
        <v>541785280.48938763</v>
      </c>
      <c r="J227" s="7">
        <f t="shared" si="111"/>
        <v>142884357.41343978</v>
      </c>
      <c r="K227" s="8">
        <f t="shared" si="106"/>
        <v>398900923.07594788</v>
      </c>
      <c r="L227" s="7">
        <v>0</v>
      </c>
      <c r="M227" s="7">
        <f t="shared" si="107"/>
        <v>42466406300.955978</v>
      </c>
      <c r="N227" s="107" t="s">
        <v>286</v>
      </c>
      <c r="O227" s="10">
        <f t="shared" si="112"/>
        <v>29</v>
      </c>
      <c r="P227" s="11">
        <f t="shared" si="116"/>
        <v>144925139.55821323</v>
      </c>
      <c r="Q227" s="11">
        <f t="shared" si="113"/>
        <v>399714904.97747278</v>
      </c>
      <c r="R227" s="37">
        <f t="shared" si="117"/>
        <v>544640044.53568602</v>
      </c>
      <c r="S227" s="39">
        <f t="shared" si="105"/>
        <v>1</v>
      </c>
      <c r="T227" s="38">
        <f t="shared" si="120"/>
        <v>144925139.55821323</v>
      </c>
      <c r="U227" s="15">
        <f t="shared" si="121"/>
        <v>399714904.97747278</v>
      </c>
      <c r="V227" s="15">
        <f t="shared" si="118"/>
        <v>544640044.53568602</v>
      </c>
      <c r="W227" s="13"/>
      <c r="X227" s="14"/>
      <c r="Y227" s="106"/>
    </row>
    <row r="228" spans="1:25">
      <c r="A228" s="1">
        <v>51410</v>
      </c>
      <c r="B228" s="9">
        <f t="shared" si="122"/>
        <v>31</v>
      </c>
      <c r="C228" s="5">
        <f>VLOOKUP(A228,Encargos!$A$8:$B$652,2,0)</f>
        <v>2.359E-3</v>
      </c>
      <c r="D228">
        <f t="shared" si="119"/>
        <v>91</v>
      </c>
      <c r="E228" s="7">
        <f t="shared" si="114"/>
        <v>42466406300.955978</v>
      </c>
      <c r="F228" s="7">
        <f t="shared" si="115"/>
        <v>100178252.46395515</v>
      </c>
      <c r="G228" s="7">
        <f t="shared" si="108"/>
        <v>42566584553.419937</v>
      </c>
      <c r="H228" s="7">
        <f t="shared" si="109"/>
        <v>141888615.17806646</v>
      </c>
      <c r="I228" s="8">
        <f t="shared" si="110"/>
        <v>543063351.96606219</v>
      </c>
      <c r="J228" s="7">
        <f t="shared" si="111"/>
        <v>141888615.17806646</v>
      </c>
      <c r="K228" s="8">
        <f t="shared" si="106"/>
        <v>401174736.7879957</v>
      </c>
      <c r="L228" s="7">
        <v>0</v>
      </c>
      <c r="M228" s="7">
        <f t="shared" si="107"/>
        <v>42165409816.631943</v>
      </c>
      <c r="N228" s="107" t="s">
        <v>529</v>
      </c>
      <c r="O228" s="10">
        <f t="shared" si="112"/>
        <v>29</v>
      </c>
      <c r="P228" s="11">
        <f t="shared" si="116"/>
        <v>143898689.93607768</v>
      </c>
      <c r="Q228" s="11">
        <f t="shared" si="113"/>
        <v>402059984.4720723</v>
      </c>
      <c r="R228" s="37">
        <f t="shared" si="117"/>
        <v>545958674.40814996</v>
      </c>
      <c r="S228" s="39">
        <f t="shared" si="105"/>
        <v>1</v>
      </c>
      <c r="T228" s="38">
        <f t="shared" si="120"/>
        <v>143898689.93607768</v>
      </c>
      <c r="U228" s="15">
        <f t="shared" si="121"/>
        <v>402059984.47207224</v>
      </c>
      <c r="V228" s="15">
        <f t="shared" si="118"/>
        <v>545958674.40814996</v>
      </c>
      <c r="W228" s="13"/>
      <c r="X228" s="14"/>
      <c r="Y228" s="106"/>
    </row>
    <row r="229" spans="1:25">
      <c r="A229" s="1">
        <v>51441</v>
      </c>
      <c r="B229" s="9">
        <f t="shared" si="122"/>
        <v>30</v>
      </c>
      <c r="C229" s="5">
        <f>VLOOKUP(A229,Encargos!$A$8:$B$652,2,0)</f>
        <v>1.369E-3</v>
      </c>
      <c r="D229">
        <f t="shared" si="119"/>
        <v>90</v>
      </c>
      <c r="E229" s="7">
        <f t="shared" si="114"/>
        <v>42165409816.631943</v>
      </c>
      <c r="F229" s="7">
        <f t="shared" si="115"/>
        <v>57724446.038969129</v>
      </c>
      <c r="G229" s="7">
        <f t="shared" si="108"/>
        <v>42223134262.670914</v>
      </c>
      <c r="H229" s="7">
        <f t="shared" si="109"/>
        <v>140743780.87556973</v>
      </c>
      <c r="I229" s="8">
        <f t="shared" si="110"/>
        <v>543806805.69490373</v>
      </c>
      <c r="J229" s="7">
        <f t="shared" si="111"/>
        <v>140743780.87556973</v>
      </c>
      <c r="K229" s="8">
        <f t="shared" si="106"/>
        <v>403063024.81933403</v>
      </c>
      <c r="L229" s="7">
        <v>0</v>
      </c>
      <c r="M229" s="7">
        <f t="shared" si="107"/>
        <v>41820071237.851585</v>
      </c>
      <c r="N229" s="107" t="s">
        <v>288</v>
      </c>
      <c r="O229" s="10">
        <f t="shared" si="112"/>
        <v>29</v>
      </c>
      <c r="P229" s="11">
        <f t="shared" si="116"/>
        <v>142684520.10269535</v>
      </c>
      <c r="Q229" s="11">
        <f t="shared" si="113"/>
        <v>403596412.82626671</v>
      </c>
      <c r="R229" s="37">
        <f t="shared" si="117"/>
        <v>546280932.92896199</v>
      </c>
      <c r="S229" s="39">
        <f t="shared" si="105"/>
        <v>1</v>
      </c>
      <c r="T229" s="38">
        <f t="shared" si="120"/>
        <v>142684520.10269535</v>
      </c>
      <c r="U229" s="15">
        <f t="shared" si="121"/>
        <v>403596412.82626665</v>
      </c>
      <c r="V229" s="15">
        <f t="shared" si="118"/>
        <v>546280932.92896199</v>
      </c>
      <c r="W229" s="13"/>
      <c r="X229" s="14"/>
      <c r="Y229" s="106"/>
    </row>
    <row r="230" spans="1:25">
      <c r="A230" s="1">
        <v>51471</v>
      </c>
      <c r="B230" s="9">
        <f t="shared" si="122"/>
        <v>31</v>
      </c>
      <c r="C230" s="5">
        <f>VLOOKUP(A230,Encargos!$A$8:$B$652,2,0)</f>
        <v>2.111E-3</v>
      </c>
      <c r="D230">
        <f t="shared" si="119"/>
        <v>89</v>
      </c>
      <c r="E230" s="7">
        <f t="shared" si="114"/>
        <v>41820071237.851585</v>
      </c>
      <c r="F230" s="7">
        <f t="shared" si="115"/>
        <v>88282170.383104697</v>
      </c>
      <c r="G230" s="7">
        <f t="shared" si="108"/>
        <v>41908353408.234688</v>
      </c>
      <c r="H230" s="7">
        <f t="shared" si="109"/>
        <v>139694511.3607823</v>
      </c>
      <c r="I230" s="8">
        <f t="shared" si="110"/>
        <v>544954781.86172569</v>
      </c>
      <c r="J230" s="7">
        <f t="shared" si="111"/>
        <v>139694511.3607823</v>
      </c>
      <c r="K230" s="8">
        <f t="shared" si="106"/>
        <v>405260270.50094342</v>
      </c>
      <c r="L230" s="7">
        <v>0</v>
      </c>
      <c r="M230" s="7">
        <f t="shared" si="107"/>
        <v>41503093137.733742</v>
      </c>
      <c r="N230" s="107" t="s">
        <v>530</v>
      </c>
      <c r="O230" s="10">
        <f t="shared" si="112"/>
        <v>29</v>
      </c>
      <c r="P230" s="11">
        <f t="shared" si="116"/>
        <v>141672856.30916655</v>
      </c>
      <c r="Q230" s="11">
        <f t="shared" si="113"/>
        <v>406060526.63991958</v>
      </c>
      <c r="R230" s="37">
        <f t="shared" si="117"/>
        <v>547733382.94908619</v>
      </c>
      <c r="S230" s="39">
        <f t="shared" si="105"/>
        <v>1</v>
      </c>
      <c r="T230" s="38">
        <f t="shared" si="120"/>
        <v>141672856.30916655</v>
      </c>
      <c r="U230" s="15">
        <f t="shared" si="121"/>
        <v>406060526.63991964</v>
      </c>
      <c r="V230" s="15">
        <f t="shared" si="118"/>
        <v>547733382.94908619</v>
      </c>
      <c r="W230" s="13"/>
      <c r="X230" s="14"/>
      <c r="Y230" s="106"/>
    </row>
    <row r="231" spans="1:25">
      <c r="A231" s="1">
        <v>51502</v>
      </c>
      <c r="B231" s="9">
        <f t="shared" si="122"/>
        <v>31</v>
      </c>
      <c r="C231" s="5">
        <f>VLOOKUP(A231,Encargos!$A$8:$B$652,2,0)</f>
        <v>1.616E-3</v>
      </c>
      <c r="D231">
        <f t="shared" si="119"/>
        <v>88</v>
      </c>
      <c r="E231" s="7">
        <f t="shared" si="114"/>
        <v>41503093137.733742</v>
      </c>
      <c r="F231" s="7">
        <f t="shared" si="115"/>
        <v>67068998.510577731</v>
      </c>
      <c r="G231" s="7">
        <f t="shared" si="108"/>
        <v>41570162136.244316</v>
      </c>
      <c r="H231" s="7">
        <f t="shared" si="109"/>
        <v>138567207.12081438</v>
      </c>
      <c r="I231" s="8">
        <f t="shared" si="110"/>
        <v>545835428.78921413</v>
      </c>
      <c r="J231" s="7">
        <f t="shared" si="111"/>
        <v>138567207.12081438</v>
      </c>
      <c r="K231" s="8">
        <f t="shared" si="106"/>
        <v>407268221.66839975</v>
      </c>
      <c r="L231" s="7">
        <v>0</v>
      </c>
      <c r="M231" s="7">
        <f t="shared" si="107"/>
        <v>41162893914.575912</v>
      </c>
      <c r="N231" s="107" t="s">
        <v>531</v>
      </c>
      <c r="O231" s="10">
        <f t="shared" si="112"/>
        <v>29</v>
      </c>
      <c r="P231" s="11">
        <f t="shared" si="116"/>
        <v>140481131.40566623</v>
      </c>
      <c r="Q231" s="11">
        <f t="shared" si="113"/>
        <v>407883874.04143983</v>
      </c>
      <c r="R231" s="37">
        <f t="shared" si="117"/>
        <v>548365005.44710612</v>
      </c>
      <c r="S231" s="39">
        <f t="shared" si="105"/>
        <v>1</v>
      </c>
      <c r="T231" s="38">
        <f t="shared" si="120"/>
        <v>140481131.40566623</v>
      </c>
      <c r="U231" s="15">
        <f t="shared" si="121"/>
        <v>407883874.04143989</v>
      </c>
      <c r="V231" s="15">
        <f t="shared" si="118"/>
        <v>548365005.44710612</v>
      </c>
      <c r="W231" s="13"/>
      <c r="X231" s="14"/>
      <c r="Y231" s="106"/>
    </row>
    <row r="232" spans="1:25">
      <c r="A232" s="1">
        <v>51533</v>
      </c>
      <c r="B232" s="9">
        <f t="shared" si="122"/>
        <v>28</v>
      </c>
      <c r="C232" s="5">
        <f>VLOOKUP(A232,Encargos!$A$8:$B$652,2,0)</f>
        <v>1.616E-3</v>
      </c>
      <c r="D232">
        <f t="shared" si="119"/>
        <v>87</v>
      </c>
      <c r="E232" s="7">
        <f t="shared" si="114"/>
        <v>41162893914.575912</v>
      </c>
      <c r="F232" s="7">
        <f t="shared" si="115"/>
        <v>66519236.565954678</v>
      </c>
      <c r="G232" s="7">
        <f t="shared" si="108"/>
        <v>41229413151.141869</v>
      </c>
      <c r="H232" s="7">
        <f t="shared" si="109"/>
        <v>137431377.17047289</v>
      </c>
      <c r="I232" s="8">
        <f t="shared" si="110"/>
        <v>546717498.84213746</v>
      </c>
      <c r="J232" s="7">
        <f t="shared" si="111"/>
        <v>137431377.17047289</v>
      </c>
      <c r="K232" s="8">
        <f t="shared" si="106"/>
        <v>409286121.6716646</v>
      </c>
      <c r="L232" s="7">
        <v>0</v>
      </c>
      <c r="M232" s="7">
        <f t="shared" si="107"/>
        <v>40820127029.4702</v>
      </c>
      <c r="N232" s="107" t="s">
        <v>291</v>
      </c>
      <c r="O232" s="10">
        <f t="shared" si="112"/>
        <v>27</v>
      </c>
      <c r="P232" s="11">
        <f t="shared" si="116"/>
        <v>139405468.25400919</v>
      </c>
      <c r="Q232" s="11">
        <f t="shared" si="113"/>
        <v>409923887.99373591</v>
      </c>
      <c r="R232" s="37">
        <f t="shared" si="117"/>
        <v>549329356.24774504</v>
      </c>
      <c r="S232" s="39">
        <f t="shared" si="105"/>
        <v>1</v>
      </c>
      <c r="T232" s="38">
        <f t="shared" si="120"/>
        <v>139405468.25400919</v>
      </c>
      <c r="U232" s="15">
        <f t="shared" si="121"/>
        <v>409923887.99373585</v>
      </c>
      <c r="V232" s="15">
        <f t="shared" si="118"/>
        <v>549329356.24774504</v>
      </c>
      <c r="W232" s="13"/>
      <c r="X232" s="14"/>
      <c r="Y232" s="106"/>
    </row>
    <row r="233" spans="1:25">
      <c r="A233" s="1">
        <v>51561</v>
      </c>
      <c r="B233" s="9">
        <f t="shared" si="122"/>
        <v>31</v>
      </c>
      <c r="C233" s="5">
        <f>VLOOKUP(A233,Encargos!$A$8:$B$652,2,0)</f>
        <v>2.068E-3</v>
      </c>
      <c r="D233">
        <f t="shared" si="119"/>
        <v>86</v>
      </c>
      <c r="E233" s="7">
        <f t="shared" si="114"/>
        <v>40820127029.4702</v>
      </c>
      <c r="F233" s="7">
        <f t="shared" si="115"/>
        <v>84416022.696944371</v>
      </c>
      <c r="G233" s="7">
        <f t="shared" si="108"/>
        <v>40904543052.167145</v>
      </c>
      <c r="H233" s="7">
        <f t="shared" si="109"/>
        <v>136348476.84055716</v>
      </c>
      <c r="I233" s="8">
        <f t="shared" si="110"/>
        <v>547848110.62974298</v>
      </c>
      <c r="J233" s="7">
        <f t="shared" si="111"/>
        <v>136348476.84055716</v>
      </c>
      <c r="K233" s="8">
        <f t="shared" si="106"/>
        <v>411499633.78918582</v>
      </c>
      <c r="L233" s="7">
        <v>0</v>
      </c>
      <c r="M233" s="7">
        <f t="shared" si="107"/>
        <v>40493043418.37796</v>
      </c>
      <c r="N233" s="107" t="s">
        <v>532</v>
      </c>
      <c r="O233" s="10">
        <f t="shared" si="112"/>
        <v>29</v>
      </c>
      <c r="P233" s="11">
        <f t="shared" si="116"/>
        <v>138323700.82925668</v>
      </c>
      <c r="Q233" s="11">
        <f t="shared" si="113"/>
        <v>412295659.94894499</v>
      </c>
      <c r="R233" s="37">
        <f t="shared" si="117"/>
        <v>550619360.7782017</v>
      </c>
      <c r="S233" s="39">
        <f t="shared" si="105"/>
        <v>1</v>
      </c>
      <c r="T233" s="38">
        <f t="shared" si="120"/>
        <v>138323700.82925668</v>
      </c>
      <c r="U233" s="15">
        <f t="shared" si="121"/>
        <v>412295659.94894505</v>
      </c>
      <c r="V233" s="15">
        <f t="shared" si="118"/>
        <v>550619360.7782017</v>
      </c>
      <c r="W233" s="13"/>
      <c r="X233" s="14"/>
      <c r="Y233" s="106"/>
    </row>
    <row r="234" spans="1:25">
      <c r="A234" s="1">
        <v>51592</v>
      </c>
      <c r="B234" s="9">
        <f t="shared" si="122"/>
        <v>30</v>
      </c>
      <c r="C234" s="5">
        <f>VLOOKUP(A234,Encargos!$A$8:$B$652,2,0)</f>
        <v>1.5770000000000001E-3</v>
      </c>
      <c r="D234">
        <f t="shared" si="119"/>
        <v>85</v>
      </c>
      <c r="E234" s="7">
        <f t="shared" si="114"/>
        <v>40493043418.37796</v>
      </c>
      <c r="F234" s="7">
        <f t="shared" si="115"/>
        <v>63857529.470782049</v>
      </c>
      <c r="G234" s="7">
        <f t="shared" si="108"/>
        <v>40556900947.84874</v>
      </c>
      <c r="H234" s="7">
        <f t="shared" si="109"/>
        <v>135189669.82616249</v>
      </c>
      <c r="I234" s="8">
        <f t="shared" si="110"/>
        <v>548712067.10020602</v>
      </c>
      <c r="J234" s="7">
        <f t="shared" si="111"/>
        <v>135189669.82616249</v>
      </c>
      <c r="K234" s="8">
        <f t="shared" si="106"/>
        <v>413522397.27404356</v>
      </c>
      <c r="L234" s="7">
        <v>0</v>
      </c>
      <c r="M234" s="7">
        <f t="shared" si="107"/>
        <v>40143378550.574699</v>
      </c>
      <c r="N234" s="107" t="s">
        <v>293</v>
      </c>
      <c r="O234" s="10">
        <f t="shared" si="112"/>
        <v>29</v>
      </c>
      <c r="P234" s="11">
        <f t="shared" si="116"/>
        <v>137166421.24185792</v>
      </c>
      <c r="Q234" s="11">
        <f t="shared" si="113"/>
        <v>414152768.04084051</v>
      </c>
      <c r="R234" s="37">
        <f t="shared" si="117"/>
        <v>551319189.28269839</v>
      </c>
      <c r="S234" s="39">
        <f t="shared" si="105"/>
        <v>1</v>
      </c>
      <c r="T234" s="38">
        <f t="shared" si="120"/>
        <v>137166421.24185792</v>
      </c>
      <c r="U234" s="15">
        <f t="shared" si="121"/>
        <v>414152768.04084051</v>
      </c>
      <c r="V234" s="15">
        <f t="shared" si="118"/>
        <v>551319189.28269839</v>
      </c>
      <c r="W234" s="13"/>
      <c r="X234" s="14"/>
      <c r="Y234" s="106"/>
    </row>
    <row r="235" spans="1:25">
      <c r="A235" s="1">
        <v>51622</v>
      </c>
      <c r="B235" s="9">
        <f t="shared" si="122"/>
        <v>31</v>
      </c>
      <c r="C235" s="5">
        <f>VLOOKUP(A235,Encargos!$A$8:$B$652,2,0)</f>
        <v>1.3309999999999999E-3</v>
      </c>
      <c r="D235">
        <f t="shared" si="119"/>
        <v>84</v>
      </c>
      <c r="E235" s="7">
        <f t="shared" si="114"/>
        <v>40143378550.574699</v>
      </c>
      <c r="F235" s="7">
        <f t="shared" si="115"/>
        <v>53430836.850814924</v>
      </c>
      <c r="G235" s="7">
        <f t="shared" si="108"/>
        <v>40196809387.425514</v>
      </c>
      <c r="H235" s="7">
        <f t="shared" si="109"/>
        <v>133989364.62475172</v>
      </c>
      <c r="I235" s="8">
        <f t="shared" si="110"/>
        <v>549442402.86151648</v>
      </c>
      <c r="J235" s="7">
        <f t="shared" si="111"/>
        <v>133989364.62475172</v>
      </c>
      <c r="K235" s="8">
        <f t="shared" si="106"/>
        <v>415453038.23676479</v>
      </c>
      <c r="L235" s="7">
        <v>0</v>
      </c>
      <c r="M235" s="7">
        <f t="shared" si="107"/>
        <v>39781356349.188744</v>
      </c>
      <c r="N235" s="107" t="s">
        <v>533</v>
      </c>
      <c r="O235" s="10">
        <f t="shared" si="112"/>
        <v>29</v>
      </c>
      <c r="P235" s="11">
        <f t="shared" si="116"/>
        <v>135871455.50033867</v>
      </c>
      <c r="Q235" s="11">
        <f t="shared" si="113"/>
        <v>415970308.6764859</v>
      </c>
      <c r="R235" s="37">
        <f t="shared" si="117"/>
        <v>551841764.17682457</v>
      </c>
      <c r="S235" s="39">
        <f t="shared" si="105"/>
        <v>1</v>
      </c>
      <c r="T235" s="38">
        <f t="shared" si="120"/>
        <v>135871455.50033867</v>
      </c>
      <c r="U235" s="15">
        <f t="shared" si="121"/>
        <v>415970308.6764859</v>
      </c>
      <c r="V235" s="15">
        <f t="shared" si="118"/>
        <v>551841764.17682457</v>
      </c>
      <c r="W235" s="13"/>
      <c r="X235" s="14"/>
      <c r="Y235" s="106"/>
    </row>
    <row r="236" spans="1:25">
      <c r="A236" s="1">
        <v>51653</v>
      </c>
      <c r="B236" s="9">
        <f t="shared" si="122"/>
        <v>30</v>
      </c>
      <c r="C236" s="5">
        <f>VLOOKUP(A236,Encargos!$A$8:$B$652,2,0)</f>
        <v>1.823E-3</v>
      </c>
      <c r="D236">
        <f t="shared" si="119"/>
        <v>83</v>
      </c>
      <c r="E236" s="7">
        <f t="shared" si="114"/>
        <v>39781356349.188744</v>
      </c>
      <c r="F236" s="7">
        <f t="shared" si="115"/>
        <v>72521412.624571085</v>
      </c>
      <c r="G236" s="7">
        <f t="shared" si="108"/>
        <v>39853877761.813316</v>
      </c>
      <c r="H236" s="7">
        <f t="shared" si="109"/>
        <v>132846259.20604439</v>
      </c>
      <c r="I236" s="8">
        <f t="shared" si="110"/>
        <v>550444036.36193287</v>
      </c>
      <c r="J236" s="7">
        <f t="shared" si="111"/>
        <v>132846259.20604439</v>
      </c>
      <c r="K236" s="8">
        <f t="shared" si="106"/>
        <v>417597777.1558885</v>
      </c>
      <c r="L236" s="7">
        <v>0</v>
      </c>
      <c r="M236" s="7">
        <f t="shared" si="107"/>
        <v>39436279984.657433</v>
      </c>
      <c r="N236" s="107" t="s">
        <v>295</v>
      </c>
      <c r="O236" s="10">
        <f t="shared" si="112"/>
        <v>29</v>
      </c>
      <c r="P236" s="11">
        <f t="shared" si="116"/>
        <v>134857038.10858744</v>
      </c>
      <c r="Q236" s="11">
        <f t="shared" si="113"/>
        <v>418333659.53350681</v>
      </c>
      <c r="R236" s="37">
        <f t="shared" si="117"/>
        <v>553190697.64209425</v>
      </c>
      <c r="S236" s="39">
        <f t="shared" si="105"/>
        <v>1</v>
      </c>
      <c r="T236" s="38">
        <f t="shared" si="120"/>
        <v>134857038.10858744</v>
      </c>
      <c r="U236" s="15">
        <f t="shared" si="121"/>
        <v>418333659.53350681</v>
      </c>
      <c r="V236" s="15">
        <f t="shared" si="118"/>
        <v>553190697.64209425</v>
      </c>
      <c r="W236" s="13"/>
      <c r="X236" s="14"/>
      <c r="Y236" s="106"/>
    </row>
    <row r="237" spans="1:25">
      <c r="A237" s="1">
        <v>51683</v>
      </c>
      <c r="B237" s="9">
        <f t="shared" si="122"/>
        <v>31</v>
      </c>
      <c r="C237" s="5">
        <f>VLOOKUP(A237,Encargos!$A$8:$B$652,2,0)</f>
        <v>2.068E-3</v>
      </c>
      <c r="D237">
        <f t="shared" si="119"/>
        <v>82</v>
      </c>
      <c r="E237" s="7">
        <f t="shared" si="114"/>
        <v>39436279984.657433</v>
      </c>
      <c r="F237" s="7">
        <f t="shared" si="115"/>
        <v>81554227.008271575</v>
      </c>
      <c r="G237" s="7">
        <f t="shared" si="108"/>
        <v>39517834211.665703</v>
      </c>
      <c r="H237" s="7">
        <f t="shared" si="109"/>
        <v>131726114.03888568</v>
      </c>
      <c r="I237" s="8">
        <f t="shared" si="110"/>
        <v>551582354.62912953</v>
      </c>
      <c r="J237" s="7">
        <f t="shared" si="111"/>
        <v>131726114.03888568</v>
      </c>
      <c r="K237" s="8">
        <f t="shared" si="106"/>
        <v>419856240.59024382</v>
      </c>
      <c r="L237" s="7">
        <v>0</v>
      </c>
      <c r="M237" s="7">
        <f t="shared" si="107"/>
        <v>39097977971.075462</v>
      </c>
      <c r="N237" s="107" t="s">
        <v>534</v>
      </c>
      <c r="O237" s="10">
        <f t="shared" si="112"/>
        <v>29</v>
      </c>
      <c r="P237" s="11">
        <f t="shared" si="116"/>
        <v>133704061.97938235</v>
      </c>
      <c r="Q237" s="11">
        <f t="shared" si="113"/>
        <v>420668432.20210606</v>
      </c>
      <c r="R237" s="37">
        <f t="shared" si="117"/>
        <v>554372494.18148839</v>
      </c>
      <c r="S237" s="39">
        <f t="shared" si="105"/>
        <v>1</v>
      </c>
      <c r="T237" s="38">
        <f t="shared" si="120"/>
        <v>133704061.97938235</v>
      </c>
      <c r="U237" s="15">
        <f t="shared" si="121"/>
        <v>420668432.20210606</v>
      </c>
      <c r="V237" s="15">
        <f t="shared" si="118"/>
        <v>554372494.18148839</v>
      </c>
      <c r="W237" s="13"/>
      <c r="X237" s="14"/>
      <c r="Y237" s="106"/>
    </row>
    <row r="238" spans="1:25">
      <c r="A238" s="1">
        <v>51714</v>
      </c>
      <c r="B238" s="9">
        <f t="shared" si="122"/>
        <v>31</v>
      </c>
      <c r="C238" s="5">
        <f>VLOOKUP(A238,Encargos!$A$8:$B$652,2,0)</f>
        <v>1.3309999999999999E-3</v>
      </c>
      <c r="D238">
        <f t="shared" si="119"/>
        <v>81</v>
      </c>
      <c r="E238" s="7">
        <f t="shared" si="114"/>
        <v>39097977971.075462</v>
      </c>
      <c r="F238" s="7">
        <f t="shared" si="115"/>
        <v>52039408.679501437</v>
      </c>
      <c r="G238" s="7">
        <f t="shared" si="108"/>
        <v>39150017379.754967</v>
      </c>
      <c r="H238" s="7">
        <f t="shared" si="109"/>
        <v>130500057.93251656</v>
      </c>
      <c r="I238" s="8">
        <f t="shared" si="110"/>
        <v>552316510.74314094</v>
      </c>
      <c r="J238" s="7">
        <f t="shared" si="111"/>
        <v>130500057.93251656</v>
      </c>
      <c r="K238" s="8">
        <f t="shared" si="106"/>
        <v>421816452.81062436</v>
      </c>
      <c r="L238" s="7">
        <v>0</v>
      </c>
      <c r="M238" s="7">
        <f t="shared" si="107"/>
        <v>38728200926.944344</v>
      </c>
      <c r="N238" s="107" t="s">
        <v>535</v>
      </c>
      <c r="O238" s="10">
        <f t="shared" si="112"/>
        <v>29</v>
      </c>
      <c r="P238" s="11">
        <f t="shared" si="116"/>
        <v>132386776.8243389</v>
      </c>
      <c r="Q238" s="11">
        <f t="shared" si="113"/>
        <v>422341646.18254668</v>
      </c>
      <c r="R238" s="37">
        <f t="shared" si="117"/>
        <v>554728423.00688553</v>
      </c>
      <c r="S238" s="39">
        <f t="shared" si="105"/>
        <v>1</v>
      </c>
      <c r="T238" s="38">
        <f t="shared" si="120"/>
        <v>132386776.8243389</v>
      </c>
      <c r="U238" s="15">
        <f t="shared" si="121"/>
        <v>422341646.18254662</v>
      </c>
      <c r="V238" s="15">
        <f t="shared" si="118"/>
        <v>554728423.00688553</v>
      </c>
      <c r="W238" s="13"/>
      <c r="X238" s="14"/>
      <c r="Y238" s="106"/>
    </row>
    <row r="239" spans="1:25">
      <c r="A239" s="1">
        <v>51745</v>
      </c>
      <c r="B239" s="9">
        <f t="shared" si="122"/>
        <v>30</v>
      </c>
      <c r="C239" s="5">
        <f>VLOOKUP(A239,Encargos!$A$8:$B$652,2,0)</f>
        <v>2.3140000000000001E-3</v>
      </c>
      <c r="D239">
        <f t="shared" si="119"/>
        <v>80</v>
      </c>
      <c r="E239" s="7">
        <f t="shared" si="114"/>
        <v>38728200926.944344</v>
      </c>
      <c r="F239" s="7">
        <f t="shared" si="115"/>
        <v>89617056.94494921</v>
      </c>
      <c r="G239" s="7">
        <f t="shared" si="108"/>
        <v>38817817983.88929</v>
      </c>
      <c r="H239" s="7">
        <f t="shared" si="109"/>
        <v>129392726.6129643</v>
      </c>
      <c r="I239" s="8">
        <f t="shared" si="110"/>
        <v>553594571.14900053</v>
      </c>
      <c r="J239" s="7">
        <f t="shared" si="111"/>
        <v>129392726.6129643</v>
      </c>
      <c r="K239" s="8">
        <f t="shared" si="106"/>
        <v>424201844.53603625</v>
      </c>
      <c r="L239" s="7">
        <v>0</v>
      </c>
      <c r="M239" s="7">
        <f t="shared" si="107"/>
        <v>38393616139.353249</v>
      </c>
      <c r="N239" s="107" t="s">
        <v>298</v>
      </c>
      <c r="O239" s="10">
        <f t="shared" si="112"/>
        <v>29</v>
      </c>
      <c r="P239" s="11">
        <f t="shared" si="116"/>
        <v>131469845.23715349</v>
      </c>
      <c r="Q239" s="11">
        <f t="shared" si="113"/>
        <v>425150690.93589813</v>
      </c>
      <c r="R239" s="37">
        <f t="shared" si="117"/>
        <v>556620536.1730516</v>
      </c>
      <c r="S239" s="39">
        <f t="shared" si="105"/>
        <v>1</v>
      </c>
      <c r="T239" s="38">
        <f t="shared" si="120"/>
        <v>131469845.23715349</v>
      </c>
      <c r="U239" s="15">
        <f t="shared" si="121"/>
        <v>425150690.93589813</v>
      </c>
      <c r="V239" s="15">
        <f t="shared" si="118"/>
        <v>556620536.1730516</v>
      </c>
      <c r="W239" s="13"/>
      <c r="X239" s="14"/>
      <c r="Y239" s="106"/>
    </row>
    <row r="240" spans="1:25">
      <c r="A240" s="1">
        <v>51775</v>
      </c>
      <c r="B240" s="9">
        <f t="shared" si="122"/>
        <v>31</v>
      </c>
      <c r="C240" s="5">
        <f>VLOOKUP(A240,Encargos!$A$8:$B$652,2,0)</f>
        <v>2.068E-3</v>
      </c>
      <c r="D240">
        <f t="shared" si="119"/>
        <v>79</v>
      </c>
      <c r="E240" s="7">
        <f t="shared" si="114"/>
        <v>38393616139.353249</v>
      </c>
      <c r="F240" s="7">
        <f t="shared" si="115"/>
        <v>79397998.176182523</v>
      </c>
      <c r="G240" s="7">
        <f t="shared" si="108"/>
        <v>38473014137.529434</v>
      </c>
      <c r="H240" s="7">
        <f t="shared" si="109"/>
        <v>128243380.45843145</v>
      </c>
      <c r="I240" s="8">
        <f t="shared" si="110"/>
        <v>554739404.72213662</v>
      </c>
      <c r="J240" s="7">
        <f t="shared" si="111"/>
        <v>128243380.45843145</v>
      </c>
      <c r="K240" s="8">
        <f t="shared" si="106"/>
        <v>426496024.26370513</v>
      </c>
      <c r="L240" s="7">
        <v>0</v>
      </c>
      <c r="M240" s="7">
        <f t="shared" si="107"/>
        <v>38046518113.265732</v>
      </c>
      <c r="N240" s="107" t="s">
        <v>536</v>
      </c>
      <c r="O240" s="10">
        <f t="shared" si="112"/>
        <v>29</v>
      </c>
      <c r="P240" s="11">
        <f t="shared" si="116"/>
        <v>130224453.76837707</v>
      </c>
      <c r="Q240" s="11">
        <f t="shared" si="113"/>
        <v>427321060.21627933</v>
      </c>
      <c r="R240" s="37">
        <f t="shared" si="117"/>
        <v>557545513.98465633</v>
      </c>
      <c r="S240" s="39">
        <f t="shared" si="105"/>
        <v>1</v>
      </c>
      <c r="T240" s="38">
        <f t="shared" si="120"/>
        <v>130224453.76837707</v>
      </c>
      <c r="U240" s="15">
        <f t="shared" si="121"/>
        <v>427321060.21627927</v>
      </c>
      <c r="V240" s="15">
        <f t="shared" si="118"/>
        <v>557545513.98465633</v>
      </c>
      <c r="W240" s="13"/>
      <c r="X240" s="14"/>
      <c r="Y240" s="106"/>
    </row>
    <row r="241" spans="1:25">
      <c r="A241" s="1">
        <v>51806</v>
      </c>
      <c r="B241" s="9">
        <f t="shared" si="122"/>
        <v>30</v>
      </c>
      <c r="C241" s="5">
        <f>VLOOKUP(A241,Encargos!$A$8:$B$652,2,0)</f>
        <v>1.823E-3</v>
      </c>
      <c r="D241">
        <f t="shared" si="119"/>
        <v>78</v>
      </c>
      <c r="E241" s="7">
        <f t="shared" si="114"/>
        <v>38046518113.265732</v>
      </c>
      <c r="F241" s="7">
        <f t="shared" si="115"/>
        <v>69358802.520483434</v>
      </c>
      <c r="G241" s="7">
        <f t="shared" si="108"/>
        <v>38115876915.786217</v>
      </c>
      <c r="H241" s="7">
        <f t="shared" si="109"/>
        <v>127052923.05262072</v>
      </c>
      <c r="I241" s="8">
        <f t="shared" si="110"/>
        <v>555750694.65694523</v>
      </c>
      <c r="J241" s="7">
        <f t="shared" si="111"/>
        <v>127052923.05262072</v>
      </c>
      <c r="K241" s="8">
        <f t="shared" si="106"/>
        <v>428697771.60432452</v>
      </c>
      <c r="L241" s="7">
        <v>0</v>
      </c>
      <c r="M241" s="7">
        <f t="shared" si="107"/>
        <v>37687179144.181892</v>
      </c>
      <c r="N241" s="107" t="s">
        <v>300</v>
      </c>
      <c r="O241" s="10">
        <f t="shared" si="112"/>
        <v>29</v>
      </c>
      <c r="P241" s="11">
        <f t="shared" si="116"/>
        <v>129070621.46874373</v>
      </c>
      <c r="Q241" s="11">
        <f t="shared" si="113"/>
        <v>429453214.16821086</v>
      </c>
      <c r="R241" s="37">
        <f t="shared" si="117"/>
        <v>558523835.63695455</v>
      </c>
      <c r="S241" s="39">
        <f t="shared" si="105"/>
        <v>1</v>
      </c>
      <c r="T241" s="38">
        <f t="shared" si="120"/>
        <v>129070621.46874373</v>
      </c>
      <c r="U241" s="15">
        <f t="shared" si="121"/>
        <v>429453214.1682108</v>
      </c>
      <c r="V241" s="15">
        <f t="shared" si="118"/>
        <v>558523835.63695455</v>
      </c>
      <c r="W241" s="13"/>
      <c r="X241" s="14"/>
      <c r="Y241" s="106"/>
    </row>
    <row r="242" spans="1:25">
      <c r="A242" s="1">
        <v>51836</v>
      </c>
      <c r="B242" s="9">
        <f t="shared" si="122"/>
        <v>31</v>
      </c>
      <c r="C242" s="5">
        <f>VLOOKUP(A242,Encargos!$A$8:$B$652,2,0)</f>
        <v>2.3140000000000001E-3</v>
      </c>
      <c r="D242">
        <f t="shared" si="119"/>
        <v>77</v>
      </c>
      <c r="E242" s="7">
        <f t="shared" si="114"/>
        <v>37687179144.181892</v>
      </c>
      <c r="F242" s="7">
        <f t="shared" si="115"/>
        <v>87208132.539636895</v>
      </c>
      <c r="G242" s="7">
        <f t="shared" si="108"/>
        <v>37774387276.721527</v>
      </c>
      <c r="H242" s="7">
        <f t="shared" si="109"/>
        <v>125914624.25573844</v>
      </c>
      <c r="I242" s="8">
        <f t="shared" si="110"/>
        <v>557036701.76438129</v>
      </c>
      <c r="J242" s="7">
        <f t="shared" si="111"/>
        <v>125914624.25573844</v>
      </c>
      <c r="K242" s="8">
        <f t="shared" si="106"/>
        <v>431122077.50864285</v>
      </c>
      <c r="L242" s="7">
        <v>0</v>
      </c>
      <c r="M242" s="7">
        <f t="shared" si="107"/>
        <v>37343265199.212883</v>
      </c>
      <c r="N242" s="107" t="s">
        <v>537</v>
      </c>
      <c r="O242" s="10">
        <f t="shared" si="112"/>
        <v>29</v>
      </c>
      <c r="P242" s="11">
        <f t="shared" si="116"/>
        <v>127927741.5538646</v>
      </c>
      <c r="Q242" s="11">
        <f t="shared" si="113"/>
        <v>432055262.03620142</v>
      </c>
      <c r="R242" s="37">
        <f t="shared" si="117"/>
        <v>559983003.59006596</v>
      </c>
      <c r="S242" s="39">
        <f t="shared" si="105"/>
        <v>1</v>
      </c>
      <c r="T242" s="38">
        <f t="shared" si="120"/>
        <v>127927741.5538646</v>
      </c>
      <c r="U242" s="15">
        <f t="shared" si="121"/>
        <v>432055262.03620136</v>
      </c>
      <c r="V242" s="15">
        <f t="shared" si="118"/>
        <v>559983003.59006596</v>
      </c>
      <c r="W242" s="13"/>
      <c r="X242" s="14"/>
      <c r="Y242" s="106"/>
    </row>
    <row r="243" spans="1:25">
      <c r="A243" s="1">
        <v>51867</v>
      </c>
      <c r="B243" s="9">
        <f t="shared" si="122"/>
        <v>31</v>
      </c>
      <c r="C243" s="5">
        <f>VLOOKUP(A243,Encargos!$A$8:$B$652,2,0)</f>
        <v>1.5770000000000001E-3</v>
      </c>
      <c r="D243">
        <f t="shared" si="119"/>
        <v>76</v>
      </c>
      <c r="E243" s="7">
        <f t="shared" si="114"/>
        <v>37343265199.212883</v>
      </c>
      <c r="F243" s="7">
        <f t="shared" si="115"/>
        <v>58890329.219158716</v>
      </c>
      <c r="G243" s="7">
        <f t="shared" si="108"/>
        <v>37402155528.432045</v>
      </c>
      <c r="H243" s="7">
        <f t="shared" si="109"/>
        <v>124673851.76144016</v>
      </c>
      <c r="I243" s="8">
        <f t="shared" si="110"/>
        <v>557915148.64306378</v>
      </c>
      <c r="J243" s="7">
        <f t="shared" si="111"/>
        <v>124673851.76144016</v>
      </c>
      <c r="K243" s="8">
        <f t="shared" si="106"/>
        <v>433241296.88162363</v>
      </c>
      <c r="L243" s="7">
        <v>0</v>
      </c>
      <c r="M243" s="7">
        <f t="shared" si="107"/>
        <v>36968914231.550415</v>
      </c>
      <c r="N243" s="107" t="s">
        <v>538</v>
      </c>
      <c r="O243" s="10">
        <f t="shared" si="112"/>
        <v>29</v>
      </c>
      <c r="P243" s="11">
        <f t="shared" si="116"/>
        <v>126599883.23029415</v>
      </c>
      <c r="Q243" s="11">
        <f t="shared" si="113"/>
        <v>433880407.10310042</v>
      </c>
      <c r="R243" s="37">
        <f t="shared" si="117"/>
        <v>560480290.33339453</v>
      </c>
      <c r="S243" s="39">
        <f t="shared" si="105"/>
        <v>1</v>
      </c>
      <c r="T243" s="38">
        <f t="shared" si="120"/>
        <v>126599883.23029415</v>
      </c>
      <c r="U243" s="15">
        <f t="shared" si="121"/>
        <v>433880407.10310036</v>
      </c>
      <c r="V243" s="15">
        <f t="shared" si="118"/>
        <v>560480290.33339453</v>
      </c>
      <c r="W243" s="13"/>
      <c r="X243" s="14"/>
      <c r="Y243" s="106"/>
    </row>
    <row r="244" spans="1:25">
      <c r="A244" s="1">
        <v>51898</v>
      </c>
      <c r="B244" s="9">
        <f t="shared" si="122"/>
        <v>28</v>
      </c>
      <c r="C244" s="5">
        <f>VLOOKUP(A244,Encargos!$A$8:$B$652,2,0)</f>
        <v>1.823E-3</v>
      </c>
      <c r="D244">
        <f t="shared" si="119"/>
        <v>75</v>
      </c>
      <c r="E244" s="7">
        <f t="shared" si="114"/>
        <v>36968914231.550415</v>
      </c>
      <c r="F244" s="7">
        <f t="shared" si="115"/>
        <v>67394330.644116402</v>
      </c>
      <c r="G244" s="7">
        <f t="shared" si="108"/>
        <v>37036308562.194534</v>
      </c>
      <c r="H244" s="7">
        <f t="shared" si="109"/>
        <v>123454361.87398179</v>
      </c>
      <c r="I244" s="8">
        <f t="shared" si="110"/>
        <v>558932227.95904005</v>
      </c>
      <c r="J244" s="7">
        <f t="shared" si="111"/>
        <v>123454361.87398179</v>
      </c>
      <c r="K244" s="8">
        <f t="shared" si="106"/>
        <v>435477866.08505827</v>
      </c>
      <c r="L244" s="7">
        <v>0</v>
      </c>
      <c r="M244" s="7">
        <f t="shared" si="107"/>
        <v>36600830696.109482</v>
      </c>
      <c r="N244" s="107" t="s">
        <v>303</v>
      </c>
      <c r="O244" s="10">
        <f t="shared" si="112"/>
        <v>27</v>
      </c>
      <c r="P244" s="11">
        <f t="shared" si="116"/>
        <v>125470993.29778503</v>
      </c>
      <c r="Q244" s="11">
        <f t="shared" si="113"/>
        <v>436243364.61044097</v>
      </c>
      <c r="R244" s="37">
        <f t="shared" si="117"/>
        <v>561714357.90822601</v>
      </c>
      <c r="S244" s="39">
        <f t="shared" si="105"/>
        <v>1</v>
      </c>
      <c r="T244" s="38">
        <f t="shared" si="120"/>
        <v>125470993.29778503</v>
      </c>
      <c r="U244" s="15">
        <f t="shared" si="121"/>
        <v>436243364.61044097</v>
      </c>
      <c r="V244" s="15">
        <f t="shared" si="118"/>
        <v>561714357.90822601</v>
      </c>
      <c r="W244" s="13"/>
      <c r="X244" s="14"/>
      <c r="Y244" s="106"/>
    </row>
    <row r="245" spans="1:25">
      <c r="A245" s="1">
        <v>51926</v>
      </c>
      <c r="B245" s="9">
        <f t="shared" si="122"/>
        <v>31</v>
      </c>
      <c r="C245" s="5">
        <f>VLOOKUP(A245,Encargos!$A$8:$B$652,2,0)</f>
        <v>2.068E-3</v>
      </c>
      <c r="D245">
        <f t="shared" si="119"/>
        <v>74</v>
      </c>
      <c r="E245" s="7">
        <f t="shared" si="114"/>
        <v>36600830696.109482</v>
      </c>
      <c r="F245" s="7">
        <f t="shared" si="115"/>
        <v>75690517.879554406</v>
      </c>
      <c r="G245" s="7">
        <f t="shared" si="108"/>
        <v>36676521213.989037</v>
      </c>
      <c r="H245" s="7">
        <f t="shared" si="109"/>
        <v>122255070.7132968</v>
      </c>
      <c r="I245" s="8">
        <f t="shared" si="110"/>
        <v>560088099.80645943</v>
      </c>
      <c r="J245" s="7">
        <f t="shared" si="111"/>
        <v>122255070.7132968</v>
      </c>
      <c r="K245" s="8">
        <f t="shared" si="106"/>
        <v>437833029.09316266</v>
      </c>
      <c r="L245" s="7">
        <v>0</v>
      </c>
      <c r="M245" s="7">
        <f t="shared" si="107"/>
        <v>36238688184.895874</v>
      </c>
      <c r="N245" s="107" t="s">
        <v>539</v>
      </c>
      <c r="O245" s="10">
        <f t="shared" si="112"/>
        <v>29</v>
      </c>
      <c r="P245" s="11">
        <f t="shared" si="116"/>
        <v>124241269.12340735</v>
      </c>
      <c r="Q245" s="11">
        <f t="shared" si="113"/>
        <v>438679995.93382651</v>
      </c>
      <c r="R245" s="37">
        <f t="shared" si="117"/>
        <v>562921265.05723381</v>
      </c>
      <c r="S245" s="39">
        <f t="shared" si="105"/>
        <v>1</v>
      </c>
      <c r="T245" s="38">
        <f t="shared" si="120"/>
        <v>124241269.12340735</v>
      </c>
      <c r="U245" s="15">
        <f t="shared" si="121"/>
        <v>438679995.93382645</v>
      </c>
      <c r="V245" s="15">
        <f t="shared" si="118"/>
        <v>562921265.05723381</v>
      </c>
      <c r="W245" s="13"/>
      <c r="X245" s="14"/>
      <c r="Y245" s="106"/>
    </row>
    <row r="246" spans="1:25">
      <c r="A246" s="1">
        <v>51957</v>
      </c>
      <c r="B246" s="9">
        <f t="shared" si="122"/>
        <v>30</v>
      </c>
      <c r="C246" s="5">
        <f>VLOOKUP(A246,Encargos!$A$8:$B$652,2,0)</f>
        <v>1.0859999999999999E-3</v>
      </c>
      <c r="D246">
        <f t="shared" si="119"/>
        <v>73</v>
      </c>
      <c r="E246" s="7">
        <f t="shared" si="114"/>
        <v>36238688184.895874</v>
      </c>
      <c r="F246" s="7">
        <f t="shared" si="115"/>
        <v>39355215.368796915</v>
      </c>
      <c r="G246" s="7">
        <f t="shared" si="108"/>
        <v>36278043400.264671</v>
      </c>
      <c r="H246" s="7">
        <f t="shared" si="109"/>
        <v>120926811.33421558</v>
      </c>
      <c r="I246" s="8">
        <f t="shared" si="110"/>
        <v>560696355.48284912</v>
      </c>
      <c r="J246" s="7">
        <f t="shared" si="111"/>
        <v>120926811.33421558</v>
      </c>
      <c r="K246" s="8">
        <f t="shared" si="106"/>
        <v>439769544.14863354</v>
      </c>
      <c r="L246" s="7">
        <v>0</v>
      </c>
      <c r="M246" s="7">
        <f t="shared" si="107"/>
        <v>35838273856.116035</v>
      </c>
      <c r="N246" s="107" t="s">
        <v>305</v>
      </c>
      <c r="O246" s="10">
        <f t="shared" si="112"/>
        <v>29</v>
      </c>
      <c r="P246" s="11">
        <f t="shared" si="116"/>
        <v>122862242.52563725</v>
      </c>
      <c r="Q246" s="11">
        <f t="shared" si="113"/>
        <v>440231205.86297655</v>
      </c>
      <c r="R246" s="37">
        <f t="shared" si="117"/>
        <v>563093448.38861382</v>
      </c>
      <c r="S246" s="39">
        <f t="shared" si="105"/>
        <v>1</v>
      </c>
      <c r="T246" s="38">
        <f t="shared" si="120"/>
        <v>122862242.52563725</v>
      </c>
      <c r="U246" s="15">
        <f t="shared" si="121"/>
        <v>440231205.86297655</v>
      </c>
      <c r="V246" s="15">
        <f t="shared" si="118"/>
        <v>563093448.38861382</v>
      </c>
      <c r="W246" s="13"/>
      <c r="X246" s="14"/>
      <c r="Y246" s="106"/>
    </row>
    <row r="247" spans="1:25">
      <c r="A247" s="1">
        <v>51987</v>
      </c>
      <c r="B247" s="9">
        <f t="shared" si="122"/>
        <v>31</v>
      </c>
      <c r="C247" s="5">
        <f>VLOOKUP(A247,Encargos!$A$8:$B$652,2,0)</f>
        <v>1.823E-3</v>
      </c>
      <c r="D247">
        <f t="shared" si="119"/>
        <v>72</v>
      </c>
      <c r="E247" s="7">
        <f t="shared" si="114"/>
        <v>35838273856.116035</v>
      </c>
      <c r="F247" s="7">
        <f t="shared" si="115"/>
        <v>65333173.239699535</v>
      </c>
      <c r="G247" s="7">
        <f t="shared" si="108"/>
        <v>35903607029.355736</v>
      </c>
      <c r="H247" s="7">
        <f t="shared" si="109"/>
        <v>119678690.09785245</v>
      </c>
      <c r="I247" s="8">
        <f t="shared" si="110"/>
        <v>561718504.93889439</v>
      </c>
      <c r="J247" s="7">
        <f t="shared" si="111"/>
        <v>119678690.09785245</v>
      </c>
      <c r="K247" s="8">
        <f t="shared" si="106"/>
        <v>442039814.84104192</v>
      </c>
      <c r="L247" s="7">
        <v>0</v>
      </c>
      <c r="M247" s="7">
        <f t="shared" si="107"/>
        <v>35461567214.514694</v>
      </c>
      <c r="N247" s="107" t="s">
        <v>540</v>
      </c>
      <c r="O247" s="10">
        <f t="shared" si="112"/>
        <v>29</v>
      </c>
      <c r="P247" s="11">
        <f t="shared" si="116"/>
        <v>121637170.46567638</v>
      </c>
      <c r="Q247" s="11">
        <f t="shared" si="113"/>
        <v>442793619.53499728</v>
      </c>
      <c r="R247" s="37">
        <f t="shared" si="117"/>
        <v>564430790.00067365</v>
      </c>
      <c r="S247" s="39">
        <f t="shared" si="105"/>
        <v>1</v>
      </c>
      <c r="T247" s="38">
        <f t="shared" si="120"/>
        <v>121637170.46567638</v>
      </c>
      <c r="U247" s="15">
        <f t="shared" si="121"/>
        <v>442793619.53499728</v>
      </c>
      <c r="V247" s="15">
        <f t="shared" si="118"/>
        <v>564430790.00067365</v>
      </c>
      <c r="W247" s="13"/>
      <c r="X247" s="14"/>
      <c r="Y247" s="106"/>
    </row>
    <row r="248" spans="1:25">
      <c r="A248" s="1">
        <v>52018</v>
      </c>
      <c r="B248" s="9">
        <f t="shared" si="122"/>
        <v>30</v>
      </c>
      <c r="C248" s="5">
        <f>VLOOKUP(A248,Encargos!$A$8:$B$652,2,0)</f>
        <v>1.5770000000000001E-3</v>
      </c>
      <c r="D248">
        <f t="shared" si="119"/>
        <v>71</v>
      </c>
      <c r="E248" s="7">
        <f t="shared" si="114"/>
        <v>35461567214.514694</v>
      </c>
      <c r="F248" s="7">
        <f t="shared" si="115"/>
        <v>55922891.497289672</v>
      </c>
      <c r="G248" s="7">
        <f t="shared" si="108"/>
        <v>35517490106.011986</v>
      </c>
      <c r="H248" s="7">
        <f t="shared" si="109"/>
        <v>118391633.68670663</v>
      </c>
      <c r="I248" s="8">
        <f t="shared" si="110"/>
        <v>562604335.02118313</v>
      </c>
      <c r="J248" s="7">
        <f t="shared" si="111"/>
        <v>118391633.68670663</v>
      </c>
      <c r="K248" s="8">
        <f t="shared" si="106"/>
        <v>444212701.33447647</v>
      </c>
      <c r="L248" s="7">
        <v>0</v>
      </c>
      <c r="M248" s="7">
        <f t="shared" si="107"/>
        <v>35073277404.677505</v>
      </c>
      <c r="N248" s="107" t="s">
        <v>307</v>
      </c>
      <c r="O248" s="10">
        <f t="shared" si="112"/>
        <v>29</v>
      </c>
      <c r="P248" s="11">
        <f t="shared" si="116"/>
        <v>120387608.01335189</v>
      </c>
      <c r="Q248" s="11">
        <f t="shared" si="113"/>
        <v>444889856.19478649</v>
      </c>
      <c r="R248" s="37">
        <f t="shared" si="117"/>
        <v>565277464.20813835</v>
      </c>
      <c r="S248" s="39">
        <f t="shared" si="105"/>
        <v>1</v>
      </c>
      <c r="T248" s="38">
        <f t="shared" si="120"/>
        <v>120387608.01335189</v>
      </c>
      <c r="U248" s="15">
        <f t="shared" si="121"/>
        <v>444889856.19478643</v>
      </c>
      <c r="V248" s="15">
        <f t="shared" si="118"/>
        <v>565277464.20813835</v>
      </c>
      <c r="W248" s="13"/>
      <c r="X248" s="14"/>
      <c r="Y248" s="106"/>
    </row>
    <row r="249" spans="1:25">
      <c r="A249" s="1">
        <v>52048</v>
      </c>
      <c r="B249" s="9">
        <f t="shared" si="122"/>
        <v>31</v>
      </c>
      <c r="C249" s="5">
        <f>VLOOKUP(A249,Encargos!$A$8:$B$652,2,0)</f>
        <v>1.823E-3</v>
      </c>
      <c r="D249">
        <f t="shared" si="119"/>
        <v>70</v>
      </c>
      <c r="E249" s="7">
        <f t="shared" si="114"/>
        <v>35073277404.677505</v>
      </c>
      <c r="F249" s="7">
        <f t="shared" si="115"/>
        <v>63938584.708727092</v>
      </c>
      <c r="G249" s="7">
        <f t="shared" si="108"/>
        <v>35137215989.38623</v>
      </c>
      <c r="H249" s="7">
        <f t="shared" si="109"/>
        <v>117124053.29795411</v>
      </c>
      <c r="I249" s="8">
        <f t="shared" si="110"/>
        <v>563629962.72392666</v>
      </c>
      <c r="J249" s="7">
        <f t="shared" si="111"/>
        <v>117124053.29795411</v>
      </c>
      <c r="K249" s="8">
        <f t="shared" si="106"/>
        <v>446505909.42597258</v>
      </c>
      <c r="L249" s="7">
        <v>0</v>
      </c>
      <c r="M249" s="7">
        <f t="shared" si="107"/>
        <v>34690710079.960251</v>
      </c>
      <c r="N249" s="107" t="s">
        <v>541</v>
      </c>
      <c r="O249" s="10">
        <f t="shared" si="112"/>
        <v>29</v>
      </c>
      <c r="P249" s="11">
        <f t="shared" si="116"/>
        <v>119084147.25998484</v>
      </c>
      <c r="Q249" s="11">
        <f t="shared" si="113"/>
        <v>447267330.09240091</v>
      </c>
      <c r="R249" s="37">
        <f t="shared" si="117"/>
        <v>566351477.35238576</v>
      </c>
      <c r="S249" s="39">
        <f t="shared" si="105"/>
        <v>1</v>
      </c>
      <c r="T249" s="38">
        <f t="shared" si="120"/>
        <v>119084147.25998484</v>
      </c>
      <c r="U249" s="15">
        <f t="shared" si="121"/>
        <v>447267330.09240091</v>
      </c>
      <c r="V249" s="15">
        <f t="shared" si="118"/>
        <v>566351477.35238576</v>
      </c>
      <c r="W249" s="13"/>
      <c r="X249" s="14"/>
      <c r="Y249" s="106"/>
    </row>
    <row r="250" spans="1:25">
      <c r="A250" s="1">
        <v>52079</v>
      </c>
      <c r="B250" s="9">
        <f t="shared" si="122"/>
        <v>31</v>
      </c>
      <c r="C250" s="5">
        <f>VLOOKUP(A250,Encargos!$A$8:$B$652,2,0)</f>
        <v>1.5770000000000001E-3</v>
      </c>
      <c r="D250">
        <f t="shared" si="119"/>
        <v>69</v>
      </c>
      <c r="E250" s="7">
        <f t="shared" si="114"/>
        <v>34690710079.960251</v>
      </c>
      <c r="F250" s="7">
        <f t="shared" si="115"/>
        <v>54707249.796097316</v>
      </c>
      <c r="G250" s="7">
        <f t="shared" si="108"/>
        <v>34745417329.756348</v>
      </c>
      <c r="H250" s="7">
        <f t="shared" si="109"/>
        <v>115818057.76585449</v>
      </c>
      <c r="I250" s="8">
        <f t="shared" si="110"/>
        <v>564518807.17514217</v>
      </c>
      <c r="J250" s="7">
        <f t="shared" si="111"/>
        <v>115818057.76585449</v>
      </c>
      <c r="K250" s="8">
        <f t="shared" si="106"/>
        <v>448700749.40928769</v>
      </c>
      <c r="L250" s="7">
        <v>0</v>
      </c>
      <c r="M250" s="7">
        <f t="shared" si="107"/>
        <v>34296716580.347061</v>
      </c>
      <c r="N250" s="107" t="s">
        <v>542</v>
      </c>
      <c r="O250" s="10">
        <f t="shared" si="112"/>
        <v>29</v>
      </c>
      <c r="P250" s="11">
        <f t="shared" si="116"/>
        <v>117751645.53312334</v>
      </c>
      <c r="Q250" s="11">
        <f t="shared" si="113"/>
        <v>449362665.15322965</v>
      </c>
      <c r="R250" s="37">
        <f t="shared" si="117"/>
        <v>567114310.68635297</v>
      </c>
      <c r="S250" s="39">
        <f t="shared" si="105"/>
        <v>1</v>
      </c>
      <c r="T250" s="38">
        <f t="shared" si="120"/>
        <v>117751645.53312334</v>
      </c>
      <c r="U250" s="15">
        <f t="shared" si="121"/>
        <v>449362665.15322959</v>
      </c>
      <c r="V250" s="15">
        <f t="shared" si="118"/>
        <v>567114310.68635297</v>
      </c>
      <c r="W250" s="13"/>
      <c r="X250" s="14"/>
      <c r="Y250" s="106"/>
    </row>
    <row r="251" spans="1:25">
      <c r="A251" s="1">
        <v>52110</v>
      </c>
      <c r="B251" s="9">
        <f t="shared" si="122"/>
        <v>30</v>
      </c>
      <c r="C251" s="5">
        <f>VLOOKUP(A251,Encargos!$A$8:$B$652,2,0)</f>
        <v>2.3140000000000001E-3</v>
      </c>
      <c r="D251">
        <f t="shared" si="119"/>
        <v>68</v>
      </c>
      <c r="E251" s="7">
        <f t="shared" si="114"/>
        <v>34296716580.347061</v>
      </c>
      <c r="F251" s="7">
        <f t="shared" si="115"/>
        <v>79362602.166923106</v>
      </c>
      <c r="G251" s="7">
        <f t="shared" si="108"/>
        <v>34376079182.513985</v>
      </c>
      <c r="H251" s="7">
        <f t="shared" si="109"/>
        <v>114586930.60837996</v>
      </c>
      <c r="I251" s="8">
        <f t="shared" si="110"/>
        <v>565825103.69494545</v>
      </c>
      <c r="J251" s="7">
        <f t="shared" si="111"/>
        <v>114586930.60837996</v>
      </c>
      <c r="K251" s="8">
        <f t="shared" si="106"/>
        <v>451238173.08656549</v>
      </c>
      <c r="L251" s="7">
        <v>0</v>
      </c>
      <c r="M251" s="7">
        <f t="shared" si="107"/>
        <v>33924841009.427422</v>
      </c>
      <c r="N251" s="107" t="s">
        <v>310</v>
      </c>
      <c r="O251" s="10">
        <f t="shared" si="112"/>
        <v>29</v>
      </c>
      <c r="P251" s="11">
        <f t="shared" si="116"/>
        <v>116670427.36961643</v>
      </c>
      <c r="Q251" s="11">
        <f t="shared" si="113"/>
        <v>452247493.81802469</v>
      </c>
      <c r="R251" s="37">
        <f t="shared" si="117"/>
        <v>568917921.18764114</v>
      </c>
      <c r="S251" s="39">
        <f t="shared" si="105"/>
        <v>1</v>
      </c>
      <c r="T251" s="38">
        <f t="shared" si="120"/>
        <v>116670427.36961643</v>
      </c>
      <c r="U251" s="15">
        <f t="shared" si="121"/>
        <v>452247493.81802469</v>
      </c>
      <c r="V251" s="15">
        <f t="shared" si="118"/>
        <v>568917921.18764114</v>
      </c>
      <c r="W251" s="13"/>
      <c r="X251" s="14"/>
      <c r="Y251" s="106"/>
    </row>
    <row r="252" spans="1:25">
      <c r="A252" s="1">
        <v>52140</v>
      </c>
      <c r="B252" s="9">
        <f t="shared" si="122"/>
        <v>31</v>
      </c>
      <c r="C252" s="5">
        <f>VLOOKUP(A252,Encargos!$A$8:$B$652,2,0)</f>
        <v>1.823E-3</v>
      </c>
      <c r="D252">
        <f t="shared" si="119"/>
        <v>67</v>
      </c>
      <c r="E252" s="7">
        <f t="shared" si="114"/>
        <v>33924841009.427422</v>
      </c>
      <c r="F252" s="7">
        <f t="shared" si="115"/>
        <v>61844985.160186186</v>
      </c>
      <c r="G252" s="7">
        <f t="shared" si="108"/>
        <v>33986685994.587608</v>
      </c>
      <c r="H252" s="7">
        <f t="shared" si="109"/>
        <v>113288953.31529203</v>
      </c>
      <c r="I252" s="8">
        <f t="shared" si="110"/>
        <v>566856602.85898137</v>
      </c>
      <c r="J252" s="7">
        <f t="shared" si="111"/>
        <v>113288953.31529203</v>
      </c>
      <c r="K252" s="8">
        <f t="shared" si="106"/>
        <v>453567649.54368937</v>
      </c>
      <c r="L252" s="7">
        <v>0</v>
      </c>
      <c r="M252" s="7">
        <f t="shared" si="107"/>
        <v>33533118345.043919</v>
      </c>
      <c r="N252" s="107" t="s">
        <v>543</v>
      </c>
      <c r="O252" s="10">
        <f t="shared" si="112"/>
        <v>29</v>
      </c>
      <c r="P252" s="11">
        <f t="shared" si="116"/>
        <v>115252584.97307739</v>
      </c>
      <c r="Q252" s="11">
        <f t="shared" si="113"/>
        <v>454341112.50284678</v>
      </c>
      <c r="R252" s="37">
        <f t="shared" si="117"/>
        <v>569593697.47592413</v>
      </c>
      <c r="S252" s="39">
        <f t="shared" ref="S252:S315" si="123">S251</f>
        <v>1</v>
      </c>
      <c r="T252" s="38">
        <f t="shared" si="120"/>
        <v>115252584.97307739</v>
      </c>
      <c r="U252" s="15">
        <f t="shared" si="121"/>
        <v>454341112.50284672</v>
      </c>
      <c r="V252" s="15">
        <f t="shared" si="118"/>
        <v>569593697.47592413</v>
      </c>
      <c r="W252" s="13"/>
      <c r="X252" s="14"/>
      <c r="Y252" s="106"/>
    </row>
    <row r="253" spans="1:25">
      <c r="A253" s="1">
        <v>52171</v>
      </c>
      <c r="B253" s="9">
        <f t="shared" si="122"/>
        <v>30</v>
      </c>
      <c r="C253" s="5">
        <f>VLOOKUP(A253,Encargos!$A$8:$B$652,2,0)</f>
        <v>2.068E-3</v>
      </c>
      <c r="D253">
        <f t="shared" si="119"/>
        <v>66</v>
      </c>
      <c r="E253" s="7">
        <f t="shared" si="114"/>
        <v>33533118345.043919</v>
      </c>
      <c r="F253" s="7">
        <f t="shared" si="115"/>
        <v>69346488.737550825</v>
      </c>
      <c r="G253" s="7">
        <f t="shared" si="108"/>
        <v>33602464833.781471</v>
      </c>
      <c r="H253" s="7">
        <f t="shared" si="109"/>
        <v>112008216.11260492</v>
      </c>
      <c r="I253" s="8">
        <f t="shared" si="110"/>
        <v>568028862.31369364</v>
      </c>
      <c r="J253" s="7">
        <f t="shared" si="111"/>
        <v>112008216.11260492</v>
      </c>
      <c r="K253" s="8">
        <f t="shared" si="106"/>
        <v>456020646.20108873</v>
      </c>
      <c r="L253" s="7">
        <v>0</v>
      </c>
      <c r="M253" s="7">
        <f t="shared" si="107"/>
        <v>33146444187.580383</v>
      </c>
      <c r="N253" s="107" t="s">
        <v>312</v>
      </c>
      <c r="O253" s="10">
        <f t="shared" si="112"/>
        <v>29</v>
      </c>
      <c r="P253" s="11">
        <f t="shared" si="116"/>
        <v>114065992.5403035</v>
      </c>
      <c r="Q253" s="11">
        <f t="shared" si="113"/>
        <v>456932230.47622508</v>
      </c>
      <c r="R253" s="37">
        <f t="shared" si="117"/>
        <v>570998223.01652861</v>
      </c>
      <c r="S253" s="39">
        <f t="shared" si="123"/>
        <v>1</v>
      </c>
      <c r="T253" s="38">
        <f t="shared" si="120"/>
        <v>114065992.5403035</v>
      </c>
      <c r="U253" s="15">
        <f t="shared" si="121"/>
        <v>456932230.47622514</v>
      </c>
      <c r="V253" s="15">
        <f t="shared" si="118"/>
        <v>570998223.01652861</v>
      </c>
      <c r="W253" s="13"/>
      <c r="X253" s="14"/>
      <c r="Y253" s="106"/>
    </row>
    <row r="254" spans="1:25">
      <c r="A254" s="1">
        <v>52201</v>
      </c>
      <c r="B254" s="9">
        <f t="shared" si="122"/>
        <v>31</v>
      </c>
      <c r="C254" s="5">
        <f>VLOOKUP(A254,Encargos!$A$8:$B$652,2,0)</f>
        <v>2.3140000000000001E-3</v>
      </c>
      <c r="D254">
        <f t="shared" si="119"/>
        <v>65</v>
      </c>
      <c r="E254" s="7">
        <f t="shared" si="114"/>
        <v>33146444187.580383</v>
      </c>
      <c r="F254" s="7">
        <f t="shared" si="115"/>
        <v>76700871.850061014</v>
      </c>
      <c r="G254" s="7">
        <f t="shared" si="108"/>
        <v>33223145059.430443</v>
      </c>
      <c r="H254" s="7">
        <f t="shared" si="109"/>
        <v>110743816.86476815</v>
      </c>
      <c r="I254" s="8">
        <f t="shared" si="110"/>
        <v>569343281.10108769</v>
      </c>
      <c r="J254" s="7">
        <f t="shared" si="111"/>
        <v>110743816.86476815</v>
      </c>
      <c r="K254" s="8">
        <f t="shared" si="106"/>
        <v>458599464.23631954</v>
      </c>
      <c r="L254" s="7">
        <v>0</v>
      </c>
      <c r="M254" s="7">
        <f t="shared" si="107"/>
        <v>32764545595.194122</v>
      </c>
      <c r="N254" s="107" t="s">
        <v>544</v>
      </c>
      <c r="O254" s="10">
        <f t="shared" si="112"/>
        <v>29</v>
      </c>
      <c r="P254" s="11">
        <f t="shared" si="116"/>
        <v>112762550.50848296</v>
      </c>
      <c r="Q254" s="11">
        <f t="shared" si="113"/>
        <v>459592124.8925426</v>
      </c>
      <c r="R254" s="37">
        <f t="shared" si="117"/>
        <v>572354675.40102553</v>
      </c>
      <c r="S254" s="39">
        <f t="shared" si="123"/>
        <v>1</v>
      </c>
      <c r="T254" s="38">
        <f t="shared" si="120"/>
        <v>112762550.50848296</v>
      </c>
      <c r="U254" s="15">
        <f t="shared" si="121"/>
        <v>459592124.8925426</v>
      </c>
      <c r="V254" s="15">
        <f t="shared" si="118"/>
        <v>572354675.40102553</v>
      </c>
      <c r="W254" s="13"/>
      <c r="X254" s="14"/>
      <c r="Y254" s="106"/>
    </row>
    <row r="255" spans="1:25">
      <c r="A255" s="1">
        <v>52232</v>
      </c>
      <c r="B255" s="9">
        <f t="shared" si="122"/>
        <v>31</v>
      </c>
      <c r="C255" s="5">
        <f>VLOOKUP(A255,Encargos!$A$8:$B$652,2,0)</f>
        <v>1.5770000000000001E-3</v>
      </c>
      <c r="D255">
        <f t="shared" si="119"/>
        <v>64</v>
      </c>
      <c r="E255" s="7">
        <f t="shared" si="114"/>
        <v>32764545595.194122</v>
      </c>
      <c r="F255" s="7">
        <f t="shared" si="115"/>
        <v>51669688.40362113</v>
      </c>
      <c r="G255" s="7">
        <f t="shared" si="108"/>
        <v>32816215283.597744</v>
      </c>
      <c r="H255" s="7">
        <f t="shared" si="109"/>
        <v>109387384.27865915</v>
      </c>
      <c r="I255" s="8">
        <f t="shared" si="110"/>
        <v>570241135.45538414</v>
      </c>
      <c r="J255" s="7">
        <f t="shared" si="111"/>
        <v>109387384.27865915</v>
      </c>
      <c r="K255" s="8">
        <f t="shared" si="106"/>
        <v>460853751.17672497</v>
      </c>
      <c r="L255" s="7">
        <v>0</v>
      </c>
      <c r="M255" s="7">
        <f t="shared" si="107"/>
        <v>32355361532.421021</v>
      </c>
      <c r="N255" s="107" t="s">
        <v>545</v>
      </c>
      <c r="O255" s="10">
        <f t="shared" si="112"/>
        <v>29</v>
      </c>
      <c r="P255" s="11">
        <f t="shared" si="116"/>
        <v>111329353.84836055</v>
      </c>
      <c r="Q255" s="11">
        <f t="shared" si="113"/>
        <v>461533594.82298625</v>
      </c>
      <c r="R255" s="37">
        <f t="shared" si="117"/>
        <v>572862948.67134678</v>
      </c>
      <c r="S255" s="39">
        <f t="shared" si="123"/>
        <v>1</v>
      </c>
      <c r="T255" s="38">
        <f t="shared" si="120"/>
        <v>111329353.84836055</v>
      </c>
      <c r="U255" s="15">
        <f t="shared" si="121"/>
        <v>461533594.82298625</v>
      </c>
      <c r="V255" s="15">
        <f t="shared" si="118"/>
        <v>572862948.67134678</v>
      </c>
      <c r="W255" s="13"/>
      <c r="X255" s="14"/>
      <c r="Y255" s="106"/>
    </row>
    <row r="256" spans="1:25">
      <c r="A256" s="1">
        <v>52263</v>
      </c>
      <c r="B256" s="9">
        <f t="shared" si="122"/>
        <v>28</v>
      </c>
      <c r="C256" s="5">
        <f>VLOOKUP(A256,Encargos!$A$8:$B$652,2,0)</f>
        <v>2.068E-3</v>
      </c>
      <c r="D256">
        <f t="shared" si="119"/>
        <v>63</v>
      </c>
      <c r="E256" s="7">
        <f t="shared" si="114"/>
        <v>32355361532.421021</v>
      </c>
      <c r="F256" s="7">
        <f t="shared" si="115"/>
        <v>66910887.649046667</v>
      </c>
      <c r="G256" s="7">
        <f t="shared" si="108"/>
        <v>32422272420.070068</v>
      </c>
      <c r="H256" s="7">
        <f t="shared" si="109"/>
        <v>108074241.40023357</v>
      </c>
      <c r="I256" s="8">
        <f t="shared" si="110"/>
        <v>571420394.12350583</v>
      </c>
      <c r="J256" s="7">
        <f t="shared" si="111"/>
        <v>108074241.40023357</v>
      </c>
      <c r="K256" s="8">
        <f t="shared" si="106"/>
        <v>463346152.72327226</v>
      </c>
      <c r="L256" s="7">
        <v>0</v>
      </c>
      <c r="M256" s="7">
        <f t="shared" si="107"/>
        <v>31958926267.346798</v>
      </c>
      <c r="N256" s="107" t="s">
        <v>315</v>
      </c>
      <c r="O256" s="10">
        <f t="shared" si="112"/>
        <v>27</v>
      </c>
      <c r="P256" s="11">
        <f t="shared" si="116"/>
        <v>110130010.43720114</v>
      </c>
      <c r="Q256" s="11">
        <f t="shared" si="113"/>
        <v>464270097.04724222</v>
      </c>
      <c r="R256" s="37">
        <f t="shared" si="117"/>
        <v>574400107.48444343</v>
      </c>
      <c r="S256" s="39">
        <f t="shared" si="123"/>
        <v>1</v>
      </c>
      <c r="T256" s="38">
        <f t="shared" si="120"/>
        <v>110130010.43720114</v>
      </c>
      <c r="U256" s="15">
        <f t="shared" si="121"/>
        <v>464270097.04724228</v>
      </c>
      <c r="V256" s="15">
        <f t="shared" si="118"/>
        <v>574400107.48444343</v>
      </c>
      <c r="W256" s="13"/>
      <c r="X256" s="14"/>
      <c r="Y256" s="106"/>
    </row>
    <row r="257" spans="1:25">
      <c r="A257" s="1">
        <v>52291</v>
      </c>
      <c r="B257" s="9">
        <f t="shared" si="122"/>
        <v>31</v>
      </c>
      <c r="C257" s="5">
        <f>VLOOKUP(A257,Encargos!$A$8:$B$652,2,0)</f>
        <v>1.884E-3</v>
      </c>
      <c r="D257">
        <f t="shared" si="119"/>
        <v>62</v>
      </c>
      <c r="E257" s="7">
        <f t="shared" si="114"/>
        <v>31958926267.346798</v>
      </c>
      <c r="F257" s="7">
        <f t="shared" si="115"/>
        <v>60210617.087681368</v>
      </c>
      <c r="G257" s="7">
        <f t="shared" si="108"/>
        <v>32019136884.434479</v>
      </c>
      <c r="H257" s="7">
        <f t="shared" si="109"/>
        <v>106730456.28144827</v>
      </c>
      <c r="I257" s="8">
        <f t="shared" si="110"/>
        <v>572496950.1460346</v>
      </c>
      <c r="J257" s="7">
        <f t="shared" si="111"/>
        <v>106730456.28144827</v>
      </c>
      <c r="K257" s="8">
        <f t="shared" si="106"/>
        <v>465766493.86458635</v>
      </c>
      <c r="L257" s="7">
        <v>0</v>
      </c>
      <c r="M257" s="7">
        <f t="shared" si="107"/>
        <v>31553370390.569893</v>
      </c>
      <c r="N257" s="107" t="s">
        <v>546</v>
      </c>
      <c r="O257" s="10">
        <f t="shared" si="112"/>
        <v>29</v>
      </c>
      <c r="P257" s="11">
        <f t="shared" si="116"/>
        <v>108706711.74377781</v>
      </c>
      <c r="Q257" s="11">
        <f t="shared" si="113"/>
        <v>466587334.91727054</v>
      </c>
      <c r="R257" s="37">
        <f t="shared" si="117"/>
        <v>575294046.66104841</v>
      </c>
      <c r="S257" s="39">
        <f t="shared" si="123"/>
        <v>1</v>
      </c>
      <c r="T257" s="38">
        <f t="shared" si="120"/>
        <v>108706711.74377781</v>
      </c>
      <c r="U257" s="15">
        <f t="shared" si="121"/>
        <v>466587334.9172706</v>
      </c>
      <c r="V257" s="15">
        <f t="shared" si="118"/>
        <v>575294046.66104841</v>
      </c>
      <c r="W257" s="13"/>
      <c r="X257" s="14"/>
      <c r="Y257" s="106"/>
    </row>
    <row r="258" spans="1:25">
      <c r="A258" s="1">
        <v>52322</v>
      </c>
      <c r="B258" s="9">
        <f t="shared" si="122"/>
        <v>30</v>
      </c>
      <c r="C258" s="5">
        <f>VLOOKUP(A258,Encargos!$A$8:$B$652,2,0)</f>
        <v>1.139E-3</v>
      </c>
      <c r="D258">
        <f t="shared" si="119"/>
        <v>61</v>
      </c>
      <c r="E258" s="7">
        <f t="shared" si="114"/>
        <v>31553370390.569893</v>
      </c>
      <c r="F258" s="7">
        <f t="shared" si="115"/>
        <v>35939288.87485911</v>
      </c>
      <c r="G258" s="7">
        <f t="shared" si="108"/>
        <v>31589309679.444752</v>
      </c>
      <c r="H258" s="7">
        <f t="shared" si="109"/>
        <v>105297698.93148251</v>
      </c>
      <c r="I258" s="8">
        <f t="shared" si="110"/>
        <v>573149024.17225087</v>
      </c>
      <c r="J258" s="7">
        <f t="shared" si="111"/>
        <v>105297698.93148251</v>
      </c>
      <c r="K258" s="8">
        <f t="shared" si="106"/>
        <v>467851325.24076837</v>
      </c>
      <c r="L258" s="7">
        <v>0</v>
      </c>
      <c r="M258" s="7">
        <f t="shared" si="107"/>
        <v>31121458354.203983</v>
      </c>
      <c r="N258" s="107" t="s">
        <v>317</v>
      </c>
      <c r="O258" s="10">
        <f t="shared" si="112"/>
        <v>29</v>
      </c>
      <c r="P258" s="11">
        <f t="shared" si="116"/>
        <v>107262377.29894631</v>
      </c>
      <c r="Q258" s="11">
        <f t="shared" si="113"/>
        <v>468366435.37004393</v>
      </c>
      <c r="R258" s="37">
        <f t="shared" si="117"/>
        <v>575628812.66899025</v>
      </c>
      <c r="S258" s="39">
        <f t="shared" si="123"/>
        <v>1</v>
      </c>
      <c r="T258" s="38">
        <f t="shared" si="120"/>
        <v>107262377.29894631</v>
      </c>
      <c r="U258" s="15">
        <f t="shared" si="121"/>
        <v>468366435.37004393</v>
      </c>
      <c r="V258" s="15">
        <f t="shared" si="118"/>
        <v>575628812.66899025</v>
      </c>
      <c r="W258" s="13"/>
      <c r="X258" s="14"/>
      <c r="Y258" s="106"/>
    </row>
    <row r="259" spans="1:25">
      <c r="A259" s="1">
        <v>52352</v>
      </c>
      <c r="B259" s="9">
        <f t="shared" si="122"/>
        <v>31</v>
      </c>
      <c r="C259" s="5">
        <f>VLOOKUP(A259,Encargos!$A$8:$B$652,2,0)</f>
        <v>1.884E-3</v>
      </c>
      <c r="D259">
        <f t="shared" si="119"/>
        <v>60</v>
      </c>
      <c r="E259" s="7">
        <f t="shared" si="114"/>
        <v>31121458354.203983</v>
      </c>
      <c r="F259" s="7">
        <f t="shared" si="115"/>
        <v>58632827.539320305</v>
      </c>
      <c r="G259" s="7">
        <f t="shared" si="108"/>
        <v>31180091181.743305</v>
      </c>
      <c r="H259" s="7">
        <f t="shared" si="109"/>
        <v>103933637.27247769</v>
      </c>
      <c r="I259" s="8">
        <f t="shared" si="110"/>
        <v>574228836.9337914</v>
      </c>
      <c r="J259" s="7">
        <f t="shared" si="111"/>
        <v>103933637.27247769</v>
      </c>
      <c r="K259" s="8">
        <f t="shared" ref="K259:K318" si="124">I259-J259</f>
        <v>470295199.66131371</v>
      </c>
      <c r="L259" s="7">
        <v>0</v>
      </c>
      <c r="M259" s="7">
        <f t="shared" ref="M259:M318" si="125">G259+H259-I259</f>
        <v>30709795982.081989</v>
      </c>
      <c r="N259" s="107" t="s">
        <v>547</v>
      </c>
      <c r="O259" s="10">
        <f t="shared" si="112"/>
        <v>29</v>
      </c>
      <c r="P259" s="11">
        <f t="shared" si="116"/>
        <v>105910373.21971141</v>
      </c>
      <c r="Q259" s="11">
        <f t="shared" si="113"/>
        <v>471124021.85408086</v>
      </c>
      <c r="R259" s="37">
        <f t="shared" si="117"/>
        <v>577034395.07379222</v>
      </c>
      <c r="S259" s="39">
        <f t="shared" si="123"/>
        <v>1</v>
      </c>
      <c r="T259" s="38">
        <f t="shared" si="120"/>
        <v>105910373.21971141</v>
      </c>
      <c r="U259" s="15">
        <f t="shared" si="121"/>
        <v>471124021.8540808</v>
      </c>
      <c r="V259" s="15">
        <f t="shared" si="118"/>
        <v>577034395.07379222</v>
      </c>
      <c r="W259" s="13"/>
      <c r="X259" s="14"/>
      <c r="Y259" s="106"/>
    </row>
    <row r="260" spans="1:25">
      <c r="A260" s="1">
        <v>52383</v>
      </c>
      <c r="B260" s="9">
        <f t="shared" si="122"/>
        <v>30</v>
      </c>
      <c r="C260" s="5">
        <f>VLOOKUP(A260,Encargos!$A$8:$B$652,2,0)</f>
        <v>1.884E-3</v>
      </c>
      <c r="D260">
        <f t="shared" si="119"/>
        <v>59</v>
      </c>
      <c r="E260" s="7">
        <f t="shared" si="114"/>
        <v>30709795982.081989</v>
      </c>
      <c r="F260" s="7">
        <f t="shared" si="115"/>
        <v>57857255.630242467</v>
      </c>
      <c r="G260" s="7">
        <f t="shared" ref="G260:G318" si="126">E260+F260</f>
        <v>30767653237.712231</v>
      </c>
      <c r="H260" s="7">
        <f t="shared" ref="H260:H318" si="127">G260*$C$1</f>
        <v>102558844.12570745</v>
      </c>
      <c r="I260" s="8">
        <f t="shared" ref="I260:I318" si="128">PMT($C$1,D260,-G260)</f>
        <v>575310684.06257486</v>
      </c>
      <c r="J260" s="7">
        <f t="shared" ref="J260:J318" si="129">$C$1*G260</f>
        <v>102558844.12570745</v>
      </c>
      <c r="K260" s="8">
        <f t="shared" si="124"/>
        <v>472751839.93686742</v>
      </c>
      <c r="L260" s="7">
        <v>0</v>
      </c>
      <c r="M260" s="7">
        <f t="shared" si="125"/>
        <v>30294901397.77536</v>
      </c>
      <c r="N260" s="107" t="s">
        <v>319</v>
      </c>
      <c r="O260" s="10">
        <f t="shared" ref="O260:O318" si="130">N260-A260</f>
        <v>29</v>
      </c>
      <c r="P260" s="11">
        <f t="shared" si="116"/>
        <v>104602670.24153115</v>
      </c>
      <c r="Q260" s="11">
        <f t="shared" ref="Q260:Q318" si="131">K260*((1+C260)^((N260-A260)/B260))</f>
        <v>473612788.57065189</v>
      </c>
      <c r="R260" s="37">
        <f t="shared" si="117"/>
        <v>578215458.81218302</v>
      </c>
      <c r="S260" s="39">
        <f t="shared" si="123"/>
        <v>1</v>
      </c>
      <c r="T260" s="38">
        <f t="shared" si="120"/>
        <v>104602670.24153115</v>
      </c>
      <c r="U260" s="15">
        <f t="shared" si="121"/>
        <v>473612788.57065189</v>
      </c>
      <c r="V260" s="15">
        <f t="shared" si="118"/>
        <v>578215458.81218302</v>
      </c>
      <c r="W260" s="13"/>
      <c r="X260" s="14"/>
      <c r="Y260" s="106"/>
    </row>
    <row r="261" spans="1:25">
      <c r="A261" s="1">
        <v>52413</v>
      </c>
      <c r="B261" s="9">
        <f t="shared" si="122"/>
        <v>31</v>
      </c>
      <c r="C261" s="5">
        <f>VLOOKUP(A261,Encargos!$A$8:$B$652,2,0)</f>
        <v>1.387E-3</v>
      </c>
      <c r="D261">
        <f t="shared" si="119"/>
        <v>58</v>
      </c>
      <c r="E261" s="7">
        <f t="shared" ref="E261:E318" si="132">M260</f>
        <v>30294901397.77536</v>
      </c>
      <c r="F261" s="7">
        <f t="shared" ref="F261:F318" si="133">E261*C261</f>
        <v>42019028.238714427</v>
      </c>
      <c r="G261" s="7">
        <f t="shared" si="126"/>
        <v>30336920426.014076</v>
      </c>
      <c r="H261" s="7">
        <f t="shared" si="127"/>
        <v>101123068.0867136</v>
      </c>
      <c r="I261" s="8">
        <f t="shared" si="128"/>
        <v>576108639.98136938</v>
      </c>
      <c r="J261" s="7">
        <f t="shared" si="129"/>
        <v>101123068.0867136</v>
      </c>
      <c r="K261" s="8">
        <f t="shared" si="124"/>
        <v>474985571.89465576</v>
      </c>
      <c r="L261" s="7">
        <v>0</v>
      </c>
      <c r="M261" s="7">
        <f t="shared" si="125"/>
        <v>29861934854.119419</v>
      </c>
      <c r="N261" s="107" t="s">
        <v>548</v>
      </c>
      <c r="O261" s="10">
        <f t="shared" si="130"/>
        <v>29</v>
      </c>
      <c r="P261" s="11">
        <f t="shared" ref="P261:P318" si="134">Q261*((1+$C$1)^(O261/B261)-1)+H261*((1+C261)^(O261/B261))*((1+$C$1)^(O261/B261))</f>
        <v>103052876.48389915</v>
      </c>
      <c r="Q261" s="11">
        <f t="shared" si="131"/>
        <v>475601845.77428877</v>
      </c>
      <c r="R261" s="37">
        <f t="shared" ref="R261:R318" si="135">P261+Q261</f>
        <v>578654722.25818789</v>
      </c>
      <c r="S261" s="39">
        <f t="shared" si="123"/>
        <v>1</v>
      </c>
      <c r="T261" s="38">
        <f t="shared" si="120"/>
        <v>103052876.48389915</v>
      </c>
      <c r="U261" s="15">
        <f t="shared" si="121"/>
        <v>475601845.77428877</v>
      </c>
      <c r="V261" s="15">
        <f t="shared" ref="V261:V318" si="136">R261*S261</f>
        <v>578654722.25818789</v>
      </c>
      <c r="W261" s="13"/>
      <c r="X261" s="14"/>
      <c r="Y261" s="106"/>
    </row>
    <row r="262" spans="1:25">
      <c r="A262" s="1">
        <v>52444</v>
      </c>
      <c r="B262" s="9">
        <f t="shared" si="122"/>
        <v>31</v>
      </c>
      <c r="C262" s="5">
        <f>VLOOKUP(A262,Encargos!$A$8:$B$652,2,0)</f>
        <v>2.1329999999999999E-3</v>
      </c>
      <c r="D262">
        <f t="shared" ref="D262:D318" si="137">D261-1</f>
        <v>57</v>
      </c>
      <c r="E262" s="7">
        <f t="shared" si="132"/>
        <v>29861934854.119419</v>
      </c>
      <c r="F262" s="7">
        <f t="shared" si="133"/>
        <v>63695507.04383672</v>
      </c>
      <c r="G262" s="7">
        <f t="shared" si="126"/>
        <v>29925630361.163258</v>
      </c>
      <c r="H262" s="7">
        <f t="shared" si="127"/>
        <v>99752101.203877538</v>
      </c>
      <c r="I262" s="8">
        <f t="shared" si="128"/>
        <v>577337479.71044981</v>
      </c>
      <c r="J262" s="7">
        <f t="shared" si="129"/>
        <v>99752101.203877538</v>
      </c>
      <c r="K262" s="8">
        <f t="shared" si="124"/>
        <v>477585378.50657225</v>
      </c>
      <c r="L262" s="7">
        <v>0</v>
      </c>
      <c r="M262" s="7">
        <f t="shared" si="125"/>
        <v>29448044982.656685</v>
      </c>
      <c r="N262" s="107" t="s">
        <v>549</v>
      </c>
      <c r="O262" s="10">
        <f t="shared" si="130"/>
        <v>29</v>
      </c>
      <c r="P262" s="11">
        <f t="shared" si="134"/>
        <v>101754829.55216894</v>
      </c>
      <c r="Q262" s="11">
        <f t="shared" si="131"/>
        <v>478538280.68769985</v>
      </c>
      <c r="R262" s="37">
        <f t="shared" si="135"/>
        <v>580293110.23986876</v>
      </c>
      <c r="S262" s="39">
        <f t="shared" si="123"/>
        <v>1</v>
      </c>
      <c r="T262" s="38">
        <f t="shared" si="120"/>
        <v>101754829.55216894</v>
      </c>
      <c r="U262" s="15">
        <f t="shared" si="121"/>
        <v>478538280.68769979</v>
      </c>
      <c r="V262" s="15">
        <f t="shared" si="136"/>
        <v>580293110.23986876</v>
      </c>
      <c r="W262" s="13"/>
      <c r="X262" s="14"/>
      <c r="Y262" s="106"/>
    </row>
    <row r="263" spans="1:25">
      <c r="A263" s="1">
        <v>52475</v>
      </c>
      <c r="B263" s="9">
        <f t="shared" si="122"/>
        <v>30</v>
      </c>
      <c r="C263" s="5">
        <f>VLOOKUP(A263,Encargos!$A$8:$B$652,2,0)</f>
        <v>2.382E-3</v>
      </c>
      <c r="D263">
        <f t="shared" si="137"/>
        <v>56</v>
      </c>
      <c r="E263" s="7">
        <f t="shared" si="132"/>
        <v>29448044982.656685</v>
      </c>
      <c r="F263" s="7">
        <f t="shared" si="133"/>
        <v>70145243.148688227</v>
      </c>
      <c r="G263" s="7">
        <f t="shared" si="126"/>
        <v>29518190225.805374</v>
      </c>
      <c r="H263" s="7">
        <f t="shared" si="127"/>
        <v>98393967.41935125</v>
      </c>
      <c r="I263" s="8">
        <f t="shared" si="128"/>
        <v>578712697.58712006</v>
      </c>
      <c r="J263" s="7">
        <f t="shared" si="129"/>
        <v>98393967.41935125</v>
      </c>
      <c r="K263" s="8">
        <f t="shared" si="124"/>
        <v>480318730.16776884</v>
      </c>
      <c r="L263" s="7">
        <v>0</v>
      </c>
      <c r="M263" s="7">
        <f t="shared" si="125"/>
        <v>29037871495.637604</v>
      </c>
      <c r="N263" s="107" t="s">
        <v>322</v>
      </c>
      <c r="O263" s="10">
        <f t="shared" si="130"/>
        <v>29</v>
      </c>
      <c r="P263" s="11">
        <f t="shared" si="134"/>
        <v>100489451.1619141</v>
      </c>
      <c r="Q263" s="11">
        <f t="shared" si="131"/>
        <v>481424668.20435256</v>
      </c>
      <c r="R263" s="37">
        <f t="shared" si="135"/>
        <v>581914119.36626661</v>
      </c>
      <c r="S263" s="39">
        <f t="shared" si="123"/>
        <v>1</v>
      </c>
      <c r="T263" s="38">
        <f t="shared" si="120"/>
        <v>100489451.1619141</v>
      </c>
      <c r="U263" s="15">
        <f t="shared" si="121"/>
        <v>481424668.2043525</v>
      </c>
      <c r="V263" s="15">
        <f t="shared" si="136"/>
        <v>581914119.36626661</v>
      </c>
      <c r="W263" s="13"/>
      <c r="X263" s="14"/>
      <c r="Y263" s="106"/>
    </row>
    <row r="264" spans="1:25">
      <c r="A264" s="1">
        <v>52505</v>
      </c>
      <c r="B264" s="9">
        <f t="shared" si="122"/>
        <v>31</v>
      </c>
      <c r="C264" s="5">
        <f>VLOOKUP(A264,Encargos!$A$8:$B$652,2,0)</f>
        <v>1.884E-3</v>
      </c>
      <c r="D264">
        <f t="shared" si="137"/>
        <v>55</v>
      </c>
      <c r="E264" s="7">
        <f t="shared" si="132"/>
        <v>29037871495.637604</v>
      </c>
      <c r="F264" s="7">
        <f t="shared" si="133"/>
        <v>54707349.897781245</v>
      </c>
      <c r="G264" s="7">
        <f t="shared" si="126"/>
        <v>29092578845.535385</v>
      </c>
      <c r="H264" s="7">
        <f t="shared" si="127"/>
        <v>96975262.818451285</v>
      </c>
      <c r="I264" s="8">
        <f t="shared" si="128"/>
        <v>579802992.30937397</v>
      </c>
      <c r="J264" s="7">
        <f t="shared" si="129"/>
        <v>96975262.818451285</v>
      </c>
      <c r="K264" s="8">
        <f t="shared" si="124"/>
        <v>482827729.49092269</v>
      </c>
      <c r="L264" s="7">
        <v>0</v>
      </c>
      <c r="M264" s="7">
        <f t="shared" si="125"/>
        <v>28609751116.04446</v>
      </c>
      <c r="N264" s="107" t="s">
        <v>550</v>
      </c>
      <c r="O264" s="10">
        <f t="shared" si="130"/>
        <v>29</v>
      </c>
      <c r="P264" s="11">
        <f t="shared" si="134"/>
        <v>98957146.249642506</v>
      </c>
      <c r="Q264" s="11">
        <f t="shared" si="131"/>
        <v>483678638.3196193</v>
      </c>
      <c r="R264" s="37">
        <f t="shared" si="135"/>
        <v>582635784.56926179</v>
      </c>
      <c r="S264" s="39">
        <f t="shared" si="123"/>
        <v>1</v>
      </c>
      <c r="T264" s="38">
        <f t="shared" si="120"/>
        <v>98957146.249642506</v>
      </c>
      <c r="U264" s="15">
        <f t="shared" si="121"/>
        <v>483678638.3196193</v>
      </c>
      <c r="V264" s="15">
        <f t="shared" si="136"/>
        <v>582635784.56926179</v>
      </c>
      <c r="W264" s="13"/>
      <c r="X264" s="14"/>
      <c r="Y264" s="106"/>
    </row>
    <row r="265" spans="1:25">
      <c r="A265" s="1">
        <v>52536</v>
      </c>
      <c r="B265" s="9">
        <f t="shared" si="122"/>
        <v>30</v>
      </c>
      <c r="C265" s="5">
        <f>VLOOKUP(A265,Encargos!$A$8:$B$652,2,0)</f>
        <v>1.884E-3</v>
      </c>
      <c r="D265">
        <f t="shared" si="137"/>
        <v>54</v>
      </c>
      <c r="E265" s="7">
        <f t="shared" si="132"/>
        <v>28609751116.04446</v>
      </c>
      <c r="F265" s="7">
        <f t="shared" si="133"/>
        <v>53900771.102627762</v>
      </c>
      <c r="G265" s="7">
        <f t="shared" si="126"/>
        <v>28663651887.147087</v>
      </c>
      <c r="H265" s="7">
        <f t="shared" si="127"/>
        <v>95545506.290490299</v>
      </c>
      <c r="I265" s="8">
        <f t="shared" si="128"/>
        <v>580895341.14688492</v>
      </c>
      <c r="J265" s="7">
        <f t="shared" si="129"/>
        <v>95545506.290490299</v>
      </c>
      <c r="K265" s="8">
        <f t="shared" si="124"/>
        <v>485349834.85639465</v>
      </c>
      <c r="L265" s="7">
        <v>0</v>
      </c>
      <c r="M265" s="7">
        <f t="shared" si="125"/>
        <v>28178302052.290691</v>
      </c>
      <c r="N265" s="107" t="s">
        <v>324</v>
      </c>
      <c r="O265" s="10">
        <f t="shared" si="130"/>
        <v>29</v>
      </c>
      <c r="P265" s="11">
        <f t="shared" si="134"/>
        <v>97594586.893493131</v>
      </c>
      <c r="Q265" s="11">
        <f t="shared" si="131"/>
        <v>486233726.23856866</v>
      </c>
      <c r="R265" s="37">
        <f t="shared" si="135"/>
        <v>583828313.13206184</v>
      </c>
      <c r="S265" s="39">
        <f t="shared" si="123"/>
        <v>1</v>
      </c>
      <c r="T265" s="38">
        <f t="shared" si="120"/>
        <v>97594586.893493131</v>
      </c>
      <c r="U265" s="15">
        <f t="shared" si="121"/>
        <v>486233726.23856872</v>
      </c>
      <c r="V265" s="15">
        <f t="shared" si="136"/>
        <v>583828313.13206184</v>
      </c>
      <c r="W265" s="13"/>
      <c r="X265" s="14"/>
      <c r="Y265" s="106"/>
    </row>
    <row r="266" spans="1:25">
      <c r="A266" s="1">
        <v>52566</v>
      </c>
      <c r="B266" s="9">
        <f t="shared" si="122"/>
        <v>31</v>
      </c>
      <c r="C266" s="5">
        <f>VLOOKUP(A266,Encargos!$A$8:$B$652,2,0)</f>
        <v>1.884E-3</v>
      </c>
      <c r="D266">
        <f t="shared" si="137"/>
        <v>53</v>
      </c>
      <c r="E266" s="7">
        <f t="shared" si="132"/>
        <v>28178302052.290691</v>
      </c>
      <c r="F266" s="7">
        <f t="shared" si="133"/>
        <v>53087921.066515662</v>
      </c>
      <c r="G266" s="7">
        <f t="shared" si="126"/>
        <v>28231389973.357208</v>
      </c>
      <c r="H266" s="7">
        <f t="shared" si="127"/>
        <v>94104633.244524032</v>
      </c>
      <c r="I266" s="8">
        <f t="shared" si="128"/>
        <v>581989747.96960568</v>
      </c>
      <c r="J266" s="7">
        <f t="shared" si="129"/>
        <v>94104633.244524032</v>
      </c>
      <c r="K266" s="8">
        <f t="shared" si="124"/>
        <v>487885114.72508168</v>
      </c>
      <c r="L266" s="7">
        <v>0</v>
      </c>
      <c r="M266" s="7">
        <f t="shared" si="125"/>
        <v>27743504858.63213</v>
      </c>
      <c r="N266" s="107" t="s">
        <v>551</v>
      </c>
      <c r="O266" s="10">
        <f t="shared" si="130"/>
        <v>29</v>
      </c>
      <c r="P266" s="11">
        <f t="shared" si="134"/>
        <v>96088287.836401686</v>
      </c>
      <c r="Q266" s="11">
        <f t="shared" si="131"/>
        <v>488744936.40919858</v>
      </c>
      <c r="R266" s="37">
        <f t="shared" si="135"/>
        <v>584833224.24560022</v>
      </c>
      <c r="S266" s="39">
        <f t="shared" si="123"/>
        <v>1</v>
      </c>
      <c r="T266" s="38">
        <f t="shared" si="120"/>
        <v>96088287.836401686</v>
      </c>
      <c r="U266" s="15">
        <f t="shared" si="121"/>
        <v>488744936.40919852</v>
      </c>
      <c r="V266" s="15">
        <f t="shared" si="136"/>
        <v>584833224.24560022</v>
      </c>
      <c r="W266" s="13"/>
      <c r="X266" s="14"/>
      <c r="Y266" s="106"/>
    </row>
    <row r="267" spans="1:25">
      <c r="A267" s="1">
        <v>52597</v>
      </c>
      <c r="B267" s="9">
        <f t="shared" si="122"/>
        <v>31</v>
      </c>
      <c r="C267" s="5">
        <f>VLOOKUP(A267,Encargos!$A$8:$B$652,2,0)</f>
        <v>1.6359999999999999E-3</v>
      </c>
      <c r="D267">
        <f t="shared" si="137"/>
        <v>52</v>
      </c>
      <c r="E267" s="7">
        <f t="shared" si="132"/>
        <v>27743504858.63213</v>
      </c>
      <c r="F267" s="7">
        <f t="shared" si="133"/>
        <v>45388373.948722161</v>
      </c>
      <c r="G267" s="7">
        <f t="shared" si="126"/>
        <v>27788893232.580853</v>
      </c>
      <c r="H267" s="7">
        <f t="shared" si="127"/>
        <v>92629644.108602852</v>
      </c>
      <c r="I267" s="8">
        <f t="shared" si="128"/>
        <v>582941883.19728398</v>
      </c>
      <c r="J267" s="7">
        <f t="shared" si="129"/>
        <v>92629644.108602852</v>
      </c>
      <c r="K267" s="8">
        <f t="shared" si="124"/>
        <v>490312239.0886811</v>
      </c>
      <c r="L267" s="7">
        <v>0</v>
      </c>
      <c r="M267" s="7">
        <f t="shared" si="125"/>
        <v>27298580993.492172</v>
      </c>
      <c r="N267" s="107" t="s">
        <v>552</v>
      </c>
      <c r="O267" s="10">
        <f t="shared" si="130"/>
        <v>29</v>
      </c>
      <c r="P267" s="11">
        <f t="shared" si="134"/>
        <v>94591763.92781347</v>
      </c>
      <c r="Q267" s="11">
        <f t="shared" si="131"/>
        <v>491062598.66708028</v>
      </c>
      <c r="R267" s="37">
        <f t="shared" si="135"/>
        <v>585654362.59489369</v>
      </c>
      <c r="S267" s="39">
        <f t="shared" si="123"/>
        <v>1</v>
      </c>
      <c r="T267" s="38">
        <f t="shared" si="120"/>
        <v>94591763.92781347</v>
      </c>
      <c r="U267" s="15">
        <f t="shared" si="121"/>
        <v>491062598.66708022</v>
      </c>
      <c r="V267" s="15">
        <f t="shared" si="136"/>
        <v>585654362.59489369</v>
      </c>
      <c r="W267" s="13"/>
      <c r="X267" s="14"/>
      <c r="Y267" s="106"/>
    </row>
    <row r="268" spans="1:25">
      <c r="A268" s="1">
        <v>52628</v>
      </c>
      <c r="B268" s="9">
        <f t="shared" si="122"/>
        <v>29</v>
      </c>
      <c r="C268" s="5">
        <f>VLOOKUP(A268,Encargos!$A$8:$B$652,2,0)</f>
        <v>2.1329999999999999E-3</v>
      </c>
      <c r="D268">
        <f t="shared" si="137"/>
        <v>51</v>
      </c>
      <c r="E268" s="7">
        <f t="shared" si="132"/>
        <v>27298580993.492172</v>
      </c>
      <c r="F268" s="7">
        <f t="shared" si="133"/>
        <v>58227873.259118803</v>
      </c>
      <c r="G268" s="7">
        <f t="shared" si="126"/>
        <v>27356808866.751289</v>
      </c>
      <c r="H268" s="7">
        <f t="shared" si="127"/>
        <v>91189362.889170974</v>
      </c>
      <c r="I268" s="8">
        <f t="shared" si="128"/>
        <v>584185298.23414373</v>
      </c>
      <c r="J268" s="7">
        <f t="shared" si="129"/>
        <v>91189362.889170974</v>
      </c>
      <c r="K268" s="8">
        <f t="shared" si="124"/>
        <v>492995935.34497273</v>
      </c>
      <c r="L268" s="7">
        <v>0</v>
      </c>
      <c r="M268" s="7">
        <f t="shared" si="125"/>
        <v>26863812931.406319</v>
      </c>
      <c r="N268" s="107" t="s">
        <v>327</v>
      </c>
      <c r="O268" s="10">
        <f t="shared" si="130"/>
        <v>27</v>
      </c>
      <c r="P268" s="11">
        <f t="shared" si="134"/>
        <v>93186822.665458798</v>
      </c>
      <c r="Q268" s="11">
        <f t="shared" si="131"/>
        <v>493974902.31765693</v>
      </c>
      <c r="R268" s="37">
        <f t="shared" si="135"/>
        <v>587161724.98311567</v>
      </c>
      <c r="S268" s="39">
        <f t="shared" si="123"/>
        <v>1</v>
      </c>
      <c r="T268" s="38">
        <f t="shared" si="120"/>
        <v>93186822.665458798</v>
      </c>
      <c r="U268" s="15">
        <f t="shared" si="121"/>
        <v>493974902.31765687</v>
      </c>
      <c r="V268" s="15">
        <f t="shared" si="136"/>
        <v>587161724.98311567</v>
      </c>
      <c r="W268" s="13"/>
      <c r="X268" s="14"/>
      <c r="Y268" s="106"/>
    </row>
    <row r="269" spans="1:25">
      <c r="A269" s="1">
        <v>52657</v>
      </c>
      <c r="B269" s="9">
        <f t="shared" si="122"/>
        <v>31</v>
      </c>
      <c r="C269" s="5">
        <f>VLOOKUP(A269,Encargos!$A$8:$B$652,2,0)</f>
        <v>1.616E-3</v>
      </c>
      <c r="D269">
        <f t="shared" si="137"/>
        <v>50</v>
      </c>
      <c r="E269" s="7">
        <f t="shared" si="132"/>
        <v>26863812931.406319</v>
      </c>
      <c r="F269" s="7">
        <f t="shared" si="133"/>
        <v>43411921.697152615</v>
      </c>
      <c r="G269" s="7">
        <f t="shared" si="126"/>
        <v>26907224853.10347</v>
      </c>
      <c r="H269" s="7">
        <f t="shared" si="127"/>
        <v>89690749.510344908</v>
      </c>
      <c r="I269" s="8">
        <f t="shared" si="128"/>
        <v>585129341.67609012</v>
      </c>
      <c r="J269" s="7">
        <f t="shared" si="129"/>
        <v>89690749.510344908</v>
      </c>
      <c r="K269" s="8">
        <f t="shared" si="124"/>
        <v>495438592.1657452</v>
      </c>
      <c r="L269" s="7">
        <v>0</v>
      </c>
      <c r="M269" s="7">
        <f t="shared" si="125"/>
        <v>26411786260.937725</v>
      </c>
      <c r="N269" s="107" t="s">
        <v>553</v>
      </c>
      <c r="O269" s="10">
        <f t="shared" si="130"/>
        <v>29</v>
      </c>
      <c r="P269" s="11">
        <f t="shared" si="134"/>
        <v>91653490.503528818</v>
      </c>
      <c r="Q269" s="11">
        <f t="shared" si="131"/>
        <v>496187528.4409914</v>
      </c>
      <c r="R269" s="37">
        <f t="shared" si="135"/>
        <v>587841018.94452024</v>
      </c>
      <c r="S269" s="39">
        <f t="shared" si="123"/>
        <v>1</v>
      </c>
      <c r="T269" s="38">
        <f t="shared" si="120"/>
        <v>91653490.503528818</v>
      </c>
      <c r="U269" s="15">
        <f t="shared" si="121"/>
        <v>496187528.4409914</v>
      </c>
      <c r="V269" s="15">
        <f t="shared" si="136"/>
        <v>587841018.94452024</v>
      </c>
      <c r="W269" s="13"/>
      <c r="X269" s="14"/>
      <c r="Y269" s="106"/>
    </row>
    <row r="270" spans="1:25">
      <c r="A270" s="1">
        <v>52688</v>
      </c>
      <c r="B270" s="9">
        <f t="shared" si="122"/>
        <v>30</v>
      </c>
      <c r="C270" s="5">
        <f>VLOOKUP(A270,Encargos!$A$8:$B$652,2,0)</f>
        <v>1.616E-3</v>
      </c>
      <c r="D270">
        <f t="shared" si="137"/>
        <v>49</v>
      </c>
      <c r="E270" s="7">
        <f t="shared" si="132"/>
        <v>26411786260.937725</v>
      </c>
      <c r="F270" s="7">
        <f t="shared" si="133"/>
        <v>42681446.597675368</v>
      </c>
      <c r="G270" s="7">
        <f t="shared" si="126"/>
        <v>26454467707.5354</v>
      </c>
      <c r="H270" s="7">
        <f t="shared" si="127"/>
        <v>88181559.025118008</v>
      </c>
      <c r="I270" s="8">
        <f t="shared" si="128"/>
        <v>586074910.69223869</v>
      </c>
      <c r="J270" s="7">
        <f t="shared" si="129"/>
        <v>88181559.025118008</v>
      </c>
      <c r="K270" s="8">
        <f t="shared" si="124"/>
        <v>497893351.6671207</v>
      </c>
      <c r="L270" s="7">
        <v>0</v>
      </c>
      <c r="M270" s="7">
        <f t="shared" si="125"/>
        <v>25956574355.868282</v>
      </c>
      <c r="N270" s="107" t="s">
        <v>329</v>
      </c>
      <c r="O270" s="10">
        <f t="shared" si="130"/>
        <v>29</v>
      </c>
      <c r="P270" s="11">
        <f t="shared" si="134"/>
        <v>90210615.265377343</v>
      </c>
      <c r="Q270" s="11">
        <f t="shared" si="131"/>
        <v>498671106.53176069</v>
      </c>
      <c r="R270" s="37">
        <f t="shared" si="135"/>
        <v>588881721.79713798</v>
      </c>
      <c r="S270" s="39">
        <f t="shared" si="123"/>
        <v>1</v>
      </c>
      <c r="T270" s="38">
        <f t="shared" si="120"/>
        <v>90210615.265377343</v>
      </c>
      <c r="U270" s="15">
        <f t="shared" si="121"/>
        <v>498671106.53176063</v>
      </c>
      <c r="V270" s="15">
        <f t="shared" si="136"/>
        <v>588881721.79713798</v>
      </c>
      <c r="W270" s="13"/>
      <c r="X270" s="14"/>
      <c r="Y270" s="106"/>
    </row>
    <row r="271" spans="1:25">
      <c r="A271" s="1">
        <v>52718</v>
      </c>
      <c r="B271" s="9">
        <f t="shared" si="122"/>
        <v>31</v>
      </c>
      <c r="C271" s="5">
        <f>VLOOKUP(A271,Encargos!$A$8:$B$652,2,0)</f>
        <v>2.111E-3</v>
      </c>
      <c r="D271">
        <f t="shared" si="137"/>
        <v>48</v>
      </c>
      <c r="E271" s="7">
        <f t="shared" si="132"/>
        <v>25956574355.868282</v>
      </c>
      <c r="F271" s="7">
        <f t="shared" si="133"/>
        <v>54794328.465237945</v>
      </c>
      <c r="G271" s="7">
        <f t="shared" si="126"/>
        <v>26011368684.333519</v>
      </c>
      <c r="H271" s="7">
        <f t="shared" si="127"/>
        <v>86704562.281111732</v>
      </c>
      <c r="I271" s="8">
        <f t="shared" si="128"/>
        <v>587312114.82871008</v>
      </c>
      <c r="J271" s="7">
        <f t="shared" si="129"/>
        <v>86704562.281111732</v>
      </c>
      <c r="K271" s="8">
        <f t="shared" si="124"/>
        <v>500607552.54759836</v>
      </c>
      <c r="L271" s="7">
        <v>0</v>
      </c>
      <c r="M271" s="7">
        <f t="shared" si="125"/>
        <v>25510761131.785923</v>
      </c>
      <c r="N271" s="107" t="s">
        <v>554</v>
      </c>
      <c r="O271" s="10">
        <f t="shared" si="130"/>
        <v>29</v>
      </c>
      <c r="P271" s="11">
        <f t="shared" si="134"/>
        <v>88710598.067896888</v>
      </c>
      <c r="Q271" s="11">
        <f t="shared" si="131"/>
        <v>501596088.30179119</v>
      </c>
      <c r="R271" s="37">
        <f t="shared" si="135"/>
        <v>590306686.36968803</v>
      </c>
      <c r="S271" s="39">
        <f t="shared" si="123"/>
        <v>1</v>
      </c>
      <c r="T271" s="38">
        <f t="shared" si="120"/>
        <v>88710598.067896888</v>
      </c>
      <c r="U271" s="15">
        <f t="shared" si="121"/>
        <v>501596088.30179113</v>
      </c>
      <c r="V271" s="15">
        <f t="shared" si="136"/>
        <v>590306686.36968803</v>
      </c>
      <c r="W271" s="13"/>
      <c r="X271" s="14"/>
      <c r="Y271" s="106"/>
    </row>
    <row r="272" spans="1:25">
      <c r="A272" s="1">
        <v>52749</v>
      </c>
      <c r="B272" s="9">
        <f t="shared" si="122"/>
        <v>30</v>
      </c>
      <c r="C272" s="5">
        <f>VLOOKUP(A272,Encargos!$A$8:$B$652,2,0)</f>
        <v>1.369E-3</v>
      </c>
      <c r="D272">
        <f t="shared" si="137"/>
        <v>47</v>
      </c>
      <c r="E272" s="7">
        <f t="shared" si="132"/>
        <v>25510761131.785923</v>
      </c>
      <c r="F272" s="7">
        <f t="shared" si="133"/>
        <v>34924231.98941493</v>
      </c>
      <c r="G272" s="7">
        <f t="shared" si="126"/>
        <v>25545685363.775337</v>
      </c>
      <c r="H272" s="7">
        <f t="shared" si="127"/>
        <v>85152284.545917794</v>
      </c>
      <c r="I272" s="8">
        <f t="shared" si="128"/>
        <v>588116145.11391056</v>
      </c>
      <c r="J272" s="7">
        <f t="shared" si="129"/>
        <v>85152284.545917794</v>
      </c>
      <c r="K272" s="8">
        <f t="shared" si="124"/>
        <v>502963860.56799275</v>
      </c>
      <c r="L272" s="7">
        <v>0</v>
      </c>
      <c r="M272" s="7">
        <f t="shared" si="125"/>
        <v>25042721503.207344</v>
      </c>
      <c r="N272" s="107" t="s">
        <v>331</v>
      </c>
      <c r="O272" s="10">
        <f t="shared" si="130"/>
        <v>29</v>
      </c>
      <c r="P272" s="11">
        <f t="shared" si="134"/>
        <v>87162413.06120646</v>
      </c>
      <c r="Q272" s="11">
        <f t="shared" si="131"/>
        <v>503629450.99586141</v>
      </c>
      <c r="R272" s="37">
        <f t="shared" si="135"/>
        <v>590791864.05706787</v>
      </c>
      <c r="S272" s="39">
        <f t="shared" si="123"/>
        <v>1</v>
      </c>
      <c r="T272" s="38">
        <f t="shared" si="120"/>
        <v>87162413.06120646</v>
      </c>
      <c r="U272" s="15">
        <f t="shared" si="121"/>
        <v>503629450.99586141</v>
      </c>
      <c r="V272" s="15">
        <f t="shared" si="136"/>
        <v>590791864.05706787</v>
      </c>
      <c r="W272" s="13"/>
      <c r="X272" s="14"/>
      <c r="Y272" s="106"/>
    </row>
    <row r="273" spans="1:25">
      <c r="A273" s="1">
        <v>52779</v>
      </c>
      <c r="B273" s="9">
        <f t="shared" si="122"/>
        <v>31</v>
      </c>
      <c r="C273" s="5">
        <f>VLOOKUP(A273,Encargos!$A$8:$B$652,2,0)</f>
        <v>2.111E-3</v>
      </c>
      <c r="D273">
        <f t="shared" si="137"/>
        <v>46</v>
      </c>
      <c r="E273" s="7">
        <f t="shared" si="132"/>
        <v>25042721503.207344</v>
      </c>
      <c r="F273" s="7">
        <f t="shared" si="133"/>
        <v>52865185.093270704</v>
      </c>
      <c r="G273" s="7">
        <f t="shared" si="126"/>
        <v>25095586688.300613</v>
      </c>
      <c r="H273" s="7">
        <f t="shared" si="127"/>
        <v>83651955.627668723</v>
      </c>
      <c r="I273" s="8">
        <f t="shared" si="128"/>
        <v>589357658.29624605</v>
      </c>
      <c r="J273" s="7">
        <f t="shared" si="129"/>
        <v>83651955.627668723</v>
      </c>
      <c r="K273" s="8">
        <f t="shared" si="124"/>
        <v>505705702.66857731</v>
      </c>
      <c r="L273" s="7">
        <v>0</v>
      </c>
      <c r="M273" s="7">
        <f t="shared" si="125"/>
        <v>24589880985.632038</v>
      </c>
      <c r="N273" s="107" t="s">
        <v>555</v>
      </c>
      <c r="O273" s="10">
        <f t="shared" si="130"/>
        <v>29</v>
      </c>
      <c r="P273" s="11">
        <f t="shared" si="134"/>
        <v>85658354.002931044</v>
      </c>
      <c r="Q273" s="11">
        <f t="shared" si="131"/>
        <v>506704305.59744453</v>
      </c>
      <c r="R273" s="37">
        <f t="shared" si="135"/>
        <v>592362659.60037553</v>
      </c>
      <c r="S273" s="39">
        <f t="shared" si="123"/>
        <v>1</v>
      </c>
      <c r="T273" s="38">
        <f t="shared" si="120"/>
        <v>85658354.002931044</v>
      </c>
      <c r="U273" s="15">
        <f t="shared" si="121"/>
        <v>506704305.59744447</v>
      </c>
      <c r="V273" s="15">
        <f t="shared" si="136"/>
        <v>592362659.60037553</v>
      </c>
      <c r="W273" s="13"/>
      <c r="X273" s="14"/>
      <c r="Y273" s="106"/>
    </row>
    <row r="274" spans="1:25">
      <c r="A274" s="1">
        <v>52810</v>
      </c>
      <c r="B274" s="9">
        <f t="shared" si="122"/>
        <v>31</v>
      </c>
      <c r="C274" s="5">
        <f>VLOOKUP(A274,Encargos!$A$8:$B$652,2,0)</f>
        <v>1.8640000000000002E-3</v>
      </c>
      <c r="D274">
        <f t="shared" si="137"/>
        <v>45</v>
      </c>
      <c r="E274" s="7">
        <f t="shared" si="132"/>
        <v>24589880985.632038</v>
      </c>
      <c r="F274" s="7">
        <f t="shared" si="133"/>
        <v>45835538.157218121</v>
      </c>
      <c r="G274" s="7">
        <f t="shared" si="126"/>
        <v>24635716523.789257</v>
      </c>
      <c r="H274" s="7">
        <f t="shared" si="127"/>
        <v>82119055.079297528</v>
      </c>
      <c r="I274" s="8">
        <f t="shared" si="128"/>
        <v>590456220.97131038</v>
      </c>
      <c r="J274" s="7">
        <f t="shared" si="129"/>
        <v>82119055.079297528</v>
      </c>
      <c r="K274" s="8">
        <f t="shared" si="124"/>
        <v>508337165.89201283</v>
      </c>
      <c r="L274" s="7">
        <v>0</v>
      </c>
      <c r="M274" s="7">
        <f t="shared" si="125"/>
        <v>24127379357.897243</v>
      </c>
      <c r="N274" s="107" t="s">
        <v>556</v>
      </c>
      <c r="O274" s="10">
        <f t="shared" si="130"/>
        <v>29</v>
      </c>
      <c r="P274" s="11">
        <f t="shared" si="134"/>
        <v>84106460.793251514</v>
      </c>
      <c r="Q274" s="11">
        <f t="shared" si="131"/>
        <v>509223521.4618575</v>
      </c>
      <c r="R274" s="37">
        <f t="shared" si="135"/>
        <v>593329982.25510907</v>
      </c>
      <c r="S274" s="39">
        <f t="shared" si="123"/>
        <v>1</v>
      </c>
      <c r="T274" s="38">
        <f t="shared" ref="T274:T318" si="138">IF(V274&lt;P274,V274,P274)</f>
        <v>84106460.793251514</v>
      </c>
      <c r="U274" s="15">
        <f t="shared" ref="U274:U318" si="139">V274-T274</f>
        <v>509223521.46185756</v>
      </c>
      <c r="V274" s="15">
        <f t="shared" si="136"/>
        <v>593329982.25510907</v>
      </c>
      <c r="W274" s="13"/>
      <c r="X274" s="14"/>
      <c r="Y274" s="106"/>
    </row>
    <row r="275" spans="1:25">
      <c r="A275" s="1">
        <v>52841</v>
      </c>
      <c r="B275" s="9">
        <f t="shared" si="122"/>
        <v>30</v>
      </c>
      <c r="C275" s="5">
        <f>VLOOKUP(A275,Encargos!$A$8:$B$652,2,0)</f>
        <v>1.8640000000000002E-3</v>
      </c>
      <c r="D275">
        <f t="shared" si="137"/>
        <v>44</v>
      </c>
      <c r="E275" s="7">
        <f t="shared" si="132"/>
        <v>24127379357.897243</v>
      </c>
      <c r="F275" s="7">
        <f t="shared" si="133"/>
        <v>44973435.123120464</v>
      </c>
      <c r="G275" s="7">
        <f t="shared" si="126"/>
        <v>24172352793.020363</v>
      </c>
      <c r="H275" s="7">
        <f t="shared" si="127"/>
        <v>80574509.310067877</v>
      </c>
      <c r="I275" s="8">
        <f t="shared" si="128"/>
        <v>591556831.36720073</v>
      </c>
      <c r="J275" s="7">
        <f t="shared" si="129"/>
        <v>80574509.310067877</v>
      </c>
      <c r="K275" s="8">
        <f t="shared" si="124"/>
        <v>510982322.05713284</v>
      </c>
      <c r="L275" s="7">
        <v>0</v>
      </c>
      <c r="M275" s="7">
        <f t="shared" si="125"/>
        <v>23661370470.96323</v>
      </c>
      <c r="N275" s="107" t="s">
        <v>334</v>
      </c>
      <c r="O275" s="10">
        <f t="shared" si="130"/>
        <v>29</v>
      </c>
      <c r="P275" s="11">
        <f t="shared" si="134"/>
        <v>82629145.408720404</v>
      </c>
      <c r="Q275" s="11">
        <f t="shared" si="131"/>
        <v>511903015.48508722</v>
      </c>
      <c r="R275" s="37">
        <f t="shared" si="135"/>
        <v>594532160.89380765</v>
      </c>
      <c r="S275" s="39">
        <f t="shared" si="123"/>
        <v>1</v>
      </c>
      <c r="T275" s="38">
        <f t="shared" si="138"/>
        <v>82629145.408720404</v>
      </c>
      <c r="U275" s="15">
        <f t="shared" si="139"/>
        <v>511903015.48508728</v>
      </c>
      <c r="V275" s="15">
        <f t="shared" si="136"/>
        <v>594532160.89380765</v>
      </c>
      <c r="W275" s="13"/>
      <c r="X275" s="14"/>
      <c r="Y275" s="106"/>
    </row>
    <row r="276" spans="1:25">
      <c r="A276" s="1">
        <v>52871</v>
      </c>
      <c r="B276" s="9">
        <f t="shared" si="122"/>
        <v>31</v>
      </c>
      <c r="C276" s="5">
        <f>VLOOKUP(A276,Encargos!$A$8:$B$652,2,0)</f>
        <v>2.359E-3</v>
      </c>
      <c r="D276">
        <f t="shared" si="137"/>
        <v>43</v>
      </c>
      <c r="E276" s="7">
        <f t="shared" si="132"/>
        <v>23661370470.96323</v>
      </c>
      <c r="F276" s="7">
        <f t="shared" si="133"/>
        <v>55817172.941002257</v>
      </c>
      <c r="G276" s="7">
        <f t="shared" si="126"/>
        <v>23717187643.904232</v>
      </c>
      <c r="H276" s="7">
        <f t="shared" si="127"/>
        <v>79057292.146347448</v>
      </c>
      <c r="I276" s="8">
        <f t="shared" si="128"/>
        <v>592952313.93239605</v>
      </c>
      <c r="J276" s="7">
        <f t="shared" si="129"/>
        <v>79057292.146347448</v>
      </c>
      <c r="K276" s="8">
        <f t="shared" si="124"/>
        <v>513895021.78604859</v>
      </c>
      <c r="L276" s="7">
        <v>0</v>
      </c>
      <c r="M276" s="7">
        <f t="shared" si="125"/>
        <v>23203292622.118183</v>
      </c>
      <c r="N276" s="107" t="s">
        <v>557</v>
      </c>
      <c r="O276" s="10">
        <f t="shared" si="130"/>
        <v>29</v>
      </c>
      <c r="P276" s="11">
        <f t="shared" si="134"/>
        <v>81084615.14562729</v>
      </c>
      <c r="Q276" s="11">
        <f t="shared" si="131"/>
        <v>515029002.40889871</v>
      </c>
      <c r="R276" s="37">
        <f t="shared" si="135"/>
        <v>596113617.55452597</v>
      </c>
      <c r="S276" s="39">
        <f t="shared" si="123"/>
        <v>1</v>
      </c>
      <c r="T276" s="38">
        <f t="shared" si="138"/>
        <v>81084615.14562729</v>
      </c>
      <c r="U276" s="15">
        <f t="shared" si="139"/>
        <v>515029002.40889871</v>
      </c>
      <c r="V276" s="15">
        <f t="shared" si="136"/>
        <v>596113617.55452597</v>
      </c>
      <c r="W276" s="13"/>
      <c r="X276" s="14"/>
      <c r="Y276" s="106"/>
    </row>
    <row r="277" spans="1:25">
      <c r="A277" s="1">
        <v>52902</v>
      </c>
      <c r="B277" s="9">
        <f t="shared" si="122"/>
        <v>30</v>
      </c>
      <c r="C277" s="5">
        <f>VLOOKUP(A277,Encargos!$A$8:$B$652,2,0)</f>
        <v>1.8640000000000002E-3</v>
      </c>
      <c r="D277">
        <f t="shared" si="137"/>
        <v>42</v>
      </c>
      <c r="E277" s="7">
        <f t="shared" si="132"/>
        <v>23203292622.118183</v>
      </c>
      <c r="F277" s="7">
        <f t="shared" si="133"/>
        <v>43250937.447628297</v>
      </c>
      <c r="G277" s="7">
        <f t="shared" si="126"/>
        <v>23246543559.565811</v>
      </c>
      <c r="H277" s="7">
        <f t="shared" si="127"/>
        <v>77488478.531886041</v>
      </c>
      <c r="I277" s="8">
        <f t="shared" si="128"/>
        <v>594057577.04556608</v>
      </c>
      <c r="J277" s="7">
        <f t="shared" si="129"/>
        <v>77488478.531886041</v>
      </c>
      <c r="K277" s="8">
        <f t="shared" si="124"/>
        <v>516569098.51368004</v>
      </c>
      <c r="L277" s="7">
        <v>0</v>
      </c>
      <c r="M277" s="7">
        <f t="shared" si="125"/>
        <v>22729974461.052132</v>
      </c>
      <c r="N277" s="107" t="s">
        <v>336</v>
      </c>
      <c r="O277" s="10">
        <f t="shared" si="130"/>
        <v>29</v>
      </c>
      <c r="P277" s="11">
        <f t="shared" si="134"/>
        <v>79545626.216441751</v>
      </c>
      <c r="Q277" s="11">
        <f t="shared" si="131"/>
        <v>517499858.25536966</v>
      </c>
      <c r="R277" s="37">
        <f t="shared" si="135"/>
        <v>597045484.47181141</v>
      </c>
      <c r="S277" s="39">
        <f t="shared" si="123"/>
        <v>1</v>
      </c>
      <c r="T277" s="38">
        <f t="shared" si="138"/>
        <v>79545626.216441751</v>
      </c>
      <c r="U277" s="15">
        <f t="shared" si="139"/>
        <v>517499858.25536966</v>
      </c>
      <c r="V277" s="15">
        <f t="shared" si="136"/>
        <v>597045484.47181141</v>
      </c>
      <c r="W277" s="13"/>
      <c r="X277" s="14"/>
      <c r="Y277" s="106"/>
    </row>
    <row r="278" spans="1:25">
      <c r="A278" s="1">
        <v>52932</v>
      </c>
      <c r="B278" s="9">
        <f t="shared" si="122"/>
        <v>31</v>
      </c>
      <c r="C278" s="5">
        <f>VLOOKUP(A278,Encargos!$A$8:$B$652,2,0)</f>
        <v>1.616E-3</v>
      </c>
      <c r="D278">
        <f t="shared" si="137"/>
        <v>41</v>
      </c>
      <c r="E278" s="7">
        <f t="shared" si="132"/>
        <v>22729974461.052132</v>
      </c>
      <c r="F278" s="7">
        <f t="shared" si="133"/>
        <v>36731638.729060248</v>
      </c>
      <c r="G278" s="7">
        <f t="shared" si="126"/>
        <v>22766706099.781193</v>
      </c>
      <c r="H278" s="7">
        <f t="shared" si="127"/>
        <v>75889020.332603976</v>
      </c>
      <c r="I278" s="8">
        <f t="shared" si="128"/>
        <v>595017574.09007168</v>
      </c>
      <c r="J278" s="7">
        <f t="shared" si="129"/>
        <v>75889020.332603976</v>
      </c>
      <c r="K278" s="8">
        <f t="shared" si="124"/>
        <v>519128553.75746769</v>
      </c>
      <c r="L278" s="7">
        <v>0</v>
      </c>
      <c r="M278" s="7">
        <f t="shared" si="125"/>
        <v>22247577546.023724</v>
      </c>
      <c r="N278" s="107" t="s">
        <v>558</v>
      </c>
      <c r="O278" s="10">
        <f t="shared" si="130"/>
        <v>29</v>
      </c>
      <c r="P278" s="11">
        <f t="shared" si="134"/>
        <v>77861775.32758835</v>
      </c>
      <c r="Q278" s="11">
        <f t="shared" si="131"/>
        <v>519913301.27526903</v>
      </c>
      <c r="R278" s="37">
        <f t="shared" si="135"/>
        <v>597775076.60285735</v>
      </c>
      <c r="S278" s="39">
        <f t="shared" si="123"/>
        <v>1</v>
      </c>
      <c r="T278" s="38">
        <f t="shared" si="138"/>
        <v>77861775.32758835</v>
      </c>
      <c r="U278" s="15">
        <f t="shared" si="139"/>
        <v>519913301.27526903</v>
      </c>
      <c r="V278" s="15">
        <f t="shared" si="136"/>
        <v>597775076.60285735</v>
      </c>
      <c r="W278" s="13"/>
      <c r="X278" s="14"/>
      <c r="Y278" s="106"/>
    </row>
    <row r="279" spans="1:25">
      <c r="A279" s="1">
        <v>52963</v>
      </c>
      <c r="B279" s="9">
        <f t="shared" si="122"/>
        <v>31</v>
      </c>
      <c r="C279" s="5">
        <f>VLOOKUP(A279,Encargos!$A$8:$B$652,2,0)</f>
        <v>1.616E-3</v>
      </c>
      <c r="D279">
        <f t="shared" si="137"/>
        <v>40</v>
      </c>
      <c r="E279" s="7">
        <f t="shared" si="132"/>
        <v>22247577546.023724</v>
      </c>
      <c r="F279" s="7">
        <f t="shared" si="133"/>
        <v>35952085.314374335</v>
      </c>
      <c r="G279" s="7">
        <f t="shared" si="126"/>
        <v>22283529631.338097</v>
      </c>
      <c r="H279" s="7">
        <f t="shared" si="127"/>
        <v>74278432.104460329</v>
      </c>
      <c r="I279" s="8">
        <f t="shared" si="128"/>
        <v>595979122.48980117</v>
      </c>
      <c r="J279" s="7">
        <f t="shared" si="129"/>
        <v>74278432.104460329</v>
      </c>
      <c r="K279" s="8">
        <f t="shared" si="124"/>
        <v>521700690.38534081</v>
      </c>
      <c r="L279" s="7">
        <v>0</v>
      </c>
      <c r="M279" s="7">
        <f t="shared" si="125"/>
        <v>21761828940.952759</v>
      </c>
      <c r="N279" s="107" t="s">
        <v>559</v>
      </c>
      <c r="O279" s="10">
        <f t="shared" si="130"/>
        <v>29</v>
      </c>
      <c r="P279" s="11">
        <f t="shared" si="134"/>
        <v>76251755.019283965</v>
      </c>
      <c r="Q279" s="11">
        <f t="shared" si="131"/>
        <v>522489326.10736358</v>
      </c>
      <c r="R279" s="37">
        <f t="shared" si="135"/>
        <v>598741081.12664759</v>
      </c>
      <c r="S279" s="39">
        <f t="shared" si="123"/>
        <v>1</v>
      </c>
      <c r="T279" s="38">
        <f t="shared" si="138"/>
        <v>76251755.019283965</v>
      </c>
      <c r="U279" s="15">
        <f t="shared" si="139"/>
        <v>522489326.10736364</v>
      </c>
      <c r="V279" s="15">
        <f t="shared" si="136"/>
        <v>598741081.12664759</v>
      </c>
      <c r="W279" s="13"/>
      <c r="X279" s="14"/>
      <c r="Y279" s="106"/>
    </row>
    <row r="280" spans="1:25">
      <c r="A280" s="1">
        <v>52994</v>
      </c>
      <c r="B280" s="9">
        <f t="shared" si="122"/>
        <v>28</v>
      </c>
      <c r="C280" s="5">
        <f>VLOOKUP(A280,Encargos!$A$8:$B$652,2,0)</f>
        <v>2.111E-3</v>
      </c>
      <c r="D280">
        <f t="shared" si="137"/>
        <v>39</v>
      </c>
      <c r="E280" s="7">
        <f t="shared" si="132"/>
        <v>21761828940.952759</v>
      </c>
      <c r="F280" s="7">
        <f t="shared" si="133"/>
        <v>45939220.894351274</v>
      </c>
      <c r="G280" s="7">
        <f t="shared" si="126"/>
        <v>21807768161.847111</v>
      </c>
      <c r="H280" s="7">
        <f t="shared" si="127"/>
        <v>72692560.539490372</v>
      </c>
      <c r="I280" s="8">
        <f t="shared" si="128"/>
        <v>597237234.41737723</v>
      </c>
      <c r="J280" s="7">
        <f t="shared" si="129"/>
        <v>72692560.539490372</v>
      </c>
      <c r="K280" s="8">
        <f t="shared" si="124"/>
        <v>524544673.87788689</v>
      </c>
      <c r="L280" s="7">
        <v>0</v>
      </c>
      <c r="M280" s="7">
        <f t="shared" si="125"/>
        <v>21283223487.969223</v>
      </c>
      <c r="N280" s="107" t="s">
        <v>339</v>
      </c>
      <c r="O280" s="10">
        <f t="shared" si="130"/>
        <v>27</v>
      </c>
      <c r="P280" s="11">
        <f t="shared" si="134"/>
        <v>74764012.792929575</v>
      </c>
      <c r="Q280" s="11">
        <f t="shared" si="131"/>
        <v>525612400.5410856</v>
      </c>
      <c r="R280" s="37">
        <f t="shared" si="135"/>
        <v>600376413.33401513</v>
      </c>
      <c r="S280" s="39">
        <f t="shared" si="123"/>
        <v>1</v>
      </c>
      <c r="T280" s="38">
        <f t="shared" si="138"/>
        <v>74764012.792929575</v>
      </c>
      <c r="U280" s="15">
        <f t="shared" si="139"/>
        <v>525612400.54108554</v>
      </c>
      <c r="V280" s="15">
        <f t="shared" si="136"/>
        <v>600376413.33401513</v>
      </c>
      <c r="W280" s="13"/>
      <c r="X280" s="14"/>
      <c r="Y280" s="106"/>
    </row>
    <row r="281" spans="1:25">
      <c r="A281" s="1">
        <v>53022</v>
      </c>
      <c r="B281" s="9">
        <f t="shared" si="122"/>
        <v>31</v>
      </c>
      <c r="C281" s="5">
        <f>VLOOKUP(A281,Encargos!$A$8:$B$652,2,0)</f>
        <v>2.1549999999999998E-3</v>
      </c>
      <c r="D281">
        <f t="shared" si="137"/>
        <v>38</v>
      </c>
      <c r="E281" s="7">
        <f t="shared" si="132"/>
        <v>21283223487.969223</v>
      </c>
      <c r="F281" s="7">
        <f t="shared" si="133"/>
        <v>45865346.616573669</v>
      </c>
      <c r="G281" s="7">
        <f t="shared" si="126"/>
        <v>21329088834.585796</v>
      </c>
      <c r="H281" s="7">
        <f t="shared" si="127"/>
        <v>71096962.781952664</v>
      </c>
      <c r="I281" s="8">
        <f t="shared" si="128"/>
        <v>598524280.65754664</v>
      </c>
      <c r="J281" s="7">
        <f t="shared" si="129"/>
        <v>71096962.781952664</v>
      </c>
      <c r="K281" s="8">
        <f t="shared" si="124"/>
        <v>527427317.87559396</v>
      </c>
      <c r="L281" s="7">
        <v>0</v>
      </c>
      <c r="M281" s="7">
        <f t="shared" si="125"/>
        <v>20801661516.710201</v>
      </c>
      <c r="N281" s="107" t="s">
        <v>560</v>
      </c>
      <c r="O281" s="10">
        <f t="shared" si="130"/>
        <v>29</v>
      </c>
      <c r="P281" s="11">
        <f t="shared" si="134"/>
        <v>73110209.466590822</v>
      </c>
      <c r="Q281" s="11">
        <f t="shared" si="131"/>
        <v>528490520.47624141</v>
      </c>
      <c r="R281" s="37">
        <f t="shared" si="135"/>
        <v>601600729.94283223</v>
      </c>
      <c r="S281" s="39">
        <f t="shared" si="123"/>
        <v>1</v>
      </c>
      <c r="T281" s="38">
        <f t="shared" si="138"/>
        <v>73110209.466590822</v>
      </c>
      <c r="U281" s="15">
        <f t="shared" si="139"/>
        <v>528490520.47624141</v>
      </c>
      <c r="V281" s="15">
        <f t="shared" si="136"/>
        <v>601600729.94283223</v>
      </c>
      <c r="W281" s="13"/>
      <c r="X281" s="14"/>
      <c r="Y281" s="106"/>
    </row>
    <row r="282" spans="1:25">
      <c r="A282" s="1">
        <v>53053</v>
      </c>
      <c r="B282" s="9">
        <f t="shared" si="122"/>
        <v>30</v>
      </c>
      <c r="C282" s="5">
        <f>VLOOKUP(A282,Encargos!$A$8:$B$652,2,0)</f>
        <v>1.157E-3</v>
      </c>
      <c r="D282">
        <f t="shared" si="137"/>
        <v>37</v>
      </c>
      <c r="E282" s="7">
        <f t="shared" si="132"/>
        <v>20801661516.710201</v>
      </c>
      <c r="F282" s="7">
        <f t="shared" si="133"/>
        <v>24067522.374833703</v>
      </c>
      <c r="G282" s="7">
        <f t="shared" si="126"/>
        <v>20825729039.085033</v>
      </c>
      <c r="H282" s="7">
        <f t="shared" si="127"/>
        <v>69419096.796950117</v>
      </c>
      <c r="I282" s="8">
        <f t="shared" si="128"/>
        <v>599216773.25026739</v>
      </c>
      <c r="J282" s="7">
        <f t="shared" si="129"/>
        <v>69419096.796950117</v>
      </c>
      <c r="K282" s="8">
        <f t="shared" si="124"/>
        <v>529797676.45331728</v>
      </c>
      <c r="L282" s="7">
        <v>0</v>
      </c>
      <c r="M282" s="7">
        <f t="shared" si="125"/>
        <v>20295931362.631718</v>
      </c>
      <c r="N282" s="107" t="s">
        <v>341</v>
      </c>
      <c r="O282" s="10">
        <f t="shared" si="130"/>
        <v>29</v>
      </c>
      <c r="P282" s="11">
        <f t="shared" si="134"/>
        <v>71429597.711012647</v>
      </c>
      <c r="Q282" s="11">
        <f t="shared" si="131"/>
        <v>530390208.41292471</v>
      </c>
      <c r="R282" s="37">
        <f t="shared" si="135"/>
        <v>601819806.12393737</v>
      </c>
      <c r="S282" s="39">
        <f t="shared" si="123"/>
        <v>1</v>
      </c>
      <c r="T282" s="38">
        <f t="shared" si="138"/>
        <v>71429597.711012647</v>
      </c>
      <c r="U282" s="15">
        <f t="shared" si="139"/>
        <v>530390208.41292471</v>
      </c>
      <c r="V282" s="15">
        <f t="shared" si="136"/>
        <v>601819806.12393737</v>
      </c>
      <c r="W282" s="13"/>
      <c r="X282" s="14"/>
      <c r="Y282" s="106"/>
    </row>
    <row r="283" spans="1:25">
      <c r="A283" s="1">
        <v>53083</v>
      </c>
      <c r="B283" s="9">
        <f t="shared" si="122"/>
        <v>31</v>
      </c>
      <c r="C283" s="5">
        <f>VLOOKUP(A283,Encargos!$A$8:$B$652,2,0)</f>
        <v>2.405E-3</v>
      </c>
      <c r="D283">
        <f t="shared" si="137"/>
        <v>36</v>
      </c>
      <c r="E283" s="7">
        <f t="shared" si="132"/>
        <v>20295931362.631718</v>
      </c>
      <c r="F283" s="7">
        <f t="shared" si="133"/>
        <v>48811714.927129284</v>
      </c>
      <c r="G283" s="7">
        <f t="shared" si="126"/>
        <v>20344743077.558846</v>
      </c>
      <c r="H283" s="7">
        <f t="shared" si="127"/>
        <v>67815810.258529484</v>
      </c>
      <c r="I283" s="8">
        <f t="shared" si="128"/>
        <v>600657889.58993423</v>
      </c>
      <c r="J283" s="7">
        <f t="shared" si="129"/>
        <v>67815810.258529484</v>
      </c>
      <c r="K283" s="8">
        <f t="shared" si="124"/>
        <v>532842079.33140475</v>
      </c>
      <c r="L283" s="7">
        <v>0</v>
      </c>
      <c r="M283" s="7">
        <f t="shared" si="125"/>
        <v>19811900998.22744</v>
      </c>
      <c r="N283" s="107" t="s">
        <v>561</v>
      </c>
      <c r="O283" s="10">
        <f t="shared" si="130"/>
        <v>29</v>
      </c>
      <c r="P283" s="11">
        <f t="shared" si="134"/>
        <v>69845404.342284799</v>
      </c>
      <c r="Q283" s="11">
        <f t="shared" si="131"/>
        <v>534040795.14254475</v>
      </c>
      <c r="R283" s="37">
        <f t="shared" si="135"/>
        <v>603886199.48482955</v>
      </c>
      <c r="S283" s="39">
        <f t="shared" si="123"/>
        <v>1</v>
      </c>
      <c r="T283" s="38">
        <f t="shared" si="138"/>
        <v>69845404.342284799</v>
      </c>
      <c r="U283" s="15">
        <f t="shared" si="139"/>
        <v>534040795.14254475</v>
      </c>
      <c r="V283" s="15">
        <f t="shared" si="136"/>
        <v>603886199.48482955</v>
      </c>
      <c r="W283" s="13"/>
      <c r="X283" s="14"/>
      <c r="Y283" s="106"/>
    </row>
    <row r="284" spans="1:25">
      <c r="A284" s="1">
        <v>53114</v>
      </c>
      <c r="B284" s="9">
        <f t="shared" si="122"/>
        <v>30</v>
      </c>
      <c r="C284" s="5">
        <f>VLOOKUP(A284,Encargos!$A$8:$B$652,2,0)</f>
        <v>1.157E-3</v>
      </c>
      <c r="D284">
        <f t="shared" si="137"/>
        <v>35</v>
      </c>
      <c r="E284" s="7">
        <f t="shared" si="132"/>
        <v>19811900998.22744</v>
      </c>
      <c r="F284" s="7">
        <f t="shared" si="133"/>
        <v>22922369.454949148</v>
      </c>
      <c r="G284" s="7">
        <f t="shared" si="126"/>
        <v>19834823367.682388</v>
      </c>
      <c r="H284" s="7">
        <f t="shared" si="127"/>
        <v>66116077.892274633</v>
      </c>
      <c r="I284" s="8">
        <f t="shared" si="128"/>
        <v>601352850.76818979</v>
      </c>
      <c r="J284" s="7">
        <f t="shared" si="129"/>
        <v>66116077.892274633</v>
      </c>
      <c r="K284" s="8">
        <f t="shared" si="124"/>
        <v>535236772.87591517</v>
      </c>
      <c r="L284" s="7">
        <v>0</v>
      </c>
      <c r="M284" s="7">
        <f t="shared" si="125"/>
        <v>19299586594.806473</v>
      </c>
      <c r="N284" s="107" t="s">
        <v>343</v>
      </c>
      <c r="O284" s="10">
        <f t="shared" si="130"/>
        <v>29</v>
      </c>
      <c r="P284" s="11">
        <f t="shared" si="134"/>
        <v>68129774.903110087</v>
      </c>
      <c r="Q284" s="11">
        <f t="shared" si="131"/>
        <v>535835387.98500592</v>
      </c>
      <c r="R284" s="37">
        <f t="shared" si="135"/>
        <v>603965162.888116</v>
      </c>
      <c r="S284" s="39">
        <f t="shared" si="123"/>
        <v>1</v>
      </c>
      <c r="T284" s="38">
        <f t="shared" si="138"/>
        <v>68129774.903110087</v>
      </c>
      <c r="U284" s="15">
        <f t="shared" si="139"/>
        <v>535835387.98500592</v>
      </c>
      <c r="V284" s="15">
        <f t="shared" si="136"/>
        <v>603965162.888116</v>
      </c>
      <c r="W284" s="13"/>
      <c r="X284" s="14"/>
      <c r="Y284" s="106"/>
    </row>
    <row r="285" spans="1:25">
      <c r="A285" s="1">
        <v>53144</v>
      </c>
      <c r="B285" s="9">
        <f t="shared" ref="B285:B318" si="140">DAY(EDATE(A285,1)-1)</f>
        <v>31</v>
      </c>
      <c r="C285" s="5">
        <f>VLOOKUP(A285,Encargos!$A$8:$B$652,2,0)</f>
        <v>2.1549999999999998E-3</v>
      </c>
      <c r="D285">
        <f t="shared" si="137"/>
        <v>34</v>
      </c>
      <c r="E285" s="7">
        <f t="shared" si="132"/>
        <v>19299586594.806473</v>
      </c>
      <c r="F285" s="7">
        <f t="shared" si="133"/>
        <v>41590609.111807942</v>
      </c>
      <c r="G285" s="7">
        <f t="shared" si="126"/>
        <v>19341177203.918282</v>
      </c>
      <c r="H285" s="7">
        <f t="shared" si="127"/>
        <v>64470590.679727606</v>
      </c>
      <c r="I285" s="8">
        <f t="shared" si="128"/>
        <v>602648766.16159523</v>
      </c>
      <c r="J285" s="7">
        <f t="shared" si="129"/>
        <v>64470590.679727606</v>
      </c>
      <c r="K285" s="8">
        <f t="shared" si="124"/>
        <v>538178175.48186767</v>
      </c>
      <c r="L285" s="7">
        <v>0</v>
      </c>
      <c r="M285" s="7">
        <f t="shared" si="125"/>
        <v>18802999028.436417</v>
      </c>
      <c r="N285" s="107" t="s">
        <v>562</v>
      </c>
      <c r="O285" s="10">
        <f t="shared" si="130"/>
        <v>29</v>
      </c>
      <c r="P285" s="11">
        <f t="shared" si="134"/>
        <v>66483365.580846481</v>
      </c>
      <c r="Q285" s="11">
        <f t="shared" si="131"/>
        <v>539263049.95914876</v>
      </c>
      <c r="R285" s="37">
        <f t="shared" si="135"/>
        <v>605746415.53999519</v>
      </c>
      <c r="S285" s="39">
        <f t="shared" si="123"/>
        <v>1</v>
      </c>
      <c r="T285" s="38">
        <f t="shared" si="138"/>
        <v>66483365.580846481</v>
      </c>
      <c r="U285" s="15">
        <f t="shared" si="139"/>
        <v>539263049.95914876</v>
      </c>
      <c r="V285" s="15">
        <f t="shared" si="136"/>
        <v>605746415.53999519</v>
      </c>
      <c r="W285" s="13"/>
      <c r="X285" s="14"/>
      <c r="Y285" s="106"/>
    </row>
    <row r="286" spans="1:25">
      <c r="A286" s="1">
        <v>53175</v>
      </c>
      <c r="B286" s="9">
        <f t="shared" si="140"/>
        <v>31</v>
      </c>
      <c r="C286" s="5">
        <f>VLOOKUP(A286,Encargos!$A$8:$B$652,2,0)</f>
        <v>1.905E-3</v>
      </c>
      <c r="D286">
        <f t="shared" si="137"/>
        <v>33</v>
      </c>
      <c r="E286" s="7">
        <f t="shared" si="132"/>
        <v>18802999028.436417</v>
      </c>
      <c r="F286" s="7">
        <f t="shared" si="133"/>
        <v>35819713.149171375</v>
      </c>
      <c r="G286" s="7">
        <f t="shared" si="126"/>
        <v>18838818741.585587</v>
      </c>
      <c r="H286" s="7">
        <f t="shared" si="127"/>
        <v>62796062.471951962</v>
      </c>
      <c r="I286" s="8">
        <f t="shared" si="128"/>
        <v>603796812.06113303</v>
      </c>
      <c r="J286" s="7">
        <f t="shared" si="129"/>
        <v>62796062.471951962</v>
      </c>
      <c r="K286" s="8">
        <f t="shared" si="124"/>
        <v>541000749.58918107</v>
      </c>
      <c r="L286" s="7">
        <v>0</v>
      </c>
      <c r="M286" s="7">
        <f t="shared" si="125"/>
        <v>18297817991.996403</v>
      </c>
      <c r="N286" s="107" t="s">
        <v>563</v>
      </c>
      <c r="O286" s="10">
        <f t="shared" si="130"/>
        <v>29</v>
      </c>
      <c r="P286" s="11">
        <f t="shared" si="134"/>
        <v>64793924.088419698</v>
      </c>
      <c r="Q286" s="11">
        <f t="shared" si="131"/>
        <v>541964806.07340539</v>
      </c>
      <c r="R286" s="37">
        <f t="shared" si="135"/>
        <v>606758730.16182506</v>
      </c>
      <c r="S286" s="39">
        <f t="shared" si="123"/>
        <v>1</v>
      </c>
      <c r="T286" s="38">
        <f t="shared" si="138"/>
        <v>64793924.088419698</v>
      </c>
      <c r="U286" s="15">
        <f t="shared" si="139"/>
        <v>541964806.07340539</v>
      </c>
      <c r="V286" s="15">
        <f t="shared" si="136"/>
        <v>606758730.16182506</v>
      </c>
      <c r="W286" s="13"/>
      <c r="X286" s="14"/>
      <c r="Y286" s="106"/>
    </row>
    <row r="287" spans="1:25">
      <c r="A287" s="1">
        <v>53206</v>
      </c>
      <c r="B287" s="9">
        <f t="shared" si="140"/>
        <v>30</v>
      </c>
      <c r="C287" s="5">
        <f>VLOOKUP(A287,Encargos!$A$8:$B$652,2,0)</f>
        <v>1.905E-3</v>
      </c>
      <c r="D287">
        <f t="shared" si="137"/>
        <v>32</v>
      </c>
      <c r="E287" s="7">
        <f t="shared" si="132"/>
        <v>18297817991.996403</v>
      </c>
      <c r="F287" s="7">
        <f t="shared" si="133"/>
        <v>34857343.274753146</v>
      </c>
      <c r="G287" s="7">
        <f t="shared" si="126"/>
        <v>18332675335.271156</v>
      </c>
      <c r="H287" s="7">
        <f t="shared" si="127"/>
        <v>61108917.784237191</v>
      </c>
      <c r="I287" s="8">
        <f t="shared" si="128"/>
        <v>604947044.98810947</v>
      </c>
      <c r="J287" s="7">
        <f t="shared" si="129"/>
        <v>61108917.784237191</v>
      </c>
      <c r="K287" s="8">
        <f t="shared" si="124"/>
        <v>543838127.20387232</v>
      </c>
      <c r="L287" s="7">
        <v>0</v>
      </c>
      <c r="M287" s="7">
        <f t="shared" si="125"/>
        <v>17788837208.067284</v>
      </c>
      <c r="N287" s="107" t="s">
        <v>346</v>
      </c>
      <c r="O287" s="10">
        <f t="shared" si="130"/>
        <v>29</v>
      </c>
      <c r="P287" s="11">
        <f t="shared" si="134"/>
        <v>63174201.203193545</v>
      </c>
      <c r="Q287" s="11">
        <f t="shared" si="131"/>
        <v>544839573.33903849</v>
      </c>
      <c r="R287" s="37">
        <f t="shared" si="135"/>
        <v>608013774.54223204</v>
      </c>
      <c r="S287" s="39">
        <f t="shared" si="123"/>
        <v>1</v>
      </c>
      <c r="T287" s="38">
        <f t="shared" si="138"/>
        <v>63174201.203193545</v>
      </c>
      <c r="U287" s="15">
        <f t="shared" si="139"/>
        <v>544839573.33903849</v>
      </c>
      <c r="V287" s="15">
        <f t="shared" si="136"/>
        <v>608013774.54223204</v>
      </c>
      <c r="W287" s="13"/>
      <c r="X287" s="14"/>
      <c r="Y287" s="106"/>
    </row>
    <row r="288" spans="1:25">
      <c r="A288" s="1">
        <v>53236</v>
      </c>
      <c r="B288" s="9">
        <f t="shared" si="140"/>
        <v>31</v>
      </c>
      <c r="C288" s="5">
        <f>VLOOKUP(A288,Encargos!$A$8:$B$652,2,0)</f>
        <v>2.405E-3</v>
      </c>
      <c r="D288">
        <f t="shared" si="137"/>
        <v>31</v>
      </c>
      <c r="E288" s="7">
        <f t="shared" si="132"/>
        <v>17788837208.067284</v>
      </c>
      <c r="F288" s="7">
        <f t="shared" si="133"/>
        <v>42782153.485401817</v>
      </c>
      <c r="G288" s="7">
        <f t="shared" si="126"/>
        <v>17831619361.552685</v>
      </c>
      <c r="H288" s="7">
        <f t="shared" si="127"/>
        <v>59438731.205175623</v>
      </c>
      <c r="I288" s="8">
        <f t="shared" si="128"/>
        <v>606401942.63130593</v>
      </c>
      <c r="J288" s="7">
        <f t="shared" si="129"/>
        <v>59438731.205175623</v>
      </c>
      <c r="K288" s="8">
        <f t="shared" si="124"/>
        <v>546963211.42613029</v>
      </c>
      <c r="L288" s="7">
        <v>0</v>
      </c>
      <c r="M288" s="7">
        <f t="shared" si="125"/>
        <v>17284656150.126556</v>
      </c>
      <c r="N288" s="107" t="s">
        <v>564</v>
      </c>
      <c r="O288" s="10">
        <f t="shared" si="130"/>
        <v>29</v>
      </c>
      <c r="P288" s="11">
        <f t="shared" si="134"/>
        <v>61467429.603348635</v>
      </c>
      <c r="Q288" s="11">
        <f t="shared" si="131"/>
        <v>548193695.04422426</v>
      </c>
      <c r="R288" s="37">
        <f t="shared" si="135"/>
        <v>609661124.64757288</v>
      </c>
      <c r="S288" s="39">
        <f t="shared" si="123"/>
        <v>1</v>
      </c>
      <c r="T288" s="38">
        <f t="shared" si="138"/>
        <v>61467429.603348635</v>
      </c>
      <c r="U288" s="15">
        <f t="shared" si="139"/>
        <v>548193695.04422426</v>
      </c>
      <c r="V288" s="15">
        <f t="shared" si="136"/>
        <v>609661124.64757288</v>
      </c>
      <c r="W288" s="13"/>
      <c r="X288" s="14"/>
      <c r="Y288" s="106"/>
    </row>
    <row r="289" spans="1:25">
      <c r="A289" s="1">
        <v>53267</v>
      </c>
      <c r="B289" s="9">
        <f t="shared" si="140"/>
        <v>30</v>
      </c>
      <c r="C289" s="5">
        <f>VLOOKUP(A289,Encargos!$A$8:$B$652,2,0)</f>
        <v>1.6559999999999999E-3</v>
      </c>
      <c r="D289">
        <f t="shared" si="137"/>
        <v>30</v>
      </c>
      <c r="E289" s="7">
        <f t="shared" si="132"/>
        <v>17284656150.126556</v>
      </c>
      <c r="F289" s="7">
        <f t="shared" si="133"/>
        <v>28623390.584609576</v>
      </c>
      <c r="G289" s="7">
        <f t="shared" si="126"/>
        <v>17313279540.711166</v>
      </c>
      <c r="H289" s="7">
        <f t="shared" si="127"/>
        <v>57710931.802370556</v>
      </c>
      <c r="I289" s="8">
        <f t="shared" si="128"/>
        <v>607406144.24830329</v>
      </c>
      <c r="J289" s="7">
        <f t="shared" si="129"/>
        <v>57710931.802370556</v>
      </c>
      <c r="K289" s="8">
        <f t="shared" si="124"/>
        <v>549695212.44593275</v>
      </c>
      <c r="L289" s="7">
        <v>0</v>
      </c>
      <c r="M289" s="7">
        <f t="shared" si="125"/>
        <v>16763584328.265236</v>
      </c>
      <c r="N289" s="107" t="s">
        <v>565</v>
      </c>
      <c r="O289" s="10">
        <f t="shared" si="130"/>
        <v>29</v>
      </c>
      <c r="P289" s="11">
        <f t="shared" si="134"/>
        <v>59763534.702607244</v>
      </c>
      <c r="Q289" s="11">
        <f t="shared" si="131"/>
        <v>550575140.26917982</v>
      </c>
      <c r="R289" s="37">
        <f t="shared" si="135"/>
        <v>610338674.9717871</v>
      </c>
      <c r="S289" s="39">
        <f t="shared" si="123"/>
        <v>1</v>
      </c>
      <c r="T289" s="38">
        <f t="shared" si="138"/>
        <v>59763534.702607244</v>
      </c>
      <c r="U289" s="15">
        <f t="shared" si="139"/>
        <v>550575140.26917982</v>
      </c>
      <c r="V289" s="15">
        <f t="shared" si="136"/>
        <v>610338674.9717871</v>
      </c>
      <c r="W289" s="13"/>
      <c r="X289" s="14"/>
      <c r="Y289" s="106"/>
    </row>
    <row r="290" spans="1:25">
      <c r="A290" s="1">
        <v>53297</v>
      </c>
      <c r="B290" s="9">
        <f t="shared" si="140"/>
        <v>31</v>
      </c>
      <c r="C290" s="5">
        <f>VLOOKUP(A290,Encargos!$A$8:$B$652,2,0)</f>
        <v>1.905E-3</v>
      </c>
      <c r="D290">
        <f t="shared" si="137"/>
        <v>29</v>
      </c>
      <c r="E290" s="7">
        <f t="shared" si="132"/>
        <v>16763584328.265236</v>
      </c>
      <c r="F290" s="7">
        <f t="shared" si="133"/>
        <v>31934628.145345274</v>
      </c>
      <c r="G290" s="7">
        <f t="shared" si="126"/>
        <v>16795518956.410582</v>
      </c>
      <c r="H290" s="7">
        <f t="shared" si="127"/>
        <v>55985063.188035272</v>
      </c>
      <c r="I290" s="8">
        <f t="shared" si="128"/>
        <v>608563252.95309651</v>
      </c>
      <c r="J290" s="7">
        <f t="shared" si="129"/>
        <v>55985063.188035272</v>
      </c>
      <c r="K290" s="8">
        <f t="shared" si="124"/>
        <v>552578189.76506126</v>
      </c>
      <c r="L290" s="7">
        <v>0</v>
      </c>
      <c r="M290" s="7">
        <f t="shared" si="125"/>
        <v>16242940766.645521</v>
      </c>
      <c r="N290" s="107" t="s">
        <v>566</v>
      </c>
      <c r="O290" s="10">
        <f t="shared" si="130"/>
        <v>29</v>
      </c>
      <c r="P290" s="11">
        <f t="shared" si="134"/>
        <v>57985675.671999715</v>
      </c>
      <c r="Q290" s="11">
        <f t="shared" si="131"/>
        <v>553562877.10105562</v>
      </c>
      <c r="R290" s="37">
        <f t="shared" si="135"/>
        <v>611548552.77305532</v>
      </c>
      <c r="S290" s="39">
        <f t="shared" si="123"/>
        <v>1</v>
      </c>
      <c r="T290" s="38">
        <f t="shared" si="138"/>
        <v>57985675.671999715</v>
      </c>
      <c r="U290" s="15">
        <f t="shared" si="139"/>
        <v>553562877.10105562</v>
      </c>
      <c r="V290" s="15">
        <f t="shared" si="136"/>
        <v>611548552.77305532</v>
      </c>
      <c r="W290" s="13"/>
      <c r="X290" s="14"/>
      <c r="Y290" s="106"/>
    </row>
    <row r="291" spans="1:25">
      <c r="A291" s="1">
        <v>53328</v>
      </c>
      <c r="B291" s="9">
        <f t="shared" si="140"/>
        <v>31</v>
      </c>
      <c r="C291" s="5">
        <f>VLOOKUP(A291,Encargos!$A$8:$B$652,2,0)</f>
        <v>1.6559999999999999E-3</v>
      </c>
      <c r="D291">
        <f t="shared" si="137"/>
        <v>28</v>
      </c>
      <c r="E291" s="7">
        <f t="shared" si="132"/>
        <v>16242940766.645521</v>
      </c>
      <c r="F291" s="7">
        <f t="shared" si="133"/>
        <v>26898309.909564983</v>
      </c>
      <c r="G291" s="7">
        <f t="shared" si="126"/>
        <v>16269839076.555086</v>
      </c>
      <c r="H291" s="7">
        <f t="shared" si="127"/>
        <v>54232796.921850294</v>
      </c>
      <c r="I291" s="8">
        <f t="shared" si="128"/>
        <v>609571033.69998693</v>
      </c>
      <c r="J291" s="7">
        <f t="shared" si="129"/>
        <v>54232796.921850294</v>
      </c>
      <c r="K291" s="8">
        <f t="shared" si="124"/>
        <v>555338236.77813661</v>
      </c>
      <c r="L291" s="7">
        <v>0</v>
      </c>
      <c r="M291" s="7">
        <f t="shared" si="125"/>
        <v>15714500839.776949</v>
      </c>
      <c r="N291" s="107" t="s">
        <v>567</v>
      </c>
      <c r="O291" s="10">
        <f t="shared" si="130"/>
        <v>29</v>
      </c>
      <c r="P291" s="11">
        <f t="shared" si="134"/>
        <v>56220360.73204875</v>
      </c>
      <c r="Q291" s="11">
        <f t="shared" si="131"/>
        <v>556198499.3474462</v>
      </c>
      <c r="R291" s="37">
        <f t="shared" si="135"/>
        <v>612418860.07949495</v>
      </c>
      <c r="S291" s="39">
        <f t="shared" si="123"/>
        <v>1</v>
      </c>
      <c r="T291" s="38">
        <f t="shared" si="138"/>
        <v>56220360.73204875</v>
      </c>
      <c r="U291" s="15">
        <f t="shared" si="139"/>
        <v>556198499.3474462</v>
      </c>
      <c r="V291" s="15">
        <f t="shared" si="136"/>
        <v>612418860.07949495</v>
      </c>
      <c r="W291" s="13"/>
      <c r="X291" s="14"/>
      <c r="Y291" s="106"/>
    </row>
    <row r="292" spans="1:25">
      <c r="A292" s="1">
        <v>53359</v>
      </c>
      <c r="B292" s="9">
        <f t="shared" si="140"/>
        <v>28</v>
      </c>
      <c r="C292" s="5">
        <f>VLOOKUP(A292,Encargos!$A$8:$B$652,2,0)</f>
        <v>1.6559999999999999E-3</v>
      </c>
      <c r="D292">
        <f t="shared" si="137"/>
        <v>27</v>
      </c>
      <c r="E292" s="7">
        <f t="shared" si="132"/>
        <v>15714500839.776949</v>
      </c>
      <c r="F292" s="7">
        <f t="shared" si="133"/>
        <v>26023213.390670627</v>
      </c>
      <c r="G292" s="7">
        <f t="shared" si="126"/>
        <v>15740524053.16762</v>
      </c>
      <c r="H292" s="7">
        <f t="shared" si="127"/>
        <v>52468413.510558739</v>
      </c>
      <c r="I292" s="8">
        <f t="shared" si="128"/>
        <v>610580483.33179402</v>
      </c>
      <c r="J292" s="7">
        <f t="shared" si="129"/>
        <v>52468413.510558739</v>
      </c>
      <c r="K292" s="8">
        <f t="shared" si="124"/>
        <v>558112069.8212353</v>
      </c>
      <c r="L292" s="7">
        <v>0</v>
      </c>
      <c r="M292" s="7">
        <f t="shared" si="125"/>
        <v>15182411983.346384</v>
      </c>
      <c r="N292" s="107" t="s">
        <v>568</v>
      </c>
      <c r="O292" s="10">
        <f t="shared" si="130"/>
        <v>27</v>
      </c>
      <c r="P292" s="11">
        <f t="shared" si="134"/>
        <v>54517792.715334468</v>
      </c>
      <c r="Q292" s="11">
        <f t="shared" si="131"/>
        <v>559003268.72669518</v>
      </c>
      <c r="R292" s="37">
        <f t="shared" si="135"/>
        <v>613521061.4420296</v>
      </c>
      <c r="S292" s="39">
        <f t="shared" si="123"/>
        <v>1</v>
      </c>
      <c r="T292" s="38">
        <f t="shared" si="138"/>
        <v>54517792.715334468</v>
      </c>
      <c r="U292" s="15">
        <f t="shared" si="139"/>
        <v>559003268.72669518</v>
      </c>
      <c r="V292" s="15">
        <f t="shared" si="136"/>
        <v>613521061.4420296</v>
      </c>
      <c r="W292" s="13"/>
      <c r="X292" s="14"/>
      <c r="Y292" s="106"/>
    </row>
    <row r="293" spans="1:25">
      <c r="A293" s="1">
        <v>53387</v>
      </c>
      <c r="B293" s="9">
        <f t="shared" si="140"/>
        <v>31</v>
      </c>
      <c r="C293" s="5">
        <f>VLOOKUP(A293,Encargos!$A$8:$B$652,2,0)</f>
        <v>2.1410000000000001E-3</v>
      </c>
      <c r="D293">
        <f t="shared" si="137"/>
        <v>26</v>
      </c>
      <c r="E293" s="7">
        <f t="shared" si="132"/>
        <v>15182411983.346384</v>
      </c>
      <c r="F293" s="7">
        <f t="shared" si="133"/>
        <v>32505544.05634461</v>
      </c>
      <c r="G293" s="7">
        <f t="shared" si="126"/>
        <v>15214917527.402729</v>
      </c>
      <c r="H293" s="7">
        <f t="shared" si="127"/>
        <v>50716391.758009098</v>
      </c>
      <c r="I293" s="8">
        <f t="shared" si="128"/>
        <v>611887736.14660728</v>
      </c>
      <c r="J293" s="7">
        <f t="shared" si="129"/>
        <v>50716391.758009098</v>
      </c>
      <c r="K293" s="8">
        <f t="shared" si="124"/>
        <v>561171344.3885982</v>
      </c>
      <c r="L293" s="7">
        <v>0</v>
      </c>
      <c r="M293" s="7">
        <f t="shared" si="125"/>
        <v>14653746183.014132</v>
      </c>
      <c r="N293" s="107" t="s">
        <v>569</v>
      </c>
      <c r="O293" s="10">
        <f t="shared" si="130"/>
        <v>29</v>
      </c>
      <c r="P293" s="11">
        <f t="shared" si="134"/>
        <v>52729616.118012168</v>
      </c>
      <c r="Q293" s="11">
        <f t="shared" si="131"/>
        <v>562295220.61578548</v>
      </c>
      <c r="R293" s="37">
        <f t="shared" si="135"/>
        <v>615024836.73379767</v>
      </c>
      <c r="S293" s="39">
        <f t="shared" si="123"/>
        <v>1</v>
      </c>
      <c r="T293" s="38">
        <f t="shared" si="138"/>
        <v>52729616.118012168</v>
      </c>
      <c r="U293" s="15">
        <f t="shared" si="139"/>
        <v>562295220.61578548</v>
      </c>
      <c r="V293" s="15">
        <f t="shared" si="136"/>
        <v>615024836.73379767</v>
      </c>
      <c r="W293" s="13"/>
      <c r="X293" s="14"/>
      <c r="Y293" s="106"/>
    </row>
    <row r="294" spans="1:25">
      <c r="A294" s="1">
        <v>53418</v>
      </c>
      <c r="B294" s="9">
        <f t="shared" si="140"/>
        <v>30</v>
      </c>
      <c r="C294" s="5">
        <f>VLOOKUP(A294,Encargos!$A$8:$B$652,2,0)</f>
        <v>1.426E-3</v>
      </c>
      <c r="D294">
        <f t="shared" si="137"/>
        <v>25</v>
      </c>
      <c r="E294" s="7">
        <f t="shared" si="132"/>
        <v>14653746183.014132</v>
      </c>
      <c r="F294" s="7">
        <f t="shared" si="133"/>
        <v>20896242.056978151</v>
      </c>
      <c r="G294" s="7">
        <f t="shared" si="126"/>
        <v>14674642425.07111</v>
      </c>
      <c r="H294" s="7">
        <f t="shared" si="127"/>
        <v>48915474.750237033</v>
      </c>
      <c r="I294" s="8">
        <f t="shared" si="128"/>
        <v>612760288.05835235</v>
      </c>
      <c r="J294" s="7">
        <f t="shared" si="129"/>
        <v>48915474.750237033</v>
      </c>
      <c r="K294" s="8">
        <f t="shared" si="124"/>
        <v>563844813.30811536</v>
      </c>
      <c r="L294" s="7">
        <v>0</v>
      </c>
      <c r="M294" s="7">
        <f t="shared" si="125"/>
        <v>14110797611.762995</v>
      </c>
      <c r="N294" s="107" t="s">
        <v>570</v>
      </c>
      <c r="O294" s="10">
        <f t="shared" si="130"/>
        <v>29</v>
      </c>
      <c r="P294" s="11">
        <f t="shared" si="134"/>
        <v>50959963.248627767</v>
      </c>
      <c r="Q294" s="11">
        <f t="shared" si="131"/>
        <v>564622036.12506568</v>
      </c>
      <c r="R294" s="37">
        <f t="shared" si="135"/>
        <v>615581999.37369347</v>
      </c>
      <c r="S294" s="39">
        <f t="shared" si="123"/>
        <v>1</v>
      </c>
      <c r="T294" s="38">
        <f t="shared" si="138"/>
        <v>50959963.248627767</v>
      </c>
      <c r="U294" s="15">
        <f t="shared" si="139"/>
        <v>564622036.12506568</v>
      </c>
      <c r="V294" s="15">
        <f t="shared" si="136"/>
        <v>615581999.37369347</v>
      </c>
      <c r="W294" s="13"/>
      <c r="X294" s="14"/>
      <c r="Y294" s="106"/>
    </row>
    <row r="295" spans="1:25">
      <c r="A295" s="1">
        <v>53448</v>
      </c>
      <c r="B295" s="9">
        <f t="shared" si="140"/>
        <v>31</v>
      </c>
      <c r="C295" s="5">
        <f>VLOOKUP(A295,Encargos!$A$8:$B$652,2,0)</f>
        <v>1.903E-3</v>
      </c>
      <c r="D295">
        <f t="shared" si="137"/>
        <v>24</v>
      </c>
      <c r="E295" s="7">
        <f t="shared" si="132"/>
        <v>14110797611.762995</v>
      </c>
      <c r="F295" s="7">
        <f t="shared" si="133"/>
        <v>26852847.85518498</v>
      </c>
      <c r="G295" s="7">
        <f t="shared" si="126"/>
        <v>14137650459.618179</v>
      </c>
      <c r="H295" s="7">
        <f t="shared" si="127"/>
        <v>47125501.532060601</v>
      </c>
      <c r="I295" s="8">
        <f t="shared" si="128"/>
        <v>613926370.88652742</v>
      </c>
      <c r="J295" s="7">
        <f t="shared" si="129"/>
        <v>47125501.532060601</v>
      </c>
      <c r="K295" s="8">
        <f t="shared" si="124"/>
        <v>566800869.3544668</v>
      </c>
      <c r="L295" s="7">
        <v>0</v>
      </c>
      <c r="M295" s="7">
        <f t="shared" si="125"/>
        <v>13570849590.263712</v>
      </c>
      <c r="N295" s="107" t="s">
        <v>571</v>
      </c>
      <c r="O295" s="10">
        <f t="shared" si="130"/>
        <v>29</v>
      </c>
      <c r="P295" s="11">
        <f t="shared" si="134"/>
        <v>49126986.352119356</v>
      </c>
      <c r="Q295" s="11">
        <f t="shared" si="131"/>
        <v>567809840.98935711</v>
      </c>
      <c r="R295" s="37">
        <f t="shared" si="135"/>
        <v>616936827.34147644</v>
      </c>
      <c r="S295" s="39">
        <f t="shared" si="123"/>
        <v>1</v>
      </c>
      <c r="T295" s="38">
        <f t="shared" si="138"/>
        <v>49126986.352119356</v>
      </c>
      <c r="U295" s="15">
        <f t="shared" si="139"/>
        <v>567809840.98935711</v>
      </c>
      <c r="V295" s="15">
        <f t="shared" si="136"/>
        <v>616936827.34147644</v>
      </c>
      <c r="W295" s="13"/>
      <c r="X295" s="14"/>
      <c r="Y295" s="106"/>
    </row>
    <row r="296" spans="1:25">
      <c r="A296" s="1">
        <v>53479</v>
      </c>
      <c r="B296" s="9">
        <f t="shared" si="140"/>
        <v>30</v>
      </c>
      <c r="C296" s="5">
        <f>VLOOKUP(A296,Encargos!$A$8:$B$652,2,0)</f>
        <v>1.6639999999999999E-3</v>
      </c>
      <c r="D296">
        <f t="shared" si="137"/>
        <v>23</v>
      </c>
      <c r="E296" s="7">
        <f t="shared" si="132"/>
        <v>13570849590.263712</v>
      </c>
      <c r="F296" s="7">
        <f t="shared" si="133"/>
        <v>22581893.718198813</v>
      </c>
      <c r="G296" s="7">
        <f t="shared" si="126"/>
        <v>13593431483.981911</v>
      </c>
      <c r="H296" s="7">
        <f t="shared" si="127"/>
        <v>45311438.279939704</v>
      </c>
      <c r="I296" s="8">
        <f t="shared" si="128"/>
        <v>614947944.3676827</v>
      </c>
      <c r="J296" s="7">
        <f t="shared" si="129"/>
        <v>45311438.279939704</v>
      </c>
      <c r="K296" s="8">
        <f t="shared" si="124"/>
        <v>569636506.08774304</v>
      </c>
      <c r="L296" s="7">
        <v>0</v>
      </c>
      <c r="M296" s="7">
        <f t="shared" si="125"/>
        <v>13023794977.894167</v>
      </c>
      <c r="N296" s="107" t="s">
        <v>572</v>
      </c>
      <c r="O296" s="10">
        <f t="shared" si="130"/>
        <v>29</v>
      </c>
      <c r="P296" s="11">
        <f t="shared" si="134"/>
        <v>47368897.23523774</v>
      </c>
      <c r="Q296" s="11">
        <f t="shared" si="131"/>
        <v>570552759.99874175</v>
      </c>
      <c r="R296" s="37">
        <f t="shared" si="135"/>
        <v>617921657.23397946</v>
      </c>
      <c r="S296" s="39">
        <f t="shared" si="123"/>
        <v>1</v>
      </c>
      <c r="T296" s="38">
        <f t="shared" si="138"/>
        <v>47368897.23523774</v>
      </c>
      <c r="U296" s="15">
        <f t="shared" si="139"/>
        <v>570552759.99874175</v>
      </c>
      <c r="V296" s="15">
        <f t="shared" si="136"/>
        <v>617921657.23397946</v>
      </c>
      <c r="W296" s="13"/>
      <c r="X296" s="14"/>
      <c r="Y296" s="106"/>
    </row>
    <row r="297" spans="1:25">
      <c r="A297" s="1">
        <v>53509</v>
      </c>
      <c r="B297" s="9">
        <f t="shared" si="140"/>
        <v>31</v>
      </c>
      <c r="C297" s="5">
        <f>VLOOKUP(A297,Encargos!$A$8:$B$652,2,0)</f>
        <v>2.1410000000000001E-3</v>
      </c>
      <c r="D297">
        <f t="shared" si="137"/>
        <v>22</v>
      </c>
      <c r="E297" s="7">
        <f t="shared" si="132"/>
        <v>13023794977.894167</v>
      </c>
      <c r="F297" s="7">
        <f t="shared" si="133"/>
        <v>27883945.047671411</v>
      </c>
      <c r="G297" s="7">
        <f t="shared" si="126"/>
        <v>13051678922.941839</v>
      </c>
      <c r="H297" s="7">
        <f t="shared" si="127"/>
        <v>43505596.409806132</v>
      </c>
      <c r="I297" s="8">
        <f t="shared" si="128"/>
        <v>616264547.91657376</v>
      </c>
      <c r="J297" s="7">
        <f t="shared" si="129"/>
        <v>43505596.409806132</v>
      </c>
      <c r="K297" s="8">
        <f t="shared" si="124"/>
        <v>572758951.50676763</v>
      </c>
      <c r="L297" s="7">
        <v>0</v>
      </c>
      <c r="M297" s="7">
        <f t="shared" si="125"/>
        <v>12478919971.43507</v>
      </c>
      <c r="N297" s="107" t="s">
        <v>573</v>
      </c>
      <c r="O297" s="10">
        <f t="shared" si="130"/>
        <v>29</v>
      </c>
      <c r="P297" s="11">
        <f t="shared" si="134"/>
        <v>45518053.461367935</v>
      </c>
      <c r="Q297" s="11">
        <f t="shared" si="131"/>
        <v>573906034.61417127</v>
      </c>
      <c r="R297" s="37">
        <f t="shared" si="135"/>
        <v>619424088.07553923</v>
      </c>
      <c r="S297" s="39">
        <f t="shared" si="123"/>
        <v>1</v>
      </c>
      <c r="T297" s="38">
        <f t="shared" si="138"/>
        <v>45518053.461367935</v>
      </c>
      <c r="U297" s="15">
        <f t="shared" si="139"/>
        <v>573906034.61417127</v>
      </c>
      <c r="V297" s="15">
        <f t="shared" si="136"/>
        <v>619424088.07553923</v>
      </c>
      <c r="W297" s="13"/>
      <c r="X297" s="14"/>
      <c r="Y297" s="106"/>
    </row>
    <row r="298" spans="1:25">
      <c r="A298" s="1">
        <v>53540</v>
      </c>
      <c r="B298" s="9">
        <f t="shared" si="140"/>
        <v>31</v>
      </c>
      <c r="C298" s="5">
        <f>VLOOKUP(A298,Encargos!$A$8:$B$652,2,0)</f>
        <v>1.6639999999999999E-3</v>
      </c>
      <c r="D298">
        <f t="shared" si="137"/>
        <v>21</v>
      </c>
      <c r="E298" s="7">
        <f t="shared" si="132"/>
        <v>12478919971.43507</v>
      </c>
      <c r="F298" s="7">
        <f t="shared" si="133"/>
        <v>20764922.832467955</v>
      </c>
      <c r="G298" s="7">
        <f t="shared" si="126"/>
        <v>12499684894.267538</v>
      </c>
      <c r="H298" s="7">
        <f t="shared" si="127"/>
        <v>41665616.31422513</v>
      </c>
      <c r="I298" s="8">
        <f t="shared" si="128"/>
        <v>617290012.12430704</v>
      </c>
      <c r="J298" s="7">
        <f t="shared" si="129"/>
        <v>41665616.31422513</v>
      </c>
      <c r="K298" s="8">
        <f t="shared" si="124"/>
        <v>575624395.81008196</v>
      </c>
      <c r="L298" s="7">
        <v>0</v>
      </c>
      <c r="M298" s="7">
        <f t="shared" si="125"/>
        <v>11924060498.457455</v>
      </c>
      <c r="N298" s="107" t="s">
        <v>574</v>
      </c>
      <c r="O298" s="10">
        <f t="shared" si="130"/>
        <v>29</v>
      </c>
      <c r="P298" s="11">
        <f t="shared" si="134"/>
        <v>43658143.393128783</v>
      </c>
      <c r="Q298" s="11">
        <f t="shared" si="131"/>
        <v>576520390.67164302</v>
      </c>
      <c r="R298" s="37">
        <f t="shared" si="135"/>
        <v>620178534.06477177</v>
      </c>
      <c r="S298" s="39">
        <f t="shared" si="123"/>
        <v>1</v>
      </c>
      <c r="T298" s="38">
        <f t="shared" si="138"/>
        <v>43658143.393128783</v>
      </c>
      <c r="U298" s="15">
        <f t="shared" si="139"/>
        <v>576520390.67164302</v>
      </c>
      <c r="V298" s="15">
        <f t="shared" si="136"/>
        <v>620178534.06477177</v>
      </c>
      <c r="W298" s="13"/>
      <c r="X298" s="14"/>
      <c r="Y298" s="106"/>
    </row>
    <row r="299" spans="1:25">
      <c r="A299" s="1">
        <v>53571</v>
      </c>
      <c r="B299" s="9">
        <f t="shared" si="140"/>
        <v>30</v>
      </c>
      <c r="C299" s="5">
        <f>VLOOKUP(A299,Encargos!$A$8:$B$652,2,0)</f>
        <v>1.903E-3</v>
      </c>
      <c r="D299">
        <f t="shared" si="137"/>
        <v>20</v>
      </c>
      <c r="E299" s="7">
        <f t="shared" si="132"/>
        <v>11924060498.457455</v>
      </c>
      <c r="F299" s="7">
        <f t="shared" si="133"/>
        <v>22691487.128564537</v>
      </c>
      <c r="G299" s="7">
        <f t="shared" si="126"/>
        <v>11946751985.58602</v>
      </c>
      <c r="H299" s="7">
        <f t="shared" si="127"/>
        <v>39822506.618620068</v>
      </c>
      <c r="I299" s="8">
        <f t="shared" si="128"/>
        <v>618464715.01737928</v>
      </c>
      <c r="J299" s="7">
        <f t="shared" si="129"/>
        <v>39822506.618620068</v>
      </c>
      <c r="K299" s="8">
        <f t="shared" si="124"/>
        <v>578642208.39875925</v>
      </c>
      <c r="L299" s="7">
        <v>0</v>
      </c>
      <c r="M299" s="7">
        <f t="shared" si="125"/>
        <v>11368109777.18726</v>
      </c>
      <c r="N299" s="107" t="s">
        <v>575</v>
      </c>
      <c r="O299" s="10">
        <f t="shared" si="130"/>
        <v>29</v>
      </c>
      <c r="P299" s="11">
        <f t="shared" si="134"/>
        <v>41892146.240326956</v>
      </c>
      <c r="Q299" s="11">
        <f t="shared" si="131"/>
        <v>579706625.57852912</v>
      </c>
      <c r="R299" s="37">
        <f t="shared" si="135"/>
        <v>621598771.81885612</v>
      </c>
      <c r="S299" s="39">
        <f t="shared" si="123"/>
        <v>1</v>
      </c>
      <c r="T299" s="38">
        <f t="shared" si="138"/>
        <v>41892146.240326956</v>
      </c>
      <c r="U299" s="15">
        <f t="shared" si="139"/>
        <v>579706625.57852912</v>
      </c>
      <c r="V299" s="15">
        <f t="shared" si="136"/>
        <v>621598771.81885612</v>
      </c>
      <c r="W299" s="13"/>
      <c r="X299" s="14"/>
      <c r="Y299" s="106"/>
    </row>
    <row r="300" spans="1:25">
      <c r="A300" s="1">
        <v>53601</v>
      </c>
      <c r="B300" s="9">
        <f t="shared" si="140"/>
        <v>31</v>
      </c>
      <c r="C300" s="5">
        <f>VLOOKUP(A300,Encargos!$A$8:$B$652,2,0)</f>
        <v>2.1410000000000001E-3</v>
      </c>
      <c r="D300">
        <f t="shared" si="137"/>
        <v>19</v>
      </c>
      <c r="E300" s="7">
        <f t="shared" si="132"/>
        <v>11368109777.18726</v>
      </c>
      <c r="F300" s="7">
        <f t="shared" si="133"/>
        <v>24339123.032957923</v>
      </c>
      <c r="G300" s="7">
        <f t="shared" si="126"/>
        <v>11392448900.220217</v>
      </c>
      <c r="H300" s="7">
        <f t="shared" si="127"/>
        <v>37974829.667400725</v>
      </c>
      <c r="I300" s="8">
        <f t="shared" si="128"/>
        <v>619788847.97223163</v>
      </c>
      <c r="J300" s="7">
        <f t="shared" si="129"/>
        <v>37974829.667400725</v>
      </c>
      <c r="K300" s="8">
        <f t="shared" si="124"/>
        <v>581814018.30483091</v>
      </c>
      <c r="L300" s="7">
        <v>0</v>
      </c>
      <c r="M300" s="7">
        <f t="shared" si="125"/>
        <v>10810634881.915386</v>
      </c>
      <c r="N300" s="107" t="s">
        <v>576</v>
      </c>
      <c r="O300" s="10">
        <f t="shared" si="130"/>
        <v>29</v>
      </c>
      <c r="P300" s="11">
        <f t="shared" si="134"/>
        <v>39987220.651037619</v>
      </c>
      <c r="Q300" s="11">
        <f t="shared" si="131"/>
        <v>582979236.2910229</v>
      </c>
      <c r="R300" s="37">
        <f t="shared" si="135"/>
        <v>622966456.94206047</v>
      </c>
      <c r="S300" s="39">
        <f t="shared" si="123"/>
        <v>1</v>
      </c>
      <c r="T300" s="38">
        <f t="shared" si="138"/>
        <v>39987220.651037619</v>
      </c>
      <c r="U300" s="15">
        <f t="shared" si="139"/>
        <v>582979236.2910229</v>
      </c>
      <c r="V300" s="15">
        <f t="shared" si="136"/>
        <v>622966456.94206047</v>
      </c>
      <c r="W300" s="13"/>
      <c r="X300" s="14"/>
      <c r="Y300" s="106"/>
    </row>
    <row r="301" spans="1:25">
      <c r="A301" s="1">
        <v>53632</v>
      </c>
      <c r="B301" s="9">
        <f t="shared" si="140"/>
        <v>30</v>
      </c>
      <c r="C301" s="5">
        <f>VLOOKUP(A301,Encargos!$A$8:$B$652,2,0)</f>
        <v>1.426E-3</v>
      </c>
      <c r="D301">
        <f t="shared" si="137"/>
        <v>18</v>
      </c>
      <c r="E301" s="7">
        <f t="shared" si="132"/>
        <v>10810634881.915386</v>
      </c>
      <c r="F301" s="7">
        <f t="shared" si="133"/>
        <v>15415965.341611341</v>
      </c>
      <c r="G301" s="7">
        <f t="shared" si="126"/>
        <v>10826050847.256998</v>
      </c>
      <c r="H301" s="7">
        <f t="shared" si="127"/>
        <v>36086836.157523327</v>
      </c>
      <c r="I301" s="8">
        <f t="shared" si="128"/>
        <v>620672666.86944008</v>
      </c>
      <c r="J301" s="7">
        <f t="shared" si="129"/>
        <v>36086836.157523327</v>
      </c>
      <c r="K301" s="8">
        <f t="shared" si="124"/>
        <v>584585830.7119168</v>
      </c>
      <c r="L301" s="7">
        <v>0</v>
      </c>
      <c r="M301" s="7">
        <f t="shared" si="125"/>
        <v>10241465016.545082</v>
      </c>
      <c r="N301" s="107" t="s">
        <v>577</v>
      </c>
      <c r="O301" s="10">
        <f t="shared" si="130"/>
        <v>29</v>
      </c>
      <c r="P301" s="11">
        <f t="shared" si="134"/>
        <v>38139170.395193987</v>
      </c>
      <c r="Q301" s="11">
        <f t="shared" si="131"/>
        <v>585391643.65081644</v>
      </c>
      <c r="R301" s="37">
        <f t="shared" si="135"/>
        <v>623530814.04601038</v>
      </c>
      <c r="S301" s="39">
        <f t="shared" si="123"/>
        <v>1</v>
      </c>
      <c r="T301" s="38">
        <f t="shared" si="138"/>
        <v>38139170.395193987</v>
      </c>
      <c r="U301" s="15">
        <f t="shared" si="139"/>
        <v>585391643.65081644</v>
      </c>
      <c r="V301" s="15">
        <f t="shared" si="136"/>
        <v>623530814.04601038</v>
      </c>
      <c r="W301" s="13"/>
      <c r="X301" s="14"/>
      <c r="Y301" s="106"/>
    </row>
    <row r="302" spans="1:25">
      <c r="A302" s="1">
        <v>53662</v>
      </c>
      <c r="B302" s="9">
        <f t="shared" si="140"/>
        <v>31</v>
      </c>
      <c r="C302" s="5">
        <f>VLOOKUP(A302,Encargos!$A$8:$B$652,2,0)</f>
        <v>2.1410000000000001E-3</v>
      </c>
      <c r="D302">
        <f t="shared" si="137"/>
        <v>17</v>
      </c>
      <c r="E302" s="7">
        <f t="shared" si="132"/>
        <v>10241465016.545082</v>
      </c>
      <c r="F302" s="7">
        <f t="shared" si="133"/>
        <v>21926976.600423023</v>
      </c>
      <c r="G302" s="7">
        <f t="shared" si="126"/>
        <v>10263391993.145506</v>
      </c>
      <c r="H302" s="7">
        <f t="shared" si="127"/>
        <v>34211306.643818356</v>
      </c>
      <c r="I302" s="8">
        <f t="shared" si="128"/>
        <v>622001527.04920745</v>
      </c>
      <c r="J302" s="7">
        <f t="shared" si="129"/>
        <v>34211306.643818356</v>
      </c>
      <c r="K302" s="8">
        <f t="shared" si="124"/>
        <v>587790220.40538907</v>
      </c>
      <c r="L302" s="7">
        <v>0</v>
      </c>
      <c r="M302" s="7">
        <f t="shared" si="125"/>
        <v>9675601772.7401161</v>
      </c>
      <c r="N302" s="107" t="s">
        <v>578</v>
      </c>
      <c r="O302" s="10">
        <f t="shared" si="130"/>
        <v>29</v>
      </c>
      <c r="P302" s="11">
        <f t="shared" si="134"/>
        <v>36223073.124460615</v>
      </c>
      <c r="Q302" s="11">
        <f t="shared" si="131"/>
        <v>588967407.12722099</v>
      </c>
      <c r="R302" s="37">
        <f t="shared" si="135"/>
        <v>625190480.25168157</v>
      </c>
      <c r="S302" s="39">
        <f t="shared" si="123"/>
        <v>1</v>
      </c>
      <c r="T302" s="38">
        <f t="shared" si="138"/>
        <v>36223073.124460615</v>
      </c>
      <c r="U302" s="15">
        <f t="shared" si="139"/>
        <v>588967407.12722099</v>
      </c>
      <c r="V302" s="15">
        <f t="shared" si="136"/>
        <v>625190480.25168157</v>
      </c>
      <c r="W302" s="13"/>
      <c r="X302" s="14"/>
      <c r="Y302" s="106"/>
    </row>
    <row r="303" spans="1:25">
      <c r="A303" s="1">
        <v>53693</v>
      </c>
      <c r="B303" s="9">
        <f t="shared" si="140"/>
        <v>31</v>
      </c>
      <c r="C303" s="5">
        <f>VLOOKUP(A303,Encargos!$A$8:$B$652,2,0)</f>
        <v>1.903E-3</v>
      </c>
      <c r="D303">
        <f t="shared" si="137"/>
        <v>16</v>
      </c>
      <c r="E303" s="7">
        <f t="shared" si="132"/>
        <v>9675601772.7401161</v>
      </c>
      <c r="F303" s="7">
        <f t="shared" si="133"/>
        <v>18412670.173524439</v>
      </c>
      <c r="G303" s="7">
        <f t="shared" si="126"/>
        <v>9694014442.913641</v>
      </c>
      <c r="H303" s="7">
        <f t="shared" si="127"/>
        <v>32313381.476378806</v>
      </c>
      <c r="I303" s="8">
        <f t="shared" si="128"/>
        <v>623185195.95518219</v>
      </c>
      <c r="J303" s="7">
        <f t="shared" si="129"/>
        <v>32313381.476378806</v>
      </c>
      <c r="K303" s="8">
        <f t="shared" si="124"/>
        <v>590871814.4788034</v>
      </c>
      <c r="L303" s="7">
        <v>0</v>
      </c>
      <c r="M303" s="7">
        <f t="shared" si="125"/>
        <v>9103142628.4348373</v>
      </c>
      <c r="N303" s="107" t="s">
        <v>579</v>
      </c>
      <c r="O303" s="10">
        <f t="shared" si="130"/>
        <v>29</v>
      </c>
      <c r="P303" s="11">
        <f t="shared" si="134"/>
        <v>34317418.889233872</v>
      </c>
      <c r="Q303" s="11">
        <f t="shared" si="131"/>
        <v>591923635.20262182</v>
      </c>
      <c r="R303" s="37">
        <f t="shared" si="135"/>
        <v>626241054.09185565</v>
      </c>
      <c r="S303" s="39">
        <f t="shared" si="123"/>
        <v>1</v>
      </c>
      <c r="T303" s="38">
        <f t="shared" si="138"/>
        <v>34317418.889233872</v>
      </c>
      <c r="U303" s="15">
        <f t="shared" si="139"/>
        <v>591923635.20262182</v>
      </c>
      <c r="V303" s="15">
        <f t="shared" si="136"/>
        <v>626241054.09185565</v>
      </c>
      <c r="W303" s="13"/>
      <c r="X303" s="14"/>
      <c r="Y303" s="106"/>
    </row>
    <row r="304" spans="1:25">
      <c r="A304" s="1">
        <v>53724</v>
      </c>
      <c r="B304" s="9">
        <f t="shared" si="140"/>
        <v>28</v>
      </c>
      <c r="C304" s="5">
        <f>VLOOKUP(A304,Encargos!$A$8:$B$652,2,0)</f>
        <v>1.6639999999999999E-3</v>
      </c>
      <c r="D304">
        <f t="shared" si="137"/>
        <v>15</v>
      </c>
      <c r="E304" s="7">
        <f t="shared" si="132"/>
        <v>9103142628.4348373</v>
      </c>
      <c r="F304" s="7">
        <f t="shared" si="133"/>
        <v>15147629.333715569</v>
      </c>
      <c r="G304" s="7">
        <f t="shared" si="126"/>
        <v>9118290257.7685528</v>
      </c>
      <c r="H304" s="7">
        <f t="shared" si="127"/>
        <v>30394300.85922851</v>
      </c>
      <c r="I304" s="8">
        <f t="shared" si="128"/>
        <v>624222176.12125146</v>
      </c>
      <c r="J304" s="7">
        <f t="shared" si="129"/>
        <v>30394300.85922851</v>
      </c>
      <c r="K304" s="8">
        <f t="shared" si="124"/>
        <v>593827875.26202297</v>
      </c>
      <c r="L304" s="7">
        <v>0</v>
      </c>
      <c r="M304" s="7">
        <f t="shared" si="125"/>
        <v>8524462382.5065298</v>
      </c>
      <c r="N304" s="107" t="s">
        <v>580</v>
      </c>
      <c r="O304" s="10">
        <f t="shared" si="130"/>
        <v>27</v>
      </c>
      <c r="P304" s="11">
        <f t="shared" si="134"/>
        <v>32452597.538544353</v>
      </c>
      <c r="Q304" s="11">
        <f t="shared" si="131"/>
        <v>594780686.20747173</v>
      </c>
      <c r="R304" s="37">
        <f t="shared" si="135"/>
        <v>627233283.74601603</v>
      </c>
      <c r="S304" s="39">
        <f t="shared" si="123"/>
        <v>1</v>
      </c>
      <c r="T304" s="38">
        <f t="shared" si="138"/>
        <v>32452597.538544353</v>
      </c>
      <c r="U304" s="15">
        <f t="shared" si="139"/>
        <v>594780686.20747173</v>
      </c>
      <c r="V304" s="15">
        <f t="shared" si="136"/>
        <v>627233283.74601603</v>
      </c>
      <c r="W304" s="13"/>
      <c r="X304" s="14"/>
      <c r="Y304" s="106"/>
    </row>
    <row r="305" spans="1:25">
      <c r="A305" s="1">
        <v>53752</v>
      </c>
      <c r="B305" s="9">
        <f t="shared" si="140"/>
        <v>31</v>
      </c>
      <c r="C305" s="5">
        <f>VLOOKUP(A305,Encargos!$A$8:$B$652,2,0)</f>
        <v>2.1410000000000001E-3</v>
      </c>
      <c r="D305">
        <f t="shared" si="137"/>
        <v>14</v>
      </c>
      <c r="E305" s="7">
        <f t="shared" si="132"/>
        <v>8524462382.5065298</v>
      </c>
      <c r="F305" s="7">
        <f t="shared" si="133"/>
        <v>18250873.960946482</v>
      </c>
      <c r="G305" s="7">
        <f t="shared" si="126"/>
        <v>8542713256.4674759</v>
      </c>
      <c r="H305" s="7">
        <f t="shared" si="127"/>
        <v>28475710.854891587</v>
      </c>
      <c r="I305" s="8">
        <f t="shared" si="128"/>
        <v>625558635.80032718</v>
      </c>
      <c r="J305" s="7">
        <f t="shared" si="129"/>
        <v>28475710.854891587</v>
      </c>
      <c r="K305" s="8">
        <f t="shared" si="124"/>
        <v>597082924.94543564</v>
      </c>
      <c r="L305" s="7">
        <v>0</v>
      </c>
      <c r="M305" s="7">
        <f t="shared" si="125"/>
        <v>7945630331.5220404</v>
      </c>
      <c r="N305" s="107" t="s">
        <v>581</v>
      </c>
      <c r="O305" s="10">
        <f t="shared" si="130"/>
        <v>29</v>
      </c>
      <c r="P305" s="11">
        <f t="shared" si="134"/>
        <v>30487103.550338246</v>
      </c>
      <c r="Q305" s="11">
        <f t="shared" si="131"/>
        <v>598278722.47094321</v>
      </c>
      <c r="R305" s="37">
        <f t="shared" si="135"/>
        <v>628765826.02128148</v>
      </c>
      <c r="S305" s="39">
        <f t="shared" si="123"/>
        <v>1</v>
      </c>
      <c r="T305" s="38">
        <f t="shared" si="138"/>
        <v>30487103.550338246</v>
      </c>
      <c r="U305" s="15">
        <f t="shared" si="139"/>
        <v>598278722.47094321</v>
      </c>
      <c r="V305" s="15">
        <f t="shared" si="136"/>
        <v>628765826.02128148</v>
      </c>
      <c r="W305" s="13"/>
      <c r="X305" s="14"/>
      <c r="Y305" s="106"/>
    </row>
    <row r="306" spans="1:25">
      <c r="A306" s="1">
        <v>53783</v>
      </c>
      <c r="B306" s="9">
        <f t="shared" si="140"/>
        <v>30</v>
      </c>
      <c r="C306" s="5">
        <f>VLOOKUP(A306,Encargos!$A$8:$B$652,2,0)</f>
        <v>1.426E-3</v>
      </c>
      <c r="D306">
        <f t="shared" si="137"/>
        <v>13</v>
      </c>
      <c r="E306" s="7">
        <f t="shared" si="132"/>
        <v>7945630331.5220404</v>
      </c>
      <c r="F306" s="7">
        <f t="shared" si="133"/>
        <v>11330468.85275043</v>
      </c>
      <c r="G306" s="7">
        <f t="shared" si="126"/>
        <v>7956960800.3747911</v>
      </c>
      <c r="H306" s="7">
        <f t="shared" si="127"/>
        <v>26523202.667915974</v>
      </c>
      <c r="I306" s="8">
        <f t="shared" si="128"/>
        <v>626450682.41497838</v>
      </c>
      <c r="J306" s="7">
        <f t="shared" si="129"/>
        <v>26523202.667915974</v>
      </c>
      <c r="K306" s="8">
        <f t="shared" si="124"/>
        <v>599927479.74706244</v>
      </c>
      <c r="L306" s="7">
        <v>0</v>
      </c>
      <c r="M306" s="7">
        <f t="shared" si="125"/>
        <v>7357033320.6277294</v>
      </c>
      <c r="N306" s="107" t="s">
        <v>582</v>
      </c>
      <c r="O306" s="10">
        <f t="shared" si="130"/>
        <v>29</v>
      </c>
      <c r="P306" s="11">
        <f t="shared" si="134"/>
        <v>28580996.748043023</v>
      </c>
      <c r="Q306" s="11">
        <f t="shared" si="131"/>
        <v>600754440.1353991</v>
      </c>
      <c r="R306" s="37">
        <f t="shared" si="135"/>
        <v>629335436.88344216</v>
      </c>
      <c r="S306" s="39">
        <f t="shared" si="123"/>
        <v>1</v>
      </c>
      <c r="T306" s="38">
        <f t="shared" si="138"/>
        <v>28580996.748043023</v>
      </c>
      <c r="U306" s="15">
        <f t="shared" si="139"/>
        <v>600754440.1353991</v>
      </c>
      <c r="V306" s="15">
        <f t="shared" si="136"/>
        <v>629335436.88344216</v>
      </c>
      <c r="W306" s="13"/>
      <c r="X306" s="14"/>
      <c r="Y306" s="106"/>
    </row>
    <row r="307" spans="1:25">
      <c r="A307" s="1">
        <v>53813</v>
      </c>
      <c r="B307" s="9">
        <f t="shared" si="140"/>
        <v>31</v>
      </c>
      <c r="C307" s="5">
        <f>VLOOKUP(A307,Encargos!$A$8:$B$652,2,0)</f>
        <v>1.6639999999999999E-3</v>
      </c>
      <c r="D307">
        <f t="shared" si="137"/>
        <v>12</v>
      </c>
      <c r="E307" s="7">
        <f t="shared" si="132"/>
        <v>7357033320.6277294</v>
      </c>
      <c r="F307" s="7">
        <f t="shared" si="133"/>
        <v>12242103.445524542</v>
      </c>
      <c r="G307" s="7">
        <f t="shared" si="126"/>
        <v>7369275424.0732536</v>
      </c>
      <c r="H307" s="7">
        <f t="shared" si="127"/>
        <v>24564251.413577512</v>
      </c>
      <c r="I307" s="8">
        <f t="shared" si="128"/>
        <v>627493096.35051703</v>
      </c>
      <c r="J307" s="7">
        <f t="shared" si="129"/>
        <v>24564251.413577512</v>
      </c>
      <c r="K307" s="8">
        <f t="shared" si="124"/>
        <v>602928844.93693948</v>
      </c>
      <c r="L307" s="7">
        <v>0</v>
      </c>
      <c r="M307" s="7">
        <f t="shared" si="125"/>
        <v>6766346579.1363134</v>
      </c>
      <c r="N307" s="107" t="s">
        <v>583</v>
      </c>
      <c r="O307" s="10">
        <f t="shared" si="130"/>
        <v>29</v>
      </c>
      <c r="P307" s="11">
        <f t="shared" si="134"/>
        <v>26562021.334051225</v>
      </c>
      <c r="Q307" s="11">
        <f t="shared" si="131"/>
        <v>603867340.85699189</v>
      </c>
      <c r="R307" s="37">
        <f t="shared" si="135"/>
        <v>630429362.19104314</v>
      </c>
      <c r="S307" s="39">
        <f t="shared" si="123"/>
        <v>1</v>
      </c>
      <c r="T307" s="38">
        <f t="shared" si="138"/>
        <v>26562021.334051225</v>
      </c>
      <c r="U307" s="15">
        <f t="shared" si="139"/>
        <v>603867340.85699189</v>
      </c>
      <c r="V307" s="15">
        <f t="shared" si="136"/>
        <v>630429362.19104314</v>
      </c>
      <c r="W307" s="13"/>
      <c r="X307" s="14"/>
      <c r="Y307" s="106"/>
    </row>
    <row r="308" spans="1:25">
      <c r="A308" s="1">
        <v>53844</v>
      </c>
      <c r="B308" s="9">
        <f t="shared" si="140"/>
        <v>30</v>
      </c>
      <c r="C308" s="5">
        <f>VLOOKUP(A308,Encargos!$A$8:$B$652,2,0)</f>
        <v>1.903E-3</v>
      </c>
      <c r="D308">
        <f t="shared" si="137"/>
        <v>11</v>
      </c>
      <c r="E308" s="7">
        <f t="shared" si="132"/>
        <v>6766346579.1363134</v>
      </c>
      <c r="F308" s="7">
        <f t="shared" si="133"/>
        <v>12876357.540096404</v>
      </c>
      <c r="G308" s="7">
        <f t="shared" si="126"/>
        <v>6779222936.6764097</v>
      </c>
      <c r="H308" s="7">
        <f t="shared" si="127"/>
        <v>22597409.788921367</v>
      </c>
      <c r="I308" s="8">
        <f t="shared" si="128"/>
        <v>628687215.71287191</v>
      </c>
      <c r="J308" s="7">
        <f t="shared" si="129"/>
        <v>22597409.788921367</v>
      </c>
      <c r="K308" s="8">
        <f t="shared" si="124"/>
        <v>606089805.92395055</v>
      </c>
      <c r="L308" s="7">
        <v>0</v>
      </c>
      <c r="M308" s="7">
        <f t="shared" si="125"/>
        <v>6173133130.7524595</v>
      </c>
      <c r="N308" s="107" t="s">
        <v>584</v>
      </c>
      <c r="O308" s="10">
        <f t="shared" si="130"/>
        <v>29</v>
      </c>
      <c r="P308" s="11">
        <f t="shared" si="134"/>
        <v>24668361.630574659</v>
      </c>
      <c r="Q308" s="11">
        <f t="shared" si="131"/>
        <v>607204713.18882859</v>
      </c>
      <c r="R308" s="37">
        <f t="shared" si="135"/>
        <v>631873074.81940329</v>
      </c>
      <c r="S308" s="39">
        <f t="shared" si="123"/>
        <v>1</v>
      </c>
      <c r="T308" s="38">
        <f t="shared" si="138"/>
        <v>24668361.630574659</v>
      </c>
      <c r="U308" s="15">
        <f t="shared" si="139"/>
        <v>607204713.18882859</v>
      </c>
      <c r="V308" s="15">
        <f t="shared" si="136"/>
        <v>631873074.81940329</v>
      </c>
      <c r="W308" s="13"/>
      <c r="X308" s="14"/>
      <c r="Y308" s="106"/>
    </row>
    <row r="309" spans="1:25">
      <c r="A309" s="1">
        <v>53874</v>
      </c>
      <c r="B309" s="9">
        <f t="shared" si="140"/>
        <v>31</v>
      </c>
      <c r="C309" s="5">
        <f>VLOOKUP(A309,Encargos!$A$8:$B$652,2,0)</f>
        <v>2.1410000000000001E-3</v>
      </c>
      <c r="D309">
        <f t="shared" si="137"/>
        <v>10</v>
      </c>
      <c r="E309" s="7">
        <f t="shared" si="132"/>
        <v>6173133130.7524595</v>
      </c>
      <c r="F309" s="7">
        <f t="shared" si="133"/>
        <v>13216678.032941017</v>
      </c>
      <c r="G309" s="7">
        <f t="shared" si="126"/>
        <v>6186349808.7854004</v>
      </c>
      <c r="H309" s="7">
        <f t="shared" si="127"/>
        <v>20621166.029284671</v>
      </c>
      <c r="I309" s="8">
        <f t="shared" si="128"/>
        <v>630033235.04171336</v>
      </c>
      <c r="J309" s="7">
        <f t="shared" si="129"/>
        <v>20621166.029284671</v>
      </c>
      <c r="K309" s="8">
        <f t="shared" si="124"/>
        <v>609412069.01242864</v>
      </c>
      <c r="L309" s="7">
        <v>0</v>
      </c>
      <c r="M309" s="7">
        <f t="shared" si="125"/>
        <v>5576937739.7729712</v>
      </c>
      <c r="N309" s="107" t="s">
        <v>585</v>
      </c>
      <c r="O309" s="10">
        <f t="shared" si="130"/>
        <v>29</v>
      </c>
      <c r="P309" s="11">
        <f t="shared" si="134"/>
        <v>22630807.664681897</v>
      </c>
      <c r="Q309" s="11">
        <f t="shared" si="131"/>
        <v>610632558.51848197</v>
      </c>
      <c r="R309" s="37">
        <f t="shared" si="135"/>
        <v>633263366.18316388</v>
      </c>
      <c r="S309" s="39">
        <f t="shared" si="123"/>
        <v>1</v>
      </c>
      <c r="T309" s="38">
        <f t="shared" si="138"/>
        <v>22630807.664681897</v>
      </c>
      <c r="U309" s="15">
        <f t="shared" si="139"/>
        <v>610632558.51848197</v>
      </c>
      <c r="V309" s="15">
        <f t="shared" si="136"/>
        <v>633263366.18316388</v>
      </c>
      <c r="W309" s="13"/>
      <c r="X309" s="14"/>
      <c r="Y309" s="106"/>
    </row>
    <row r="310" spans="1:25">
      <c r="A310" s="1">
        <v>53905</v>
      </c>
      <c r="B310" s="9">
        <f t="shared" si="140"/>
        <v>31</v>
      </c>
      <c r="C310" s="5">
        <f>VLOOKUP(A310,Encargos!$A$8:$B$652,2,0)</f>
        <v>1.426E-3</v>
      </c>
      <c r="D310">
        <f t="shared" si="137"/>
        <v>9</v>
      </c>
      <c r="E310" s="7">
        <f t="shared" si="132"/>
        <v>5576937739.7729712</v>
      </c>
      <c r="F310" s="7">
        <f t="shared" si="133"/>
        <v>7952713.2169162566</v>
      </c>
      <c r="G310" s="7">
        <f t="shared" si="126"/>
        <v>5584890452.9898872</v>
      </c>
      <c r="H310" s="7">
        <f t="shared" si="127"/>
        <v>18616301.509966291</v>
      </c>
      <c r="I310" s="8">
        <f t="shared" si="128"/>
        <v>630931662.43488276</v>
      </c>
      <c r="J310" s="7">
        <f t="shared" si="129"/>
        <v>18616301.509966291</v>
      </c>
      <c r="K310" s="8">
        <f t="shared" si="124"/>
        <v>612315360.92491651</v>
      </c>
      <c r="L310" s="7">
        <v>0</v>
      </c>
      <c r="M310" s="7">
        <f t="shared" si="125"/>
        <v>4972575092.06497</v>
      </c>
      <c r="N310" s="107" t="s">
        <v>586</v>
      </c>
      <c r="O310" s="10">
        <f t="shared" si="130"/>
        <v>29</v>
      </c>
      <c r="P310" s="11">
        <f t="shared" si="134"/>
        <v>20610968.663970564</v>
      </c>
      <c r="Q310" s="11">
        <f t="shared" si="131"/>
        <v>613132152.06126904</v>
      </c>
      <c r="R310" s="37">
        <f t="shared" si="135"/>
        <v>633743120.72523963</v>
      </c>
      <c r="S310" s="39">
        <f t="shared" si="123"/>
        <v>1</v>
      </c>
      <c r="T310" s="38">
        <f t="shared" si="138"/>
        <v>20610968.663970564</v>
      </c>
      <c r="U310" s="15">
        <f t="shared" si="139"/>
        <v>613132152.06126904</v>
      </c>
      <c r="V310" s="15">
        <f t="shared" si="136"/>
        <v>633743120.72523963</v>
      </c>
      <c r="W310" s="13"/>
      <c r="X310" s="14"/>
      <c r="Y310" s="106"/>
    </row>
    <row r="311" spans="1:25">
      <c r="A311" s="1">
        <v>53936</v>
      </c>
      <c r="B311" s="9">
        <f t="shared" si="140"/>
        <v>30</v>
      </c>
      <c r="C311" s="5">
        <f>VLOOKUP(A311,Encargos!$A$8:$B$652,2,0)</f>
        <v>2.1410000000000001E-3</v>
      </c>
      <c r="D311">
        <f t="shared" si="137"/>
        <v>8</v>
      </c>
      <c r="E311" s="7">
        <f t="shared" si="132"/>
        <v>4972575092.06497</v>
      </c>
      <c r="F311" s="7">
        <f t="shared" si="133"/>
        <v>10646283.272111101</v>
      </c>
      <c r="G311" s="7">
        <f t="shared" si="126"/>
        <v>4983221375.337081</v>
      </c>
      <c r="H311" s="7">
        <f t="shared" si="127"/>
        <v>16610737.917790271</v>
      </c>
      <c r="I311" s="8">
        <f t="shared" si="128"/>
        <v>632282487.12415564</v>
      </c>
      <c r="J311" s="7">
        <f t="shared" si="129"/>
        <v>16610737.917790271</v>
      </c>
      <c r="K311" s="8">
        <f t="shared" si="124"/>
        <v>615671749.20636535</v>
      </c>
      <c r="L311" s="7">
        <v>0</v>
      </c>
      <c r="M311" s="7">
        <f t="shared" si="125"/>
        <v>4367549626.1307154</v>
      </c>
      <c r="N311" s="107" t="s">
        <v>587</v>
      </c>
      <c r="O311" s="10">
        <f t="shared" si="130"/>
        <v>29</v>
      </c>
      <c r="P311" s="11">
        <f t="shared" si="134"/>
        <v>18686572.645781584</v>
      </c>
      <c r="Q311" s="11">
        <f t="shared" si="131"/>
        <v>616945918.54617822</v>
      </c>
      <c r="R311" s="37">
        <f t="shared" si="135"/>
        <v>635632491.19195986</v>
      </c>
      <c r="S311" s="39">
        <f t="shared" si="123"/>
        <v>1</v>
      </c>
      <c r="T311" s="38">
        <f t="shared" si="138"/>
        <v>18686572.645781584</v>
      </c>
      <c r="U311" s="15">
        <f t="shared" si="139"/>
        <v>616945918.54617822</v>
      </c>
      <c r="V311" s="15">
        <f t="shared" si="136"/>
        <v>635632491.19195986</v>
      </c>
      <c r="W311" s="13"/>
      <c r="X311" s="14"/>
      <c r="Y311" s="106"/>
    </row>
    <row r="312" spans="1:25">
      <c r="A312" s="1">
        <v>53966</v>
      </c>
      <c r="B312" s="9">
        <f t="shared" si="140"/>
        <v>31</v>
      </c>
      <c r="C312" s="5">
        <f>VLOOKUP(A312,Encargos!$A$8:$B$652,2,0)</f>
        <v>1.903E-3</v>
      </c>
      <c r="D312">
        <f t="shared" si="137"/>
        <v>7</v>
      </c>
      <c r="E312" s="7">
        <f t="shared" si="132"/>
        <v>4367549626.1307154</v>
      </c>
      <c r="F312" s="7">
        <f t="shared" si="133"/>
        <v>8311446.9385267515</v>
      </c>
      <c r="G312" s="7">
        <f t="shared" si="126"/>
        <v>4375861073.0692425</v>
      </c>
      <c r="H312" s="7">
        <f t="shared" si="127"/>
        <v>14586203.576897476</v>
      </c>
      <c r="I312" s="8">
        <f t="shared" si="128"/>
        <v>633485720.69715285</v>
      </c>
      <c r="J312" s="7">
        <f t="shared" si="129"/>
        <v>14586203.576897476</v>
      </c>
      <c r="K312" s="8">
        <f t="shared" si="124"/>
        <v>618899517.12025535</v>
      </c>
      <c r="L312" s="7">
        <v>0</v>
      </c>
      <c r="M312" s="7">
        <f t="shared" si="125"/>
        <v>3756961555.948987</v>
      </c>
      <c r="N312" s="107" t="s">
        <v>588</v>
      </c>
      <c r="O312" s="10">
        <f t="shared" si="130"/>
        <v>29</v>
      </c>
      <c r="P312" s="11">
        <f t="shared" si="134"/>
        <v>16590858.18339099</v>
      </c>
      <c r="Q312" s="11">
        <f t="shared" si="131"/>
        <v>620001230.42272937</v>
      </c>
      <c r="R312" s="37">
        <f t="shared" si="135"/>
        <v>636592088.60612035</v>
      </c>
      <c r="S312" s="39">
        <f t="shared" si="123"/>
        <v>1</v>
      </c>
      <c r="T312" s="38">
        <f t="shared" si="138"/>
        <v>16590858.18339099</v>
      </c>
      <c r="U312" s="15">
        <f t="shared" si="139"/>
        <v>620001230.42272937</v>
      </c>
      <c r="V312" s="15">
        <f t="shared" si="136"/>
        <v>636592088.60612035</v>
      </c>
      <c r="W312" s="13"/>
      <c r="X312" s="14"/>
      <c r="Y312" s="106"/>
    </row>
    <row r="313" spans="1:25">
      <c r="A313" s="1">
        <v>53997</v>
      </c>
      <c r="B313" s="9">
        <f t="shared" si="140"/>
        <v>30</v>
      </c>
      <c r="C313" s="5">
        <f>VLOOKUP(A313,Encargos!$A$8:$B$652,2,0)</f>
        <v>1.6639999999999999E-3</v>
      </c>
      <c r="D313">
        <f t="shared" si="137"/>
        <v>6</v>
      </c>
      <c r="E313" s="7">
        <f t="shared" si="132"/>
        <v>3756961555.948987</v>
      </c>
      <c r="F313" s="7">
        <f t="shared" si="133"/>
        <v>6251584.0290991142</v>
      </c>
      <c r="G313" s="7">
        <f t="shared" si="126"/>
        <v>3763213139.978086</v>
      </c>
      <c r="H313" s="7">
        <f t="shared" si="127"/>
        <v>12544043.799926953</v>
      </c>
      <c r="I313" s="8">
        <f t="shared" si="128"/>
        <v>634539840.9363929</v>
      </c>
      <c r="J313" s="7">
        <f t="shared" si="129"/>
        <v>12544043.799926953</v>
      </c>
      <c r="K313" s="8">
        <f t="shared" si="124"/>
        <v>621995797.13646591</v>
      </c>
      <c r="L313" s="7">
        <v>0</v>
      </c>
      <c r="M313" s="7">
        <f t="shared" si="125"/>
        <v>3141217342.84162</v>
      </c>
      <c r="N313" s="107" t="s">
        <v>589</v>
      </c>
      <c r="O313" s="10">
        <f t="shared" si="130"/>
        <v>29</v>
      </c>
      <c r="P313" s="11">
        <f t="shared" si="134"/>
        <v>14612024.248567648</v>
      </c>
      <c r="Q313" s="11">
        <f t="shared" si="131"/>
        <v>622996270.37801623</v>
      </c>
      <c r="R313" s="37">
        <f t="shared" si="135"/>
        <v>637608294.62658393</v>
      </c>
      <c r="S313" s="39">
        <f t="shared" si="123"/>
        <v>1</v>
      </c>
      <c r="T313" s="38">
        <f t="shared" si="138"/>
        <v>14612024.248567648</v>
      </c>
      <c r="U313" s="15">
        <f t="shared" si="139"/>
        <v>622996270.37801623</v>
      </c>
      <c r="V313" s="15">
        <f t="shared" si="136"/>
        <v>637608294.62658393</v>
      </c>
      <c r="W313" s="13"/>
      <c r="X313" s="14"/>
      <c r="Y313" s="106"/>
    </row>
    <row r="314" spans="1:25">
      <c r="A314" s="1">
        <v>54027</v>
      </c>
      <c r="B314" s="9">
        <f t="shared" si="140"/>
        <v>31</v>
      </c>
      <c r="C314" s="5">
        <f>VLOOKUP(A314,Encargos!$A$8:$B$652,2,0)</f>
        <v>2.1410000000000001E-3</v>
      </c>
      <c r="D314">
        <f t="shared" si="137"/>
        <v>5</v>
      </c>
      <c r="E314" s="7">
        <f t="shared" si="132"/>
        <v>3141217342.84162</v>
      </c>
      <c r="F314" s="7">
        <f t="shared" si="133"/>
        <v>6725346.3310239092</v>
      </c>
      <c r="G314" s="7">
        <f t="shared" si="126"/>
        <v>3147942689.1726437</v>
      </c>
      <c r="H314" s="7">
        <f t="shared" si="127"/>
        <v>10493142.297242146</v>
      </c>
      <c r="I314" s="8">
        <f t="shared" si="128"/>
        <v>635898390.7358377</v>
      </c>
      <c r="J314" s="7">
        <f t="shared" si="129"/>
        <v>10493142.297242146</v>
      </c>
      <c r="K314" s="8">
        <f t="shared" si="124"/>
        <v>625405248.43859553</v>
      </c>
      <c r="L314" s="7">
        <v>0</v>
      </c>
      <c r="M314" s="7">
        <f t="shared" si="125"/>
        <v>2522537440.7340479</v>
      </c>
      <c r="N314" s="107" t="s">
        <v>590</v>
      </c>
      <c r="O314" s="10">
        <f t="shared" si="130"/>
        <v>29</v>
      </c>
      <c r="P314" s="11">
        <f t="shared" si="134"/>
        <v>12500824.06321837</v>
      </c>
      <c r="Q314" s="11">
        <f t="shared" si="131"/>
        <v>626657768.0087887</v>
      </c>
      <c r="R314" s="37">
        <f t="shared" si="135"/>
        <v>639158592.07200706</v>
      </c>
      <c r="S314" s="39">
        <f t="shared" si="123"/>
        <v>1</v>
      </c>
      <c r="T314" s="38">
        <f t="shared" si="138"/>
        <v>12500824.06321837</v>
      </c>
      <c r="U314" s="15">
        <f t="shared" si="139"/>
        <v>626657768.0087887</v>
      </c>
      <c r="V314" s="15">
        <f t="shared" si="136"/>
        <v>639158592.07200706</v>
      </c>
      <c r="W314" s="13"/>
      <c r="X314" s="14"/>
      <c r="Y314" s="106"/>
    </row>
    <row r="315" spans="1:25">
      <c r="A315" s="1">
        <v>54058</v>
      </c>
      <c r="B315" s="9">
        <f t="shared" si="140"/>
        <v>31</v>
      </c>
      <c r="C315" s="5">
        <f>VLOOKUP(A315,Encargos!$A$8:$B$652,2,0)</f>
        <v>1.6639999999999999E-3</v>
      </c>
      <c r="D315">
        <f t="shared" si="137"/>
        <v>4</v>
      </c>
      <c r="E315" s="7">
        <f t="shared" si="132"/>
        <v>2522537440.7340479</v>
      </c>
      <c r="F315" s="7">
        <f t="shared" si="133"/>
        <v>4197502.3013814557</v>
      </c>
      <c r="G315" s="7">
        <f t="shared" si="126"/>
        <v>2526734943.0354295</v>
      </c>
      <c r="H315" s="7">
        <f t="shared" si="127"/>
        <v>8422449.8101180997</v>
      </c>
      <c r="I315" s="8">
        <f t="shared" si="128"/>
        <v>636956525.65802205</v>
      </c>
      <c r="J315" s="7">
        <f t="shared" si="129"/>
        <v>8422449.8101180997</v>
      </c>
      <c r="K315" s="8">
        <f t="shared" si="124"/>
        <v>628534075.84790397</v>
      </c>
      <c r="L315" s="7">
        <v>0</v>
      </c>
      <c r="M315" s="7">
        <f t="shared" si="125"/>
        <v>1898200867.1875257</v>
      </c>
      <c r="N315" s="107" t="s">
        <v>591</v>
      </c>
      <c r="O315" s="10">
        <f t="shared" si="130"/>
        <v>29</v>
      </c>
      <c r="P315" s="11">
        <f t="shared" si="134"/>
        <v>10424646.398738284</v>
      </c>
      <c r="Q315" s="11">
        <f t="shared" si="131"/>
        <v>629512427.88853145</v>
      </c>
      <c r="R315" s="37">
        <f t="shared" si="135"/>
        <v>639937074.28726971</v>
      </c>
      <c r="S315" s="39">
        <f t="shared" si="123"/>
        <v>1</v>
      </c>
      <c r="T315" s="38">
        <f t="shared" si="138"/>
        <v>10424646.398738284</v>
      </c>
      <c r="U315" s="15">
        <f t="shared" si="139"/>
        <v>629512427.88853145</v>
      </c>
      <c r="V315" s="15">
        <f t="shared" si="136"/>
        <v>639937074.28726971</v>
      </c>
      <c r="W315" s="13"/>
      <c r="X315" s="14"/>
      <c r="Y315" s="106"/>
    </row>
    <row r="316" spans="1:25">
      <c r="A316" s="1">
        <v>54089</v>
      </c>
      <c r="B316" s="9">
        <f t="shared" si="140"/>
        <v>29</v>
      </c>
      <c r="C316" s="5">
        <f>VLOOKUP(A316,Encargos!$A$8:$B$652,2,0)</f>
        <v>1.903E-3</v>
      </c>
      <c r="D316">
        <f t="shared" si="137"/>
        <v>3</v>
      </c>
      <c r="E316" s="7">
        <f t="shared" si="132"/>
        <v>1898200867.1875257</v>
      </c>
      <c r="F316" s="7">
        <f t="shared" si="133"/>
        <v>3612276.2502578613</v>
      </c>
      <c r="G316" s="7">
        <f t="shared" si="126"/>
        <v>1901813143.4377837</v>
      </c>
      <c r="H316" s="7">
        <f t="shared" si="127"/>
        <v>6339377.1447926126</v>
      </c>
      <c r="I316" s="8">
        <f t="shared" si="128"/>
        <v>638168653.9263494</v>
      </c>
      <c r="J316" s="7">
        <f t="shared" si="129"/>
        <v>6339377.1447926126</v>
      </c>
      <c r="K316" s="8">
        <f t="shared" si="124"/>
        <v>631829276.78155684</v>
      </c>
      <c r="L316" s="7">
        <v>0</v>
      </c>
      <c r="M316" s="7">
        <f t="shared" si="125"/>
        <v>1269983866.6562269</v>
      </c>
      <c r="N316" s="107" t="s">
        <v>592</v>
      </c>
      <c r="O316" s="10">
        <f t="shared" si="130"/>
        <v>27</v>
      </c>
      <c r="P316" s="11">
        <f t="shared" si="134"/>
        <v>8334412.6631295001</v>
      </c>
      <c r="Q316" s="11">
        <f t="shared" si="131"/>
        <v>632948652.34024751</v>
      </c>
      <c r="R316" s="37">
        <f t="shared" si="135"/>
        <v>641283065.00337696</v>
      </c>
      <c r="S316" s="39">
        <f t="shared" ref="S316:S318" si="141">S315</f>
        <v>1</v>
      </c>
      <c r="T316" s="38">
        <f t="shared" si="138"/>
        <v>8334412.6631295001</v>
      </c>
      <c r="U316" s="15">
        <f t="shared" si="139"/>
        <v>632948652.34024751</v>
      </c>
      <c r="V316" s="15">
        <f t="shared" si="136"/>
        <v>641283065.00337696</v>
      </c>
      <c r="W316" s="13"/>
      <c r="X316" s="14"/>
      <c r="Y316" s="106"/>
    </row>
    <row r="317" spans="1:25">
      <c r="A317" s="1">
        <v>54118</v>
      </c>
      <c r="B317" s="9">
        <f t="shared" si="140"/>
        <v>31</v>
      </c>
      <c r="C317" s="5">
        <f>VLOOKUP(A317,Encargos!$A$8:$B$652,2,0)</f>
        <v>2.1199999999999999E-3</v>
      </c>
      <c r="D317">
        <f t="shared" si="137"/>
        <v>2</v>
      </c>
      <c r="E317" s="7">
        <f t="shared" si="132"/>
        <v>1269983866.6562269</v>
      </c>
      <c r="F317" s="7">
        <f t="shared" si="133"/>
        <v>2692365.7973112008</v>
      </c>
      <c r="G317" s="7">
        <f t="shared" si="126"/>
        <v>1272676232.4535382</v>
      </c>
      <c r="H317" s="7">
        <f t="shared" si="127"/>
        <v>4242254.108178461</v>
      </c>
      <c r="I317" s="8">
        <f t="shared" si="128"/>
        <v>639521571.47267342</v>
      </c>
      <c r="J317" s="7">
        <f t="shared" si="129"/>
        <v>4242254.108178461</v>
      </c>
      <c r="K317" s="8">
        <f t="shared" si="124"/>
        <v>635279317.36449492</v>
      </c>
      <c r="L317" s="7">
        <v>0</v>
      </c>
      <c r="M317" s="7">
        <f t="shared" si="125"/>
        <v>637396915.08904314</v>
      </c>
      <c r="N317" s="107" t="s">
        <v>593</v>
      </c>
      <c r="O317" s="10">
        <f t="shared" si="130"/>
        <v>29</v>
      </c>
      <c r="P317" s="11">
        <f t="shared" si="134"/>
        <v>6248614.022114546</v>
      </c>
      <c r="Q317" s="11">
        <f t="shared" si="131"/>
        <v>636539133.60467863</v>
      </c>
      <c r="R317" s="37">
        <f t="shared" si="135"/>
        <v>642787747.62679315</v>
      </c>
      <c r="S317" s="39">
        <f t="shared" si="141"/>
        <v>1</v>
      </c>
      <c r="T317" s="38">
        <f t="shared" si="138"/>
        <v>6248614.022114546</v>
      </c>
      <c r="U317" s="15">
        <f t="shared" si="139"/>
        <v>636539133.60467863</v>
      </c>
      <c r="V317" s="15">
        <f t="shared" si="136"/>
        <v>642787747.62679315</v>
      </c>
      <c r="W317" s="13"/>
      <c r="X317" s="14"/>
      <c r="Y317" s="106"/>
    </row>
    <row r="318" spans="1:25">
      <c r="A318" s="1">
        <v>54149</v>
      </c>
      <c r="B318" s="9">
        <f t="shared" si="140"/>
        <v>30</v>
      </c>
      <c r="C318" s="5">
        <f>VLOOKUP(A318,Encargos!$A$8:$B$652,2,0)</f>
        <v>1.4080000000000002E-3</v>
      </c>
      <c r="D318">
        <f t="shared" si="137"/>
        <v>1</v>
      </c>
      <c r="E318" s="7">
        <f t="shared" si="132"/>
        <v>637396915.08904314</v>
      </c>
      <c r="F318" s="7">
        <f t="shared" si="133"/>
        <v>897454.8564453728</v>
      </c>
      <c r="G318" s="7">
        <f t="shared" si="126"/>
        <v>638294369.94548857</v>
      </c>
      <c r="H318" s="7">
        <f t="shared" si="127"/>
        <v>2127647.8998182951</v>
      </c>
      <c r="I318" s="8">
        <f t="shared" si="128"/>
        <v>640422017.84530687</v>
      </c>
      <c r="J318" s="7">
        <f t="shared" si="129"/>
        <v>2127647.8998182951</v>
      </c>
      <c r="K318" s="8">
        <f t="shared" si="124"/>
        <v>638294369.94548857</v>
      </c>
      <c r="L318" s="7">
        <v>0</v>
      </c>
      <c r="M318" s="7">
        <f t="shared" si="125"/>
        <v>0</v>
      </c>
      <c r="N318" s="107" t="s">
        <v>594</v>
      </c>
      <c r="O318" s="10">
        <f t="shared" si="130"/>
        <v>29</v>
      </c>
      <c r="P318" s="11">
        <f t="shared" si="134"/>
        <v>4196819.6990080066</v>
      </c>
      <c r="Q318" s="11">
        <f t="shared" si="131"/>
        <v>639163110.75889337</v>
      </c>
      <c r="R318" s="37">
        <f t="shared" si="135"/>
        <v>643359930.45790136</v>
      </c>
      <c r="S318" s="39">
        <f t="shared" si="141"/>
        <v>1</v>
      </c>
      <c r="T318" s="38">
        <f t="shared" si="138"/>
        <v>4196819.6990080066</v>
      </c>
      <c r="U318" s="15">
        <f t="shared" si="139"/>
        <v>639163110.75889337</v>
      </c>
      <c r="V318" s="15">
        <f t="shared" si="136"/>
        <v>643359930.45790136</v>
      </c>
      <c r="W318" s="13"/>
      <c r="X318" s="14"/>
      <c r="Y318" s="106"/>
    </row>
    <row r="319" spans="1:25">
      <c r="A319" s="1"/>
      <c r="B319" s="9"/>
      <c r="C319" s="17"/>
      <c r="E319" s="70"/>
      <c r="F319" s="70"/>
      <c r="G319" s="70"/>
      <c r="H319" s="70"/>
      <c r="I319" s="71"/>
      <c r="J319" s="70"/>
      <c r="K319" s="71"/>
      <c r="L319" s="70"/>
      <c r="M319" s="70"/>
      <c r="N319" s="72"/>
      <c r="O319" s="55"/>
      <c r="P319" s="73"/>
      <c r="Q319" s="73"/>
      <c r="R319" s="74"/>
      <c r="S319" s="75"/>
      <c r="T319" s="76"/>
      <c r="U319" s="70"/>
      <c r="V319" s="70"/>
      <c r="W319" s="77"/>
      <c r="X319" s="73"/>
      <c r="Y319" s="1"/>
    </row>
    <row r="320" spans="1:25">
      <c r="E320" s="78"/>
      <c r="F320" s="78"/>
      <c r="G320" s="78"/>
      <c r="H320" s="78"/>
      <c r="I320" s="78"/>
      <c r="J320" s="78"/>
      <c r="K320" s="78"/>
      <c r="L320" s="78"/>
      <c r="M320" s="78"/>
      <c r="N320" s="79"/>
      <c r="O320" s="78"/>
      <c r="S320" s="75"/>
      <c r="W320" s="1"/>
      <c r="Y320" s="1"/>
    </row>
    <row r="321" spans="5:25">
      <c r="E321" s="78"/>
      <c r="F321" s="78"/>
      <c r="G321" s="78"/>
      <c r="H321" s="78"/>
      <c r="I321" s="78"/>
      <c r="J321" s="78"/>
      <c r="K321" s="78"/>
      <c r="L321" s="78"/>
      <c r="M321" s="78"/>
      <c r="N321" s="79"/>
      <c r="O321" s="78"/>
      <c r="S321" s="75"/>
      <c r="W321" s="1"/>
      <c r="Y321" s="1"/>
    </row>
    <row r="322" spans="5:25">
      <c r="E322" s="78"/>
      <c r="F322" s="78"/>
      <c r="G322" s="78"/>
      <c r="H322" s="78"/>
      <c r="I322" s="78"/>
      <c r="J322" s="78"/>
      <c r="K322" s="78"/>
      <c r="L322" s="78"/>
      <c r="M322" s="78"/>
      <c r="N322" s="79"/>
      <c r="O322" s="78"/>
      <c r="S322" s="75"/>
      <c r="W322" s="1"/>
      <c r="Y322" s="1"/>
    </row>
    <row r="323" spans="5:25">
      <c r="E323" s="78"/>
      <c r="F323" s="78"/>
      <c r="G323" s="78"/>
      <c r="H323" s="78"/>
      <c r="I323" s="78"/>
      <c r="J323" s="78"/>
      <c r="K323" s="78"/>
      <c r="L323" s="78"/>
      <c r="M323" s="78"/>
      <c r="N323" s="79"/>
      <c r="O323" s="78"/>
      <c r="W323" s="1"/>
      <c r="Y323" s="1"/>
    </row>
    <row r="324" spans="5:25">
      <c r="E324" s="78"/>
      <c r="F324" s="78"/>
      <c r="G324" s="78"/>
      <c r="H324" s="78"/>
      <c r="I324" s="78"/>
      <c r="J324" s="78"/>
      <c r="K324" s="78"/>
      <c r="L324" s="78"/>
      <c r="M324" s="78"/>
      <c r="N324" s="79"/>
      <c r="O324" s="78"/>
      <c r="W324" s="1"/>
      <c r="Y324" s="1"/>
    </row>
    <row r="325" spans="5:25">
      <c r="E325" s="78"/>
      <c r="F325" s="78"/>
      <c r="G325" s="78"/>
      <c r="H325" s="78"/>
      <c r="I325" s="78"/>
      <c r="J325" s="78"/>
      <c r="K325" s="78"/>
      <c r="L325" s="78"/>
      <c r="M325" s="78"/>
      <c r="N325" s="79"/>
      <c r="O325" s="78"/>
      <c r="W325" s="1"/>
      <c r="Y325" s="1"/>
    </row>
    <row r="326" spans="5:25">
      <c r="E326" s="78"/>
      <c r="F326" s="78"/>
      <c r="G326" s="78"/>
      <c r="H326" s="78"/>
      <c r="I326" s="78"/>
      <c r="J326" s="78"/>
      <c r="K326" s="78"/>
      <c r="L326" s="78"/>
      <c r="M326" s="78"/>
      <c r="N326" s="79"/>
      <c r="O326" s="78"/>
      <c r="W326" s="1"/>
      <c r="Y326" s="1"/>
    </row>
    <row r="327" spans="5:25">
      <c r="E327" s="78"/>
      <c r="F327" s="78"/>
      <c r="G327" s="78"/>
      <c r="H327" s="78"/>
      <c r="I327" s="78"/>
      <c r="J327" s="78"/>
      <c r="K327" s="78"/>
      <c r="L327" s="78"/>
      <c r="M327" s="78"/>
      <c r="N327" s="79"/>
      <c r="O327" s="78"/>
      <c r="W327" s="1"/>
      <c r="Y327" s="1"/>
    </row>
    <row r="328" spans="5:25">
      <c r="E328" s="78"/>
      <c r="F328" s="78"/>
      <c r="G328" s="78"/>
      <c r="H328" s="78"/>
      <c r="I328" s="78"/>
      <c r="J328" s="78"/>
      <c r="K328" s="78"/>
      <c r="L328" s="78"/>
      <c r="M328" s="78"/>
      <c r="N328" s="79"/>
      <c r="O328" s="78"/>
      <c r="W328" s="1"/>
      <c r="Y328" s="1"/>
    </row>
    <row r="329" spans="5:25">
      <c r="E329" s="78"/>
      <c r="F329" s="78"/>
      <c r="G329" s="78"/>
      <c r="H329" s="78"/>
      <c r="I329" s="78"/>
      <c r="J329" s="78"/>
      <c r="K329" s="78"/>
      <c r="L329" s="78"/>
      <c r="M329" s="78"/>
      <c r="N329" s="79"/>
      <c r="O329" s="78"/>
      <c r="W329" s="1"/>
      <c r="Y329" s="1"/>
    </row>
    <row r="330" spans="5:25">
      <c r="E330" s="78"/>
      <c r="F330" s="78"/>
      <c r="G330" s="78"/>
      <c r="H330" s="78"/>
      <c r="I330" s="78"/>
      <c r="J330" s="78"/>
      <c r="K330" s="78"/>
      <c r="L330" s="78"/>
      <c r="M330" s="78"/>
      <c r="N330" s="79"/>
      <c r="O330" s="78"/>
      <c r="W330" s="1"/>
      <c r="Y330" s="1"/>
    </row>
    <row r="331" spans="5:25">
      <c r="E331" s="78"/>
      <c r="F331" s="78"/>
      <c r="G331" s="78"/>
      <c r="H331" s="78"/>
      <c r="I331" s="78"/>
      <c r="J331" s="78"/>
      <c r="K331" s="78"/>
      <c r="L331" s="78"/>
      <c r="M331" s="78"/>
      <c r="N331" s="79"/>
      <c r="O331" s="78"/>
      <c r="W331" s="1"/>
      <c r="Y331" s="1"/>
    </row>
    <row r="332" spans="5:25">
      <c r="E332" s="78"/>
      <c r="F332" s="78"/>
      <c r="G332" s="78"/>
      <c r="H332" s="78"/>
      <c r="I332" s="78"/>
      <c r="J332" s="78"/>
      <c r="K332" s="78"/>
      <c r="L332" s="78"/>
      <c r="M332" s="78"/>
      <c r="N332" s="79"/>
      <c r="O332" s="78"/>
      <c r="W332" s="1"/>
      <c r="Y332" s="1"/>
    </row>
    <row r="333" spans="5:25">
      <c r="E333" s="78"/>
      <c r="F333" s="78"/>
      <c r="G333" s="78"/>
      <c r="H333" s="78"/>
      <c r="I333" s="78"/>
      <c r="J333" s="78"/>
      <c r="K333" s="78"/>
      <c r="L333" s="78"/>
      <c r="M333" s="78"/>
      <c r="N333" s="79"/>
      <c r="O333" s="78"/>
      <c r="W333" s="1"/>
      <c r="Y333" s="1"/>
    </row>
    <row r="334" spans="5:25">
      <c r="E334" s="78"/>
      <c r="F334" s="78"/>
      <c r="G334" s="78"/>
      <c r="H334" s="78"/>
      <c r="I334" s="78"/>
      <c r="J334" s="78"/>
      <c r="K334" s="78"/>
      <c r="L334" s="78"/>
      <c r="M334" s="78"/>
      <c r="N334" s="79"/>
      <c r="O334" s="78"/>
      <c r="W334" s="1"/>
      <c r="Y334" s="1"/>
    </row>
    <row r="335" spans="5:25">
      <c r="E335" s="78"/>
      <c r="F335" s="78"/>
      <c r="G335" s="78"/>
      <c r="H335" s="78"/>
      <c r="I335" s="78"/>
      <c r="J335" s="78"/>
      <c r="K335" s="78"/>
      <c r="L335" s="78"/>
      <c r="M335" s="78"/>
      <c r="N335" s="79"/>
      <c r="O335" s="78"/>
      <c r="W335" s="1"/>
      <c r="Y335" s="1"/>
    </row>
    <row r="336" spans="5:25">
      <c r="E336" s="78"/>
      <c r="F336" s="78"/>
      <c r="G336" s="78"/>
      <c r="H336" s="78"/>
      <c r="I336" s="78"/>
      <c r="J336" s="78"/>
      <c r="K336" s="78"/>
      <c r="L336" s="78"/>
      <c r="M336" s="78"/>
      <c r="N336" s="79"/>
      <c r="O336" s="78"/>
      <c r="W336" s="1"/>
      <c r="Y336" s="1"/>
    </row>
    <row r="337" spans="5:25">
      <c r="E337" s="78"/>
      <c r="F337" s="78"/>
      <c r="G337" s="78"/>
      <c r="H337" s="78"/>
      <c r="I337" s="78"/>
      <c r="J337" s="78"/>
      <c r="K337" s="78"/>
      <c r="L337" s="78"/>
      <c r="M337" s="78"/>
      <c r="N337" s="79"/>
      <c r="O337" s="78"/>
      <c r="W337" s="1"/>
      <c r="Y337" s="1"/>
    </row>
    <row r="338" spans="5:25">
      <c r="E338" s="78"/>
      <c r="F338" s="78"/>
      <c r="G338" s="78"/>
      <c r="H338" s="78"/>
      <c r="I338" s="78"/>
      <c r="J338" s="78"/>
      <c r="K338" s="78"/>
      <c r="L338" s="78"/>
      <c r="M338" s="78"/>
      <c r="N338" s="79"/>
      <c r="O338" s="78"/>
      <c r="W338" s="1"/>
      <c r="Y338" s="1"/>
    </row>
    <row r="339" spans="5:25">
      <c r="E339" s="78"/>
      <c r="F339" s="78"/>
      <c r="G339" s="78"/>
      <c r="H339" s="78"/>
      <c r="I339" s="78"/>
      <c r="J339" s="78"/>
      <c r="K339" s="78"/>
      <c r="L339" s="78"/>
      <c r="M339" s="78"/>
      <c r="N339" s="79"/>
      <c r="O339" s="78"/>
      <c r="W339" s="1"/>
      <c r="Y339" s="1"/>
    </row>
    <row r="340" spans="5:25">
      <c r="E340" s="78"/>
      <c r="F340" s="78"/>
      <c r="G340" s="78"/>
      <c r="H340" s="78"/>
      <c r="I340" s="78"/>
      <c r="J340" s="78"/>
      <c r="K340" s="78"/>
      <c r="L340" s="78"/>
      <c r="M340" s="78"/>
      <c r="N340" s="79"/>
      <c r="O340" s="78"/>
      <c r="W340" s="1"/>
      <c r="Y340" s="1"/>
    </row>
    <row r="341" spans="5:25">
      <c r="E341" s="78"/>
      <c r="F341" s="78"/>
      <c r="G341" s="78"/>
      <c r="H341" s="78"/>
      <c r="I341" s="78"/>
      <c r="J341" s="78"/>
      <c r="K341" s="78"/>
      <c r="L341" s="78"/>
      <c r="M341" s="78"/>
      <c r="N341" s="79"/>
      <c r="O341" s="78"/>
      <c r="W341" s="1"/>
      <c r="Y341" s="1"/>
    </row>
    <row r="342" spans="5:25">
      <c r="E342" s="78"/>
      <c r="F342" s="78"/>
      <c r="G342" s="78"/>
      <c r="H342" s="78"/>
      <c r="I342" s="78"/>
      <c r="J342" s="78"/>
      <c r="K342" s="78"/>
      <c r="L342" s="78"/>
      <c r="M342" s="78"/>
      <c r="N342" s="79"/>
      <c r="O342" s="78"/>
      <c r="W342" s="1"/>
      <c r="Y342" s="1"/>
    </row>
    <row r="343" spans="5:25">
      <c r="E343" s="78"/>
      <c r="F343" s="78"/>
      <c r="G343" s="78"/>
      <c r="H343" s="78"/>
      <c r="I343" s="78"/>
      <c r="J343" s="78"/>
      <c r="K343" s="78"/>
      <c r="L343" s="78"/>
      <c r="M343" s="78"/>
      <c r="N343" s="79"/>
      <c r="O343" s="78"/>
      <c r="W343" s="1"/>
      <c r="Y343" s="1"/>
    </row>
    <row r="344" spans="5:25">
      <c r="E344" s="78"/>
      <c r="F344" s="78"/>
      <c r="G344" s="78"/>
      <c r="H344" s="78"/>
      <c r="I344" s="78"/>
      <c r="J344" s="78"/>
      <c r="K344" s="78"/>
      <c r="L344" s="78"/>
      <c r="M344" s="78"/>
      <c r="N344" s="79"/>
      <c r="O344" s="78"/>
      <c r="W344" s="1"/>
      <c r="Y344" s="1"/>
    </row>
    <row r="345" spans="5:25">
      <c r="E345" s="78"/>
      <c r="F345" s="78"/>
      <c r="G345" s="78"/>
      <c r="H345" s="78"/>
      <c r="I345" s="78"/>
      <c r="J345" s="78"/>
      <c r="K345" s="78"/>
      <c r="L345" s="78"/>
      <c r="M345" s="78"/>
      <c r="N345" s="79"/>
      <c r="O345" s="78"/>
      <c r="W345" s="1"/>
      <c r="Y345" s="1"/>
    </row>
    <row r="346" spans="5:25">
      <c r="E346" s="78"/>
      <c r="F346" s="78"/>
      <c r="G346" s="78"/>
      <c r="H346" s="78"/>
      <c r="I346" s="78"/>
      <c r="J346" s="78"/>
      <c r="K346" s="78"/>
      <c r="L346" s="78"/>
      <c r="M346" s="78"/>
      <c r="N346" s="79"/>
      <c r="O346" s="78"/>
      <c r="Y346" s="1"/>
    </row>
    <row r="347" spans="5:25">
      <c r="E347" s="78"/>
      <c r="F347" s="78"/>
      <c r="G347" s="78"/>
      <c r="H347" s="78"/>
      <c r="I347" s="78"/>
      <c r="J347" s="78"/>
      <c r="K347" s="78"/>
      <c r="L347" s="78"/>
      <c r="M347" s="78"/>
      <c r="N347" s="79"/>
      <c r="O347" s="78"/>
      <c r="Y347" s="1"/>
    </row>
    <row r="348" spans="5:25">
      <c r="E348" s="78"/>
      <c r="F348" s="78"/>
      <c r="G348" s="78"/>
      <c r="H348" s="78"/>
      <c r="I348" s="78"/>
      <c r="J348" s="78"/>
      <c r="K348" s="78"/>
      <c r="L348" s="78"/>
      <c r="M348" s="78"/>
      <c r="N348" s="79"/>
      <c r="O348" s="78"/>
      <c r="Y348" s="1"/>
    </row>
    <row r="349" spans="5:25">
      <c r="E349" s="78"/>
      <c r="F349" s="78"/>
      <c r="G349" s="78"/>
      <c r="H349" s="78"/>
      <c r="I349" s="78"/>
      <c r="J349" s="78"/>
      <c r="K349" s="78"/>
      <c r="L349" s="78"/>
      <c r="M349" s="78"/>
      <c r="N349" s="79"/>
      <c r="O349" s="78"/>
      <c r="Y349" s="1"/>
    </row>
    <row r="350" spans="5:25">
      <c r="E350" s="78"/>
      <c r="F350" s="78"/>
      <c r="G350" s="78"/>
      <c r="H350" s="78"/>
      <c r="I350" s="78"/>
      <c r="J350" s="78"/>
      <c r="K350" s="78"/>
      <c r="L350" s="78"/>
      <c r="M350" s="78"/>
      <c r="N350" s="79"/>
      <c r="O350" s="78"/>
      <c r="Y350" s="1"/>
    </row>
    <row r="351" spans="5:25">
      <c r="E351" s="78"/>
      <c r="F351" s="78"/>
      <c r="G351" s="78"/>
      <c r="H351" s="78"/>
      <c r="I351" s="78"/>
      <c r="J351" s="78"/>
      <c r="K351" s="78"/>
      <c r="L351" s="78"/>
      <c r="M351" s="78"/>
      <c r="N351" s="79"/>
      <c r="O351" s="78"/>
      <c r="Y351" s="1"/>
    </row>
    <row r="352" spans="5:25">
      <c r="E352" s="78"/>
      <c r="F352" s="78"/>
      <c r="G352" s="78"/>
      <c r="H352" s="78"/>
      <c r="I352" s="78"/>
      <c r="J352" s="78"/>
      <c r="K352" s="78"/>
      <c r="L352" s="78"/>
      <c r="M352" s="78"/>
      <c r="N352" s="79"/>
      <c r="O352" s="78"/>
      <c r="Y352" s="1"/>
    </row>
    <row r="353" spans="5:25">
      <c r="E353" s="78"/>
      <c r="F353" s="78"/>
      <c r="G353" s="78"/>
      <c r="H353" s="78"/>
      <c r="I353" s="78"/>
      <c r="J353" s="78"/>
      <c r="K353" s="78"/>
      <c r="L353" s="78"/>
      <c r="M353" s="78"/>
      <c r="N353" s="79"/>
      <c r="O353" s="78"/>
      <c r="Y353" s="1"/>
    </row>
    <row r="354" spans="5:25">
      <c r="E354" s="78"/>
      <c r="F354" s="78"/>
      <c r="G354" s="78"/>
      <c r="H354" s="78"/>
      <c r="I354" s="78"/>
      <c r="J354" s="78"/>
      <c r="K354" s="78"/>
      <c r="L354" s="78"/>
      <c r="M354" s="78"/>
      <c r="N354" s="79"/>
      <c r="O354" s="78"/>
      <c r="Y354" s="1"/>
    </row>
    <row r="355" spans="5:25">
      <c r="E355" s="78"/>
      <c r="F355" s="78"/>
      <c r="G355" s="78"/>
      <c r="H355" s="78"/>
      <c r="I355" s="78"/>
      <c r="J355" s="78"/>
      <c r="K355" s="78"/>
      <c r="L355" s="78"/>
      <c r="M355" s="78"/>
      <c r="N355" s="79"/>
      <c r="O355" s="78"/>
      <c r="Y355" s="1"/>
    </row>
    <row r="356" spans="5:25">
      <c r="E356" s="78"/>
      <c r="F356" s="78"/>
      <c r="G356" s="78"/>
      <c r="H356" s="78"/>
      <c r="I356" s="78"/>
      <c r="J356" s="78"/>
      <c r="K356" s="78"/>
      <c r="L356" s="78"/>
      <c r="M356" s="78"/>
      <c r="N356" s="79"/>
      <c r="O356" s="78"/>
      <c r="Y356" s="1"/>
    </row>
    <row r="357" spans="5:25">
      <c r="E357" s="78"/>
      <c r="F357" s="78"/>
      <c r="G357" s="78"/>
      <c r="H357" s="78"/>
      <c r="I357" s="78"/>
      <c r="J357" s="78"/>
      <c r="K357" s="78"/>
      <c r="L357" s="78"/>
      <c r="M357" s="78"/>
      <c r="N357" s="79"/>
      <c r="O357" s="78"/>
      <c r="Y357" s="1"/>
    </row>
    <row r="358" spans="5:25">
      <c r="E358" s="78"/>
      <c r="F358" s="78"/>
      <c r="G358" s="78"/>
      <c r="H358" s="78"/>
      <c r="I358" s="78"/>
      <c r="J358" s="78"/>
      <c r="K358" s="78"/>
      <c r="L358" s="78"/>
      <c r="M358" s="78"/>
      <c r="N358" s="79"/>
      <c r="O358" s="78"/>
      <c r="Y358" s="1"/>
    </row>
    <row r="359" spans="5:25">
      <c r="E359" s="78"/>
      <c r="F359" s="78"/>
      <c r="G359" s="78"/>
      <c r="H359" s="78"/>
      <c r="I359" s="78"/>
      <c r="J359" s="78"/>
      <c r="K359" s="78"/>
      <c r="L359" s="78"/>
      <c r="M359" s="78"/>
      <c r="N359" s="79"/>
      <c r="O359" s="78"/>
      <c r="Y359" s="1"/>
    </row>
    <row r="360" spans="5:25">
      <c r="E360" s="78"/>
      <c r="F360" s="78"/>
      <c r="G360" s="78"/>
      <c r="H360" s="78"/>
      <c r="I360" s="78"/>
      <c r="J360" s="78"/>
      <c r="K360" s="78"/>
      <c r="L360" s="78"/>
      <c r="M360" s="78"/>
      <c r="N360" s="79"/>
      <c r="O360" s="78"/>
      <c r="Y360" s="1"/>
    </row>
    <row r="361" spans="5:25">
      <c r="E361" s="78"/>
      <c r="F361" s="78"/>
      <c r="G361" s="78"/>
      <c r="H361" s="78"/>
      <c r="I361" s="78"/>
      <c r="J361" s="78"/>
      <c r="K361" s="78"/>
      <c r="L361" s="78"/>
      <c r="M361" s="78"/>
      <c r="N361" s="79"/>
      <c r="O361" s="78"/>
      <c r="Y361" s="1"/>
    </row>
    <row r="362" spans="5:25">
      <c r="E362" s="78"/>
      <c r="F362" s="78"/>
      <c r="G362" s="78"/>
      <c r="H362" s="78"/>
      <c r="I362" s="78"/>
      <c r="J362" s="78"/>
      <c r="K362" s="78"/>
      <c r="L362" s="78"/>
      <c r="M362" s="78"/>
      <c r="N362" s="79"/>
      <c r="O362" s="78"/>
      <c r="Y362" s="1"/>
    </row>
    <row r="363" spans="5:25">
      <c r="E363" s="78"/>
      <c r="F363" s="78"/>
      <c r="G363" s="78"/>
      <c r="H363" s="78"/>
      <c r="I363" s="78"/>
      <c r="J363" s="78"/>
      <c r="K363" s="78"/>
      <c r="L363" s="78"/>
      <c r="M363" s="78"/>
      <c r="N363" s="79"/>
      <c r="O363" s="78"/>
      <c r="Y363" s="1"/>
    </row>
    <row r="364" spans="5:25">
      <c r="E364" s="78"/>
      <c r="F364" s="78"/>
      <c r="G364" s="78"/>
      <c r="H364" s="78"/>
      <c r="I364" s="78"/>
      <c r="J364" s="78"/>
      <c r="K364" s="78"/>
      <c r="L364" s="78"/>
      <c r="M364" s="78"/>
      <c r="N364" s="79"/>
      <c r="O364" s="78"/>
      <c r="Y364" s="1"/>
    </row>
    <row r="365" spans="5:25">
      <c r="E365" s="78"/>
      <c r="F365" s="78"/>
      <c r="G365" s="78"/>
      <c r="H365" s="78"/>
      <c r="I365" s="78"/>
      <c r="J365" s="78"/>
      <c r="K365" s="78"/>
      <c r="L365" s="78"/>
      <c r="M365" s="78"/>
      <c r="N365" s="79"/>
      <c r="O365" s="78"/>
      <c r="Y365" s="1"/>
    </row>
    <row r="366" spans="5:25">
      <c r="E366" s="78"/>
      <c r="F366" s="78"/>
      <c r="G366" s="78"/>
      <c r="H366" s="78"/>
      <c r="I366" s="78"/>
      <c r="J366" s="78"/>
      <c r="K366" s="78"/>
      <c r="L366" s="78"/>
      <c r="M366" s="78"/>
      <c r="N366" s="79"/>
      <c r="O366" s="78"/>
      <c r="Y366" s="1"/>
    </row>
    <row r="367" spans="5:25">
      <c r="E367" s="78"/>
      <c r="F367" s="78"/>
      <c r="G367" s="78"/>
      <c r="H367" s="78"/>
      <c r="I367" s="78"/>
      <c r="J367" s="78"/>
      <c r="K367" s="78"/>
      <c r="L367" s="78"/>
      <c r="M367" s="78"/>
      <c r="N367" s="79"/>
      <c r="O367" s="78"/>
      <c r="Y367" s="1"/>
    </row>
    <row r="368" spans="5:25">
      <c r="E368" s="78"/>
      <c r="F368" s="78"/>
      <c r="G368" s="78"/>
      <c r="H368" s="78"/>
      <c r="I368" s="78"/>
      <c r="J368" s="78"/>
      <c r="K368" s="78"/>
      <c r="L368" s="78"/>
      <c r="M368" s="78"/>
      <c r="N368" s="79"/>
      <c r="O368" s="78"/>
      <c r="Y368" s="1"/>
    </row>
    <row r="369" spans="5:25">
      <c r="E369" s="78"/>
      <c r="F369" s="78"/>
      <c r="G369" s="78"/>
      <c r="H369" s="78"/>
      <c r="I369" s="78"/>
      <c r="J369" s="78"/>
      <c r="K369" s="78"/>
      <c r="L369" s="78"/>
      <c r="M369" s="78"/>
      <c r="N369" s="79"/>
      <c r="O369" s="78"/>
      <c r="Y369" s="1"/>
    </row>
    <row r="370" spans="5:25">
      <c r="E370" s="78"/>
      <c r="F370" s="78"/>
      <c r="G370" s="78"/>
      <c r="H370" s="78"/>
      <c r="I370" s="78"/>
      <c r="J370" s="78"/>
      <c r="K370" s="78"/>
      <c r="L370" s="78"/>
      <c r="M370" s="78"/>
      <c r="N370" s="79"/>
      <c r="O370" s="78"/>
      <c r="Y370" s="1"/>
    </row>
    <row r="371" spans="5:25">
      <c r="E371" s="78"/>
      <c r="F371" s="78"/>
      <c r="G371" s="78"/>
      <c r="H371" s="78"/>
      <c r="I371" s="78"/>
      <c r="J371" s="78"/>
      <c r="K371" s="78"/>
      <c r="L371" s="78"/>
      <c r="M371" s="78"/>
      <c r="N371" s="79"/>
      <c r="O371" s="78"/>
      <c r="Y371" s="1"/>
    </row>
    <row r="372" spans="5:25">
      <c r="E372" s="78"/>
      <c r="F372" s="78"/>
      <c r="G372" s="78"/>
      <c r="H372" s="78"/>
      <c r="I372" s="78"/>
      <c r="J372" s="78"/>
      <c r="K372" s="78"/>
      <c r="L372" s="78"/>
      <c r="M372" s="78"/>
      <c r="N372" s="79"/>
      <c r="O372" s="78"/>
      <c r="Y372" s="1"/>
    </row>
    <row r="373" spans="5:25">
      <c r="E373" s="78"/>
      <c r="F373" s="78"/>
      <c r="G373" s="78"/>
      <c r="H373" s="78"/>
      <c r="I373" s="78"/>
      <c r="J373" s="78"/>
      <c r="K373" s="78"/>
      <c r="L373" s="78"/>
      <c r="M373" s="78"/>
      <c r="N373" s="79"/>
      <c r="O373" s="78"/>
      <c r="Y373" s="1"/>
    </row>
    <row r="374" spans="5:25">
      <c r="E374" s="78"/>
      <c r="F374" s="78"/>
      <c r="G374" s="78"/>
      <c r="H374" s="78"/>
      <c r="I374" s="78"/>
      <c r="J374" s="78"/>
      <c r="K374" s="78"/>
      <c r="L374" s="78"/>
      <c r="M374" s="78"/>
      <c r="N374" s="79"/>
      <c r="O374" s="78"/>
      <c r="Y374" s="1"/>
    </row>
    <row r="375" spans="5:25">
      <c r="E375" s="78"/>
      <c r="F375" s="78"/>
      <c r="G375" s="78"/>
      <c r="H375" s="78"/>
      <c r="I375" s="78"/>
      <c r="J375" s="78"/>
      <c r="K375" s="78"/>
      <c r="L375" s="78"/>
      <c r="M375" s="78"/>
      <c r="N375" s="79"/>
      <c r="O375" s="78"/>
      <c r="Y375" s="1"/>
    </row>
    <row r="376" spans="5:25">
      <c r="E376" s="78"/>
      <c r="F376" s="78"/>
      <c r="G376" s="78"/>
      <c r="H376" s="78"/>
      <c r="I376" s="78"/>
      <c r="J376" s="78"/>
      <c r="K376" s="78"/>
      <c r="L376" s="78"/>
      <c r="M376" s="78"/>
      <c r="N376" s="79"/>
      <c r="O376" s="78"/>
      <c r="Y376" s="1"/>
    </row>
    <row r="377" spans="5:25">
      <c r="E377" s="78"/>
      <c r="F377" s="78"/>
      <c r="G377" s="78"/>
      <c r="H377" s="78"/>
      <c r="I377" s="78"/>
      <c r="J377" s="78"/>
      <c r="K377" s="78"/>
      <c r="L377" s="78"/>
      <c r="M377" s="78"/>
      <c r="N377" s="79"/>
      <c r="O377" s="78"/>
      <c r="Y377" s="1"/>
    </row>
    <row r="378" spans="5:25">
      <c r="E378" s="78"/>
      <c r="F378" s="78"/>
      <c r="G378" s="78"/>
      <c r="H378" s="78"/>
      <c r="I378" s="78"/>
      <c r="J378" s="78"/>
      <c r="K378" s="78"/>
      <c r="L378" s="78"/>
      <c r="M378" s="78"/>
      <c r="N378" s="79"/>
      <c r="O378" s="78"/>
      <c r="Y378" s="1"/>
    </row>
    <row r="379" spans="5:25">
      <c r="E379" s="78"/>
      <c r="F379" s="78"/>
      <c r="G379" s="78"/>
      <c r="H379" s="78"/>
      <c r="I379" s="78"/>
      <c r="J379" s="78"/>
      <c r="K379" s="78"/>
      <c r="L379" s="78"/>
      <c r="M379" s="78"/>
      <c r="N379" s="79"/>
      <c r="O379" s="78"/>
      <c r="Y379" s="1"/>
    </row>
    <row r="380" spans="5:25">
      <c r="E380" s="78"/>
      <c r="F380" s="78"/>
      <c r="G380" s="78"/>
      <c r="H380" s="78"/>
      <c r="I380" s="78"/>
      <c r="J380" s="78"/>
      <c r="K380" s="78"/>
      <c r="L380" s="78"/>
      <c r="M380" s="78"/>
      <c r="N380" s="79"/>
      <c r="O380" s="78"/>
      <c r="Y380" s="1"/>
    </row>
    <row r="381" spans="5:25">
      <c r="E381" s="78"/>
      <c r="F381" s="78"/>
      <c r="G381" s="78"/>
      <c r="H381" s="78"/>
      <c r="I381" s="78"/>
      <c r="J381" s="78"/>
      <c r="K381" s="78"/>
      <c r="L381" s="78"/>
      <c r="M381" s="78"/>
      <c r="N381" s="79"/>
      <c r="O381" s="78"/>
      <c r="Y381" s="1"/>
    </row>
    <row r="382" spans="5:25">
      <c r="E382" s="78"/>
      <c r="F382" s="78"/>
      <c r="G382" s="78"/>
      <c r="H382" s="78"/>
      <c r="I382" s="78"/>
      <c r="J382" s="78"/>
      <c r="K382" s="78"/>
      <c r="L382" s="78"/>
      <c r="M382" s="78"/>
      <c r="N382" s="79"/>
      <c r="O382" s="78"/>
      <c r="Y382" s="1"/>
    </row>
    <row r="383" spans="5:25">
      <c r="E383" s="78"/>
      <c r="F383" s="78"/>
      <c r="G383" s="78"/>
      <c r="H383" s="78"/>
      <c r="I383" s="78"/>
      <c r="J383" s="78"/>
      <c r="K383" s="78"/>
      <c r="L383" s="78"/>
      <c r="M383" s="78"/>
      <c r="N383" s="79"/>
      <c r="O383" s="78"/>
      <c r="Y383" s="1"/>
    </row>
    <row r="384" spans="5:25">
      <c r="E384" s="78"/>
      <c r="F384" s="78"/>
      <c r="G384" s="78"/>
      <c r="H384" s="78"/>
      <c r="I384" s="78"/>
      <c r="J384" s="78"/>
      <c r="K384" s="78"/>
      <c r="L384" s="78"/>
      <c r="M384" s="78"/>
      <c r="N384" s="79"/>
      <c r="O384" s="78"/>
      <c r="Y384" s="1"/>
    </row>
    <row r="385" spans="5:25">
      <c r="E385" s="78"/>
      <c r="F385" s="78"/>
      <c r="G385" s="78"/>
      <c r="H385" s="78"/>
      <c r="I385" s="78"/>
      <c r="J385" s="78"/>
      <c r="K385" s="78"/>
      <c r="L385" s="78"/>
      <c r="M385" s="78"/>
      <c r="N385" s="79"/>
      <c r="O385" s="78"/>
      <c r="Y385" s="1"/>
    </row>
    <row r="386" spans="5:25">
      <c r="E386" s="78"/>
      <c r="F386" s="78"/>
      <c r="G386" s="78"/>
      <c r="H386" s="78"/>
      <c r="I386" s="78"/>
      <c r="J386" s="78"/>
      <c r="K386" s="78"/>
      <c r="L386" s="78"/>
      <c r="M386" s="78"/>
      <c r="N386" s="79"/>
      <c r="O386" s="78"/>
      <c r="Y386" s="1"/>
    </row>
    <row r="387" spans="5:25">
      <c r="E387" s="78"/>
      <c r="F387" s="78"/>
      <c r="G387" s="78"/>
      <c r="H387" s="78"/>
      <c r="I387" s="78"/>
      <c r="J387" s="78"/>
      <c r="K387" s="78"/>
      <c r="L387" s="78"/>
      <c r="M387" s="78"/>
      <c r="N387" s="79"/>
      <c r="O387" s="78"/>
      <c r="Y387" s="1"/>
    </row>
    <row r="388" spans="5:25">
      <c r="E388" s="78"/>
      <c r="F388" s="78"/>
      <c r="G388" s="78"/>
      <c r="H388" s="78"/>
      <c r="I388" s="78"/>
      <c r="J388" s="78"/>
      <c r="K388" s="78"/>
      <c r="L388" s="78"/>
      <c r="M388" s="78"/>
      <c r="N388" s="79"/>
      <c r="O388" s="78"/>
      <c r="Y388" s="1"/>
    </row>
    <row r="389" spans="5:25">
      <c r="E389" s="78"/>
      <c r="F389" s="78"/>
      <c r="G389" s="78"/>
      <c r="H389" s="78"/>
      <c r="I389" s="78"/>
      <c r="J389" s="78"/>
      <c r="K389" s="78"/>
      <c r="L389" s="78"/>
      <c r="M389" s="78"/>
      <c r="N389" s="79"/>
      <c r="O389" s="78"/>
      <c r="Y389" s="1"/>
    </row>
    <row r="390" spans="5:25">
      <c r="E390" s="78"/>
      <c r="F390" s="78"/>
      <c r="G390" s="78"/>
      <c r="H390" s="78"/>
      <c r="I390" s="78"/>
      <c r="J390" s="78"/>
      <c r="K390" s="78"/>
      <c r="L390" s="78"/>
      <c r="M390" s="78"/>
      <c r="N390" s="79"/>
      <c r="O390" s="78"/>
      <c r="Y390" s="1"/>
    </row>
    <row r="391" spans="5:25">
      <c r="E391" s="78"/>
      <c r="F391" s="78"/>
      <c r="G391" s="78"/>
      <c r="H391" s="78"/>
      <c r="I391" s="78"/>
      <c r="J391" s="78"/>
      <c r="K391" s="78"/>
      <c r="L391" s="78"/>
      <c r="M391" s="78"/>
      <c r="N391" s="79"/>
      <c r="O391" s="78"/>
      <c r="Y391" s="1"/>
    </row>
    <row r="392" spans="5:25">
      <c r="E392" s="78"/>
      <c r="F392" s="78"/>
      <c r="G392" s="78"/>
      <c r="H392" s="78"/>
      <c r="I392" s="78"/>
      <c r="J392" s="78"/>
      <c r="K392" s="78"/>
      <c r="L392" s="78"/>
      <c r="M392" s="78"/>
      <c r="N392" s="79"/>
      <c r="O392" s="78"/>
      <c r="Y392" s="1"/>
    </row>
    <row r="393" spans="5:25">
      <c r="E393" s="78"/>
      <c r="F393" s="78"/>
      <c r="G393" s="78"/>
      <c r="H393" s="78"/>
      <c r="I393" s="78"/>
      <c r="J393" s="78"/>
      <c r="K393" s="78"/>
      <c r="L393" s="78"/>
      <c r="M393" s="78"/>
      <c r="N393" s="79"/>
      <c r="O393" s="78"/>
      <c r="Y393" s="1"/>
    </row>
    <row r="394" spans="5:25">
      <c r="E394" s="78"/>
      <c r="F394" s="78"/>
      <c r="G394" s="78"/>
      <c r="H394" s="78"/>
      <c r="I394" s="78"/>
      <c r="J394" s="78"/>
      <c r="K394" s="78"/>
      <c r="L394" s="78"/>
      <c r="M394" s="78"/>
      <c r="N394" s="79"/>
      <c r="O394" s="78"/>
      <c r="Y394" s="1"/>
    </row>
    <row r="395" spans="5:25">
      <c r="E395" s="78"/>
      <c r="F395" s="78"/>
      <c r="G395" s="78"/>
      <c r="H395" s="78"/>
      <c r="I395" s="78"/>
      <c r="J395" s="78"/>
      <c r="K395" s="78"/>
      <c r="L395" s="78"/>
      <c r="M395" s="78"/>
      <c r="N395" s="79"/>
      <c r="O395" s="78"/>
      <c r="Y395" s="1"/>
    </row>
    <row r="396" spans="5:25">
      <c r="E396" s="78"/>
      <c r="F396" s="78"/>
      <c r="G396" s="78"/>
      <c r="H396" s="78"/>
      <c r="I396" s="78"/>
      <c r="J396" s="78"/>
      <c r="K396" s="78"/>
      <c r="L396" s="78"/>
      <c r="M396" s="78"/>
      <c r="N396" s="79"/>
      <c r="O396" s="78"/>
      <c r="Y396" s="1"/>
    </row>
    <row r="397" spans="5:25">
      <c r="E397" s="78"/>
      <c r="F397" s="78"/>
      <c r="G397" s="78"/>
      <c r="H397" s="78"/>
      <c r="I397" s="78"/>
      <c r="J397" s="78"/>
      <c r="K397" s="78"/>
      <c r="L397" s="78"/>
      <c r="M397" s="78"/>
      <c r="N397" s="79"/>
      <c r="O397" s="78"/>
      <c r="Y397" s="1"/>
    </row>
    <row r="398" spans="5:25">
      <c r="E398" s="78"/>
      <c r="F398" s="78"/>
      <c r="G398" s="78"/>
      <c r="H398" s="78"/>
      <c r="I398" s="78"/>
      <c r="J398" s="78"/>
      <c r="K398" s="78"/>
      <c r="L398" s="78"/>
      <c r="M398" s="78"/>
      <c r="N398" s="79"/>
      <c r="O398" s="78"/>
      <c r="Y398" s="1"/>
    </row>
    <row r="399" spans="5:25">
      <c r="E399" s="78"/>
      <c r="F399" s="78"/>
      <c r="G399" s="78"/>
      <c r="H399" s="78"/>
      <c r="I399" s="78"/>
      <c r="J399" s="78"/>
      <c r="K399" s="78"/>
      <c r="L399" s="78"/>
      <c r="M399" s="78"/>
      <c r="N399" s="79"/>
      <c r="O399" s="78"/>
      <c r="Y399" s="1"/>
    </row>
    <row r="400" spans="5:25">
      <c r="E400" s="78"/>
      <c r="F400" s="78"/>
      <c r="G400" s="78"/>
      <c r="H400" s="78"/>
      <c r="I400" s="78"/>
      <c r="J400" s="78"/>
      <c r="K400" s="78"/>
      <c r="L400" s="78"/>
      <c r="M400" s="78"/>
      <c r="N400" s="79"/>
      <c r="O400" s="78"/>
      <c r="Y400" s="1"/>
    </row>
    <row r="401" spans="5:25">
      <c r="E401" s="78"/>
      <c r="F401" s="78"/>
      <c r="G401" s="78"/>
      <c r="H401" s="78"/>
      <c r="I401" s="78"/>
      <c r="J401" s="78"/>
      <c r="K401" s="78"/>
      <c r="L401" s="78"/>
      <c r="M401" s="78"/>
      <c r="N401" s="79"/>
      <c r="O401" s="78"/>
      <c r="Y401" s="1"/>
    </row>
    <row r="402" spans="5:25">
      <c r="E402" s="78"/>
      <c r="F402" s="78"/>
      <c r="G402" s="78"/>
      <c r="H402" s="78"/>
      <c r="I402" s="78"/>
      <c r="J402" s="78"/>
      <c r="K402" s="78"/>
      <c r="L402" s="78"/>
      <c r="M402" s="78"/>
      <c r="N402" s="79"/>
      <c r="O402" s="78"/>
      <c r="Y402" s="1"/>
    </row>
    <row r="403" spans="5:25">
      <c r="E403" s="78"/>
      <c r="F403" s="78"/>
      <c r="G403" s="78"/>
      <c r="H403" s="78"/>
      <c r="I403" s="78"/>
      <c r="J403" s="78"/>
      <c r="K403" s="78"/>
      <c r="L403" s="78"/>
      <c r="M403" s="78"/>
      <c r="N403" s="79"/>
      <c r="O403" s="78"/>
      <c r="Y403" s="1"/>
    </row>
    <row r="404" spans="5:25">
      <c r="E404" s="78"/>
      <c r="F404" s="78"/>
      <c r="G404" s="78"/>
      <c r="H404" s="78"/>
      <c r="I404" s="78"/>
      <c r="J404" s="78"/>
      <c r="K404" s="78"/>
      <c r="L404" s="78"/>
      <c r="M404" s="78"/>
      <c r="N404" s="79"/>
      <c r="O404" s="78"/>
      <c r="Y404" s="1"/>
    </row>
    <row r="405" spans="5:25">
      <c r="E405" s="78"/>
      <c r="F405" s="78"/>
      <c r="G405" s="78"/>
      <c r="H405" s="78"/>
      <c r="I405" s="78"/>
      <c r="J405" s="78"/>
      <c r="K405" s="78"/>
      <c r="L405" s="78"/>
      <c r="M405" s="78"/>
      <c r="N405" s="79"/>
      <c r="O405" s="78"/>
      <c r="Y405" s="1"/>
    </row>
    <row r="406" spans="5:25">
      <c r="E406" s="78"/>
      <c r="F406" s="78"/>
      <c r="G406" s="78"/>
      <c r="H406" s="78"/>
      <c r="I406" s="78"/>
      <c r="J406" s="78"/>
      <c r="K406" s="78"/>
      <c r="L406" s="78"/>
      <c r="M406" s="78"/>
      <c r="N406" s="79"/>
      <c r="O406" s="78"/>
      <c r="Y406" s="1"/>
    </row>
    <row r="407" spans="5:25">
      <c r="E407" s="78"/>
      <c r="F407" s="78"/>
      <c r="G407" s="78"/>
      <c r="H407" s="78"/>
      <c r="I407" s="78"/>
      <c r="J407" s="78"/>
      <c r="K407" s="78"/>
      <c r="L407" s="78"/>
      <c r="M407" s="78"/>
      <c r="N407" s="79"/>
      <c r="O407" s="78"/>
      <c r="Y407" s="1"/>
    </row>
    <row r="408" spans="5:25">
      <c r="E408" s="78"/>
      <c r="F408" s="78"/>
      <c r="G408" s="78"/>
      <c r="H408" s="78"/>
      <c r="I408" s="78"/>
      <c r="J408" s="78"/>
      <c r="K408" s="78"/>
      <c r="L408" s="78"/>
      <c r="M408" s="78"/>
      <c r="N408" s="79"/>
      <c r="O408" s="78"/>
      <c r="Y408" s="1"/>
    </row>
    <row r="409" spans="5:25">
      <c r="E409" s="78"/>
      <c r="F409" s="78"/>
      <c r="G409" s="78"/>
      <c r="H409" s="78"/>
      <c r="I409" s="78"/>
      <c r="J409" s="78"/>
      <c r="K409" s="78"/>
      <c r="L409" s="78"/>
      <c r="M409" s="78"/>
      <c r="N409" s="79"/>
      <c r="O409" s="78"/>
      <c r="Y409" s="1"/>
    </row>
    <row r="410" spans="5:25">
      <c r="E410" s="78"/>
      <c r="F410" s="78"/>
      <c r="G410" s="78"/>
      <c r="H410" s="78"/>
      <c r="I410" s="78"/>
      <c r="J410" s="78"/>
      <c r="K410" s="78"/>
      <c r="L410" s="78"/>
      <c r="M410" s="78"/>
      <c r="N410" s="79"/>
      <c r="O410" s="78"/>
      <c r="Y410" s="1"/>
    </row>
    <row r="411" spans="5:25">
      <c r="E411" s="78"/>
      <c r="F411" s="78"/>
      <c r="G411" s="78"/>
      <c r="H411" s="78"/>
      <c r="I411" s="78"/>
      <c r="J411" s="78"/>
      <c r="K411" s="78"/>
      <c r="L411" s="78"/>
      <c r="M411" s="78"/>
      <c r="N411" s="79"/>
      <c r="O411" s="78"/>
      <c r="Y411" s="1"/>
    </row>
    <row r="412" spans="5:25">
      <c r="E412" s="78"/>
      <c r="F412" s="78"/>
      <c r="G412" s="78"/>
      <c r="H412" s="78"/>
      <c r="I412" s="78"/>
      <c r="J412" s="78"/>
      <c r="K412" s="78"/>
      <c r="L412" s="78"/>
      <c r="M412" s="78"/>
      <c r="N412" s="79"/>
      <c r="O412" s="78"/>
      <c r="Y412" s="1"/>
    </row>
    <row r="413" spans="5:25">
      <c r="N413" s="1"/>
      <c r="Y413" s="1"/>
    </row>
    <row r="414" spans="5:25">
      <c r="N414" s="1"/>
      <c r="Y414" s="1"/>
    </row>
    <row r="415" spans="5:25">
      <c r="N415" s="1"/>
      <c r="Y415" s="1"/>
    </row>
    <row r="416" spans="5:25">
      <c r="N416" s="1"/>
      <c r="Y416" s="1"/>
    </row>
    <row r="417" spans="14:25">
      <c r="N417" s="1"/>
      <c r="Y417" s="1"/>
    </row>
    <row r="418" spans="14:25">
      <c r="N418" s="1"/>
      <c r="Y418" s="1"/>
    </row>
    <row r="419" spans="14:25">
      <c r="N419" s="1"/>
      <c r="Y419" s="1"/>
    </row>
    <row r="420" spans="14:25">
      <c r="N420" s="1"/>
      <c r="Y420" s="1"/>
    </row>
    <row r="421" spans="14:25">
      <c r="N421" s="1"/>
      <c r="Y421" s="1"/>
    </row>
    <row r="422" spans="14:25">
      <c r="N422" s="1"/>
      <c r="Y422" s="1"/>
    </row>
    <row r="423" spans="14:25">
      <c r="N423" s="1"/>
      <c r="Y423" s="1"/>
    </row>
    <row r="424" spans="14:25">
      <c r="N424" s="1"/>
      <c r="Y424" s="1"/>
    </row>
    <row r="425" spans="14:25">
      <c r="N425" s="1"/>
      <c r="Y425" s="1"/>
    </row>
    <row r="426" spans="14:25">
      <c r="N426" s="1"/>
      <c r="Y426" s="1"/>
    </row>
    <row r="427" spans="14:25">
      <c r="N427" s="1"/>
      <c r="Y427" s="1"/>
    </row>
    <row r="428" spans="14:25">
      <c r="N428" s="1"/>
      <c r="Y428" s="1"/>
    </row>
    <row r="429" spans="14:25">
      <c r="N429" s="1"/>
      <c r="Y429" s="1"/>
    </row>
    <row r="430" spans="14:25">
      <c r="N430" s="1"/>
      <c r="Y430" s="1"/>
    </row>
    <row r="431" spans="14:25">
      <c r="N431" s="1"/>
      <c r="Y431" s="1"/>
    </row>
    <row r="432" spans="14:25">
      <c r="N432" s="1"/>
      <c r="Y432" s="1"/>
    </row>
    <row r="433" spans="14:25">
      <c r="N433" s="1"/>
      <c r="Y433" s="1"/>
    </row>
    <row r="434" spans="14:25">
      <c r="N434" s="1"/>
      <c r="Y434" s="1"/>
    </row>
    <row r="435" spans="14:25">
      <c r="N435" s="1"/>
      <c r="Y435" s="1"/>
    </row>
    <row r="436" spans="14:25">
      <c r="N436" s="1"/>
      <c r="Y436" s="1"/>
    </row>
    <row r="437" spans="14:25">
      <c r="N437" s="1"/>
      <c r="Y437" s="1"/>
    </row>
    <row r="438" spans="14:25">
      <c r="N438" s="1"/>
      <c r="Y438" s="1"/>
    </row>
    <row r="439" spans="14:25">
      <c r="N439" s="1"/>
      <c r="Y439" s="1"/>
    </row>
    <row r="440" spans="14:25">
      <c r="N440" s="1"/>
      <c r="Y440" s="1"/>
    </row>
    <row r="441" spans="14:25">
      <c r="N441" s="1"/>
      <c r="Y441" s="1"/>
    </row>
    <row r="442" spans="14:25">
      <c r="N442" s="1"/>
      <c r="Y442" s="1"/>
    </row>
    <row r="443" spans="14:25">
      <c r="N443" s="1"/>
      <c r="Y443" s="1"/>
    </row>
    <row r="444" spans="14:25">
      <c r="N444" s="1"/>
      <c r="Y444" s="1"/>
    </row>
    <row r="445" spans="14:25">
      <c r="N445" s="1"/>
      <c r="Y445" s="1"/>
    </row>
    <row r="446" spans="14:25">
      <c r="N446" s="1"/>
      <c r="Y446" s="1"/>
    </row>
    <row r="447" spans="14:25">
      <c r="N447" s="1"/>
      <c r="Y447" s="1"/>
    </row>
    <row r="448" spans="14:25">
      <c r="N448" s="1"/>
      <c r="Y448" s="1"/>
    </row>
    <row r="449" spans="14:25">
      <c r="N449" s="1"/>
      <c r="Y449" s="1"/>
    </row>
    <row r="450" spans="14:25">
      <c r="N450" s="1"/>
      <c r="Y450" s="1"/>
    </row>
    <row r="451" spans="14:25">
      <c r="N451" s="1"/>
      <c r="Y451" s="1"/>
    </row>
    <row r="452" spans="14:25">
      <c r="N452" s="1"/>
      <c r="Y452" s="1"/>
    </row>
    <row r="453" spans="14:25">
      <c r="N453" s="1"/>
      <c r="Y453" s="1"/>
    </row>
    <row r="454" spans="14:25">
      <c r="N454" s="1"/>
      <c r="Y454" s="1"/>
    </row>
    <row r="455" spans="14:25">
      <c r="N455" s="1"/>
      <c r="Y455" s="1"/>
    </row>
    <row r="456" spans="14:25">
      <c r="N456" s="1"/>
      <c r="Y456" s="1"/>
    </row>
    <row r="457" spans="14:25">
      <c r="N457" s="1"/>
      <c r="Y457" s="1"/>
    </row>
    <row r="458" spans="14:25">
      <c r="N458" s="1"/>
      <c r="Y458" s="1"/>
    </row>
    <row r="459" spans="14:25">
      <c r="N459" s="1"/>
      <c r="Y459" s="1"/>
    </row>
    <row r="460" spans="14:25">
      <c r="N460" s="1"/>
      <c r="Y460" s="1"/>
    </row>
    <row r="461" spans="14:25">
      <c r="N461" s="1"/>
      <c r="Y461" s="1"/>
    </row>
    <row r="462" spans="14:25">
      <c r="N462" s="1"/>
      <c r="Y462" s="1"/>
    </row>
    <row r="463" spans="14:25">
      <c r="N463" s="1"/>
      <c r="Y463" s="1"/>
    </row>
    <row r="464" spans="14:25">
      <c r="N464" s="1"/>
      <c r="Y464" s="1"/>
    </row>
    <row r="465" spans="14:25">
      <c r="N465" s="1"/>
      <c r="Y465" s="1"/>
    </row>
    <row r="466" spans="14:25">
      <c r="N466" s="1"/>
      <c r="Y466" s="1"/>
    </row>
    <row r="467" spans="14:25">
      <c r="N467" s="1"/>
      <c r="Y467" s="1"/>
    </row>
    <row r="468" spans="14:25">
      <c r="N468" s="1"/>
      <c r="Y468" s="1"/>
    </row>
    <row r="469" spans="14:25">
      <c r="N469" s="1"/>
      <c r="Y469" s="1"/>
    </row>
    <row r="470" spans="14:25">
      <c r="N470" s="1"/>
      <c r="Y470" s="1"/>
    </row>
    <row r="471" spans="14:25">
      <c r="N471" s="1"/>
      <c r="Y471" s="1"/>
    </row>
    <row r="472" spans="14:25">
      <c r="N472" s="1"/>
      <c r="Y472" s="1"/>
    </row>
    <row r="473" spans="14:25">
      <c r="N473" s="1"/>
      <c r="Y473" s="1"/>
    </row>
    <row r="474" spans="14:25">
      <c r="N474" s="1"/>
      <c r="Y474" s="1"/>
    </row>
    <row r="475" spans="14:25">
      <c r="N475" s="1"/>
      <c r="Y475" s="1"/>
    </row>
    <row r="476" spans="14:25">
      <c r="N476" s="1"/>
      <c r="Y476" s="1"/>
    </row>
    <row r="477" spans="14:25">
      <c r="N477" s="1"/>
      <c r="Y477" s="1"/>
    </row>
    <row r="478" spans="14:25">
      <c r="N478" s="1"/>
      <c r="Y478" s="1"/>
    </row>
    <row r="479" spans="14:25">
      <c r="N479" s="1"/>
      <c r="Y479" s="1"/>
    </row>
    <row r="480" spans="14:25">
      <c r="N480" s="1"/>
      <c r="Y480" s="1"/>
    </row>
    <row r="481" spans="14:25">
      <c r="N481" s="1"/>
      <c r="Y481" s="1"/>
    </row>
    <row r="482" spans="14:25">
      <c r="N482" s="1"/>
      <c r="Y482" s="1"/>
    </row>
    <row r="483" spans="14:25">
      <c r="N483" s="1"/>
      <c r="Y483" s="1"/>
    </row>
    <row r="484" spans="14:25">
      <c r="N484" s="1"/>
      <c r="Y484" s="1"/>
    </row>
    <row r="485" spans="14:25">
      <c r="N485" s="1"/>
      <c r="Y485" s="1"/>
    </row>
    <row r="486" spans="14:25">
      <c r="N486" s="1"/>
      <c r="Y486" s="1"/>
    </row>
    <row r="487" spans="14:25">
      <c r="N487" s="1"/>
      <c r="Y487" s="1"/>
    </row>
    <row r="488" spans="14:25">
      <c r="N488" s="1"/>
      <c r="Y488" s="1"/>
    </row>
    <row r="489" spans="14:25">
      <c r="N489" s="1"/>
      <c r="Y489" s="1"/>
    </row>
    <row r="490" spans="14:25">
      <c r="N490" s="1"/>
      <c r="Y490" s="1"/>
    </row>
    <row r="491" spans="14:25">
      <c r="N491" s="1"/>
      <c r="Y491" s="1"/>
    </row>
    <row r="492" spans="14:25">
      <c r="N492" s="1"/>
      <c r="Y492" s="1"/>
    </row>
    <row r="493" spans="14:25">
      <c r="N493" s="1"/>
      <c r="Y493" s="1"/>
    </row>
    <row r="494" spans="14:25">
      <c r="N494" s="1"/>
      <c r="Y494" s="1"/>
    </row>
    <row r="495" spans="14:25">
      <c r="N495" s="1"/>
      <c r="Y495" s="1"/>
    </row>
    <row r="496" spans="14:25">
      <c r="N496" s="1"/>
      <c r="Y496" s="1"/>
    </row>
    <row r="497" spans="14:25">
      <c r="N497" s="1"/>
      <c r="Y497" s="1"/>
    </row>
    <row r="498" spans="14:25">
      <c r="N498" s="1"/>
      <c r="Y498" s="1"/>
    </row>
    <row r="499" spans="14:25">
      <c r="N499" s="1"/>
      <c r="Y499" s="1"/>
    </row>
    <row r="500" spans="14:25">
      <c r="N500" s="1"/>
      <c r="Y500" s="1"/>
    </row>
    <row r="501" spans="14:25">
      <c r="N501" s="1"/>
      <c r="Y501" s="1"/>
    </row>
    <row r="502" spans="14:25">
      <c r="N502" s="1"/>
      <c r="Y502" s="1"/>
    </row>
    <row r="503" spans="14:25">
      <c r="N503" s="1"/>
      <c r="Y503" s="1"/>
    </row>
    <row r="504" spans="14:25">
      <c r="N504" s="1"/>
      <c r="Y504" s="1"/>
    </row>
    <row r="505" spans="14:25">
      <c r="N505" s="1"/>
      <c r="Y505" s="1"/>
    </row>
    <row r="506" spans="14:25">
      <c r="N506" s="1"/>
      <c r="Y506" s="1"/>
    </row>
    <row r="507" spans="14:25">
      <c r="N507" s="1"/>
      <c r="Y507" s="1"/>
    </row>
    <row r="508" spans="14:25">
      <c r="N508" s="1"/>
      <c r="Y508" s="1"/>
    </row>
    <row r="509" spans="14:25">
      <c r="N509" s="1"/>
      <c r="Y509" s="1"/>
    </row>
    <row r="510" spans="14:25">
      <c r="N510" s="1"/>
      <c r="Y510" s="1"/>
    </row>
    <row r="511" spans="14:25">
      <c r="N511" s="1"/>
      <c r="Y511" s="1"/>
    </row>
    <row r="512" spans="14:25">
      <c r="N512" s="1"/>
      <c r="Y512" s="1"/>
    </row>
    <row r="513" spans="14:25">
      <c r="N513" s="1"/>
      <c r="Y513" s="1"/>
    </row>
    <row r="514" spans="14:25">
      <c r="N514" s="1"/>
      <c r="Y514" s="1"/>
    </row>
    <row r="515" spans="14:25">
      <c r="N515" s="1"/>
      <c r="Y515" s="1"/>
    </row>
    <row r="516" spans="14:25">
      <c r="N516" s="1"/>
      <c r="Y516" s="1"/>
    </row>
    <row r="517" spans="14:25">
      <c r="N517" s="1"/>
      <c r="Y517" s="1"/>
    </row>
    <row r="518" spans="14:25">
      <c r="N518" s="1"/>
      <c r="Y518" s="1"/>
    </row>
    <row r="519" spans="14:25">
      <c r="N519" s="1"/>
      <c r="Y519" s="1"/>
    </row>
    <row r="520" spans="14:25">
      <c r="N520" s="1"/>
      <c r="Y520" s="1"/>
    </row>
    <row r="521" spans="14:25">
      <c r="N521" s="1"/>
      <c r="Y521" s="1"/>
    </row>
    <row r="522" spans="14:25">
      <c r="N522" s="1"/>
      <c r="Y522" s="1"/>
    </row>
    <row r="523" spans="14:25">
      <c r="N523" s="1"/>
      <c r="Y523" s="1"/>
    </row>
    <row r="524" spans="14:25">
      <c r="N524" s="1"/>
      <c r="Y524" s="1"/>
    </row>
    <row r="525" spans="14:25">
      <c r="N525" s="1"/>
      <c r="Y525" s="1"/>
    </row>
    <row r="526" spans="14:25">
      <c r="N526" s="1"/>
      <c r="Y526" s="1"/>
    </row>
    <row r="527" spans="14:25">
      <c r="N527" s="1"/>
      <c r="Y527" s="1"/>
    </row>
    <row r="528" spans="14:25">
      <c r="N528" s="1"/>
      <c r="Y528" s="1"/>
    </row>
    <row r="529" spans="14:25">
      <c r="N529" s="1"/>
      <c r="Y529" s="1"/>
    </row>
    <row r="530" spans="14:25">
      <c r="N530" s="1"/>
      <c r="Y530" s="1"/>
    </row>
    <row r="531" spans="14:25">
      <c r="N531" s="1"/>
      <c r="Y531" s="1"/>
    </row>
    <row r="532" spans="14:25">
      <c r="N532" s="1"/>
      <c r="Y532" s="1"/>
    </row>
    <row r="533" spans="14:25">
      <c r="N533" s="1"/>
      <c r="Y533" s="1"/>
    </row>
    <row r="534" spans="14:25">
      <c r="N534" s="1"/>
      <c r="Y534" s="1"/>
    </row>
    <row r="535" spans="14:25">
      <c r="N535" s="1"/>
      <c r="Y535" s="1"/>
    </row>
    <row r="536" spans="14:25">
      <c r="N536" s="1"/>
      <c r="Y536" s="1"/>
    </row>
    <row r="537" spans="14:25">
      <c r="N537" s="1"/>
      <c r="Y537" s="1"/>
    </row>
    <row r="538" spans="14:25">
      <c r="N538" s="1"/>
      <c r="Y538" s="1"/>
    </row>
    <row r="539" spans="14:25">
      <c r="N539" s="1"/>
      <c r="Y539" s="1"/>
    </row>
    <row r="540" spans="14:25">
      <c r="N540" s="1"/>
      <c r="Y540" s="1"/>
    </row>
    <row r="541" spans="14:25">
      <c r="N541" s="1"/>
      <c r="Y541" s="1"/>
    </row>
    <row r="542" spans="14:25">
      <c r="N542" s="1"/>
      <c r="Y542" s="1"/>
    </row>
    <row r="543" spans="14:25">
      <c r="N543" s="1"/>
      <c r="Y543" s="1"/>
    </row>
    <row r="544" spans="14:25">
      <c r="N544" s="1"/>
      <c r="Y544" s="1"/>
    </row>
    <row r="545" spans="14:25">
      <c r="N545" s="1"/>
      <c r="Y545" s="1"/>
    </row>
    <row r="546" spans="14:25">
      <c r="N546" s="1"/>
      <c r="Y546" s="1"/>
    </row>
    <row r="547" spans="14:25">
      <c r="N547" s="1"/>
      <c r="Y547" s="1"/>
    </row>
    <row r="548" spans="14:25">
      <c r="N548" s="1"/>
      <c r="Y548" s="1"/>
    </row>
    <row r="549" spans="14:25">
      <c r="N549" s="1"/>
      <c r="Y549" s="1"/>
    </row>
    <row r="550" spans="14:25">
      <c r="N550" s="1"/>
      <c r="Y550" s="1"/>
    </row>
    <row r="551" spans="14:25">
      <c r="N551" s="1"/>
      <c r="Y551" s="1"/>
    </row>
    <row r="552" spans="14:25">
      <c r="N552" s="1"/>
      <c r="Y552" s="1"/>
    </row>
    <row r="553" spans="14:25">
      <c r="N553" s="1"/>
      <c r="Y553" s="1"/>
    </row>
    <row r="554" spans="14:25">
      <c r="N554" s="1"/>
      <c r="Y554" s="1"/>
    </row>
    <row r="555" spans="14:25">
      <c r="N555" s="1"/>
      <c r="Y555" s="1"/>
    </row>
    <row r="556" spans="14:25">
      <c r="N556" s="1"/>
      <c r="Y556" s="1"/>
    </row>
    <row r="557" spans="14:25">
      <c r="N557" s="1"/>
      <c r="Y557" s="1"/>
    </row>
    <row r="558" spans="14:25">
      <c r="N558" s="1"/>
      <c r="Y558" s="1"/>
    </row>
    <row r="559" spans="14:25">
      <c r="N559" s="1"/>
      <c r="Y559" s="1"/>
    </row>
    <row r="560" spans="14:25">
      <c r="N560" s="1"/>
      <c r="Y560" s="1"/>
    </row>
    <row r="561" spans="14:25">
      <c r="N561" s="1"/>
      <c r="Y561" s="1"/>
    </row>
    <row r="562" spans="14:25">
      <c r="N562" s="1"/>
      <c r="Y562" s="1"/>
    </row>
    <row r="563" spans="14:25">
      <c r="N563" s="1"/>
      <c r="Y563" s="1"/>
    </row>
    <row r="564" spans="14:25">
      <c r="N564" s="1"/>
      <c r="Y564" s="1"/>
    </row>
    <row r="565" spans="14:25">
      <c r="N565" s="1"/>
      <c r="Y565" s="1"/>
    </row>
    <row r="566" spans="14:25">
      <c r="N566" s="1"/>
      <c r="Y566" s="1"/>
    </row>
    <row r="567" spans="14:25">
      <c r="N567" s="1"/>
      <c r="Y567" s="1"/>
    </row>
    <row r="568" spans="14:25">
      <c r="N568" s="1"/>
      <c r="Y568" s="1"/>
    </row>
    <row r="569" spans="14:25">
      <c r="N569" s="1"/>
      <c r="Y569" s="1"/>
    </row>
    <row r="570" spans="14:25">
      <c r="N570" s="1"/>
      <c r="Y570" s="1"/>
    </row>
    <row r="571" spans="14:25">
      <c r="N571" s="1"/>
      <c r="Y571" s="1"/>
    </row>
    <row r="572" spans="14:25">
      <c r="N572" s="1"/>
      <c r="Y572" s="1"/>
    </row>
    <row r="573" spans="14:25">
      <c r="N573" s="1"/>
      <c r="Y573" s="1"/>
    </row>
    <row r="574" spans="14:25">
      <c r="N574" s="1"/>
      <c r="Y574" s="1"/>
    </row>
    <row r="575" spans="14:25">
      <c r="N575" s="1"/>
      <c r="Y575" s="1"/>
    </row>
    <row r="576" spans="14:25">
      <c r="N576" s="1"/>
      <c r="Y576" s="1"/>
    </row>
    <row r="577" spans="14:25">
      <c r="N577" s="1"/>
      <c r="Y577" s="1"/>
    </row>
    <row r="578" spans="14:25">
      <c r="N578" s="1"/>
      <c r="Y578" s="1"/>
    </row>
    <row r="579" spans="14:25">
      <c r="N579" s="1"/>
      <c r="Y579" s="1"/>
    </row>
    <row r="580" spans="14:25">
      <c r="N580" s="1"/>
      <c r="Y580" s="1"/>
    </row>
    <row r="581" spans="14:25">
      <c r="N581" s="1"/>
      <c r="Y581" s="1"/>
    </row>
    <row r="582" spans="14:25">
      <c r="N582" s="1"/>
      <c r="Y582" s="1"/>
    </row>
    <row r="583" spans="14:25">
      <c r="N583" s="1"/>
      <c r="Y583" s="1"/>
    </row>
    <row r="584" spans="14:25">
      <c r="N584" s="1"/>
      <c r="Y584" s="1"/>
    </row>
    <row r="585" spans="14:25">
      <c r="N585" s="1"/>
      <c r="Y585" s="1"/>
    </row>
    <row r="586" spans="14:25">
      <c r="N586" s="1"/>
      <c r="Y586" s="1"/>
    </row>
    <row r="587" spans="14:25">
      <c r="N587" s="1"/>
      <c r="Y587" s="1"/>
    </row>
    <row r="588" spans="14:25">
      <c r="N588" s="1"/>
      <c r="Y588" s="1"/>
    </row>
    <row r="589" spans="14:25">
      <c r="N589" s="1"/>
      <c r="Y589" s="1"/>
    </row>
    <row r="590" spans="14:25">
      <c r="N590" s="1"/>
      <c r="Y590" s="1"/>
    </row>
    <row r="591" spans="14:25">
      <c r="N591" s="1"/>
      <c r="Y591" s="1"/>
    </row>
    <row r="592" spans="14:25">
      <c r="N592" s="1"/>
      <c r="Y592" s="1"/>
    </row>
    <row r="593" spans="14:25">
      <c r="N593" s="1"/>
      <c r="Y593" s="1"/>
    </row>
    <row r="594" spans="14:25">
      <c r="N594" s="1"/>
      <c r="Y594" s="1"/>
    </row>
    <row r="595" spans="14:25">
      <c r="N595" s="1"/>
      <c r="Y595" s="1"/>
    </row>
    <row r="596" spans="14:25">
      <c r="N596" s="1"/>
      <c r="Y596" s="1"/>
    </row>
    <row r="597" spans="14:25">
      <c r="N597" s="1"/>
      <c r="Y597" s="1"/>
    </row>
    <row r="598" spans="14:25">
      <c r="N598" s="1"/>
      <c r="Y598" s="1"/>
    </row>
    <row r="599" spans="14:25">
      <c r="N599" s="1"/>
      <c r="Y599" s="1"/>
    </row>
    <row r="600" spans="14:25">
      <c r="N600" s="1"/>
      <c r="Y600" s="1"/>
    </row>
    <row r="601" spans="14:25">
      <c r="N601" s="1"/>
      <c r="Y601" s="1"/>
    </row>
    <row r="602" spans="14:25">
      <c r="N602" s="1"/>
      <c r="Y602" s="1"/>
    </row>
    <row r="603" spans="14:25">
      <c r="N603" s="1"/>
      <c r="Y603" s="1"/>
    </row>
    <row r="604" spans="14:25">
      <c r="N604" s="1"/>
      <c r="Y604" s="1"/>
    </row>
    <row r="605" spans="14:25">
      <c r="N605" s="1"/>
      <c r="Y605" s="1"/>
    </row>
    <row r="606" spans="14:25">
      <c r="N606" s="1"/>
      <c r="Y606" s="1"/>
    </row>
    <row r="607" spans="14:25">
      <c r="N607" s="1"/>
      <c r="Y607" s="1"/>
    </row>
    <row r="608" spans="14:25">
      <c r="N608" s="1"/>
      <c r="Y608" s="1"/>
    </row>
    <row r="609" spans="14:25">
      <c r="N609" s="1"/>
      <c r="Y609" s="1"/>
    </row>
    <row r="610" spans="14:25">
      <c r="N610" s="1"/>
      <c r="Y610" s="1"/>
    </row>
    <row r="611" spans="14:25">
      <c r="N611" s="1"/>
      <c r="Y611" s="1"/>
    </row>
    <row r="612" spans="14:25">
      <c r="N612" s="1"/>
      <c r="Y612" s="1"/>
    </row>
    <row r="613" spans="14:25">
      <c r="N613" s="1"/>
      <c r="Y613" s="1"/>
    </row>
    <row r="614" spans="14:25">
      <c r="N614" s="1"/>
      <c r="Y614" s="1"/>
    </row>
    <row r="615" spans="14:25">
      <c r="N615" s="1"/>
      <c r="Y615" s="1"/>
    </row>
    <row r="616" spans="14:25">
      <c r="N616" s="1"/>
      <c r="Y616" s="1"/>
    </row>
    <row r="617" spans="14:25">
      <c r="N617" s="1"/>
      <c r="Y617" s="1"/>
    </row>
    <row r="618" spans="14:25">
      <c r="N618" s="1"/>
      <c r="Y618" s="1"/>
    </row>
    <row r="619" spans="14:25">
      <c r="N619" s="1"/>
      <c r="Y619" s="1"/>
    </row>
    <row r="620" spans="14:25">
      <c r="N620" s="1"/>
      <c r="Y620" s="1"/>
    </row>
    <row r="621" spans="14:25">
      <c r="N621" s="1"/>
      <c r="Y621" s="1"/>
    </row>
    <row r="622" spans="14:25">
      <c r="N622" s="1"/>
      <c r="Y622" s="1"/>
    </row>
    <row r="623" spans="14:25">
      <c r="N623" s="1"/>
      <c r="Y623" s="1"/>
    </row>
    <row r="624" spans="14:25">
      <c r="N624" s="1"/>
      <c r="Y624" s="1"/>
    </row>
    <row r="625" spans="14:25">
      <c r="N625" s="1"/>
      <c r="Y625" s="1"/>
    </row>
    <row r="626" spans="14:25">
      <c r="N626" s="1"/>
      <c r="Y626" s="1"/>
    </row>
    <row r="627" spans="14:25">
      <c r="N627" s="1"/>
      <c r="Y627" s="1"/>
    </row>
    <row r="628" spans="14:25">
      <c r="N628" s="1"/>
      <c r="Y628" s="1"/>
    </row>
    <row r="629" spans="14:25">
      <c r="N629" s="1"/>
      <c r="Y629" s="1"/>
    </row>
    <row r="630" spans="14:25">
      <c r="N630" s="1"/>
      <c r="Y630" s="1"/>
    </row>
    <row r="631" spans="14:25">
      <c r="N631" s="1"/>
      <c r="Y631" s="1"/>
    </row>
    <row r="632" spans="14:25">
      <c r="N632" s="1"/>
      <c r="Y632" s="1"/>
    </row>
    <row r="633" spans="14:25">
      <c r="N633" s="1"/>
      <c r="Y633" s="1"/>
    </row>
    <row r="634" spans="14:25">
      <c r="N634" s="1"/>
      <c r="Y634" s="1"/>
    </row>
    <row r="635" spans="14:25">
      <c r="N635" s="1"/>
      <c r="Y635" s="1"/>
    </row>
    <row r="636" spans="14:25">
      <c r="N636" s="1"/>
      <c r="Y636" s="1"/>
    </row>
    <row r="637" spans="14:25">
      <c r="N637" s="1"/>
      <c r="Y637" s="1"/>
    </row>
    <row r="638" spans="14:25">
      <c r="N638" s="1"/>
      <c r="Y638" s="1"/>
    </row>
    <row r="639" spans="14:25">
      <c r="N639" s="1"/>
      <c r="Y639" s="1"/>
    </row>
    <row r="640" spans="14:25">
      <c r="N640" s="1"/>
      <c r="Y640" s="1"/>
    </row>
    <row r="641" spans="14:25">
      <c r="N641" s="1"/>
      <c r="Y641" s="1"/>
    </row>
    <row r="642" spans="14:25">
      <c r="N642" s="1"/>
      <c r="Y642" s="1"/>
    </row>
    <row r="643" spans="14:25">
      <c r="N643" s="1"/>
      <c r="Y643" s="1"/>
    </row>
    <row r="644" spans="14:25">
      <c r="N644" s="1"/>
      <c r="Y644" s="1"/>
    </row>
    <row r="645" spans="14:25">
      <c r="N645" s="1"/>
      <c r="Y645" s="1"/>
    </row>
    <row r="646" spans="14:25">
      <c r="N646" s="1"/>
      <c r="Y646" s="1"/>
    </row>
    <row r="647" spans="14:25">
      <c r="N647" s="1"/>
      <c r="Y647" s="1"/>
    </row>
    <row r="648" spans="14:25">
      <c r="N648" s="1"/>
      <c r="Y648" s="1"/>
    </row>
    <row r="649" spans="14:25">
      <c r="N649" s="1"/>
      <c r="Y649" s="1"/>
    </row>
    <row r="650" spans="14:25">
      <c r="N650" s="1"/>
      <c r="Y650" s="1"/>
    </row>
    <row r="651" spans="14:25">
      <c r="N651" s="1"/>
      <c r="Y651" s="1"/>
    </row>
  </sheetData>
  <mergeCells count="4">
    <mergeCell ref="E1:M1"/>
    <mergeCell ref="N1:R1"/>
    <mergeCell ref="S1:V1"/>
    <mergeCell ref="W1:X1"/>
  </mergeCells>
  <pageMargins left="0.511811024" right="0.511811024" top="0.78740157499999996" bottom="0.78740157499999996" header="0.31496062000000002" footer="0.31496062000000002"/>
  <pageSetup paperSize="9" orientation="portrait"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C03C5-4F88-4BB9-9E6A-0AF8935FBD42}">
  <dimension ref="A1:N651"/>
  <sheetViews>
    <sheetView zoomScaleNormal="100" workbookViewId="0">
      <selection activeCell="G71" sqref="G71"/>
    </sheetView>
  </sheetViews>
  <sheetFormatPr defaultRowHeight="14.45"/>
  <cols>
    <col min="2" max="2" width="10.85546875" bestFit="1" customWidth="1"/>
    <col min="3" max="3" width="20" bestFit="1" customWidth="1"/>
    <col min="4" max="4" width="17.42578125" bestFit="1" customWidth="1"/>
    <col min="5" max="5" width="20" bestFit="1" customWidth="1"/>
    <col min="6" max="6" width="19" customWidth="1"/>
    <col min="7" max="7" width="27" customWidth="1"/>
    <col min="8" max="8" width="17.85546875" customWidth="1"/>
    <col min="9" max="9" width="16.42578125" bestFit="1" customWidth="1"/>
    <col min="10" max="10" width="17.42578125" bestFit="1" customWidth="1"/>
    <col min="11" max="11" width="18.5703125" bestFit="1" customWidth="1"/>
    <col min="12" max="12" width="20" bestFit="1" customWidth="1"/>
    <col min="16" max="16" width="10.42578125" bestFit="1" customWidth="1"/>
    <col min="17" max="17" width="19.5703125" bestFit="1" customWidth="1"/>
  </cols>
  <sheetData>
    <row r="1" spans="1:14">
      <c r="B1" s="2" t="s">
        <v>363</v>
      </c>
    </row>
    <row r="2" spans="1:14" ht="28.9">
      <c r="C2" s="3" t="s">
        <v>364</v>
      </c>
      <c r="D2" s="3" t="s">
        <v>365</v>
      </c>
      <c r="E2" s="3" t="s">
        <v>366</v>
      </c>
      <c r="F2" s="3"/>
      <c r="G2" s="3" t="s">
        <v>595</v>
      </c>
      <c r="H2" s="4" t="s">
        <v>49</v>
      </c>
      <c r="I2" s="4" t="s">
        <v>51</v>
      </c>
      <c r="J2" s="4" t="s">
        <v>369</v>
      </c>
      <c r="K2" s="4" t="s">
        <v>50</v>
      </c>
      <c r="L2" s="4" t="s">
        <v>370</v>
      </c>
      <c r="M2" t="s">
        <v>34</v>
      </c>
    </row>
    <row r="3" spans="1:14">
      <c r="N3" t="s">
        <v>371</v>
      </c>
    </row>
    <row r="4" spans="1:14">
      <c r="B4" s="1">
        <v>44197</v>
      </c>
      <c r="M4" s="5"/>
      <c r="N4">
        <v>0</v>
      </c>
    </row>
    <row r="5" spans="1:14">
      <c r="B5" s="1">
        <v>44593</v>
      </c>
      <c r="C5" s="16"/>
      <c r="D5" s="16"/>
      <c r="E5" s="16"/>
      <c r="F5" s="16"/>
      <c r="G5" s="29"/>
      <c r="H5" s="16">
        <f t="shared" ref="H5:H32" si="0">SUM(E5:G5)*$N$4</f>
        <v>0</v>
      </c>
      <c r="I5" s="18">
        <v>0</v>
      </c>
      <c r="J5" s="16">
        <v>0</v>
      </c>
      <c r="K5" s="19">
        <v>0</v>
      </c>
      <c r="L5" s="16"/>
      <c r="M5" s="17">
        <f>VLOOKUP(B5,Encargos!$A$8:$B$652,2,0)</f>
        <v>4.3430000000000005E-3</v>
      </c>
    </row>
    <row r="6" spans="1:14">
      <c r="B6" s="1">
        <v>44621</v>
      </c>
      <c r="C6" s="16"/>
      <c r="D6" s="16"/>
      <c r="E6" s="16"/>
      <c r="F6" s="16"/>
      <c r="G6" s="29">
        <f>VLOOKUP(B6,'Fluxo dív. garantidas - RRF'!$O$3:$P$122,2,0)</f>
        <v>0</v>
      </c>
      <c r="H6" s="16">
        <f t="shared" si="0"/>
        <v>0</v>
      </c>
      <c r="I6" s="18">
        <v>0</v>
      </c>
      <c r="J6" s="16">
        <v>0</v>
      </c>
      <c r="K6" s="19">
        <v>0</v>
      </c>
      <c r="L6" s="16"/>
      <c r="M6" s="17">
        <f>VLOOKUP(B6,Encargos!$A$8:$B$652,2,0)</f>
        <v>3.9760000000000004E-3</v>
      </c>
    </row>
    <row r="7" spans="1:14">
      <c r="B7" s="1">
        <v>44652</v>
      </c>
      <c r="C7" s="16"/>
      <c r="D7" s="16"/>
      <c r="E7" s="16"/>
      <c r="F7" s="16"/>
      <c r="G7" s="29"/>
      <c r="H7" s="16">
        <f t="shared" si="0"/>
        <v>0</v>
      </c>
      <c r="I7" s="18">
        <v>0</v>
      </c>
      <c r="J7" s="16">
        <v>0</v>
      </c>
      <c r="K7" s="19">
        <f t="shared" ref="K7:K70" si="1">I7-J7</f>
        <v>0</v>
      </c>
      <c r="L7" s="16">
        <f t="shared" ref="L7:L68" si="2">SUM(E7:H7)-I7</f>
        <v>0</v>
      </c>
      <c r="M7" s="17">
        <f>VLOOKUP(B7,Encargos!$A$8:$B$652,2,0)</f>
        <v>4.2030000000000001E-3</v>
      </c>
    </row>
    <row r="8" spans="1:14">
      <c r="B8" s="1">
        <v>44682</v>
      </c>
      <c r="C8" s="16"/>
      <c r="D8" s="16"/>
      <c r="E8" s="16"/>
      <c r="F8" s="16"/>
      <c r="G8" s="29"/>
      <c r="H8" s="16">
        <f t="shared" si="0"/>
        <v>0</v>
      </c>
      <c r="I8" s="18">
        <v>0</v>
      </c>
      <c r="J8" s="16">
        <v>0</v>
      </c>
      <c r="K8" s="19">
        <f t="shared" si="1"/>
        <v>0</v>
      </c>
      <c r="L8" s="16">
        <f t="shared" si="2"/>
        <v>0</v>
      </c>
      <c r="M8" s="17">
        <f>VLOOKUP(B8,Encargos!$A$8:$B$652,2,0)</f>
        <v>5.9170000000000004E-3</v>
      </c>
    </row>
    <row r="9" spans="1:14">
      <c r="B9" s="1">
        <v>44713</v>
      </c>
      <c r="C9" s="16"/>
      <c r="D9" s="16"/>
      <c r="E9" s="16"/>
      <c r="F9" s="16"/>
      <c r="G9" s="29"/>
      <c r="H9" s="16">
        <f t="shared" si="0"/>
        <v>0</v>
      </c>
      <c r="I9" s="18">
        <v>0</v>
      </c>
      <c r="J9" s="16">
        <v>0</v>
      </c>
      <c r="K9" s="19">
        <f t="shared" si="1"/>
        <v>0</v>
      </c>
      <c r="L9" s="16">
        <f t="shared" si="2"/>
        <v>0</v>
      </c>
      <c r="M9" s="17">
        <f>VLOOKUP(B9,Encargos!$A$8:$B$652,2,0)</f>
        <v>4.993E-3</v>
      </c>
    </row>
    <row r="10" spans="1:14">
      <c r="A10">
        <v>360</v>
      </c>
      <c r="B10" s="1">
        <v>44743</v>
      </c>
      <c r="C10" s="16">
        <f t="shared" ref="C10:C70" si="3">L9</f>
        <v>0</v>
      </c>
      <c r="D10" s="16">
        <f t="shared" ref="D10:D68" si="4">C10*M10</f>
        <v>0</v>
      </c>
      <c r="E10" s="16">
        <f>C10+D10</f>
        <v>0</v>
      </c>
      <c r="F10" s="16"/>
      <c r="G10" s="29"/>
      <c r="H10" s="16">
        <f t="shared" si="0"/>
        <v>0</v>
      </c>
      <c r="I10" s="18">
        <f t="shared" ref="I10:I73" si="5">PMT($N$4,A10,-SUM(E10:G10))</f>
        <v>0</v>
      </c>
      <c r="J10" s="16">
        <f t="shared" ref="J10:J73" si="6">H10</f>
        <v>0</v>
      </c>
      <c r="K10" s="19">
        <f t="shared" si="1"/>
        <v>0</v>
      </c>
      <c r="L10" s="16">
        <f t="shared" si="2"/>
        <v>0</v>
      </c>
      <c r="M10" s="17">
        <f>VLOOKUP(B10,Encargos!$A$8:$B$652,2,0)</f>
        <v>6.9889999999999996E-3</v>
      </c>
    </row>
    <row r="11" spans="1:14">
      <c r="A11">
        <f>A10-1</f>
        <v>359</v>
      </c>
      <c r="B11" s="1">
        <v>44774</v>
      </c>
      <c r="C11" s="16">
        <f t="shared" si="3"/>
        <v>0</v>
      </c>
      <c r="D11" s="16">
        <f t="shared" si="4"/>
        <v>0</v>
      </c>
      <c r="E11" s="16">
        <f t="shared" ref="E11:E68" si="7">C11+D11</f>
        <v>0</v>
      </c>
      <c r="F11" s="16"/>
      <c r="G11" s="29"/>
      <c r="H11" s="16">
        <f t="shared" si="0"/>
        <v>0</v>
      </c>
      <c r="I11" s="18">
        <f t="shared" si="5"/>
        <v>0</v>
      </c>
      <c r="J11" s="16">
        <f t="shared" si="6"/>
        <v>0</v>
      </c>
      <c r="K11" s="19">
        <f t="shared" si="1"/>
        <v>0</v>
      </c>
      <c r="L11" s="16">
        <f t="shared" si="2"/>
        <v>0</v>
      </c>
      <c r="M11" s="17">
        <f>VLOOKUP(B11,Encargos!$A$8:$B$652,2,0)</f>
        <v>6.7970000000000001E-3</v>
      </c>
    </row>
    <row r="12" spans="1:14">
      <c r="A12">
        <f t="shared" ref="A12:A75" si="8">A11-1</f>
        <v>358</v>
      </c>
      <c r="B12" s="1">
        <v>44805</v>
      </c>
      <c r="C12" s="16">
        <f t="shared" si="3"/>
        <v>0</v>
      </c>
      <c r="D12" s="16">
        <f t="shared" si="4"/>
        <v>0</v>
      </c>
      <c r="E12" s="16">
        <f t="shared" si="7"/>
        <v>0</v>
      </c>
      <c r="F12" s="16"/>
      <c r="G12" s="29"/>
      <c r="H12" s="16">
        <f t="shared" si="0"/>
        <v>0</v>
      </c>
      <c r="I12" s="18">
        <f t="shared" si="5"/>
        <v>0</v>
      </c>
      <c r="J12" s="16">
        <f t="shared" si="6"/>
        <v>0</v>
      </c>
      <c r="K12" s="19">
        <f t="shared" si="1"/>
        <v>0</v>
      </c>
      <c r="L12" s="16">
        <f t="shared" si="2"/>
        <v>0</v>
      </c>
      <c r="M12" s="17">
        <f>VLOOKUP(B12,Encargos!$A$8:$B$652,2,0)</f>
        <v>6.9909999999999998E-3</v>
      </c>
    </row>
    <row r="13" spans="1:14">
      <c r="A13">
        <f t="shared" si="8"/>
        <v>357</v>
      </c>
      <c r="B13" s="1">
        <v>44835</v>
      </c>
      <c r="C13" s="16">
        <f t="shared" si="3"/>
        <v>0</v>
      </c>
      <c r="D13" s="16">
        <f t="shared" si="4"/>
        <v>0</v>
      </c>
      <c r="E13" s="16">
        <f t="shared" si="7"/>
        <v>0</v>
      </c>
      <c r="F13" s="16"/>
      <c r="G13" s="29"/>
      <c r="H13" s="16">
        <f t="shared" si="0"/>
        <v>0</v>
      </c>
      <c r="I13" s="18">
        <f t="shared" si="5"/>
        <v>0</v>
      </c>
      <c r="J13" s="16">
        <f t="shared" si="6"/>
        <v>0</v>
      </c>
      <c r="K13" s="19">
        <f t="shared" si="1"/>
        <v>0</v>
      </c>
      <c r="L13" s="16">
        <f t="shared" si="2"/>
        <v>0</v>
      </c>
      <c r="M13" s="17">
        <f>VLOOKUP(B13,Encargos!$A$8:$B$652,2,0)</f>
        <v>8.3320000000000009E-3</v>
      </c>
    </row>
    <row r="14" spans="1:14">
      <c r="A14">
        <f t="shared" si="8"/>
        <v>356</v>
      </c>
      <c r="B14" s="1">
        <v>44866</v>
      </c>
      <c r="C14" s="16">
        <f t="shared" si="3"/>
        <v>0</v>
      </c>
      <c r="D14" s="16">
        <f t="shared" si="4"/>
        <v>0</v>
      </c>
      <c r="E14" s="16">
        <f t="shared" si="7"/>
        <v>0</v>
      </c>
      <c r="F14" s="16"/>
      <c r="G14" s="29"/>
      <c r="H14" s="16">
        <f t="shared" si="0"/>
        <v>0</v>
      </c>
      <c r="I14" s="18">
        <f t="shared" si="5"/>
        <v>0</v>
      </c>
      <c r="J14" s="16">
        <f t="shared" si="6"/>
        <v>0</v>
      </c>
      <c r="K14" s="19">
        <f t="shared" si="1"/>
        <v>0</v>
      </c>
      <c r="L14" s="16">
        <f t="shared" si="2"/>
        <v>0</v>
      </c>
      <c r="M14" s="17">
        <f>VLOOKUP(B14,Encargos!$A$8:$B$652,2,0)</f>
        <v>7.3610000000000004E-3</v>
      </c>
    </row>
    <row r="15" spans="1:14">
      <c r="A15">
        <f t="shared" si="8"/>
        <v>355</v>
      </c>
      <c r="B15" s="1">
        <v>44896</v>
      </c>
      <c r="C15" s="16">
        <f t="shared" si="3"/>
        <v>0</v>
      </c>
      <c r="D15" s="16">
        <f t="shared" si="4"/>
        <v>0</v>
      </c>
      <c r="E15" s="16">
        <f t="shared" si="7"/>
        <v>0</v>
      </c>
      <c r="F15" s="16"/>
      <c r="G15" s="29"/>
      <c r="H15" s="16">
        <f t="shared" si="0"/>
        <v>0</v>
      </c>
      <c r="I15" s="18">
        <f t="shared" si="5"/>
        <v>0</v>
      </c>
      <c r="J15" s="16">
        <f t="shared" si="6"/>
        <v>0</v>
      </c>
      <c r="K15" s="19">
        <f t="shared" si="1"/>
        <v>0</v>
      </c>
      <c r="L15" s="16">
        <f t="shared" si="2"/>
        <v>0</v>
      </c>
      <c r="M15" s="17">
        <f>VLOOKUP(B15,Encargos!$A$8:$B$652,2,0)</f>
        <v>6.8500000000000002E-3</v>
      </c>
    </row>
    <row r="16" spans="1:14">
      <c r="A16">
        <f t="shared" si="8"/>
        <v>354</v>
      </c>
      <c r="B16" s="1">
        <v>44927</v>
      </c>
      <c r="C16" s="16">
        <f t="shared" si="3"/>
        <v>0</v>
      </c>
      <c r="D16" s="16">
        <f t="shared" si="4"/>
        <v>0</v>
      </c>
      <c r="E16" s="16">
        <f t="shared" si="7"/>
        <v>0</v>
      </c>
      <c r="F16" s="16"/>
      <c r="G16" s="29"/>
      <c r="H16" s="16">
        <f t="shared" si="0"/>
        <v>0</v>
      </c>
      <c r="I16" s="18">
        <f t="shared" si="5"/>
        <v>0</v>
      </c>
      <c r="J16" s="16">
        <f t="shared" si="6"/>
        <v>0</v>
      </c>
      <c r="K16" s="19">
        <f t="shared" si="1"/>
        <v>0</v>
      </c>
      <c r="L16" s="16">
        <f t="shared" si="2"/>
        <v>0</v>
      </c>
      <c r="M16" s="17">
        <f>VLOOKUP(B16,Encargos!$A$8:$B$652,2,0)</f>
        <v>6.8500000000000002E-3</v>
      </c>
    </row>
    <row r="17" spans="1:13">
      <c r="A17">
        <f t="shared" si="8"/>
        <v>353</v>
      </c>
      <c r="B17" s="1">
        <v>44958</v>
      </c>
      <c r="C17" s="16">
        <f t="shared" si="3"/>
        <v>0</v>
      </c>
      <c r="D17" s="16">
        <f t="shared" si="4"/>
        <v>0</v>
      </c>
      <c r="E17" s="16">
        <f t="shared" si="7"/>
        <v>0</v>
      </c>
      <c r="F17" s="16"/>
      <c r="G17" s="29"/>
      <c r="H17" s="16">
        <f t="shared" si="0"/>
        <v>0</v>
      </c>
      <c r="I17" s="18">
        <f t="shared" si="5"/>
        <v>0</v>
      </c>
      <c r="J17" s="16">
        <f t="shared" si="6"/>
        <v>0</v>
      </c>
      <c r="K17" s="19">
        <f t="shared" si="1"/>
        <v>0</v>
      </c>
      <c r="L17" s="16">
        <f t="shared" si="2"/>
        <v>0</v>
      </c>
      <c r="M17" s="17">
        <f>VLOOKUP(B17,Encargos!$A$8:$B$652,2,0)</f>
        <v>7.8729999999999998E-3</v>
      </c>
    </row>
    <row r="18" spans="1:13">
      <c r="A18">
        <f t="shared" si="8"/>
        <v>352</v>
      </c>
      <c r="B18" s="1">
        <v>44986</v>
      </c>
      <c r="C18" s="16">
        <f t="shared" si="3"/>
        <v>0</v>
      </c>
      <c r="D18" s="16">
        <f t="shared" si="4"/>
        <v>0</v>
      </c>
      <c r="E18" s="16">
        <f t="shared" si="7"/>
        <v>0</v>
      </c>
      <c r="F18" s="16"/>
      <c r="G18" s="29"/>
      <c r="H18" s="16">
        <f t="shared" si="0"/>
        <v>0</v>
      </c>
      <c r="I18" s="18">
        <f t="shared" si="5"/>
        <v>0</v>
      </c>
      <c r="J18" s="16">
        <f t="shared" si="6"/>
        <v>0</v>
      </c>
      <c r="K18" s="19">
        <f t="shared" si="1"/>
        <v>0</v>
      </c>
      <c r="L18" s="16">
        <f t="shared" si="2"/>
        <v>0</v>
      </c>
      <c r="M18" s="17">
        <f>VLOOKUP(B18,Encargos!$A$8:$B$652,2,0)</f>
        <v>7.8729999999999998E-3</v>
      </c>
    </row>
    <row r="19" spans="1:13">
      <c r="A19">
        <f t="shared" si="8"/>
        <v>351</v>
      </c>
      <c r="B19" s="1">
        <v>45017</v>
      </c>
      <c r="C19" s="16">
        <f t="shared" si="3"/>
        <v>0</v>
      </c>
      <c r="D19" s="16">
        <f t="shared" si="4"/>
        <v>0</v>
      </c>
      <c r="E19" s="16">
        <f t="shared" si="7"/>
        <v>0</v>
      </c>
      <c r="F19" s="16"/>
      <c r="G19" s="29"/>
      <c r="H19" s="16">
        <f t="shared" si="0"/>
        <v>0</v>
      </c>
      <c r="I19" s="18">
        <f t="shared" si="5"/>
        <v>0</v>
      </c>
      <c r="J19" s="16">
        <f t="shared" si="6"/>
        <v>0</v>
      </c>
      <c r="K19" s="19">
        <f t="shared" si="1"/>
        <v>0</v>
      </c>
      <c r="L19" s="16">
        <f t="shared" si="2"/>
        <v>0</v>
      </c>
      <c r="M19" s="17">
        <f>VLOOKUP(B19,Encargos!$A$8:$B$652,2,0)</f>
        <v>5.8279999999999998E-3</v>
      </c>
    </row>
    <row r="20" spans="1:13">
      <c r="A20">
        <f t="shared" si="8"/>
        <v>350</v>
      </c>
      <c r="B20" s="1">
        <v>45047</v>
      </c>
      <c r="C20" s="16">
        <f t="shared" si="3"/>
        <v>0</v>
      </c>
      <c r="D20" s="16">
        <f t="shared" si="4"/>
        <v>0</v>
      </c>
      <c r="E20" s="16">
        <f t="shared" si="7"/>
        <v>0</v>
      </c>
      <c r="F20" s="16"/>
      <c r="G20" s="29"/>
      <c r="H20" s="16">
        <f t="shared" si="0"/>
        <v>0</v>
      </c>
      <c r="I20" s="18">
        <f t="shared" si="5"/>
        <v>0</v>
      </c>
      <c r="J20" s="16">
        <f t="shared" si="6"/>
        <v>0</v>
      </c>
      <c r="K20" s="19">
        <f t="shared" si="1"/>
        <v>0</v>
      </c>
      <c r="L20" s="16">
        <f t="shared" si="2"/>
        <v>0</v>
      </c>
      <c r="M20" s="17">
        <f>VLOOKUP(B20,Encargos!$A$8:$B$652,2,0)</f>
        <v>8.3850000000000001E-3</v>
      </c>
    </row>
    <row r="21" spans="1:13">
      <c r="A21">
        <f t="shared" si="8"/>
        <v>349</v>
      </c>
      <c r="B21" s="1">
        <v>45078</v>
      </c>
      <c r="C21" s="16">
        <f t="shared" si="3"/>
        <v>0</v>
      </c>
      <c r="D21" s="16">
        <f t="shared" si="4"/>
        <v>0</v>
      </c>
      <c r="E21" s="16">
        <f t="shared" si="7"/>
        <v>0</v>
      </c>
      <c r="F21" s="16"/>
      <c r="G21" s="29"/>
      <c r="H21" s="16">
        <f t="shared" si="0"/>
        <v>0</v>
      </c>
      <c r="I21" s="18">
        <f t="shared" si="5"/>
        <v>0</v>
      </c>
      <c r="J21" s="16">
        <f t="shared" si="6"/>
        <v>0</v>
      </c>
      <c r="K21" s="19">
        <f t="shared" si="1"/>
        <v>0</v>
      </c>
      <c r="L21" s="16">
        <f t="shared" si="2"/>
        <v>0</v>
      </c>
      <c r="M21" s="17">
        <f>VLOOKUP(B21,Encargos!$A$8:$B$652,2,0)</f>
        <v>5.8279999999999998E-3</v>
      </c>
    </row>
    <row r="22" spans="1:13">
      <c r="A22">
        <f t="shared" si="8"/>
        <v>348</v>
      </c>
      <c r="B22" s="1">
        <v>45108</v>
      </c>
      <c r="C22" s="16">
        <f t="shared" si="3"/>
        <v>0</v>
      </c>
      <c r="D22" s="16">
        <f t="shared" si="4"/>
        <v>0</v>
      </c>
      <c r="E22" s="16">
        <f t="shared" si="7"/>
        <v>0</v>
      </c>
      <c r="F22" s="16"/>
      <c r="G22" s="29"/>
      <c r="H22" s="16">
        <f t="shared" si="0"/>
        <v>0</v>
      </c>
      <c r="I22" s="18">
        <f t="shared" si="5"/>
        <v>0</v>
      </c>
      <c r="J22" s="16">
        <f t="shared" si="6"/>
        <v>0</v>
      </c>
      <c r="K22" s="19">
        <f t="shared" si="1"/>
        <v>0</v>
      </c>
      <c r="L22" s="16">
        <f t="shared" si="2"/>
        <v>0</v>
      </c>
      <c r="M22" s="17">
        <f>VLOOKUP(B22,Encargos!$A$8:$B$652,2,0)</f>
        <v>7.8729999999999998E-3</v>
      </c>
    </row>
    <row r="23" spans="1:13">
      <c r="A23">
        <f t="shared" si="8"/>
        <v>347</v>
      </c>
      <c r="B23" s="1">
        <v>45139</v>
      </c>
      <c r="C23" s="16">
        <f t="shared" si="3"/>
        <v>0</v>
      </c>
      <c r="D23" s="16">
        <f t="shared" si="4"/>
        <v>0</v>
      </c>
      <c r="E23" s="16">
        <f t="shared" si="7"/>
        <v>0</v>
      </c>
      <c r="F23" s="16"/>
      <c r="G23" s="29"/>
      <c r="H23" s="16">
        <f t="shared" si="0"/>
        <v>0</v>
      </c>
      <c r="I23" s="18">
        <f t="shared" si="5"/>
        <v>0</v>
      </c>
      <c r="J23" s="16">
        <f t="shared" si="6"/>
        <v>0</v>
      </c>
      <c r="K23" s="19">
        <f t="shared" si="1"/>
        <v>0</v>
      </c>
      <c r="L23" s="16">
        <f t="shared" si="2"/>
        <v>0</v>
      </c>
      <c r="M23" s="17">
        <f>VLOOKUP(B23,Encargos!$A$8:$B$652,2,0)</f>
        <v>7.3609999999999995E-3</v>
      </c>
    </row>
    <row r="24" spans="1:13">
      <c r="A24">
        <f t="shared" si="8"/>
        <v>346</v>
      </c>
      <c r="B24" s="1">
        <v>45170</v>
      </c>
      <c r="C24" s="16">
        <f t="shared" si="3"/>
        <v>0</v>
      </c>
      <c r="D24" s="16">
        <f t="shared" si="4"/>
        <v>0</v>
      </c>
      <c r="E24" s="16">
        <f t="shared" si="7"/>
        <v>0</v>
      </c>
      <c r="F24" s="16"/>
      <c r="G24" s="29"/>
      <c r="H24" s="16">
        <f t="shared" si="0"/>
        <v>0</v>
      </c>
      <c r="I24" s="18">
        <f t="shared" si="5"/>
        <v>0</v>
      </c>
      <c r="J24" s="16">
        <f t="shared" si="6"/>
        <v>0</v>
      </c>
      <c r="K24" s="19">
        <f t="shared" si="1"/>
        <v>0</v>
      </c>
      <c r="L24" s="16">
        <f t="shared" si="2"/>
        <v>0</v>
      </c>
      <c r="M24" s="17">
        <f>VLOOKUP(B24,Encargos!$A$8:$B$652,2,0)</f>
        <v>7.3609999999999995E-3</v>
      </c>
    </row>
    <row r="25" spans="1:13">
      <c r="A25">
        <f t="shared" si="8"/>
        <v>345</v>
      </c>
      <c r="B25" s="1">
        <v>45200</v>
      </c>
      <c r="C25" s="16">
        <f t="shared" si="3"/>
        <v>0</v>
      </c>
      <c r="D25" s="16">
        <f t="shared" si="4"/>
        <v>0</v>
      </c>
      <c r="E25" s="16">
        <f t="shared" si="7"/>
        <v>0</v>
      </c>
      <c r="F25" s="16"/>
      <c r="G25" s="29"/>
      <c r="H25" s="16">
        <f t="shared" si="0"/>
        <v>0</v>
      </c>
      <c r="I25" s="18">
        <f t="shared" si="5"/>
        <v>0</v>
      </c>
      <c r="J25" s="16">
        <f t="shared" si="6"/>
        <v>0</v>
      </c>
      <c r="K25" s="19">
        <f t="shared" si="1"/>
        <v>0</v>
      </c>
      <c r="L25" s="16">
        <f t="shared" si="2"/>
        <v>0</v>
      </c>
      <c r="M25" s="17">
        <f>VLOOKUP(B25,Encargos!$A$8:$B$652,2,0)</f>
        <v>8.0140000000000003E-3</v>
      </c>
    </row>
    <row r="26" spans="1:13">
      <c r="A26">
        <f t="shared" si="8"/>
        <v>344</v>
      </c>
      <c r="B26" s="1">
        <v>45231</v>
      </c>
      <c r="C26" s="16">
        <f t="shared" si="3"/>
        <v>0</v>
      </c>
      <c r="D26" s="16">
        <f t="shared" si="4"/>
        <v>0</v>
      </c>
      <c r="E26" s="16">
        <f t="shared" si="7"/>
        <v>0</v>
      </c>
      <c r="F26" s="16"/>
      <c r="G26" s="29"/>
      <c r="H26" s="16">
        <f t="shared" si="0"/>
        <v>0</v>
      </c>
      <c r="I26" s="18">
        <f t="shared" si="5"/>
        <v>0</v>
      </c>
      <c r="J26" s="16">
        <f t="shared" si="6"/>
        <v>0</v>
      </c>
      <c r="K26" s="19">
        <f t="shared" si="1"/>
        <v>0</v>
      </c>
      <c r="L26" s="16">
        <f t="shared" si="2"/>
        <v>0</v>
      </c>
      <c r="M26" s="17">
        <f>VLOOKUP(B26,Encargos!$A$8:$B$652,2,0)</f>
        <v>6.3739999999999995E-3</v>
      </c>
    </row>
    <row r="27" spans="1:13">
      <c r="A27">
        <f t="shared" si="8"/>
        <v>343</v>
      </c>
      <c r="B27" s="1">
        <v>45261</v>
      </c>
      <c r="C27" s="16">
        <f t="shared" si="3"/>
        <v>0</v>
      </c>
      <c r="D27" s="16">
        <f t="shared" si="4"/>
        <v>0</v>
      </c>
      <c r="E27" s="16">
        <f t="shared" si="7"/>
        <v>0</v>
      </c>
      <c r="F27" s="16"/>
      <c r="G27" s="29"/>
      <c r="H27" s="16">
        <f t="shared" si="0"/>
        <v>0</v>
      </c>
      <c r="I27" s="18">
        <f t="shared" si="5"/>
        <v>0</v>
      </c>
      <c r="J27" s="16">
        <f t="shared" si="6"/>
        <v>0</v>
      </c>
      <c r="K27" s="19">
        <f t="shared" si="1"/>
        <v>0</v>
      </c>
      <c r="L27" s="16">
        <f t="shared" si="2"/>
        <v>0</v>
      </c>
      <c r="M27" s="17">
        <f>VLOOKUP(B27,Encargos!$A$8:$B$652,2,0)</f>
        <v>6.62E-3</v>
      </c>
    </row>
    <row r="28" spans="1:13">
      <c r="A28">
        <f t="shared" si="8"/>
        <v>342</v>
      </c>
      <c r="B28" s="1">
        <v>45292</v>
      </c>
      <c r="C28" s="16">
        <f t="shared" si="3"/>
        <v>0</v>
      </c>
      <c r="D28" s="16">
        <f t="shared" si="4"/>
        <v>0</v>
      </c>
      <c r="E28" s="16">
        <f t="shared" si="7"/>
        <v>0</v>
      </c>
      <c r="F28" s="16"/>
      <c r="G28" s="29"/>
      <c r="H28" s="16">
        <f t="shared" si="0"/>
        <v>0</v>
      </c>
      <c r="I28" s="18">
        <f t="shared" si="5"/>
        <v>0</v>
      </c>
      <c r="J28" s="16">
        <f t="shared" si="6"/>
        <v>0</v>
      </c>
      <c r="K28" s="19">
        <f t="shared" si="1"/>
        <v>0</v>
      </c>
      <c r="L28" s="16">
        <f t="shared" si="2"/>
        <v>0</v>
      </c>
      <c r="M28" s="17">
        <f>VLOOKUP(B28,Encargos!$A$8:$B$652,2,0)</f>
        <v>5.8069999999999997E-3</v>
      </c>
    </row>
    <row r="29" spans="1:13">
      <c r="A29">
        <f t="shared" si="8"/>
        <v>341</v>
      </c>
      <c r="B29" s="1">
        <v>45323</v>
      </c>
      <c r="C29" s="16">
        <f t="shared" si="3"/>
        <v>0</v>
      </c>
      <c r="D29" s="16">
        <f t="shared" si="4"/>
        <v>0</v>
      </c>
      <c r="E29" s="16">
        <f t="shared" si="7"/>
        <v>0</v>
      </c>
      <c r="F29" s="16"/>
      <c r="G29" s="29"/>
      <c r="H29" s="16">
        <f t="shared" si="0"/>
        <v>0</v>
      </c>
      <c r="I29" s="18">
        <f t="shared" si="5"/>
        <v>0</v>
      </c>
      <c r="J29" s="16">
        <f t="shared" si="6"/>
        <v>0</v>
      </c>
      <c r="K29" s="19">
        <f t="shared" si="1"/>
        <v>0</v>
      </c>
      <c r="L29" s="16">
        <f t="shared" si="2"/>
        <v>0</v>
      </c>
      <c r="M29" s="17">
        <f>VLOOKUP(B29,Encargos!$A$8:$B$652,2,0)</f>
        <v>5.5929999999999999E-3</v>
      </c>
    </row>
    <row r="30" spans="1:13">
      <c r="A30">
        <f t="shared" si="8"/>
        <v>340</v>
      </c>
      <c r="B30" s="1">
        <v>45352</v>
      </c>
      <c r="C30" s="16">
        <f t="shared" si="3"/>
        <v>0</v>
      </c>
      <c r="D30" s="16">
        <f t="shared" si="4"/>
        <v>0</v>
      </c>
      <c r="E30" s="16">
        <f t="shared" si="7"/>
        <v>0</v>
      </c>
      <c r="F30" s="16"/>
      <c r="G30" s="29"/>
      <c r="H30" s="16">
        <f t="shared" si="0"/>
        <v>0</v>
      </c>
      <c r="I30" s="18">
        <f t="shared" si="5"/>
        <v>0</v>
      </c>
      <c r="J30" s="16">
        <f t="shared" si="6"/>
        <v>0</v>
      </c>
      <c r="K30" s="19">
        <f t="shared" si="1"/>
        <v>0</v>
      </c>
      <c r="L30" s="16">
        <f t="shared" si="2"/>
        <v>0</v>
      </c>
      <c r="M30" s="17">
        <f>VLOOKUP(B30,Encargos!$A$8:$B$652,2,0)</f>
        <v>6.3119999999999999E-3</v>
      </c>
    </row>
    <row r="31" spans="1:13">
      <c r="A31">
        <f t="shared" si="8"/>
        <v>339</v>
      </c>
      <c r="B31" s="1">
        <v>45383</v>
      </c>
      <c r="C31" s="16">
        <f t="shared" si="3"/>
        <v>0</v>
      </c>
      <c r="D31" s="16">
        <f t="shared" si="4"/>
        <v>0</v>
      </c>
      <c r="E31" s="16">
        <f t="shared" si="7"/>
        <v>0</v>
      </c>
      <c r="F31" s="16"/>
      <c r="G31" s="29"/>
      <c r="H31" s="16">
        <f t="shared" si="0"/>
        <v>0</v>
      </c>
      <c r="I31" s="18">
        <f t="shared" si="5"/>
        <v>0</v>
      </c>
      <c r="J31" s="16">
        <f t="shared" si="6"/>
        <v>0</v>
      </c>
      <c r="K31" s="19">
        <f t="shared" si="1"/>
        <v>0</v>
      </c>
      <c r="L31" s="16">
        <f t="shared" si="2"/>
        <v>0</v>
      </c>
      <c r="M31" s="17">
        <f>VLOOKUP(B31,Encargos!$A$8:$B$652,2,0)</f>
        <v>4.653E-3</v>
      </c>
    </row>
    <row r="32" spans="1:13" s="130" customFormat="1">
      <c r="A32" s="130">
        <f t="shared" si="8"/>
        <v>338</v>
      </c>
      <c r="B32" s="127">
        <v>45413</v>
      </c>
      <c r="C32" s="142">
        <f t="shared" si="3"/>
        <v>0</v>
      </c>
      <c r="D32" s="142">
        <f t="shared" si="4"/>
        <v>0</v>
      </c>
      <c r="E32" s="142">
        <f t="shared" si="7"/>
        <v>0</v>
      </c>
      <c r="F32" s="142"/>
      <c r="G32" s="142"/>
      <c r="H32" s="142">
        <f t="shared" si="0"/>
        <v>0</v>
      </c>
      <c r="I32" s="142">
        <f t="shared" si="5"/>
        <v>0</v>
      </c>
      <c r="J32" s="142">
        <f t="shared" si="6"/>
        <v>0</v>
      </c>
      <c r="K32" s="142">
        <f t="shared" si="1"/>
        <v>0</v>
      </c>
      <c r="L32" s="142">
        <f t="shared" si="2"/>
        <v>0</v>
      </c>
      <c r="M32" s="129">
        <f>VLOOKUP(B32,Encargos!$A$8:$B$652,2,0)</f>
        <v>4.9659999999999999E-3</v>
      </c>
    </row>
    <row r="33" spans="1:13" s="130" customFormat="1">
      <c r="A33" s="130">
        <f t="shared" si="8"/>
        <v>337</v>
      </c>
      <c r="B33" s="127">
        <v>45444</v>
      </c>
      <c r="C33" s="142">
        <f t="shared" si="3"/>
        <v>0</v>
      </c>
      <c r="D33" s="142">
        <f t="shared" si="4"/>
        <v>0</v>
      </c>
      <c r="E33" s="142">
        <f t="shared" si="7"/>
        <v>0</v>
      </c>
      <c r="F33" s="142"/>
      <c r="G33" s="142">
        <f>'Fluxo dív. garantidas - RRF'!K31+'Art. 9º-A'!I33</f>
        <v>203578310.70245802</v>
      </c>
      <c r="H33" s="142"/>
      <c r="I33" s="142"/>
      <c r="J33" s="142"/>
      <c r="K33" s="142"/>
      <c r="L33" s="142">
        <f t="shared" si="2"/>
        <v>203578310.70245802</v>
      </c>
      <c r="M33" s="129">
        <f>VLOOKUP(B33,Encargos!$A$8:$B$652,2,0)</f>
        <v>5.522E-3</v>
      </c>
    </row>
    <row r="34" spans="1:13" s="130" customFormat="1">
      <c r="A34" s="130">
        <f t="shared" si="8"/>
        <v>336</v>
      </c>
      <c r="B34" s="127">
        <v>45474</v>
      </c>
      <c r="C34" s="142">
        <f t="shared" si="3"/>
        <v>203578310.70245802</v>
      </c>
      <c r="D34" s="142">
        <f t="shared" si="4"/>
        <v>936460.22923130693</v>
      </c>
      <c r="E34" s="142">
        <f t="shared" si="7"/>
        <v>204514770.93168932</v>
      </c>
      <c r="F34" s="142"/>
      <c r="G34" s="142">
        <f>'Fluxo dív. garantidas - RRF'!K32+'Art. 9º-A'!I34</f>
        <v>106995693.09556688</v>
      </c>
      <c r="H34" s="142"/>
      <c r="I34" s="142"/>
      <c r="J34" s="142"/>
      <c r="K34" s="142"/>
      <c r="L34" s="142">
        <f t="shared" si="2"/>
        <v>311510464.02725619</v>
      </c>
      <c r="M34" s="129">
        <f>VLOOKUP(B34,Encargos!$A$8:$B$652,2,0)</f>
        <v>4.5999999999999999E-3</v>
      </c>
    </row>
    <row r="35" spans="1:13" s="130" customFormat="1">
      <c r="A35" s="130">
        <f t="shared" si="8"/>
        <v>335</v>
      </c>
      <c r="B35" s="127">
        <v>45505</v>
      </c>
      <c r="C35" s="142">
        <f t="shared" si="3"/>
        <v>311510464.02725619</v>
      </c>
      <c r="D35" s="142">
        <f t="shared" si="4"/>
        <v>654171.97445723799</v>
      </c>
      <c r="E35" s="142">
        <f t="shared" si="7"/>
        <v>312164636.00171345</v>
      </c>
      <c r="F35" s="142"/>
      <c r="G35" s="142">
        <f>'Fluxo dív. garantidas - RRF'!K33+'Art. 9º-A'!I35</f>
        <v>107726803.87381321</v>
      </c>
      <c r="H35" s="142"/>
      <c r="I35" s="142"/>
      <c r="J35" s="142"/>
      <c r="K35" s="142"/>
      <c r="L35" s="142">
        <f t="shared" si="2"/>
        <v>419891439.87552667</v>
      </c>
      <c r="M35" s="129">
        <f>VLOOKUP(B35,Encargos!$A$8:$B$652,2,0)</f>
        <v>2.0999999999999999E-3</v>
      </c>
    </row>
    <row r="36" spans="1:13" s="130" customFormat="1">
      <c r="A36" s="130">
        <f t="shared" si="8"/>
        <v>334</v>
      </c>
      <c r="B36" s="127">
        <v>45536</v>
      </c>
      <c r="C36" s="142">
        <f t="shared" si="3"/>
        <v>419891439.87552667</v>
      </c>
      <c r="D36" s="142">
        <f t="shared" si="4"/>
        <v>1595587.4715270014</v>
      </c>
      <c r="E36" s="142">
        <f t="shared" si="7"/>
        <v>421487027.34705365</v>
      </c>
      <c r="F36" s="142"/>
      <c r="G36" s="142">
        <f>'Fluxo dív. garantidas - RRF'!K34+'Art. 9º-A'!I36</f>
        <v>108922504.89772274</v>
      </c>
      <c r="H36" s="142"/>
      <c r="I36" s="142"/>
      <c r="J36" s="142"/>
      <c r="K36" s="142"/>
      <c r="L36" s="142">
        <f t="shared" si="2"/>
        <v>530409532.24477637</v>
      </c>
      <c r="M36" s="129">
        <f>VLOOKUP(B36,Encargos!$A$8:$B$652,2,0)</f>
        <v>3.8E-3</v>
      </c>
    </row>
    <row r="37" spans="1:13" s="130" customFormat="1">
      <c r="A37" s="130">
        <f t="shared" si="8"/>
        <v>333</v>
      </c>
      <c r="B37" s="127">
        <v>45566</v>
      </c>
      <c r="C37" s="142">
        <f t="shared" si="3"/>
        <v>530409532.24477637</v>
      </c>
      <c r="D37" s="142">
        <f t="shared" si="4"/>
        <v>-106081.90644895528</v>
      </c>
      <c r="E37" s="142">
        <f t="shared" si="7"/>
        <v>530303450.33832741</v>
      </c>
      <c r="F37" s="142"/>
      <c r="G37" s="142">
        <f>'Fluxo dív. garantidas - RRF'!K35+'Art. 9º-A'!I37</f>
        <v>155977458.37199238</v>
      </c>
      <c r="H37" s="142"/>
      <c r="I37" s="142"/>
      <c r="J37" s="142"/>
      <c r="K37" s="142"/>
      <c r="L37" s="142">
        <f t="shared" si="2"/>
        <v>686280908.71031976</v>
      </c>
      <c r="M37" s="129">
        <f>VLOOKUP(B37,Encargos!$A$8:$B$652,2,0)</f>
        <v>-2.0000000000000001E-4</v>
      </c>
    </row>
    <row r="38" spans="1:13" s="130" customFormat="1">
      <c r="A38" s="130">
        <f t="shared" si="8"/>
        <v>332</v>
      </c>
      <c r="B38" s="127">
        <v>45597</v>
      </c>
      <c r="C38" s="142">
        <f t="shared" si="3"/>
        <v>686280908.71031976</v>
      </c>
      <c r="D38" s="142">
        <f t="shared" si="4"/>
        <v>3019635.998325407</v>
      </c>
      <c r="E38" s="142">
        <f t="shared" si="7"/>
        <v>689300544.70864511</v>
      </c>
      <c r="F38" s="142"/>
      <c r="G38" s="142">
        <f>'Fluxo dív. garantidas - RRF'!K36+'Art. 9º-A'!I38</f>
        <v>113562430.31764089</v>
      </c>
      <c r="H38" s="142"/>
      <c r="I38" s="142"/>
      <c r="J38" s="142"/>
      <c r="K38" s="142"/>
      <c r="L38" s="142">
        <f t="shared" si="2"/>
        <v>802862975.02628601</v>
      </c>
      <c r="M38" s="129">
        <f>VLOOKUP(B38,Encargos!$A$8:$B$652,2,0)</f>
        <v>4.4000000000000003E-3</v>
      </c>
    </row>
    <row r="39" spans="1:13" s="130" customFormat="1">
      <c r="A39" s="130">
        <f t="shared" si="8"/>
        <v>331</v>
      </c>
      <c r="B39" s="127">
        <v>45627</v>
      </c>
      <c r="C39" s="142">
        <f t="shared" si="3"/>
        <v>802862975.02628601</v>
      </c>
      <c r="D39" s="142">
        <f t="shared" si="4"/>
        <v>4496032.6601472013</v>
      </c>
      <c r="E39" s="142">
        <f t="shared" si="7"/>
        <v>807359007.6864332</v>
      </c>
      <c r="F39" s="142"/>
      <c r="G39" s="142">
        <f>'Fluxo dív. garantidas - RRF'!K37+'Art. 9º-A'!I39</f>
        <v>157987964.98834026</v>
      </c>
      <c r="H39" s="142"/>
      <c r="I39" s="142"/>
      <c r="J39" s="142"/>
      <c r="K39" s="142"/>
      <c r="L39" s="142">
        <f t="shared" si="2"/>
        <v>965346972.67477345</v>
      </c>
      <c r="M39" s="129">
        <f>VLOOKUP(B39,Encargos!$A$8:$B$652,2,0)</f>
        <v>5.5999999999999999E-3</v>
      </c>
    </row>
    <row r="40" spans="1:13" s="130" customFormat="1">
      <c r="A40" s="130">
        <f t="shared" si="8"/>
        <v>330</v>
      </c>
      <c r="B40" s="127">
        <v>45658</v>
      </c>
      <c r="C40" s="142">
        <f t="shared" si="3"/>
        <v>965346972.67477345</v>
      </c>
      <c r="D40" s="142">
        <f t="shared" si="4"/>
        <v>3764853.1934316158</v>
      </c>
      <c r="E40" s="142">
        <f t="shared" si="7"/>
        <v>969111825.86820507</v>
      </c>
      <c r="F40" s="142"/>
      <c r="G40" s="142">
        <f>'Fluxo dív. garantidas - RRF'!K38+'Art. 9º-A'!I40</f>
        <v>117193359.31200376</v>
      </c>
      <c r="H40" s="142"/>
      <c r="I40" s="142"/>
      <c r="J40" s="142"/>
      <c r="K40" s="142"/>
      <c r="L40" s="142">
        <f t="shared" si="2"/>
        <v>1086305185.1802089</v>
      </c>
      <c r="M40" s="129">
        <f>VLOOKUP(B40,Encargos!$A$8:$B$652,2,0)</f>
        <v>3.8999999999999994E-3</v>
      </c>
    </row>
    <row r="41" spans="1:13" s="130" customFormat="1">
      <c r="A41" s="130">
        <f t="shared" si="8"/>
        <v>329</v>
      </c>
      <c r="B41" s="127">
        <v>45689</v>
      </c>
      <c r="C41" s="142">
        <f t="shared" si="3"/>
        <v>1086305185.1802089</v>
      </c>
      <c r="D41" s="142">
        <f t="shared" si="4"/>
        <v>5648786.9629370859</v>
      </c>
      <c r="E41" s="142">
        <f t="shared" si="7"/>
        <v>1091953972.143146</v>
      </c>
      <c r="F41" s="142"/>
      <c r="G41" s="142">
        <f>'Fluxo dív. garantidas - RRF'!K39+'Art. 9º-A'!I41</f>
        <v>127488196.45078108</v>
      </c>
      <c r="H41" s="142"/>
      <c r="I41" s="142"/>
      <c r="J41" s="142"/>
      <c r="K41" s="142"/>
      <c r="L41" s="142">
        <f t="shared" si="2"/>
        <v>1219442168.5939271</v>
      </c>
      <c r="M41" s="129">
        <f>VLOOKUP(B41,Encargos!$A$8:$B$652,2,0)</f>
        <v>5.1999999999999998E-3</v>
      </c>
    </row>
    <row r="42" spans="1:13" s="130" customFormat="1">
      <c r="A42" s="130">
        <f t="shared" si="8"/>
        <v>328</v>
      </c>
      <c r="B42" s="127">
        <v>45717</v>
      </c>
      <c r="C42" s="142">
        <f t="shared" si="3"/>
        <v>1219442168.5939271</v>
      </c>
      <c r="D42" s="142">
        <f t="shared" si="4"/>
        <v>4812568.9699026151</v>
      </c>
      <c r="E42" s="142">
        <f t="shared" si="7"/>
        <v>1224254737.5638297</v>
      </c>
      <c r="F42" s="142"/>
      <c r="G42" s="142">
        <f>'Fluxo dív. garantidas - RRF'!K40+'Art. 9º-A'!I42</f>
        <v>128704665.4275206</v>
      </c>
      <c r="H42" s="142"/>
      <c r="I42" s="142"/>
      <c r="J42" s="142"/>
      <c r="K42" s="142"/>
      <c r="L42" s="142">
        <f t="shared" si="2"/>
        <v>1352959402.9913502</v>
      </c>
      <c r="M42" s="129">
        <f>VLOOKUP(B42,Encargos!$A$8:$B$652,2,0)</f>
        <v>3.9465331721730834E-3</v>
      </c>
    </row>
    <row r="43" spans="1:13" s="130" customFormat="1">
      <c r="A43" s="130">
        <f t="shared" si="8"/>
        <v>327</v>
      </c>
      <c r="B43" s="127">
        <v>45748</v>
      </c>
      <c r="C43" s="142">
        <f t="shared" si="3"/>
        <v>1352959402.9913502</v>
      </c>
      <c r="D43" s="142">
        <f t="shared" si="4"/>
        <v>5339499.164508854</v>
      </c>
      <c r="E43" s="142">
        <f t="shared" si="7"/>
        <v>1358298902.155859</v>
      </c>
      <c r="F43" s="142"/>
      <c r="G43" s="142">
        <f>'Fluxo dív. garantidas - RRF'!K41+'Art. 9º-A'!I43</f>
        <v>199541928.61672151</v>
      </c>
      <c r="H43" s="142"/>
      <c r="I43" s="142"/>
      <c r="J43" s="142"/>
      <c r="K43" s="142"/>
      <c r="L43" s="142">
        <f t="shared" si="2"/>
        <v>1557840830.7725806</v>
      </c>
      <c r="M43" s="129">
        <f>VLOOKUP(B43,Encargos!$A$8:$B$652,2,0)</f>
        <v>3.9465331721730834E-3</v>
      </c>
    </row>
    <row r="44" spans="1:13" s="130" customFormat="1">
      <c r="A44" s="130">
        <f t="shared" si="8"/>
        <v>326</v>
      </c>
      <c r="B44" s="127">
        <v>45778</v>
      </c>
      <c r="C44" s="142">
        <f t="shared" si="3"/>
        <v>1557840830.7725806</v>
      </c>
      <c r="D44" s="142">
        <f t="shared" si="4"/>
        <v>6148070.5156096639</v>
      </c>
      <c r="E44" s="142">
        <f t="shared" si="7"/>
        <v>1563988901.2881904</v>
      </c>
      <c r="F44" s="142"/>
      <c r="G44" s="142">
        <f>'Fluxo dív. garantidas - RRF'!K42+'Art. 9º-A'!I44</f>
        <v>133879115.1062059</v>
      </c>
      <c r="H44" s="142"/>
      <c r="I44" s="142"/>
      <c r="J44" s="142"/>
      <c r="K44" s="142"/>
      <c r="L44" s="142">
        <f t="shared" si="2"/>
        <v>1697868016.3943963</v>
      </c>
      <c r="M44" s="129">
        <f>VLOOKUP(B44,Encargos!$A$8:$B$652,2,0)</f>
        <v>3.9465331721730834E-3</v>
      </c>
    </row>
    <row r="45" spans="1:13" s="130" customFormat="1">
      <c r="A45" s="130">
        <f t="shared" si="8"/>
        <v>325</v>
      </c>
      <c r="B45" s="127">
        <v>45809</v>
      </c>
      <c r="C45" s="142">
        <f t="shared" si="3"/>
        <v>1697868016.3943963</v>
      </c>
      <c r="D45" s="142">
        <f t="shared" si="4"/>
        <v>6700692.4486721978</v>
      </c>
      <c r="E45" s="142">
        <f t="shared" si="7"/>
        <v>1704568708.8430686</v>
      </c>
      <c r="F45" s="142"/>
      <c r="G45" s="142">
        <f>'Fluxo dív. garantidas - RRF'!K43+'Art. 9º-A'!I45</f>
        <v>194428011.50275105</v>
      </c>
      <c r="H45" s="142"/>
      <c r="I45" s="142"/>
      <c r="J45" s="142"/>
      <c r="K45" s="142"/>
      <c r="L45" s="142">
        <f t="shared" si="2"/>
        <v>1898996720.3458197</v>
      </c>
      <c r="M45" s="129">
        <f>VLOOKUP(B45,Encargos!$A$8:$B$652,2,0)</f>
        <v>3.9465331721730834E-3</v>
      </c>
    </row>
    <row r="46" spans="1:13" s="130" customFormat="1">
      <c r="A46" s="130">
        <f t="shared" si="8"/>
        <v>324</v>
      </c>
      <c r="B46" s="127">
        <v>45839</v>
      </c>
      <c r="C46" s="142">
        <f t="shared" si="3"/>
        <v>1898996720.3458197</v>
      </c>
      <c r="D46" s="142">
        <f t="shared" si="4"/>
        <v>7494453.55069267</v>
      </c>
      <c r="E46" s="142">
        <f t="shared" si="7"/>
        <v>1906491173.8965123</v>
      </c>
      <c r="F46" s="142"/>
      <c r="G46" s="142">
        <f>'Fluxo dív. garantidas - RRF'!K44+'Art. 9º-A'!I46</f>
        <v>135114177.63440666</v>
      </c>
      <c r="H46" s="142"/>
      <c r="I46" s="142"/>
      <c r="J46" s="142"/>
      <c r="K46" s="142"/>
      <c r="L46" s="142">
        <f t="shared" si="2"/>
        <v>2041605351.5309188</v>
      </c>
      <c r="M46" s="129">
        <f>VLOOKUP(B46,Encargos!$A$8:$B$652,2,0)</f>
        <v>3.9465331721730834E-3</v>
      </c>
    </row>
    <row r="47" spans="1:13" s="130" customFormat="1">
      <c r="A47" s="130">
        <f t="shared" si="8"/>
        <v>323</v>
      </c>
      <c r="B47" s="127">
        <v>45870</v>
      </c>
      <c r="C47" s="142">
        <f t="shared" si="3"/>
        <v>2041605351.5309188</v>
      </c>
      <c r="D47" s="142">
        <f t="shared" si="4"/>
        <v>8057263.2443028605</v>
      </c>
      <c r="E47" s="142">
        <f t="shared" si="7"/>
        <v>2049662614.7752216</v>
      </c>
      <c r="F47" s="142"/>
      <c r="G47" s="142">
        <f>'Fluxo dív. garantidas - RRF'!K45+'Art. 9º-A'!I47</f>
        <v>135761999.65048999</v>
      </c>
      <c r="H47" s="142"/>
      <c r="I47" s="142"/>
      <c r="J47" s="142"/>
      <c r="K47" s="142"/>
      <c r="L47" s="142">
        <f t="shared" si="2"/>
        <v>2185424614.4257116</v>
      </c>
      <c r="M47" s="129">
        <f>VLOOKUP(B47,Encargos!$A$8:$B$652,2,0)</f>
        <v>3.9465331721730834E-3</v>
      </c>
    </row>
    <row r="48" spans="1:13" s="130" customFormat="1">
      <c r="A48" s="130">
        <f t="shared" si="8"/>
        <v>322</v>
      </c>
      <c r="B48" s="127">
        <v>45901</v>
      </c>
      <c r="C48" s="142">
        <f t="shared" si="3"/>
        <v>2185424614.4257116</v>
      </c>
      <c r="D48" s="142">
        <f t="shared" si="4"/>
        <v>8624850.7361146417</v>
      </c>
      <c r="E48" s="142">
        <f t="shared" si="7"/>
        <v>2194049465.1618261</v>
      </c>
      <c r="F48" s="142"/>
      <c r="G48" s="142">
        <f>'Fluxo dív. garantidas - RRF'!K46+'Art. 9º-A'!I48</f>
        <v>136933888.88246545</v>
      </c>
      <c r="H48" s="142"/>
      <c r="I48" s="142"/>
      <c r="J48" s="142"/>
      <c r="K48" s="142"/>
      <c r="L48" s="142">
        <f t="shared" si="2"/>
        <v>2330983354.0442915</v>
      </c>
      <c r="M48" s="129">
        <f>VLOOKUP(B48,Encargos!$A$8:$B$652,2,0)</f>
        <v>3.9465331721730834E-3</v>
      </c>
    </row>
    <row r="49" spans="1:13" s="130" customFormat="1">
      <c r="A49" s="130">
        <f t="shared" si="8"/>
        <v>321</v>
      </c>
      <c r="B49" s="127">
        <v>45931</v>
      </c>
      <c r="C49" s="142">
        <f t="shared" si="3"/>
        <v>2330983354.0442915</v>
      </c>
      <c r="D49" s="142">
        <f t="shared" si="4"/>
        <v>9199303.1305190716</v>
      </c>
      <c r="E49" s="142">
        <f t="shared" si="7"/>
        <v>2340182657.1748104</v>
      </c>
      <c r="F49" s="142"/>
      <c r="G49" s="142">
        <f>'Fluxo dív. garantidas - RRF'!K47+'Art. 9º-A'!I49</f>
        <v>199293186.75655311</v>
      </c>
      <c r="H49" s="142"/>
      <c r="I49" s="142"/>
      <c r="J49" s="142"/>
      <c r="K49" s="142"/>
      <c r="L49" s="142">
        <f t="shared" si="2"/>
        <v>2539475843.9313636</v>
      </c>
      <c r="M49" s="129">
        <f>VLOOKUP(B49,Encargos!$A$8:$B$652,2,0)</f>
        <v>3.9465331721730834E-3</v>
      </c>
    </row>
    <row r="50" spans="1:13" s="130" customFormat="1">
      <c r="A50" s="130">
        <f t="shared" si="8"/>
        <v>320</v>
      </c>
      <c r="B50" s="127">
        <v>45962</v>
      </c>
      <c r="C50" s="142">
        <f t="shared" si="3"/>
        <v>2539475843.9313636</v>
      </c>
      <c r="D50" s="142">
        <f t="shared" si="4"/>
        <v>10022125.658007363</v>
      </c>
      <c r="E50" s="142">
        <f t="shared" si="7"/>
        <v>2549497969.5893707</v>
      </c>
      <c r="F50" s="142"/>
      <c r="G50" s="142">
        <f>'Fluxo dív. garantidas - RRF'!K48+'Art. 9º-A'!I50</f>
        <v>139046892.66897744</v>
      </c>
      <c r="H50" s="142"/>
      <c r="I50" s="142"/>
      <c r="J50" s="142"/>
      <c r="K50" s="142"/>
      <c r="L50" s="142">
        <f t="shared" si="2"/>
        <v>2688544862.258348</v>
      </c>
      <c r="M50" s="129">
        <f>VLOOKUP(B50,Encargos!$A$8:$B$652,2,0)</f>
        <v>3.9465331721730834E-3</v>
      </c>
    </row>
    <row r="51" spans="1:13" s="130" customFormat="1">
      <c r="A51" s="130">
        <f t="shared" si="8"/>
        <v>319</v>
      </c>
      <c r="B51" s="127">
        <v>45992</v>
      </c>
      <c r="C51" s="142">
        <f t="shared" si="3"/>
        <v>2688544862.258348</v>
      </c>
      <c r="D51" s="142">
        <f t="shared" si="4"/>
        <v>10610431.483778084</v>
      </c>
      <c r="E51" s="142">
        <f t="shared" si="7"/>
        <v>2699155293.742126</v>
      </c>
      <c r="F51" s="142"/>
      <c r="G51" s="142">
        <f>'Fluxo dív. garantidas - RRF'!K49+'Art. 9º-A'!I51</f>
        <v>196191100.70863873</v>
      </c>
      <c r="H51" s="142"/>
      <c r="I51" s="142"/>
      <c r="J51" s="142"/>
      <c r="K51" s="142"/>
      <c r="L51" s="142">
        <f t="shared" si="2"/>
        <v>2895346394.4507647</v>
      </c>
      <c r="M51" s="129">
        <f>VLOOKUP(B51,Encargos!$A$8:$B$652,2,0)</f>
        <v>3.9465331721730834E-3</v>
      </c>
    </row>
    <row r="52" spans="1:13" s="130" customFormat="1">
      <c r="A52" s="130">
        <f t="shared" si="8"/>
        <v>318</v>
      </c>
      <c r="B52" s="127">
        <v>46023</v>
      </c>
      <c r="C52" s="142">
        <f t="shared" si="3"/>
        <v>2895346394.4507647</v>
      </c>
      <c r="D52" s="142">
        <f t="shared" si="4"/>
        <v>11426580.590631675</v>
      </c>
      <c r="E52" s="142">
        <f t="shared" si="7"/>
        <v>2906772975.0413961</v>
      </c>
      <c r="F52" s="142"/>
      <c r="G52" s="142">
        <f>'Fluxo dív. garantidas - RRF'!K50+'Art. 9º-A'!I52</f>
        <v>141274784.31893039</v>
      </c>
      <c r="H52" s="142"/>
      <c r="I52" s="142"/>
      <c r="J52" s="142"/>
      <c r="K52" s="142"/>
      <c r="L52" s="142">
        <f t="shared" si="2"/>
        <v>3048047759.3603268</v>
      </c>
      <c r="M52" s="129">
        <f>VLOOKUP(B52,Encargos!$A$8:$B$652,2,0)</f>
        <v>3.9465331721730834E-3</v>
      </c>
    </row>
    <row r="53" spans="1:13" s="130" customFormat="1">
      <c r="A53" s="130">
        <f t="shared" si="8"/>
        <v>317</v>
      </c>
      <c r="B53" s="127">
        <v>46054</v>
      </c>
      <c r="C53" s="142">
        <f t="shared" si="3"/>
        <v>3048047759.3603268</v>
      </c>
      <c r="D53" s="142">
        <f t="shared" si="4"/>
        <v>12029221.592683369</v>
      </c>
      <c r="E53" s="142">
        <f t="shared" si="7"/>
        <v>3060076980.9530101</v>
      </c>
      <c r="F53" s="142"/>
      <c r="G53" s="142">
        <f>'Fluxo dív. garantidas - RRF'!K51+'Art. 9º-A'!I53</f>
        <v>151289113.63488257</v>
      </c>
      <c r="H53" s="142"/>
      <c r="I53" s="142"/>
      <c r="J53" s="142"/>
      <c r="K53" s="142"/>
      <c r="L53" s="142">
        <f t="shared" si="2"/>
        <v>3211366094.5878925</v>
      </c>
      <c r="M53" s="129">
        <f>VLOOKUP(B53,Encargos!$A$8:$B$652,2,0)</f>
        <v>3.9465331721730834E-3</v>
      </c>
    </row>
    <row r="54" spans="1:13" s="130" customFormat="1">
      <c r="A54" s="130">
        <f t="shared" si="8"/>
        <v>316</v>
      </c>
      <c r="B54" s="127">
        <v>46082</v>
      </c>
      <c r="C54" s="142">
        <f t="shared" si="3"/>
        <v>3211366094.5878925</v>
      </c>
      <c r="D54" s="142">
        <f t="shared" si="4"/>
        <v>8960085.4976456016</v>
      </c>
      <c r="E54" s="142">
        <f t="shared" si="7"/>
        <v>3220326180.0855379</v>
      </c>
      <c r="F54" s="142"/>
      <c r="G54" s="142">
        <f>'Fluxo dív. garantidas - RRF'!K52+'Art. 9º-A'!I54</f>
        <v>152234757.71203646</v>
      </c>
      <c r="H54" s="142"/>
      <c r="I54" s="142"/>
      <c r="J54" s="142"/>
      <c r="K54" s="142"/>
      <c r="L54" s="142">
        <f t="shared" si="2"/>
        <v>3372560937.7975745</v>
      </c>
      <c r="M54" s="129">
        <f>VLOOKUP(B54,Encargos!$A$8:$B$652,2,0)</f>
        <v>2.7901164905321796E-3</v>
      </c>
    </row>
    <row r="55" spans="1:13" s="130" customFormat="1">
      <c r="A55" s="130">
        <f t="shared" si="8"/>
        <v>315</v>
      </c>
      <c r="B55" s="127">
        <v>46113</v>
      </c>
      <c r="C55" s="142">
        <f t="shared" si="3"/>
        <v>3372560937.7975745</v>
      </c>
      <c r="D55" s="142">
        <f t="shared" si="4"/>
        <v>9409837.887873685</v>
      </c>
      <c r="E55" s="142">
        <f t="shared" si="7"/>
        <v>3381970775.6854482</v>
      </c>
      <c r="F55" s="142"/>
      <c r="G55" s="142">
        <f>'Fluxo dív. garantidas - RRF'!K53+'Art. 9º-A'!I55</f>
        <v>241470694.17921311</v>
      </c>
      <c r="H55" s="142"/>
      <c r="I55" s="142"/>
      <c r="J55" s="142"/>
      <c r="K55" s="142"/>
      <c r="L55" s="142">
        <f t="shared" si="2"/>
        <v>3623441469.8646612</v>
      </c>
      <c r="M55" s="129">
        <f>VLOOKUP(B55,Encargos!$A$8:$B$652,2,0)</f>
        <v>2.7901164905321796E-3</v>
      </c>
    </row>
    <row r="56" spans="1:13" s="130" customFormat="1">
      <c r="A56" s="130">
        <f t="shared" si="8"/>
        <v>314</v>
      </c>
      <c r="B56" s="127">
        <v>46143</v>
      </c>
      <c r="C56" s="142">
        <f t="shared" si="3"/>
        <v>3623441469.8646612</v>
      </c>
      <c r="D56" s="142">
        <f t="shared" si="4"/>
        <v>10109823.797547551</v>
      </c>
      <c r="E56" s="142">
        <f t="shared" si="7"/>
        <v>3633551293.6622086</v>
      </c>
      <c r="F56" s="142"/>
      <c r="G56" s="142">
        <f>'Fluxo dív. garantidas - RRF'!K54+'Art. 9º-A'!I56</f>
        <v>159301216.24096495</v>
      </c>
      <c r="H56" s="142"/>
      <c r="I56" s="142"/>
      <c r="J56" s="142"/>
      <c r="K56" s="142"/>
      <c r="L56" s="142">
        <f t="shared" si="2"/>
        <v>3792852509.9031734</v>
      </c>
      <c r="M56" s="129">
        <f>VLOOKUP(B56,Encargos!$A$8:$B$652,2,0)</f>
        <v>2.7901164905321796E-3</v>
      </c>
    </row>
    <row r="57" spans="1:13" s="130" customFormat="1">
      <c r="A57" s="130">
        <f t="shared" si="8"/>
        <v>313</v>
      </c>
      <c r="B57" s="127">
        <v>46174</v>
      </c>
      <c r="C57" s="142">
        <f t="shared" si="3"/>
        <v>3792852509.9031734</v>
      </c>
      <c r="D57" s="142">
        <f t="shared" si="4"/>
        <v>10582500.334037211</v>
      </c>
      <c r="E57" s="142">
        <f t="shared" si="7"/>
        <v>3803435010.2372108</v>
      </c>
      <c r="F57" s="142"/>
      <c r="G57" s="142">
        <f>'Fluxo dív. garantidas - RRF'!K55+'Art. 9º-A'!I57</f>
        <v>232095360.16081712</v>
      </c>
      <c r="H57" s="142"/>
      <c r="I57" s="142"/>
      <c r="J57" s="142"/>
      <c r="K57" s="142"/>
      <c r="L57" s="142">
        <f t="shared" si="2"/>
        <v>4035530370.3980279</v>
      </c>
      <c r="M57" s="129">
        <f>VLOOKUP(B57,Encargos!$A$8:$B$652,2,0)</f>
        <v>2.7901164905321796E-3</v>
      </c>
    </row>
    <row r="58" spans="1:13" s="130" customFormat="1">
      <c r="A58" s="130">
        <f t="shared" si="8"/>
        <v>312</v>
      </c>
      <c r="B58" s="127">
        <v>46204</v>
      </c>
      <c r="C58" s="142">
        <f t="shared" si="3"/>
        <v>4035530370.3980279</v>
      </c>
      <c r="D58" s="142">
        <f t="shared" si="4"/>
        <v>11259599.834490972</v>
      </c>
      <c r="E58" s="142">
        <f t="shared" si="7"/>
        <v>4046789970.2325187</v>
      </c>
      <c r="F58" s="142"/>
      <c r="G58" s="142">
        <f>'Fluxo dív. garantidas - RRF'!K56+'Art. 9º-A'!I58</f>
        <v>159670797.17687905</v>
      </c>
      <c r="H58" s="142"/>
      <c r="I58" s="142"/>
      <c r="J58" s="142"/>
      <c r="K58" s="142"/>
      <c r="L58" s="142">
        <f t="shared" si="2"/>
        <v>4206460767.4093976</v>
      </c>
      <c r="M58" s="129">
        <f>VLOOKUP(B58,Encargos!$A$8:$B$652,2,0)</f>
        <v>2.7901164905321796E-3</v>
      </c>
    </row>
    <row r="59" spans="1:13" s="130" customFormat="1">
      <c r="A59" s="130">
        <f t="shared" si="8"/>
        <v>311</v>
      </c>
      <c r="B59" s="127">
        <v>46235</v>
      </c>
      <c r="C59" s="142">
        <f t="shared" si="3"/>
        <v>4206460767.4093976</v>
      </c>
      <c r="D59" s="142">
        <f t="shared" si="4"/>
        <v>11736515.553925607</v>
      </c>
      <c r="E59" s="142">
        <f t="shared" si="7"/>
        <v>4218197282.9633231</v>
      </c>
      <c r="F59" s="142"/>
      <c r="G59" s="142">
        <f>'Fluxo dív. garantidas - RRF'!K57+'Art. 9º-A'!I59</f>
        <v>160287163.32488295</v>
      </c>
      <c r="H59" s="142"/>
      <c r="I59" s="142"/>
      <c r="J59" s="142"/>
      <c r="K59" s="142"/>
      <c r="L59" s="142">
        <f t="shared" si="2"/>
        <v>4378484446.2882061</v>
      </c>
      <c r="M59" s="129">
        <f>VLOOKUP(B59,Encargos!$A$8:$B$652,2,0)</f>
        <v>2.7901164905321796E-3</v>
      </c>
    </row>
    <row r="60" spans="1:13" s="130" customFormat="1">
      <c r="A60" s="130">
        <f t="shared" si="8"/>
        <v>310</v>
      </c>
      <c r="B60" s="127">
        <v>46266</v>
      </c>
      <c r="C60" s="142">
        <f t="shared" si="3"/>
        <v>4378484446.2882061</v>
      </c>
      <c r="D60" s="142">
        <f t="shared" si="4"/>
        <v>12216481.657127382</v>
      </c>
      <c r="E60" s="142">
        <f t="shared" si="7"/>
        <v>4390700927.9453335</v>
      </c>
      <c r="F60" s="142"/>
      <c r="G60" s="142">
        <f>'Fluxo dív. garantidas - RRF'!K58+'Art. 9º-A'!I60</f>
        <v>161402129.64260593</v>
      </c>
      <c r="H60" s="142"/>
      <c r="I60" s="142"/>
      <c r="J60" s="142"/>
      <c r="K60" s="142"/>
      <c r="L60" s="142">
        <f t="shared" si="2"/>
        <v>4552103057.5879393</v>
      </c>
      <c r="M60" s="129">
        <f>VLOOKUP(B60,Encargos!$A$8:$B$652,2,0)</f>
        <v>2.7901164905321796E-3</v>
      </c>
    </row>
    <row r="61" spans="1:13" s="130" customFormat="1">
      <c r="A61" s="130">
        <f t="shared" si="8"/>
        <v>309</v>
      </c>
      <c r="B61" s="127">
        <v>46296</v>
      </c>
      <c r="C61" s="142">
        <f t="shared" si="3"/>
        <v>4552103057.5879393</v>
      </c>
      <c r="D61" s="142">
        <f t="shared" si="4"/>
        <v>12700897.807578065</v>
      </c>
      <c r="E61" s="142">
        <f t="shared" si="7"/>
        <v>4564803955.3955173</v>
      </c>
      <c r="F61" s="142"/>
      <c r="G61" s="142">
        <f>'Fluxo dív. garantidas - RRF'!K59+'Art. 9º-A'!I61</f>
        <v>244786483.0778833</v>
      </c>
      <c r="H61" s="142"/>
      <c r="I61" s="142"/>
      <c r="J61" s="142"/>
      <c r="K61" s="142"/>
      <c r="L61" s="142">
        <f t="shared" si="2"/>
        <v>4809590438.4734011</v>
      </c>
      <c r="M61" s="129">
        <f>VLOOKUP(B61,Encargos!$A$8:$B$652,2,0)</f>
        <v>2.7901164905321796E-3</v>
      </c>
    </row>
    <row r="62" spans="1:13" s="130" customFormat="1">
      <c r="A62" s="130">
        <f t="shared" si="8"/>
        <v>308</v>
      </c>
      <c r="B62" s="127">
        <v>46327</v>
      </c>
      <c r="C62" s="142">
        <f t="shared" si="3"/>
        <v>4809590438.4734011</v>
      </c>
      <c r="D62" s="142">
        <f t="shared" si="4"/>
        <v>13419317.595090533</v>
      </c>
      <c r="E62" s="142">
        <f t="shared" si="7"/>
        <v>4823009756.0684919</v>
      </c>
      <c r="F62" s="142"/>
      <c r="G62" s="142">
        <f>'Fluxo dív. garantidas - RRF'!K60+'Art. 9º-A'!I62</f>
        <v>163109708.92975879</v>
      </c>
      <c r="H62" s="142"/>
      <c r="I62" s="142"/>
      <c r="J62" s="142"/>
      <c r="K62" s="142"/>
      <c r="L62" s="142">
        <f t="shared" si="2"/>
        <v>4986119464.998251</v>
      </c>
      <c r="M62" s="129">
        <f>VLOOKUP(B62,Encargos!$A$8:$B$652,2,0)</f>
        <v>2.7901164905321796E-3</v>
      </c>
    </row>
    <row r="63" spans="1:13" s="130" customFormat="1">
      <c r="A63" s="130">
        <f t="shared" si="8"/>
        <v>307</v>
      </c>
      <c r="B63" s="127">
        <v>46357</v>
      </c>
      <c r="C63" s="142">
        <f t="shared" si="3"/>
        <v>4986119464.998251</v>
      </c>
      <c r="D63" s="142">
        <f t="shared" si="4"/>
        <v>13911854.143055109</v>
      </c>
      <c r="E63" s="142">
        <f t="shared" si="7"/>
        <v>5000031319.1413059</v>
      </c>
      <c r="F63" s="142"/>
      <c r="G63" s="142">
        <f>'Fluxo dív. garantidas - RRF'!K61+'Art. 9º-A'!I63</f>
        <v>235288799.39789656</v>
      </c>
      <c r="H63" s="142"/>
      <c r="I63" s="142"/>
      <c r="J63" s="142"/>
      <c r="K63" s="142"/>
      <c r="L63" s="142">
        <f t="shared" si="2"/>
        <v>5235320118.5392027</v>
      </c>
      <c r="M63" s="129">
        <f>VLOOKUP(B63,Encargos!$A$8:$B$652,2,0)</f>
        <v>2.7901164905321796E-3</v>
      </c>
    </row>
    <row r="64" spans="1:13" s="130" customFormat="1">
      <c r="A64" s="130">
        <f t="shared" si="8"/>
        <v>306</v>
      </c>
      <c r="B64" s="127">
        <v>46388</v>
      </c>
      <c r="C64" s="142">
        <f t="shared" si="3"/>
        <v>5235320118.5392027</v>
      </c>
      <c r="D64" s="142">
        <f t="shared" si="4"/>
        <v>14607152.995951114</v>
      </c>
      <c r="E64" s="142">
        <f t="shared" si="7"/>
        <v>5249927271.5351534</v>
      </c>
      <c r="F64" s="142"/>
      <c r="G64" s="142">
        <f>'Fluxo dív. garantidas - RRF'!K62+'Art. 9º-A'!I64</f>
        <v>165041866.33390874</v>
      </c>
      <c r="H64" s="142"/>
      <c r="I64" s="142"/>
      <c r="J64" s="142"/>
      <c r="K64" s="142"/>
      <c r="L64" s="142">
        <f t="shared" si="2"/>
        <v>5414969137.8690624</v>
      </c>
      <c r="M64" s="129">
        <f>VLOOKUP(B64,Encargos!$A$8:$B$652,2,0)</f>
        <v>2.7901164905321796E-3</v>
      </c>
    </row>
    <row r="65" spans="1:13" s="130" customFormat="1">
      <c r="A65" s="130">
        <f t="shared" si="8"/>
        <v>305</v>
      </c>
      <c r="B65" s="127">
        <v>46419</v>
      </c>
      <c r="C65" s="142">
        <f t="shared" si="3"/>
        <v>5414969137.8690624</v>
      </c>
      <c r="D65" s="142">
        <f t="shared" si="4"/>
        <v>15108394.687291291</v>
      </c>
      <c r="E65" s="142">
        <f t="shared" si="7"/>
        <v>5430077532.5563536</v>
      </c>
      <c r="F65" s="142"/>
      <c r="G65" s="142">
        <f>'Fluxo dív. garantidas - RRF'!K63+'Art. 9º-A'!I65</f>
        <v>175333074.60259464</v>
      </c>
      <c r="H65" s="142"/>
      <c r="I65" s="142"/>
      <c r="J65" s="142"/>
      <c r="K65" s="142"/>
      <c r="L65" s="142">
        <f t="shared" si="2"/>
        <v>5605410607.1589479</v>
      </c>
      <c r="M65" s="129">
        <f>VLOOKUP(B65,Encargos!$A$8:$B$652,2,0)</f>
        <v>2.7901164905321796E-3</v>
      </c>
    </row>
    <row r="66" spans="1:13" s="130" customFormat="1">
      <c r="A66" s="130">
        <f t="shared" si="8"/>
        <v>304</v>
      </c>
      <c r="B66" s="127">
        <v>46447</v>
      </c>
      <c r="C66" s="142">
        <f t="shared" si="3"/>
        <v>5605410607.1589479</v>
      </c>
      <c r="D66" s="142">
        <f t="shared" si="4"/>
        <v>13824454.741786567</v>
      </c>
      <c r="E66" s="142">
        <f t="shared" si="7"/>
        <v>5619235061.9007349</v>
      </c>
      <c r="F66" s="142"/>
      <c r="G66" s="142">
        <f>'Fluxo dív. garantidas - RRF'!K64+'Art. 9º-A'!I66</f>
        <v>175951875.61234486</v>
      </c>
      <c r="H66" s="142"/>
      <c r="I66" s="142"/>
      <c r="J66" s="142"/>
      <c r="K66" s="142"/>
      <c r="L66" s="142">
        <f t="shared" si="2"/>
        <v>5795186937.5130796</v>
      </c>
      <c r="M66" s="129">
        <f>VLOOKUP(B66,Encargos!$A$8:$B$652,2,0)</f>
        <v>2.4662697723036864E-3</v>
      </c>
    </row>
    <row r="67" spans="1:13" s="130" customFormat="1">
      <c r="A67" s="130">
        <f t="shared" si="8"/>
        <v>303</v>
      </c>
      <c r="B67" s="127">
        <v>46478</v>
      </c>
      <c r="C67" s="142">
        <f t="shared" si="3"/>
        <v>5795186937.5130796</v>
      </c>
      <c r="D67" s="142">
        <f t="shared" si="4"/>
        <v>14292494.368837681</v>
      </c>
      <c r="E67" s="142">
        <f t="shared" si="7"/>
        <v>5809479431.881917</v>
      </c>
      <c r="F67" s="142"/>
      <c r="G67" s="142">
        <f>'Fluxo dív. garantidas - RRF'!K65+'Art. 9º-A'!I67</f>
        <v>277010636.93086433</v>
      </c>
      <c r="H67" s="142"/>
      <c r="I67" s="142"/>
      <c r="J67" s="142"/>
      <c r="K67" s="142"/>
      <c r="L67" s="142">
        <f t="shared" si="2"/>
        <v>6086490068.8127813</v>
      </c>
      <c r="M67" s="129">
        <f>VLOOKUP(B67,Encargos!$A$8:$B$652,2,0)</f>
        <v>2.4662697723036864E-3</v>
      </c>
    </row>
    <row r="68" spans="1:13" s="130" customFormat="1">
      <c r="A68" s="130">
        <f t="shared" si="8"/>
        <v>302</v>
      </c>
      <c r="B68" s="127">
        <v>46508</v>
      </c>
      <c r="C68" s="142">
        <f t="shared" si="3"/>
        <v>6086490068.8127813</v>
      </c>
      <c r="D68" s="142">
        <f t="shared" si="4"/>
        <v>15010926.476139547</v>
      </c>
      <c r="E68" s="142">
        <f t="shared" si="7"/>
        <v>6101500995.2889214</v>
      </c>
      <c r="F68" s="142"/>
      <c r="G68" s="142">
        <f>'Fluxo dív. garantidas - RRF'!K66+'Art. 9º-A'!I68</f>
        <v>170827374.61889884</v>
      </c>
      <c r="H68" s="142"/>
      <c r="I68" s="142"/>
      <c r="J68" s="142"/>
      <c r="K68" s="142"/>
      <c r="L68" s="142">
        <f t="shared" si="2"/>
        <v>6272328369.9078197</v>
      </c>
      <c r="M68" s="129">
        <f>VLOOKUP(B68,Encargos!$A$8:$B$652,2,0)</f>
        <v>2.4662697723036864E-3</v>
      </c>
    </row>
    <row r="69" spans="1:13" s="130" customFormat="1">
      <c r="A69" s="130">
        <f t="shared" si="8"/>
        <v>301</v>
      </c>
      <c r="B69" s="127">
        <v>46539</v>
      </c>
      <c r="C69" s="142">
        <f t="shared" si="3"/>
        <v>6272328369.9078197</v>
      </c>
      <c r="D69" s="142">
        <f t="shared" ref="D69:D132" si="9">C69*M69</f>
        <v>15469253.860666512</v>
      </c>
      <c r="E69" s="142">
        <f t="shared" ref="E69:E132" si="10">C69+D69</f>
        <v>6287797623.768486</v>
      </c>
      <c r="F69" s="142"/>
      <c r="G69" s="142"/>
      <c r="H69" s="142"/>
      <c r="I69" s="142"/>
      <c r="J69" s="142"/>
      <c r="K69" s="142"/>
      <c r="L69" s="142">
        <f t="shared" ref="L69:L132" si="11">SUM(E69:H69)-I69</f>
        <v>6287797623.768486</v>
      </c>
      <c r="M69" s="129">
        <f>VLOOKUP(B69,Encargos!$A$8:$B$652,2,0)</f>
        <v>2.4662697723036864E-3</v>
      </c>
    </row>
    <row r="70" spans="1:13" s="130" customFormat="1">
      <c r="A70" s="130">
        <f t="shared" si="8"/>
        <v>300</v>
      </c>
      <c r="B70" s="127">
        <v>46569</v>
      </c>
      <c r="C70" s="142">
        <f t="shared" si="3"/>
        <v>6287797623.768486</v>
      </c>
      <c r="D70" s="142">
        <f t="shared" si="9"/>
        <v>15505708.940213086</v>
      </c>
      <c r="E70" s="142">
        <f t="shared" si="10"/>
        <v>6303303332.7086992</v>
      </c>
      <c r="F70" s="142"/>
      <c r="G70" s="142">
        <f>-(E70)</f>
        <v>-6303303332.7086992</v>
      </c>
      <c r="H70" s="142">
        <f t="shared" ref="H70:H132" si="12">SUM(E70:G70)*$N$4</f>
        <v>0</v>
      </c>
      <c r="I70" s="142">
        <f t="shared" si="5"/>
        <v>0</v>
      </c>
      <c r="J70" s="142">
        <f t="shared" si="6"/>
        <v>0</v>
      </c>
      <c r="K70" s="142">
        <f t="shared" si="1"/>
        <v>0</v>
      </c>
      <c r="L70" s="142">
        <f t="shared" si="11"/>
        <v>0</v>
      </c>
      <c r="M70" s="129">
        <f>VLOOKUP(B70,Encargos!$A$8:$B$652,2,0)</f>
        <v>2.4659999999999999E-3</v>
      </c>
    </row>
    <row r="71" spans="1:13">
      <c r="A71">
        <f t="shared" si="8"/>
        <v>299</v>
      </c>
      <c r="B71" s="1">
        <v>46600</v>
      </c>
      <c r="C71" s="6">
        <f t="shared" ref="C71:C134" si="13">L70</f>
        <v>0</v>
      </c>
      <c r="D71" s="6">
        <f t="shared" si="9"/>
        <v>0</v>
      </c>
      <c r="E71" s="6">
        <f t="shared" si="10"/>
        <v>0</v>
      </c>
      <c r="F71" s="6"/>
      <c r="G71" s="6"/>
      <c r="H71" s="6">
        <f t="shared" si="12"/>
        <v>0</v>
      </c>
      <c r="I71" s="6">
        <f t="shared" si="5"/>
        <v>0</v>
      </c>
      <c r="J71" s="6">
        <f t="shared" si="6"/>
        <v>0</v>
      </c>
      <c r="K71" s="6">
        <f t="shared" ref="K71:K134" si="14">I71-J71</f>
        <v>0</v>
      </c>
      <c r="L71" s="6">
        <f t="shared" si="11"/>
        <v>0</v>
      </c>
      <c r="M71" s="17">
        <f>VLOOKUP(B71,Encargos!$A$8:$B$652,2,0)</f>
        <v>2.4659999999999999E-3</v>
      </c>
    </row>
    <row r="72" spans="1:13">
      <c r="A72">
        <f t="shared" si="8"/>
        <v>298</v>
      </c>
      <c r="B72" s="1">
        <v>46631</v>
      </c>
      <c r="C72" s="6">
        <f t="shared" si="13"/>
        <v>0</v>
      </c>
      <c r="D72" s="6">
        <f t="shared" si="9"/>
        <v>0</v>
      </c>
      <c r="E72" s="6">
        <f t="shared" si="10"/>
        <v>0</v>
      </c>
      <c r="F72" s="6"/>
      <c r="G72" s="6"/>
      <c r="H72" s="6">
        <f t="shared" si="12"/>
        <v>0</v>
      </c>
      <c r="I72" s="6">
        <f t="shared" si="5"/>
        <v>0</v>
      </c>
      <c r="J72" s="6">
        <f t="shared" si="6"/>
        <v>0</v>
      </c>
      <c r="K72" s="6">
        <f t="shared" si="14"/>
        <v>0</v>
      </c>
      <c r="L72" s="6">
        <f t="shared" si="11"/>
        <v>0</v>
      </c>
      <c r="M72" s="17">
        <f>VLOOKUP(B72,Encargos!$A$8:$B$652,2,0)</f>
        <v>2.4659999999999999E-3</v>
      </c>
    </row>
    <row r="73" spans="1:13">
      <c r="A73">
        <f t="shared" si="8"/>
        <v>297</v>
      </c>
      <c r="B73" s="1">
        <v>46661</v>
      </c>
      <c r="C73" s="6">
        <f t="shared" si="13"/>
        <v>0</v>
      </c>
      <c r="D73" s="6">
        <f t="shared" si="9"/>
        <v>0</v>
      </c>
      <c r="E73" s="6">
        <f t="shared" si="10"/>
        <v>0</v>
      </c>
      <c r="F73" s="6"/>
      <c r="G73" s="6"/>
      <c r="H73" s="6">
        <f t="shared" si="12"/>
        <v>0</v>
      </c>
      <c r="I73" s="6">
        <f t="shared" si="5"/>
        <v>0</v>
      </c>
      <c r="J73" s="6">
        <f t="shared" si="6"/>
        <v>0</v>
      </c>
      <c r="K73" s="6">
        <f t="shared" si="14"/>
        <v>0</v>
      </c>
      <c r="L73" s="6">
        <f t="shared" si="11"/>
        <v>0</v>
      </c>
      <c r="M73" s="17">
        <f>VLOOKUP(B73,Encargos!$A$8:$B$652,2,0)</f>
        <v>2.4659999999999999E-3</v>
      </c>
    </row>
    <row r="74" spans="1:13">
      <c r="A74">
        <f t="shared" si="8"/>
        <v>296</v>
      </c>
      <c r="B74" s="1">
        <v>46692</v>
      </c>
      <c r="C74" s="6">
        <f t="shared" si="13"/>
        <v>0</v>
      </c>
      <c r="D74" s="6">
        <f t="shared" si="9"/>
        <v>0</v>
      </c>
      <c r="E74" s="6">
        <f t="shared" si="10"/>
        <v>0</v>
      </c>
      <c r="F74" s="6"/>
      <c r="G74" s="6"/>
      <c r="H74" s="6">
        <f t="shared" si="12"/>
        <v>0</v>
      </c>
      <c r="I74" s="6">
        <f t="shared" ref="I74:I137" si="15">PMT($N$4,A74,-SUM(E74:G74))</f>
        <v>0</v>
      </c>
      <c r="J74" s="6">
        <f t="shared" ref="J74:J137" si="16">H74</f>
        <v>0</v>
      </c>
      <c r="K74" s="6">
        <f t="shared" si="14"/>
        <v>0</v>
      </c>
      <c r="L74" s="6">
        <f t="shared" si="11"/>
        <v>0</v>
      </c>
      <c r="M74" s="17">
        <f>VLOOKUP(B74,Encargos!$A$8:$B$652,2,0)</f>
        <v>2.4659999999999999E-3</v>
      </c>
    </row>
    <row r="75" spans="1:13">
      <c r="A75">
        <f t="shared" si="8"/>
        <v>295</v>
      </c>
      <c r="B75" s="1">
        <v>46722</v>
      </c>
      <c r="C75" s="6">
        <f t="shared" si="13"/>
        <v>0</v>
      </c>
      <c r="D75" s="6">
        <f t="shared" si="9"/>
        <v>0</v>
      </c>
      <c r="E75" s="6">
        <f t="shared" si="10"/>
        <v>0</v>
      </c>
      <c r="F75" s="6"/>
      <c r="G75" s="6"/>
      <c r="H75" s="6">
        <f t="shared" si="12"/>
        <v>0</v>
      </c>
      <c r="I75" s="6">
        <f t="shared" si="15"/>
        <v>0</v>
      </c>
      <c r="J75" s="6">
        <f t="shared" si="16"/>
        <v>0</v>
      </c>
      <c r="K75" s="6">
        <f t="shared" si="14"/>
        <v>0</v>
      </c>
      <c r="L75" s="6">
        <f t="shared" si="11"/>
        <v>0</v>
      </c>
      <c r="M75" s="17">
        <f>VLOOKUP(B75,Encargos!$A$8:$B$652,2,0)</f>
        <v>2.4659999999999999E-3</v>
      </c>
    </row>
    <row r="76" spans="1:13">
      <c r="A76">
        <f t="shared" ref="A76:A139" si="17">A75-1</f>
        <v>294</v>
      </c>
      <c r="B76" s="1">
        <v>46753</v>
      </c>
      <c r="C76" s="6">
        <f t="shared" si="13"/>
        <v>0</v>
      </c>
      <c r="D76" s="6">
        <f t="shared" si="9"/>
        <v>0</v>
      </c>
      <c r="E76" s="6">
        <f t="shared" si="10"/>
        <v>0</v>
      </c>
      <c r="F76" s="6"/>
      <c r="G76" s="6"/>
      <c r="H76" s="6">
        <f t="shared" si="12"/>
        <v>0</v>
      </c>
      <c r="I76" s="6">
        <f t="shared" si="15"/>
        <v>0</v>
      </c>
      <c r="J76" s="6">
        <f t="shared" si="16"/>
        <v>0</v>
      </c>
      <c r="K76" s="6">
        <f t="shared" si="14"/>
        <v>0</v>
      </c>
      <c r="L76" s="6">
        <f t="shared" si="11"/>
        <v>0</v>
      </c>
      <c r="M76" s="17">
        <f>VLOOKUP(B76,Encargos!$A$8:$B$652,2,0)</f>
        <v>2.4659999999999999E-3</v>
      </c>
    </row>
    <row r="77" spans="1:13">
      <c r="A77">
        <f t="shared" si="17"/>
        <v>293</v>
      </c>
      <c r="B77" s="1">
        <v>46784</v>
      </c>
      <c r="C77" s="6">
        <f t="shared" si="13"/>
        <v>0</v>
      </c>
      <c r="D77" s="6">
        <f t="shared" si="9"/>
        <v>0</v>
      </c>
      <c r="E77" s="6">
        <f t="shared" si="10"/>
        <v>0</v>
      </c>
      <c r="F77" s="6"/>
      <c r="G77" s="6"/>
      <c r="H77" s="6">
        <f t="shared" si="12"/>
        <v>0</v>
      </c>
      <c r="I77" s="6">
        <f t="shared" si="15"/>
        <v>0</v>
      </c>
      <c r="J77" s="6">
        <f t="shared" si="16"/>
        <v>0</v>
      </c>
      <c r="K77" s="6">
        <f t="shared" si="14"/>
        <v>0</v>
      </c>
      <c r="L77" s="6">
        <f t="shared" si="11"/>
        <v>0</v>
      </c>
      <c r="M77" s="17">
        <f>VLOOKUP(B77,Encargos!$A$8:$B$652,2,0)</f>
        <v>2.4659999999999999E-3</v>
      </c>
    </row>
    <row r="78" spans="1:13">
      <c r="A78">
        <f t="shared" si="17"/>
        <v>292</v>
      </c>
      <c r="B78" s="1">
        <v>46813</v>
      </c>
      <c r="C78" s="6">
        <f t="shared" si="13"/>
        <v>0</v>
      </c>
      <c r="D78" s="6">
        <f t="shared" si="9"/>
        <v>0</v>
      </c>
      <c r="E78" s="6">
        <f t="shared" si="10"/>
        <v>0</v>
      </c>
      <c r="F78" s="6"/>
      <c r="G78" s="6"/>
      <c r="H78" s="6">
        <f t="shared" si="12"/>
        <v>0</v>
      </c>
      <c r="I78" s="6">
        <f t="shared" si="15"/>
        <v>0</v>
      </c>
      <c r="J78" s="6">
        <f t="shared" si="16"/>
        <v>0</v>
      </c>
      <c r="K78" s="6">
        <f t="shared" si="14"/>
        <v>0</v>
      </c>
      <c r="L78" s="6">
        <f t="shared" si="11"/>
        <v>0</v>
      </c>
      <c r="M78" s="17">
        <f>VLOOKUP(B78,Encargos!$A$8:$B$652,2,0)</f>
        <v>2.4659999999999999E-3</v>
      </c>
    </row>
    <row r="79" spans="1:13">
      <c r="A79">
        <f t="shared" si="17"/>
        <v>291</v>
      </c>
      <c r="B79" s="1">
        <v>46844</v>
      </c>
      <c r="C79" s="6">
        <f t="shared" si="13"/>
        <v>0</v>
      </c>
      <c r="D79" s="6">
        <f t="shared" si="9"/>
        <v>0</v>
      </c>
      <c r="E79" s="6">
        <f t="shared" si="10"/>
        <v>0</v>
      </c>
      <c r="F79" s="6"/>
      <c r="G79" s="6"/>
      <c r="H79" s="6">
        <f t="shared" si="12"/>
        <v>0</v>
      </c>
      <c r="I79" s="6">
        <f t="shared" si="15"/>
        <v>0</v>
      </c>
      <c r="J79" s="6">
        <f t="shared" si="16"/>
        <v>0</v>
      </c>
      <c r="K79" s="6">
        <f t="shared" si="14"/>
        <v>0</v>
      </c>
      <c r="L79" s="6">
        <f t="shared" si="11"/>
        <v>0</v>
      </c>
      <c r="M79" s="17">
        <f>VLOOKUP(B79,Encargos!$A$8:$B$652,2,0)</f>
        <v>2.4659999999999999E-3</v>
      </c>
    </row>
    <row r="80" spans="1:13">
      <c r="A80">
        <f t="shared" si="17"/>
        <v>290</v>
      </c>
      <c r="B80" s="1">
        <v>46874</v>
      </c>
      <c r="C80" s="6">
        <f t="shared" si="13"/>
        <v>0</v>
      </c>
      <c r="D80" s="6">
        <f t="shared" si="9"/>
        <v>0</v>
      </c>
      <c r="E80" s="6">
        <f t="shared" si="10"/>
        <v>0</v>
      </c>
      <c r="F80" s="6"/>
      <c r="G80" s="6"/>
      <c r="H80" s="6">
        <f t="shared" si="12"/>
        <v>0</v>
      </c>
      <c r="I80" s="6">
        <f t="shared" si="15"/>
        <v>0</v>
      </c>
      <c r="J80" s="6">
        <f t="shared" si="16"/>
        <v>0</v>
      </c>
      <c r="K80" s="6">
        <f t="shared" si="14"/>
        <v>0</v>
      </c>
      <c r="L80" s="6">
        <f t="shared" si="11"/>
        <v>0</v>
      </c>
      <c r="M80" s="17">
        <f>VLOOKUP(B80,Encargos!$A$8:$B$652,2,0)</f>
        <v>2.4659999999999999E-3</v>
      </c>
    </row>
    <row r="81" spans="1:13">
      <c r="A81">
        <f t="shared" si="17"/>
        <v>289</v>
      </c>
      <c r="B81" s="1">
        <v>46905</v>
      </c>
      <c r="C81" s="6">
        <f t="shared" si="13"/>
        <v>0</v>
      </c>
      <c r="D81" s="6">
        <f t="shared" si="9"/>
        <v>0</v>
      </c>
      <c r="E81" s="6">
        <f t="shared" si="10"/>
        <v>0</v>
      </c>
      <c r="F81" s="6"/>
      <c r="G81" s="6"/>
      <c r="H81" s="6">
        <f t="shared" si="12"/>
        <v>0</v>
      </c>
      <c r="I81" s="6">
        <f t="shared" si="15"/>
        <v>0</v>
      </c>
      <c r="J81" s="6">
        <f t="shared" si="16"/>
        <v>0</v>
      </c>
      <c r="K81" s="6">
        <f t="shared" si="14"/>
        <v>0</v>
      </c>
      <c r="L81" s="6">
        <f t="shared" si="11"/>
        <v>0</v>
      </c>
      <c r="M81" s="17">
        <f>VLOOKUP(B81,Encargos!$A$8:$B$652,2,0)</f>
        <v>2.4659999999999999E-3</v>
      </c>
    </row>
    <row r="82" spans="1:13">
      <c r="A82">
        <f t="shared" si="17"/>
        <v>288</v>
      </c>
      <c r="B82" s="1">
        <v>46935</v>
      </c>
      <c r="C82" s="6">
        <f t="shared" si="13"/>
        <v>0</v>
      </c>
      <c r="D82" s="6">
        <f t="shared" si="9"/>
        <v>0</v>
      </c>
      <c r="E82" s="6">
        <f t="shared" si="10"/>
        <v>0</v>
      </c>
      <c r="F82" s="6"/>
      <c r="G82" s="6"/>
      <c r="H82" s="6">
        <f t="shared" si="12"/>
        <v>0</v>
      </c>
      <c r="I82" s="6">
        <f t="shared" si="15"/>
        <v>0</v>
      </c>
      <c r="J82" s="6">
        <f t="shared" si="16"/>
        <v>0</v>
      </c>
      <c r="K82" s="6">
        <f t="shared" si="14"/>
        <v>0</v>
      </c>
      <c r="L82" s="6">
        <f t="shared" si="11"/>
        <v>0</v>
      </c>
      <c r="M82" s="17">
        <f>VLOOKUP(B82,Encargos!$A$8:$B$652,2,0)</f>
        <v>2.4659999999999999E-3</v>
      </c>
    </row>
    <row r="83" spans="1:13">
      <c r="A83">
        <f t="shared" si="17"/>
        <v>287</v>
      </c>
      <c r="B83" s="1">
        <v>46966</v>
      </c>
      <c r="C83" s="6">
        <f t="shared" si="13"/>
        <v>0</v>
      </c>
      <c r="D83" s="6">
        <f t="shared" si="9"/>
        <v>0</v>
      </c>
      <c r="E83" s="6">
        <f t="shared" si="10"/>
        <v>0</v>
      </c>
      <c r="F83" s="6"/>
      <c r="G83" s="6"/>
      <c r="H83" s="6">
        <f t="shared" si="12"/>
        <v>0</v>
      </c>
      <c r="I83" s="6">
        <f t="shared" si="15"/>
        <v>0</v>
      </c>
      <c r="J83" s="6">
        <f t="shared" si="16"/>
        <v>0</v>
      </c>
      <c r="K83" s="6">
        <f t="shared" si="14"/>
        <v>0</v>
      </c>
      <c r="L83" s="6">
        <f t="shared" si="11"/>
        <v>0</v>
      </c>
      <c r="M83" s="17">
        <f>VLOOKUP(B83,Encargos!$A$8:$B$652,2,0)</f>
        <v>2.4659999999999999E-3</v>
      </c>
    </row>
    <row r="84" spans="1:13">
      <c r="A84">
        <f t="shared" si="17"/>
        <v>286</v>
      </c>
      <c r="B84" s="1">
        <v>46997</v>
      </c>
      <c r="C84" s="6">
        <f t="shared" si="13"/>
        <v>0</v>
      </c>
      <c r="D84" s="6">
        <f t="shared" si="9"/>
        <v>0</v>
      </c>
      <c r="E84" s="6">
        <f t="shared" si="10"/>
        <v>0</v>
      </c>
      <c r="F84" s="6"/>
      <c r="G84" s="6"/>
      <c r="H84" s="6">
        <f t="shared" si="12"/>
        <v>0</v>
      </c>
      <c r="I84" s="6">
        <f t="shared" si="15"/>
        <v>0</v>
      </c>
      <c r="J84" s="6">
        <f t="shared" si="16"/>
        <v>0</v>
      </c>
      <c r="K84" s="6">
        <f t="shared" si="14"/>
        <v>0</v>
      </c>
      <c r="L84" s="6">
        <f t="shared" si="11"/>
        <v>0</v>
      </c>
      <c r="M84" s="17">
        <f>VLOOKUP(B84,Encargos!$A$8:$B$652,2,0)</f>
        <v>2.4659999999999999E-3</v>
      </c>
    </row>
    <row r="85" spans="1:13">
      <c r="A85">
        <f t="shared" si="17"/>
        <v>285</v>
      </c>
      <c r="B85" s="1">
        <v>47027</v>
      </c>
      <c r="C85" s="6">
        <f t="shared" si="13"/>
        <v>0</v>
      </c>
      <c r="D85" s="6">
        <f t="shared" si="9"/>
        <v>0</v>
      </c>
      <c r="E85" s="6">
        <f t="shared" si="10"/>
        <v>0</v>
      </c>
      <c r="F85" s="6"/>
      <c r="G85" s="6"/>
      <c r="H85" s="6">
        <f t="shared" si="12"/>
        <v>0</v>
      </c>
      <c r="I85" s="6">
        <f t="shared" si="15"/>
        <v>0</v>
      </c>
      <c r="J85" s="6">
        <f t="shared" si="16"/>
        <v>0</v>
      </c>
      <c r="K85" s="6">
        <f t="shared" si="14"/>
        <v>0</v>
      </c>
      <c r="L85" s="6">
        <f t="shared" si="11"/>
        <v>0</v>
      </c>
      <c r="M85" s="17">
        <f>VLOOKUP(B85,Encargos!$A$8:$B$652,2,0)</f>
        <v>2.4659999999999999E-3</v>
      </c>
    </row>
    <row r="86" spans="1:13">
      <c r="A86">
        <f t="shared" si="17"/>
        <v>284</v>
      </c>
      <c r="B86" s="1">
        <v>47058</v>
      </c>
      <c r="C86" s="6">
        <f t="shared" si="13"/>
        <v>0</v>
      </c>
      <c r="D86" s="6">
        <f t="shared" si="9"/>
        <v>0</v>
      </c>
      <c r="E86" s="6">
        <f t="shared" si="10"/>
        <v>0</v>
      </c>
      <c r="F86" s="6"/>
      <c r="G86" s="6"/>
      <c r="H86" s="6">
        <f t="shared" si="12"/>
        <v>0</v>
      </c>
      <c r="I86" s="6">
        <f t="shared" si="15"/>
        <v>0</v>
      </c>
      <c r="J86" s="6">
        <f t="shared" si="16"/>
        <v>0</v>
      </c>
      <c r="K86" s="6">
        <f t="shared" si="14"/>
        <v>0</v>
      </c>
      <c r="L86" s="6">
        <f t="shared" si="11"/>
        <v>0</v>
      </c>
      <c r="M86" s="17">
        <f>VLOOKUP(B86,Encargos!$A$8:$B$652,2,0)</f>
        <v>2.4659999999999999E-3</v>
      </c>
    </row>
    <row r="87" spans="1:13">
      <c r="A87">
        <f t="shared" si="17"/>
        <v>283</v>
      </c>
      <c r="B87" s="1">
        <v>47088</v>
      </c>
      <c r="C87" s="6">
        <f t="shared" si="13"/>
        <v>0</v>
      </c>
      <c r="D87" s="6">
        <f t="shared" si="9"/>
        <v>0</v>
      </c>
      <c r="E87" s="6">
        <f t="shared" si="10"/>
        <v>0</v>
      </c>
      <c r="F87" s="6"/>
      <c r="G87" s="6"/>
      <c r="H87" s="6">
        <f t="shared" si="12"/>
        <v>0</v>
      </c>
      <c r="I87" s="6">
        <f t="shared" si="15"/>
        <v>0</v>
      </c>
      <c r="J87" s="6">
        <f t="shared" si="16"/>
        <v>0</v>
      </c>
      <c r="K87" s="6">
        <f t="shared" si="14"/>
        <v>0</v>
      </c>
      <c r="L87" s="6">
        <f t="shared" si="11"/>
        <v>0</v>
      </c>
      <c r="M87" s="17">
        <f>VLOOKUP(B87,Encargos!$A$8:$B$652,2,0)</f>
        <v>2.4659999999999999E-3</v>
      </c>
    </row>
    <row r="88" spans="1:13">
      <c r="A88">
        <f t="shared" si="17"/>
        <v>282</v>
      </c>
      <c r="B88" s="1">
        <v>47119</v>
      </c>
      <c r="C88" s="6">
        <f t="shared" si="13"/>
        <v>0</v>
      </c>
      <c r="D88" s="6">
        <f t="shared" si="9"/>
        <v>0</v>
      </c>
      <c r="E88" s="6">
        <f t="shared" si="10"/>
        <v>0</v>
      </c>
      <c r="F88" s="6"/>
      <c r="G88" s="6"/>
      <c r="H88" s="6">
        <f t="shared" si="12"/>
        <v>0</v>
      </c>
      <c r="I88" s="6">
        <f t="shared" si="15"/>
        <v>0</v>
      </c>
      <c r="J88" s="6">
        <f t="shared" si="16"/>
        <v>0</v>
      </c>
      <c r="K88" s="6">
        <f t="shared" si="14"/>
        <v>0</v>
      </c>
      <c r="L88" s="6">
        <f t="shared" si="11"/>
        <v>0</v>
      </c>
      <c r="M88" s="17">
        <f>VLOOKUP(B88,Encargos!$A$8:$B$652,2,0)</f>
        <v>2.4659999999999999E-3</v>
      </c>
    </row>
    <row r="89" spans="1:13">
      <c r="A89">
        <f t="shared" si="17"/>
        <v>281</v>
      </c>
      <c r="B89" s="1">
        <v>47150</v>
      </c>
      <c r="C89" s="6">
        <f t="shared" si="13"/>
        <v>0</v>
      </c>
      <c r="D89" s="6">
        <f t="shared" si="9"/>
        <v>0</v>
      </c>
      <c r="E89" s="6">
        <f t="shared" si="10"/>
        <v>0</v>
      </c>
      <c r="F89" s="6"/>
      <c r="G89" s="6"/>
      <c r="H89" s="6">
        <f t="shared" si="12"/>
        <v>0</v>
      </c>
      <c r="I89" s="6">
        <f t="shared" si="15"/>
        <v>0</v>
      </c>
      <c r="J89" s="6">
        <f t="shared" si="16"/>
        <v>0</v>
      </c>
      <c r="K89" s="6">
        <f t="shared" si="14"/>
        <v>0</v>
      </c>
      <c r="L89" s="6">
        <f t="shared" si="11"/>
        <v>0</v>
      </c>
      <c r="M89" s="17">
        <f>VLOOKUP(B89,Encargos!$A$8:$B$652,2,0)</f>
        <v>2.4659999999999999E-3</v>
      </c>
    </row>
    <row r="90" spans="1:13">
      <c r="A90">
        <f t="shared" si="17"/>
        <v>280</v>
      </c>
      <c r="B90" s="1">
        <v>47178</v>
      </c>
      <c r="C90" s="6">
        <f t="shared" si="13"/>
        <v>0</v>
      </c>
      <c r="D90" s="6">
        <f t="shared" si="9"/>
        <v>0</v>
      </c>
      <c r="E90" s="6">
        <f t="shared" si="10"/>
        <v>0</v>
      </c>
      <c r="F90" s="6"/>
      <c r="G90" s="6"/>
      <c r="H90" s="6">
        <f t="shared" si="12"/>
        <v>0</v>
      </c>
      <c r="I90" s="6">
        <f t="shared" si="15"/>
        <v>0</v>
      </c>
      <c r="J90" s="6">
        <f t="shared" si="16"/>
        <v>0</v>
      </c>
      <c r="K90" s="6">
        <f t="shared" si="14"/>
        <v>0</v>
      </c>
      <c r="L90" s="6">
        <f t="shared" si="11"/>
        <v>0</v>
      </c>
      <c r="M90" s="17">
        <f>VLOOKUP(B90,Encargos!$A$8:$B$652,2,0)</f>
        <v>2.4659999999999999E-3</v>
      </c>
    </row>
    <row r="91" spans="1:13">
      <c r="A91">
        <f t="shared" si="17"/>
        <v>279</v>
      </c>
      <c r="B91" s="1">
        <v>47209</v>
      </c>
      <c r="C91" s="6">
        <f t="shared" si="13"/>
        <v>0</v>
      </c>
      <c r="D91" s="6">
        <f t="shared" si="9"/>
        <v>0</v>
      </c>
      <c r="E91" s="6">
        <f t="shared" si="10"/>
        <v>0</v>
      </c>
      <c r="F91" s="6"/>
      <c r="G91" s="6"/>
      <c r="H91" s="6">
        <f t="shared" si="12"/>
        <v>0</v>
      </c>
      <c r="I91" s="6">
        <f t="shared" si="15"/>
        <v>0</v>
      </c>
      <c r="J91" s="6">
        <f t="shared" si="16"/>
        <v>0</v>
      </c>
      <c r="K91" s="6">
        <f t="shared" si="14"/>
        <v>0</v>
      </c>
      <c r="L91" s="6">
        <f t="shared" si="11"/>
        <v>0</v>
      </c>
      <c r="M91" s="17">
        <f>VLOOKUP(B91,Encargos!$A$8:$B$652,2,0)</f>
        <v>2.4659999999999999E-3</v>
      </c>
    </row>
    <row r="92" spans="1:13">
      <c r="A92">
        <f t="shared" si="17"/>
        <v>278</v>
      </c>
      <c r="B92" s="1">
        <v>47239</v>
      </c>
      <c r="C92" s="6">
        <f t="shared" si="13"/>
        <v>0</v>
      </c>
      <c r="D92" s="6">
        <f t="shared" si="9"/>
        <v>0</v>
      </c>
      <c r="E92" s="6">
        <f t="shared" si="10"/>
        <v>0</v>
      </c>
      <c r="F92" s="6"/>
      <c r="G92" s="6"/>
      <c r="H92" s="6">
        <f t="shared" si="12"/>
        <v>0</v>
      </c>
      <c r="I92" s="6">
        <f t="shared" si="15"/>
        <v>0</v>
      </c>
      <c r="J92" s="6">
        <f t="shared" si="16"/>
        <v>0</v>
      </c>
      <c r="K92" s="6">
        <f t="shared" si="14"/>
        <v>0</v>
      </c>
      <c r="L92" s="6">
        <f t="shared" si="11"/>
        <v>0</v>
      </c>
      <c r="M92" s="17">
        <f>VLOOKUP(B92,Encargos!$A$8:$B$652,2,0)</f>
        <v>2.4659999999999999E-3</v>
      </c>
    </row>
    <row r="93" spans="1:13">
      <c r="A93">
        <f t="shared" si="17"/>
        <v>277</v>
      </c>
      <c r="B93" s="1">
        <v>47270</v>
      </c>
      <c r="C93" s="6">
        <f t="shared" si="13"/>
        <v>0</v>
      </c>
      <c r="D93" s="6">
        <f t="shared" si="9"/>
        <v>0</v>
      </c>
      <c r="E93" s="6">
        <f t="shared" si="10"/>
        <v>0</v>
      </c>
      <c r="F93" s="6"/>
      <c r="G93" s="6"/>
      <c r="H93" s="6">
        <f t="shared" si="12"/>
        <v>0</v>
      </c>
      <c r="I93" s="6">
        <f t="shared" si="15"/>
        <v>0</v>
      </c>
      <c r="J93" s="6">
        <f t="shared" si="16"/>
        <v>0</v>
      </c>
      <c r="K93" s="6">
        <f t="shared" si="14"/>
        <v>0</v>
      </c>
      <c r="L93" s="6">
        <f t="shared" si="11"/>
        <v>0</v>
      </c>
      <c r="M93" s="17">
        <f>VLOOKUP(B93,Encargos!$A$8:$B$652,2,0)</f>
        <v>2.4659999999999999E-3</v>
      </c>
    </row>
    <row r="94" spans="1:13">
      <c r="A94">
        <f t="shared" si="17"/>
        <v>276</v>
      </c>
      <c r="B94" s="1">
        <v>47300</v>
      </c>
      <c r="C94" s="6">
        <f t="shared" si="13"/>
        <v>0</v>
      </c>
      <c r="D94" s="6">
        <f t="shared" si="9"/>
        <v>0</v>
      </c>
      <c r="E94" s="6">
        <f t="shared" si="10"/>
        <v>0</v>
      </c>
      <c r="F94" s="6"/>
      <c r="G94" s="6"/>
      <c r="H94" s="6">
        <f t="shared" si="12"/>
        <v>0</v>
      </c>
      <c r="I94" s="6">
        <f t="shared" si="15"/>
        <v>0</v>
      </c>
      <c r="J94" s="6">
        <f t="shared" si="16"/>
        <v>0</v>
      </c>
      <c r="K94" s="6">
        <f t="shared" si="14"/>
        <v>0</v>
      </c>
      <c r="L94" s="6">
        <f t="shared" si="11"/>
        <v>0</v>
      </c>
      <c r="M94" s="17">
        <f>VLOOKUP(B94,Encargos!$A$8:$B$652,2,0)</f>
        <v>2.4659999999999999E-3</v>
      </c>
    </row>
    <row r="95" spans="1:13">
      <c r="A95">
        <f t="shared" si="17"/>
        <v>275</v>
      </c>
      <c r="B95" s="1">
        <v>47331</v>
      </c>
      <c r="C95" s="6">
        <f t="shared" si="13"/>
        <v>0</v>
      </c>
      <c r="D95" s="6">
        <f t="shared" si="9"/>
        <v>0</v>
      </c>
      <c r="E95" s="6">
        <f t="shared" si="10"/>
        <v>0</v>
      </c>
      <c r="F95" s="6"/>
      <c r="G95" s="6"/>
      <c r="H95" s="6">
        <f t="shared" si="12"/>
        <v>0</v>
      </c>
      <c r="I95" s="6">
        <f t="shared" si="15"/>
        <v>0</v>
      </c>
      <c r="J95" s="6">
        <f t="shared" si="16"/>
        <v>0</v>
      </c>
      <c r="K95" s="6">
        <f t="shared" si="14"/>
        <v>0</v>
      </c>
      <c r="L95" s="6">
        <f t="shared" si="11"/>
        <v>0</v>
      </c>
      <c r="M95" s="17">
        <f>VLOOKUP(B95,Encargos!$A$8:$B$652,2,0)</f>
        <v>2.4659999999999999E-3</v>
      </c>
    </row>
    <row r="96" spans="1:13">
      <c r="A96">
        <f t="shared" si="17"/>
        <v>274</v>
      </c>
      <c r="B96" s="1">
        <v>47362</v>
      </c>
      <c r="C96" s="6">
        <f t="shared" si="13"/>
        <v>0</v>
      </c>
      <c r="D96" s="6">
        <f t="shared" si="9"/>
        <v>0</v>
      </c>
      <c r="E96" s="6">
        <f t="shared" si="10"/>
        <v>0</v>
      </c>
      <c r="F96" s="6"/>
      <c r="G96" s="6"/>
      <c r="H96" s="6">
        <f t="shared" si="12"/>
        <v>0</v>
      </c>
      <c r="I96" s="6">
        <f t="shared" si="15"/>
        <v>0</v>
      </c>
      <c r="J96" s="6">
        <f t="shared" si="16"/>
        <v>0</v>
      </c>
      <c r="K96" s="6">
        <f t="shared" si="14"/>
        <v>0</v>
      </c>
      <c r="L96" s="6">
        <f t="shared" si="11"/>
        <v>0</v>
      </c>
      <c r="M96" s="17">
        <f>VLOOKUP(B96,Encargos!$A$8:$B$652,2,0)</f>
        <v>2.4659999999999999E-3</v>
      </c>
    </row>
    <row r="97" spans="1:13">
      <c r="A97">
        <f t="shared" si="17"/>
        <v>273</v>
      </c>
      <c r="B97" s="1">
        <v>47392</v>
      </c>
      <c r="C97" s="6">
        <f t="shared" si="13"/>
        <v>0</v>
      </c>
      <c r="D97" s="6">
        <f t="shared" si="9"/>
        <v>0</v>
      </c>
      <c r="E97" s="6">
        <f t="shared" si="10"/>
        <v>0</v>
      </c>
      <c r="F97" s="6"/>
      <c r="G97" s="6"/>
      <c r="H97" s="6">
        <f t="shared" si="12"/>
        <v>0</v>
      </c>
      <c r="I97" s="6">
        <f t="shared" si="15"/>
        <v>0</v>
      </c>
      <c r="J97" s="6">
        <f t="shared" si="16"/>
        <v>0</v>
      </c>
      <c r="K97" s="6">
        <f t="shared" si="14"/>
        <v>0</v>
      </c>
      <c r="L97" s="6">
        <f t="shared" si="11"/>
        <v>0</v>
      </c>
      <c r="M97" s="17">
        <f>VLOOKUP(B97,Encargos!$A$8:$B$652,2,0)</f>
        <v>2.4659999999999999E-3</v>
      </c>
    </row>
    <row r="98" spans="1:13">
      <c r="A98">
        <f t="shared" si="17"/>
        <v>272</v>
      </c>
      <c r="B98" s="1">
        <v>47423</v>
      </c>
      <c r="C98" s="6">
        <f t="shared" si="13"/>
        <v>0</v>
      </c>
      <c r="D98" s="6">
        <f t="shared" si="9"/>
        <v>0</v>
      </c>
      <c r="E98" s="6">
        <f t="shared" si="10"/>
        <v>0</v>
      </c>
      <c r="F98" s="6"/>
      <c r="G98" s="6"/>
      <c r="H98" s="6">
        <f t="shared" si="12"/>
        <v>0</v>
      </c>
      <c r="I98" s="6">
        <f t="shared" si="15"/>
        <v>0</v>
      </c>
      <c r="J98" s="6">
        <f t="shared" si="16"/>
        <v>0</v>
      </c>
      <c r="K98" s="6">
        <f t="shared" si="14"/>
        <v>0</v>
      </c>
      <c r="L98" s="6">
        <f t="shared" si="11"/>
        <v>0</v>
      </c>
      <c r="M98" s="17">
        <f>VLOOKUP(B98,Encargos!$A$8:$B$652,2,0)</f>
        <v>2.4659999999999999E-3</v>
      </c>
    </row>
    <row r="99" spans="1:13">
      <c r="A99">
        <f t="shared" si="17"/>
        <v>271</v>
      </c>
      <c r="B99" s="1">
        <v>47453</v>
      </c>
      <c r="C99" s="6">
        <f t="shared" si="13"/>
        <v>0</v>
      </c>
      <c r="D99" s="6">
        <f t="shared" si="9"/>
        <v>0</v>
      </c>
      <c r="E99" s="6">
        <f t="shared" si="10"/>
        <v>0</v>
      </c>
      <c r="F99" s="6"/>
      <c r="G99" s="6"/>
      <c r="H99" s="6">
        <f t="shared" si="12"/>
        <v>0</v>
      </c>
      <c r="I99" s="6">
        <f t="shared" si="15"/>
        <v>0</v>
      </c>
      <c r="J99" s="6">
        <f t="shared" si="16"/>
        <v>0</v>
      </c>
      <c r="K99" s="6">
        <f t="shared" si="14"/>
        <v>0</v>
      </c>
      <c r="L99" s="6">
        <f t="shared" si="11"/>
        <v>0</v>
      </c>
      <c r="M99" s="17">
        <f>VLOOKUP(B99,Encargos!$A$8:$B$652,2,0)</f>
        <v>2.4659999999999999E-3</v>
      </c>
    </row>
    <row r="100" spans="1:13">
      <c r="A100">
        <f t="shared" si="17"/>
        <v>270</v>
      </c>
      <c r="B100" s="1">
        <v>47484</v>
      </c>
      <c r="C100" s="6">
        <f t="shared" si="13"/>
        <v>0</v>
      </c>
      <c r="D100" s="6">
        <f t="shared" si="9"/>
        <v>0</v>
      </c>
      <c r="E100" s="6">
        <f t="shared" si="10"/>
        <v>0</v>
      </c>
      <c r="F100" s="6"/>
      <c r="G100" s="6"/>
      <c r="H100" s="6">
        <f t="shared" si="12"/>
        <v>0</v>
      </c>
      <c r="I100" s="6">
        <f t="shared" si="15"/>
        <v>0</v>
      </c>
      <c r="J100" s="6">
        <f t="shared" si="16"/>
        <v>0</v>
      </c>
      <c r="K100" s="6">
        <f t="shared" si="14"/>
        <v>0</v>
      </c>
      <c r="L100" s="6">
        <f t="shared" si="11"/>
        <v>0</v>
      </c>
      <c r="M100" s="17">
        <f>VLOOKUP(B100,Encargos!$A$8:$B$652,2,0)</f>
        <v>2.4659999999999999E-3</v>
      </c>
    </row>
    <row r="101" spans="1:13">
      <c r="A101">
        <f t="shared" si="17"/>
        <v>269</v>
      </c>
      <c r="B101" s="1">
        <v>47515</v>
      </c>
      <c r="C101" s="6">
        <f t="shared" si="13"/>
        <v>0</v>
      </c>
      <c r="D101" s="6">
        <f t="shared" si="9"/>
        <v>0</v>
      </c>
      <c r="E101" s="6">
        <f t="shared" si="10"/>
        <v>0</v>
      </c>
      <c r="F101" s="6"/>
      <c r="G101" s="6"/>
      <c r="H101" s="6">
        <f t="shared" si="12"/>
        <v>0</v>
      </c>
      <c r="I101" s="6">
        <f t="shared" si="15"/>
        <v>0</v>
      </c>
      <c r="J101" s="6">
        <f t="shared" si="16"/>
        <v>0</v>
      </c>
      <c r="K101" s="6">
        <f t="shared" si="14"/>
        <v>0</v>
      </c>
      <c r="L101" s="6">
        <f t="shared" si="11"/>
        <v>0</v>
      </c>
      <c r="M101" s="17">
        <f>VLOOKUP(B101,Encargos!$A$8:$B$652,2,0)</f>
        <v>2.4659999999999999E-3</v>
      </c>
    </row>
    <row r="102" spans="1:13">
      <c r="A102">
        <f t="shared" si="17"/>
        <v>268</v>
      </c>
      <c r="B102" s="1">
        <v>47543</v>
      </c>
      <c r="C102" s="6">
        <f t="shared" si="13"/>
        <v>0</v>
      </c>
      <c r="D102" s="6">
        <f t="shared" si="9"/>
        <v>0</v>
      </c>
      <c r="E102" s="6">
        <f t="shared" si="10"/>
        <v>0</v>
      </c>
      <c r="F102" s="6"/>
      <c r="G102" s="6"/>
      <c r="H102" s="6">
        <f t="shared" si="12"/>
        <v>0</v>
      </c>
      <c r="I102" s="6">
        <f t="shared" si="15"/>
        <v>0</v>
      </c>
      <c r="J102" s="6">
        <f t="shared" si="16"/>
        <v>0</v>
      </c>
      <c r="K102" s="6">
        <f t="shared" si="14"/>
        <v>0</v>
      </c>
      <c r="L102" s="6">
        <f t="shared" si="11"/>
        <v>0</v>
      </c>
      <c r="M102" s="17">
        <f>VLOOKUP(B102,Encargos!$A$8:$B$652,2,0)</f>
        <v>2.4659999999999999E-3</v>
      </c>
    </row>
    <row r="103" spans="1:13">
      <c r="A103">
        <f t="shared" si="17"/>
        <v>267</v>
      </c>
      <c r="B103" s="1">
        <v>47574</v>
      </c>
      <c r="C103" s="6">
        <f t="shared" si="13"/>
        <v>0</v>
      </c>
      <c r="D103" s="6">
        <f t="shared" si="9"/>
        <v>0</v>
      </c>
      <c r="E103" s="6">
        <f t="shared" si="10"/>
        <v>0</v>
      </c>
      <c r="F103" s="6"/>
      <c r="G103" s="6"/>
      <c r="H103" s="6">
        <f t="shared" si="12"/>
        <v>0</v>
      </c>
      <c r="I103" s="6">
        <f t="shared" si="15"/>
        <v>0</v>
      </c>
      <c r="J103" s="6">
        <f t="shared" si="16"/>
        <v>0</v>
      </c>
      <c r="K103" s="6">
        <f t="shared" si="14"/>
        <v>0</v>
      </c>
      <c r="L103" s="6">
        <f t="shared" si="11"/>
        <v>0</v>
      </c>
      <c r="M103" s="17">
        <f>VLOOKUP(B103,Encargos!$A$8:$B$652,2,0)</f>
        <v>2.4659999999999999E-3</v>
      </c>
    </row>
    <row r="104" spans="1:13">
      <c r="A104">
        <f t="shared" si="17"/>
        <v>266</v>
      </c>
      <c r="B104" s="1">
        <v>47604</v>
      </c>
      <c r="C104" s="6">
        <f t="shared" si="13"/>
        <v>0</v>
      </c>
      <c r="D104" s="6">
        <f t="shared" si="9"/>
        <v>0</v>
      </c>
      <c r="E104" s="6">
        <f t="shared" si="10"/>
        <v>0</v>
      </c>
      <c r="F104" s="6"/>
      <c r="G104" s="6"/>
      <c r="H104" s="6">
        <f t="shared" si="12"/>
        <v>0</v>
      </c>
      <c r="I104" s="6">
        <f t="shared" si="15"/>
        <v>0</v>
      </c>
      <c r="J104" s="6">
        <f t="shared" si="16"/>
        <v>0</v>
      </c>
      <c r="K104" s="6">
        <f t="shared" si="14"/>
        <v>0</v>
      </c>
      <c r="L104" s="6">
        <f t="shared" si="11"/>
        <v>0</v>
      </c>
      <c r="M104" s="17">
        <f>VLOOKUP(B104,Encargos!$A$8:$B$652,2,0)</f>
        <v>2.4659999999999999E-3</v>
      </c>
    </row>
    <row r="105" spans="1:13">
      <c r="A105">
        <f t="shared" si="17"/>
        <v>265</v>
      </c>
      <c r="B105" s="1">
        <v>47635</v>
      </c>
      <c r="C105" s="6">
        <f t="shared" si="13"/>
        <v>0</v>
      </c>
      <c r="D105" s="6">
        <f t="shared" si="9"/>
        <v>0</v>
      </c>
      <c r="E105" s="6">
        <f t="shared" si="10"/>
        <v>0</v>
      </c>
      <c r="F105" s="6"/>
      <c r="G105" s="6"/>
      <c r="H105" s="6">
        <f t="shared" si="12"/>
        <v>0</v>
      </c>
      <c r="I105" s="6">
        <f t="shared" si="15"/>
        <v>0</v>
      </c>
      <c r="J105" s="6">
        <f t="shared" si="16"/>
        <v>0</v>
      </c>
      <c r="K105" s="6">
        <f t="shared" si="14"/>
        <v>0</v>
      </c>
      <c r="L105" s="6">
        <f t="shared" si="11"/>
        <v>0</v>
      </c>
      <c r="M105" s="17">
        <f>VLOOKUP(B105,Encargos!$A$8:$B$652,2,0)</f>
        <v>2.4659999999999999E-3</v>
      </c>
    </row>
    <row r="106" spans="1:13">
      <c r="A106">
        <f t="shared" si="17"/>
        <v>264</v>
      </c>
      <c r="B106" s="1">
        <v>47665</v>
      </c>
      <c r="C106" s="6">
        <f t="shared" si="13"/>
        <v>0</v>
      </c>
      <c r="D106" s="6">
        <f t="shared" si="9"/>
        <v>0</v>
      </c>
      <c r="E106" s="6">
        <f t="shared" si="10"/>
        <v>0</v>
      </c>
      <c r="F106" s="6"/>
      <c r="G106" s="6"/>
      <c r="H106" s="6">
        <f t="shared" si="12"/>
        <v>0</v>
      </c>
      <c r="I106" s="6">
        <f t="shared" si="15"/>
        <v>0</v>
      </c>
      <c r="J106" s="6">
        <f t="shared" si="16"/>
        <v>0</v>
      </c>
      <c r="K106" s="6">
        <f t="shared" si="14"/>
        <v>0</v>
      </c>
      <c r="L106" s="6">
        <f t="shared" si="11"/>
        <v>0</v>
      </c>
      <c r="M106" s="17">
        <f>VLOOKUP(B106,Encargos!$A$8:$B$652,2,0)</f>
        <v>2.4659999999999999E-3</v>
      </c>
    </row>
    <row r="107" spans="1:13">
      <c r="A107">
        <f t="shared" si="17"/>
        <v>263</v>
      </c>
      <c r="B107" s="1">
        <v>47696</v>
      </c>
      <c r="C107" s="6">
        <f t="shared" si="13"/>
        <v>0</v>
      </c>
      <c r="D107" s="6">
        <f t="shared" si="9"/>
        <v>0</v>
      </c>
      <c r="E107" s="6">
        <f t="shared" si="10"/>
        <v>0</v>
      </c>
      <c r="F107" s="6"/>
      <c r="G107" s="6"/>
      <c r="H107" s="6">
        <f t="shared" si="12"/>
        <v>0</v>
      </c>
      <c r="I107" s="6">
        <f t="shared" si="15"/>
        <v>0</v>
      </c>
      <c r="J107" s="6">
        <f t="shared" si="16"/>
        <v>0</v>
      </c>
      <c r="K107" s="6">
        <f t="shared" si="14"/>
        <v>0</v>
      </c>
      <c r="L107" s="6">
        <f t="shared" si="11"/>
        <v>0</v>
      </c>
      <c r="M107" s="17">
        <f>VLOOKUP(B107,Encargos!$A$8:$B$652,2,0)</f>
        <v>2.4659999999999999E-3</v>
      </c>
    </row>
    <row r="108" spans="1:13">
      <c r="A108">
        <f t="shared" si="17"/>
        <v>262</v>
      </c>
      <c r="B108" s="1">
        <v>47727</v>
      </c>
      <c r="C108" s="6">
        <f t="shared" si="13"/>
        <v>0</v>
      </c>
      <c r="D108" s="6">
        <f t="shared" si="9"/>
        <v>0</v>
      </c>
      <c r="E108" s="6">
        <f t="shared" si="10"/>
        <v>0</v>
      </c>
      <c r="F108" s="6"/>
      <c r="G108" s="6"/>
      <c r="H108" s="6">
        <f t="shared" si="12"/>
        <v>0</v>
      </c>
      <c r="I108" s="6">
        <f t="shared" si="15"/>
        <v>0</v>
      </c>
      <c r="J108" s="6">
        <f t="shared" si="16"/>
        <v>0</v>
      </c>
      <c r="K108" s="6">
        <f t="shared" si="14"/>
        <v>0</v>
      </c>
      <c r="L108" s="6">
        <f t="shared" si="11"/>
        <v>0</v>
      </c>
      <c r="M108" s="17">
        <f>VLOOKUP(B108,Encargos!$A$8:$B$652,2,0)</f>
        <v>2.4659999999999999E-3</v>
      </c>
    </row>
    <row r="109" spans="1:13">
      <c r="A109">
        <f t="shared" si="17"/>
        <v>261</v>
      </c>
      <c r="B109" s="1">
        <v>47757</v>
      </c>
      <c r="C109" s="6">
        <f t="shared" si="13"/>
        <v>0</v>
      </c>
      <c r="D109" s="6">
        <f t="shared" si="9"/>
        <v>0</v>
      </c>
      <c r="E109" s="6">
        <f t="shared" si="10"/>
        <v>0</v>
      </c>
      <c r="F109" s="6"/>
      <c r="G109" s="6"/>
      <c r="H109" s="6">
        <f t="shared" si="12"/>
        <v>0</v>
      </c>
      <c r="I109" s="6">
        <f t="shared" si="15"/>
        <v>0</v>
      </c>
      <c r="J109" s="6">
        <f t="shared" si="16"/>
        <v>0</v>
      </c>
      <c r="K109" s="6">
        <f t="shared" si="14"/>
        <v>0</v>
      </c>
      <c r="L109" s="6">
        <f t="shared" si="11"/>
        <v>0</v>
      </c>
      <c r="M109" s="17">
        <f>VLOOKUP(B109,Encargos!$A$8:$B$652,2,0)</f>
        <v>2.4659999999999999E-3</v>
      </c>
    </row>
    <row r="110" spans="1:13">
      <c r="A110">
        <f t="shared" si="17"/>
        <v>260</v>
      </c>
      <c r="B110" s="1">
        <v>47788</v>
      </c>
      <c r="C110" s="6">
        <f t="shared" si="13"/>
        <v>0</v>
      </c>
      <c r="D110" s="6">
        <f t="shared" si="9"/>
        <v>0</v>
      </c>
      <c r="E110" s="6">
        <f t="shared" si="10"/>
        <v>0</v>
      </c>
      <c r="F110" s="6"/>
      <c r="G110" s="6"/>
      <c r="H110" s="6">
        <f t="shared" si="12"/>
        <v>0</v>
      </c>
      <c r="I110" s="6">
        <f t="shared" si="15"/>
        <v>0</v>
      </c>
      <c r="J110" s="6">
        <f t="shared" si="16"/>
        <v>0</v>
      </c>
      <c r="K110" s="6">
        <f t="shared" si="14"/>
        <v>0</v>
      </c>
      <c r="L110" s="6">
        <f t="shared" si="11"/>
        <v>0</v>
      </c>
      <c r="M110" s="17">
        <f>VLOOKUP(B110,Encargos!$A$8:$B$652,2,0)</f>
        <v>2.4659999999999999E-3</v>
      </c>
    </row>
    <row r="111" spans="1:13">
      <c r="A111">
        <f t="shared" si="17"/>
        <v>259</v>
      </c>
      <c r="B111" s="1">
        <v>47818</v>
      </c>
      <c r="C111" s="6">
        <f t="shared" si="13"/>
        <v>0</v>
      </c>
      <c r="D111" s="6">
        <f t="shared" si="9"/>
        <v>0</v>
      </c>
      <c r="E111" s="6">
        <f t="shared" si="10"/>
        <v>0</v>
      </c>
      <c r="F111" s="6"/>
      <c r="G111" s="6"/>
      <c r="H111" s="6">
        <f t="shared" si="12"/>
        <v>0</v>
      </c>
      <c r="I111" s="6">
        <f t="shared" si="15"/>
        <v>0</v>
      </c>
      <c r="J111" s="6">
        <f t="shared" si="16"/>
        <v>0</v>
      </c>
      <c r="K111" s="6">
        <f t="shared" si="14"/>
        <v>0</v>
      </c>
      <c r="L111" s="6">
        <f t="shared" si="11"/>
        <v>0</v>
      </c>
      <c r="M111" s="17">
        <f>VLOOKUP(B111,Encargos!$A$8:$B$652,2,0)</f>
        <v>2.4659999999999999E-3</v>
      </c>
    </row>
    <row r="112" spans="1:13">
      <c r="A112">
        <f t="shared" si="17"/>
        <v>258</v>
      </c>
      <c r="B112" s="1">
        <v>47849</v>
      </c>
      <c r="C112" s="6">
        <f t="shared" si="13"/>
        <v>0</v>
      </c>
      <c r="D112" s="6">
        <f t="shared" si="9"/>
        <v>0</v>
      </c>
      <c r="E112" s="6">
        <f t="shared" si="10"/>
        <v>0</v>
      </c>
      <c r="F112" s="6"/>
      <c r="G112" s="6"/>
      <c r="H112" s="6">
        <f t="shared" si="12"/>
        <v>0</v>
      </c>
      <c r="I112" s="6">
        <f t="shared" si="15"/>
        <v>0</v>
      </c>
      <c r="J112" s="6">
        <f t="shared" si="16"/>
        <v>0</v>
      </c>
      <c r="K112" s="6">
        <f t="shared" si="14"/>
        <v>0</v>
      </c>
      <c r="L112" s="6">
        <f t="shared" si="11"/>
        <v>0</v>
      </c>
      <c r="M112" s="17">
        <f>VLOOKUP(B112,Encargos!$A$8:$B$652,2,0)</f>
        <v>2.4659999999999999E-3</v>
      </c>
    </row>
    <row r="113" spans="1:13">
      <c r="A113">
        <f t="shared" si="17"/>
        <v>257</v>
      </c>
      <c r="B113" s="1">
        <v>47880</v>
      </c>
      <c r="C113" s="6">
        <f t="shared" si="13"/>
        <v>0</v>
      </c>
      <c r="D113" s="6">
        <f t="shared" si="9"/>
        <v>0</v>
      </c>
      <c r="E113" s="6">
        <f t="shared" si="10"/>
        <v>0</v>
      </c>
      <c r="F113" s="6"/>
      <c r="G113" s="6"/>
      <c r="H113" s="6">
        <f t="shared" si="12"/>
        <v>0</v>
      </c>
      <c r="I113" s="6">
        <f t="shared" si="15"/>
        <v>0</v>
      </c>
      <c r="J113" s="6">
        <f t="shared" si="16"/>
        <v>0</v>
      </c>
      <c r="K113" s="6">
        <f t="shared" si="14"/>
        <v>0</v>
      </c>
      <c r="L113" s="6">
        <f t="shared" si="11"/>
        <v>0</v>
      </c>
      <c r="M113" s="17">
        <f>VLOOKUP(B113,Encargos!$A$8:$B$652,2,0)</f>
        <v>2.4659999999999999E-3</v>
      </c>
    </row>
    <row r="114" spans="1:13">
      <c r="A114">
        <f t="shared" si="17"/>
        <v>256</v>
      </c>
      <c r="B114" s="1">
        <v>47908</v>
      </c>
      <c r="C114" s="6">
        <f t="shared" si="13"/>
        <v>0</v>
      </c>
      <c r="D114" s="6">
        <f t="shared" si="9"/>
        <v>0</v>
      </c>
      <c r="E114" s="6">
        <f t="shared" si="10"/>
        <v>0</v>
      </c>
      <c r="F114" s="6"/>
      <c r="G114" s="6"/>
      <c r="H114" s="6">
        <f t="shared" si="12"/>
        <v>0</v>
      </c>
      <c r="I114" s="6">
        <f t="shared" si="15"/>
        <v>0</v>
      </c>
      <c r="J114" s="6">
        <f t="shared" si="16"/>
        <v>0</v>
      </c>
      <c r="K114" s="6">
        <f t="shared" si="14"/>
        <v>0</v>
      </c>
      <c r="L114" s="6">
        <f t="shared" si="11"/>
        <v>0</v>
      </c>
      <c r="M114" s="17">
        <f>VLOOKUP(B114,Encargos!$A$8:$B$652,2,0)</f>
        <v>2.4659999999999999E-3</v>
      </c>
    </row>
    <row r="115" spans="1:13">
      <c r="A115">
        <f t="shared" si="17"/>
        <v>255</v>
      </c>
      <c r="B115" s="1">
        <v>47939</v>
      </c>
      <c r="C115" s="6">
        <f t="shared" si="13"/>
        <v>0</v>
      </c>
      <c r="D115" s="6">
        <f t="shared" si="9"/>
        <v>0</v>
      </c>
      <c r="E115" s="6">
        <f t="shared" si="10"/>
        <v>0</v>
      </c>
      <c r="F115" s="6"/>
      <c r="G115" s="6"/>
      <c r="H115" s="6">
        <f t="shared" si="12"/>
        <v>0</v>
      </c>
      <c r="I115" s="6">
        <f t="shared" si="15"/>
        <v>0</v>
      </c>
      <c r="J115" s="6">
        <f t="shared" si="16"/>
        <v>0</v>
      </c>
      <c r="K115" s="6">
        <f t="shared" si="14"/>
        <v>0</v>
      </c>
      <c r="L115" s="6">
        <f t="shared" si="11"/>
        <v>0</v>
      </c>
      <c r="M115" s="17">
        <f>VLOOKUP(B115,Encargos!$A$8:$B$652,2,0)</f>
        <v>2.4659999999999999E-3</v>
      </c>
    </row>
    <row r="116" spans="1:13">
      <c r="A116">
        <f t="shared" si="17"/>
        <v>254</v>
      </c>
      <c r="B116" s="1">
        <v>47969</v>
      </c>
      <c r="C116" s="6">
        <f t="shared" si="13"/>
        <v>0</v>
      </c>
      <c r="D116" s="6">
        <f t="shared" si="9"/>
        <v>0</v>
      </c>
      <c r="E116" s="6">
        <f t="shared" si="10"/>
        <v>0</v>
      </c>
      <c r="F116" s="6"/>
      <c r="G116" s="6"/>
      <c r="H116" s="6">
        <f t="shared" si="12"/>
        <v>0</v>
      </c>
      <c r="I116" s="6">
        <f t="shared" si="15"/>
        <v>0</v>
      </c>
      <c r="J116" s="6">
        <f t="shared" si="16"/>
        <v>0</v>
      </c>
      <c r="K116" s="6">
        <f t="shared" si="14"/>
        <v>0</v>
      </c>
      <c r="L116" s="6">
        <f t="shared" si="11"/>
        <v>0</v>
      </c>
      <c r="M116" s="17">
        <f>VLOOKUP(B116,Encargos!$A$8:$B$652,2,0)</f>
        <v>2.4659999999999999E-3</v>
      </c>
    </row>
    <row r="117" spans="1:13">
      <c r="A117">
        <f t="shared" si="17"/>
        <v>253</v>
      </c>
      <c r="B117" s="1">
        <v>48000</v>
      </c>
      <c r="C117" s="6">
        <f t="shared" si="13"/>
        <v>0</v>
      </c>
      <c r="D117" s="6">
        <f t="shared" si="9"/>
        <v>0</v>
      </c>
      <c r="E117" s="6">
        <f t="shared" si="10"/>
        <v>0</v>
      </c>
      <c r="F117" s="6"/>
      <c r="G117" s="6"/>
      <c r="H117" s="6">
        <f t="shared" si="12"/>
        <v>0</v>
      </c>
      <c r="I117" s="6">
        <f t="shared" si="15"/>
        <v>0</v>
      </c>
      <c r="J117" s="6">
        <f t="shared" si="16"/>
        <v>0</v>
      </c>
      <c r="K117" s="6">
        <f t="shared" si="14"/>
        <v>0</v>
      </c>
      <c r="L117" s="6">
        <f t="shared" si="11"/>
        <v>0</v>
      </c>
      <c r="M117" s="17">
        <f>VLOOKUP(B117,Encargos!$A$8:$B$652,2,0)</f>
        <v>2.4659999999999999E-3</v>
      </c>
    </row>
    <row r="118" spans="1:13">
      <c r="A118">
        <f t="shared" si="17"/>
        <v>252</v>
      </c>
      <c r="B118" s="1">
        <v>48030</v>
      </c>
      <c r="C118" s="6">
        <f t="shared" si="13"/>
        <v>0</v>
      </c>
      <c r="D118" s="6">
        <f t="shared" si="9"/>
        <v>0</v>
      </c>
      <c r="E118" s="6">
        <f t="shared" si="10"/>
        <v>0</v>
      </c>
      <c r="F118" s="6"/>
      <c r="G118" s="6"/>
      <c r="H118" s="6">
        <f t="shared" si="12"/>
        <v>0</v>
      </c>
      <c r="I118" s="6">
        <f t="shared" si="15"/>
        <v>0</v>
      </c>
      <c r="J118" s="6">
        <f t="shared" si="16"/>
        <v>0</v>
      </c>
      <c r="K118" s="6">
        <f t="shared" si="14"/>
        <v>0</v>
      </c>
      <c r="L118" s="6">
        <f t="shared" si="11"/>
        <v>0</v>
      </c>
      <c r="M118" s="17">
        <f>VLOOKUP(B118,Encargos!$A$8:$B$652,2,0)</f>
        <v>2.4659999999999999E-3</v>
      </c>
    </row>
    <row r="119" spans="1:13">
      <c r="A119">
        <f t="shared" si="17"/>
        <v>251</v>
      </c>
      <c r="B119" s="1">
        <v>48061</v>
      </c>
      <c r="C119" s="6">
        <f t="shared" si="13"/>
        <v>0</v>
      </c>
      <c r="D119" s="6">
        <f t="shared" si="9"/>
        <v>0</v>
      </c>
      <c r="E119" s="6">
        <f t="shared" si="10"/>
        <v>0</v>
      </c>
      <c r="F119" s="6"/>
      <c r="G119" s="6"/>
      <c r="H119" s="6">
        <f t="shared" si="12"/>
        <v>0</v>
      </c>
      <c r="I119" s="6">
        <f t="shared" si="15"/>
        <v>0</v>
      </c>
      <c r="J119" s="6">
        <f t="shared" si="16"/>
        <v>0</v>
      </c>
      <c r="K119" s="6">
        <f t="shared" si="14"/>
        <v>0</v>
      </c>
      <c r="L119" s="6">
        <f t="shared" si="11"/>
        <v>0</v>
      </c>
      <c r="M119" s="17">
        <f>VLOOKUP(B119,Encargos!$A$8:$B$652,2,0)</f>
        <v>2.4659999999999999E-3</v>
      </c>
    </row>
    <row r="120" spans="1:13">
      <c r="A120">
        <f t="shared" si="17"/>
        <v>250</v>
      </c>
      <c r="B120" s="1">
        <v>48092</v>
      </c>
      <c r="C120" s="6">
        <f t="shared" si="13"/>
        <v>0</v>
      </c>
      <c r="D120" s="6">
        <f t="shared" si="9"/>
        <v>0</v>
      </c>
      <c r="E120" s="6">
        <f t="shared" si="10"/>
        <v>0</v>
      </c>
      <c r="F120" s="6"/>
      <c r="G120" s="6"/>
      <c r="H120" s="6">
        <f t="shared" si="12"/>
        <v>0</v>
      </c>
      <c r="I120" s="6">
        <f t="shared" si="15"/>
        <v>0</v>
      </c>
      <c r="J120" s="6">
        <f t="shared" si="16"/>
        <v>0</v>
      </c>
      <c r="K120" s="6">
        <f t="shared" si="14"/>
        <v>0</v>
      </c>
      <c r="L120" s="6">
        <f t="shared" si="11"/>
        <v>0</v>
      </c>
      <c r="M120" s="17">
        <f>VLOOKUP(B120,Encargos!$A$8:$B$652,2,0)</f>
        <v>2.4659999999999999E-3</v>
      </c>
    </row>
    <row r="121" spans="1:13">
      <c r="A121">
        <f t="shared" si="17"/>
        <v>249</v>
      </c>
      <c r="B121" s="1">
        <v>48122</v>
      </c>
      <c r="C121" s="6">
        <f t="shared" si="13"/>
        <v>0</v>
      </c>
      <c r="D121" s="6">
        <f t="shared" si="9"/>
        <v>0</v>
      </c>
      <c r="E121" s="6">
        <f t="shared" si="10"/>
        <v>0</v>
      </c>
      <c r="F121" s="6"/>
      <c r="G121" s="6"/>
      <c r="H121" s="6">
        <f t="shared" si="12"/>
        <v>0</v>
      </c>
      <c r="I121" s="6">
        <f t="shared" si="15"/>
        <v>0</v>
      </c>
      <c r="J121" s="6">
        <f t="shared" si="16"/>
        <v>0</v>
      </c>
      <c r="K121" s="6">
        <f t="shared" si="14"/>
        <v>0</v>
      </c>
      <c r="L121" s="6">
        <f t="shared" si="11"/>
        <v>0</v>
      </c>
      <c r="M121" s="17">
        <f>VLOOKUP(B121,Encargos!$A$8:$B$652,2,0)</f>
        <v>2.4659999999999999E-3</v>
      </c>
    </row>
    <row r="122" spans="1:13">
      <c r="A122">
        <f t="shared" si="17"/>
        <v>248</v>
      </c>
      <c r="B122" s="1">
        <v>48153</v>
      </c>
      <c r="C122" s="6">
        <f t="shared" si="13"/>
        <v>0</v>
      </c>
      <c r="D122" s="6">
        <f t="shared" si="9"/>
        <v>0</v>
      </c>
      <c r="E122" s="6">
        <f t="shared" si="10"/>
        <v>0</v>
      </c>
      <c r="F122" s="6"/>
      <c r="G122" s="6"/>
      <c r="H122" s="6">
        <f t="shared" si="12"/>
        <v>0</v>
      </c>
      <c r="I122" s="6">
        <f t="shared" si="15"/>
        <v>0</v>
      </c>
      <c r="J122" s="6">
        <f t="shared" si="16"/>
        <v>0</v>
      </c>
      <c r="K122" s="6">
        <f t="shared" si="14"/>
        <v>0</v>
      </c>
      <c r="L122" s="6">
        <f t="shared" si="11"/>
        <v>0</v>
      </c>
      <c r="M122" s="17">
        <f>VLOOKUP(B122,Encargos!$A$8:$B$652,2,0)</f>
        <v>2.4659999999999999E-3</v>
      </c>
    </row>
    <row r="123" spans="1:13">
      <c r="A123">
        <f t="shared" si="17"/>
        <v>247</v>
      </c>
      <c r="B123" s="1">
        <v>48183</v>
      </c>
      <c r="C123" s="6">
        <f t="shared" si="13"/>
        <v>0</v>
      </c>
      <c r="D123" s="6">
        <f t="shared" si="9"/>
        <v>0</v>
      </c>
      <c r="E123" s="6">
        <f t="shared" si="10"/>
        <v>0</v>
      </c>
      <c r="F123" s="6"/>
      <c r="G123" s="6"/>
      <c r="H123" s="6">
        <f t="shared" si="12"/>
        <v>0</v>
      </c>
      <c r="I123" s="6">
        <f t="shared" si="15"/>
        <v>0</v>
      </c>
      <c r="J123" s="6">
        <f t="shared" si="16"/>
        <v>0</v>
      </c>
      <c r="K123" s="6">
        <f t="shared" si="14"/>
        <v>0</v>
      </c>
      <c r="L123" s="6">
        <f t="shared" si="11"/>
        <v>0</v>
      </c>
      <c r="M123" s="17">
        <f>VLOOKUP(B123,Encargos!$A$8:$B$652,2,0)</f>
        <v>2.4659999999999999E-3</v>
      </c>
    </row>
    <row r="124" spans="1:13">
      <c r="A124">
        <f t="shared" si="17"/>
        <v>246</v>
      </c>
      <c r="B124" s="1">
        <v>48214</v>
      </c>
      <c r="C124" s="6">
        <f t="shared" si="13"/>
        <v>0</v>
      </c>
      <c r="D124" s="6">
        <f t="shared" si="9"/>
        <v>0</v>
      </c>
      <c r="E124" s="6">
        <f t="shared" si="10"/>
        <v>0</v>
      </c>
      <c r="F124" s="6"/>
      <c r="G124" s="6"/>
      <c r="H124" s="6">
        <f t="shared" si="12"/>
        <v>0</v>
      </c>
      <c r="I124" s="6">
        <f t="shared" si="15"/>
        <v>0</v>
      </c>
      <c r="J124" s="6">
        <f t="shared" si="16"/>
        <v>0</v>
      </c>
      <c r="K124" s="6">
        <f t="shared" si="14"/>
        <v>0</v>
      </c>
      <c r="L124" s="6">
        <f t="shared" si="11"/>
        <v>0</v>
      </c>
      <c r="M124" s="17">
        <f>VLOOKUP(B124,Encargos!$A$8:$B$652,2,0)</f>
        <v>2.4659999999999999E-3</v>
      </c>
    </row>
    <row r="125" spans="1:13">
      <c r="A125">
        <f t="shared" si="17"/>
        <v>245</v>
      </c>
      <c r="B125" s="1">
        <v>48245</v>
      </c>
      <c r="C125" s="6">
        <f t="shared" si="13"/>
        <v>0</v>
      </c>
      <c r="D125" s="6">
        <f t="shared" si="9"/>
        <v>0</v>
      </c>
      <c r="E125" s="6">
        <f t="shared" si="10"/>
        <v>0</v>
      </c>
      <c r="F125" s="6"/>
      <c r="G125" s="6"/>
      <c r="H125" s="6">
        <f t="shared" si="12"/>
        <v>0</v>
      </c>
      <c r="I125" s="6">
        <f t="shared" si="15"/>
        <v>0</v>
      </c>
      <c r="J125" s="6">
        <f t="shared" si="16"/>
        <v>0</v>
      </c>
      <c r="K125" s="6">
        <f t="shared" si="14"/>
        <v>0</v>
      </c>
      <c r="L125" s="6">
        <f t="shared" si="11"/>
        <v>0</v>
      </c>
      <c r="M125" s="17">
        <f>VLOOKUP(B125,Encargos!$A$8:$B$652,2,0)</f>
        <v>2.4659999999999999E-3</v>
      </c>
    </row>
    <row r="126" spans="1:13">
      <c r="A126">
        <f t="shared" si="17"/>
        <v>244</v>
      </c>
      <c r="B126" s="1">
        <v>48274</v>
      </c>
      <c r="C126" s="6">
        <f t="shared" si="13"/>
        <v>0</v>
      </c>
      <c r="D126" s="6">
        <f t="shared" si="9"/>
        <v>0</v>
      </c>
      <c r="E126" s="6">
        <f t="shared" si="10"/>
        <v>0</v>
      </c>
      <c r="F126" s="6"/>
      <c r="G126" s="6"/>
      <c r="H126" s="6">
        <f t="shared" si="12"/>
        <v>0</v>
      </c>
      <c r="I126" s="6">
        <f t="shared" si="15"/>
        <v>0</v>
      </c>
      <c r="J126" s="6">
        <f t="shared" si="16"/>
        <v>0</v>
      </c>
      <c r="K126" s="6">
        <f t="shared" si="14"/>
        <v>0</v>
      </c>
      <c r="L126" s="6">
        <f t="shared" si="11"/>
        <v>0</v>
      </c>
      <c r="M126" s="17">
        <f>VLOOKUP(B126,Encargos!$A$8:$B$652,2,0)</f>
        <v>2.4659999999999999E-3</v>
      </c>
    </row>
    <row r="127" spans="1:13">
      <c r="A127">
        <f t="shared" si="17"/>
        <v>243</v>
      </c>
      <c r="B127" s="1">
        <v>48305</v>
      </c>
      <c r="C127" s="6">
        <f t="shared" si="13"/>
        <v>0</v>
      </c>
      <c r="D127" s="6">
        <f t="shared" si="9"/>
        <v>0</v>
      </c>
      <c r="E127" s="6">
        <f t="shared" si="10"/>
        <v>0</v>
      </c>
      <c r="F127" s="6"/>
      <c r="G127" s="6"/>
      <c r="H127" s="6">
        <f t="shared" si="12"/>
        <v>0</v>
      </c>
      <c r="I127" s="6">
        <f t="shared" si="15"/>
        <v>0</v>
      </c>
      <c r="J127" s="6">
        <f t="shared" si="16"/>
        <v>0</v>
      </c>
      <c r="K127" s="6">
        <f t="shared" si="14"/>
        <v>0</v>
      </c>
      <c r="L127" s="6">
        <f t="shared" si="11"/>
        <v>0</v>
      </c>
      <c r="M127" s="17">
        <f>VLOOKUP(B127,Encargos!$A$8:$B$652,2,0)</f>
        <v>2.4659999999999999E-3</v>
      </c>
    </row>
    <row r="128" spans="1:13">
      <c r="A128">
        <f t="shared" si="17"/>
        <v>242</v>
      </c>
      <c r="B128" s="1">
        <v>48335</v>
      </c>
      <c r="C128" s="6">
        <f t="shared" si="13"/>
        <v>0</v>
      </c>
      <c r="D128" s="6">
        <f t="shared" si="9"/>
        <v>0</v>
      </c>
      <c r="E128" s="6">
        <f t="shared" si="10"/>
        <v>0</v>
      </c>
      <c r="F128" s="6"/>
      <c r="G128" s="6"/>
      <c r="H128" s="6">
        <f t="shared" si="12"/>
        <v>0</v>
      </c>
      <c r="I128" s="6">
        <f t="shared" si="15"/>
        <v>0</v>
      </c>
      <c r="J128" s="6">
        <f t="shared" si="16"/>
        <v>0</v>
      </c>
      <c r="K128" s="6">
        <f t="shared" si="14"/>
        <v>0</v>
      </c>
      <c r="L128" s="6">
        <f t="shared" si="11"/>
        <v>0</v>
      </c>
      <c r="M128" s="17">
        <f>VLOOKUP(B128,Encargos!$A$8:$B$652,2,0)</f>
        <v>2.4659999999999999E-3</v>
      </c>
    </row>
    <row r="129" spans="1:13">
      <c r="A129">
        <f t="shared" si="17"/>
        <v>241</v>
      </c>
      <c r="B129" s="1">
        <v>48366</v>
      </c>
      <c r="C129" s="6">
        <f t="shared" si="13"/>
        <v>0</v>
      </c>
      <c r="D129" s="6">
        <f t="shared" si="9"/>
        <v>0</v>
      </c>
      <c r="E129" s="6">
        <f t="shared" si="10"/>
        <v>0</v>
      </c>
      <c r="F129" s="6"/>
      <c r="G129" s="6"/>
      <c r="H129" s="6">
        <f t="shared" si="12"/>
        <v>0</v>
      </c>
      <c r="I129" s="6">
        <f t="shared" si="15"/>
        <v>0</v>
      </c>
      <c r="J129" s="6">
        <f t="shared" si="16"/>
        <v>0</v>
      </c>
      <c r="K129" s="6">
        <f t="shared" si="14"/>
        <v>0</v>
      </c>
      <c r="L129" s="6">
        <f t="shared" si="11"/>
        <v>0</v>
      </c>
      <c r="M129" s="17">
        <f>VLOOKUP(B129,Encargos!$A$8:$B$652,2,0)</f>
        <v>2.4659999999999999E-3</v>
      </c>
    </row>
    <row r="130" spans="1:13">
      <c r="A130">
        <f t="shared" si="17"/>
        <v>240</v>
      </c>
      <c r="B130" s="1">
        <v>48396</v>
      </c>
      <c r="C130" s="6">
        <f t="shared" si="13"/>
        <v>0</v>
      </c>
      <c r="D130" s="6">
        <f t="shared" si="9"/>
        <v>0</v>
      </c>
      <c r="E130" s="6">
        <f t="shared" si="10"/>
        <v>0</v>
      </c>
      <c r="F130" s="6"/>
      <c r="G130" s="6"/>
      <c r="H130" s="6">
        <f t="shared" si="12"/>
        <v>0</v>
      </c>
      <c r="I130" s="6">
        <f t="shared" si="15"/>
        <v>0</v>
      </c>
      <c r="J130" s="6">
        <f t="shared" si="16"/>
        <v>0</v>
      </c>
      <c r="K130" s="6">
        <f t="shared" si="14"/>
        <v>0</v>
      </c>
      <c r="L130" s="6">
        <f t="shared" si="11"/>
        <v>0</v>
      </c>
      <c r="M130" s="17">
        <f>VLOOKUP(B130,Encargos!$A$8:$B$652,2,0)</f>
        <v>2.4659999999999999E-3</v>
      </c>
    </row>
    <row r="131" spans="1:13">
      <c r="A131">
        <f t="shared" si="17"/>
        <v>239</v>
      </c>
      <c r="B131" s="1">
        <v>48427</v>
      </c>
      <c r="C131" s="6">
        <f t="shared" si="13"/>
        <v>0</v>
      </c>
      <c r="D131" s="6">
        <f t="shared" si="9"/>
        <v>0</v>
      </c>
      <c r="E131" s="6">
        <f t="shared" si="10"/>
        <v>0</v>
      </c>
      <c r="F131" s="6"/>
      <c r="G131" s="6"/>
      <c r="H131" s="6">
        <f t="shared" si="12"/>
        <v>0</v>
      </c>
      <c r="I131" s="6">
        <f t="shared" si="15"/>
        <v>0</v>
      </c>
      <c r="J131" s="6">
        <f t="shared" si="16"/>
        <v>0</v>
      </c>
      <c r="K131" s="6">
        <f t="shared" si="14"/>
        <v>0</v>
      </c>
      <c r="L131" s="6">
        <f t="shared" si="11"/>
        <v>0</v>
      </c>
      <c r="M131" s="17">
        <f>VLOOKUP(B131,Encargos!$A$8:$B$652,2,0)</f>
        <v>2.4659999999999999E-3</v>
      </c>
    </row>
    <row r="132" spans="1:13">
      <c r="A132">
        <f t="shared" si="17"/>
        <v>238</v>
      </c>
      <c r="B132" s="1">
        <v>48458</v>
      </c>
      <c r="C132" s="6">
        <f t="shared" si="13"/>
        <v>0</v>
      </c>
      <c r="D132" s="6">
        <f t="shared" si="9"/>
        <v>0</v>
      </c>
      <c r="E132" s="6">
        <f t="shared" si="10"/>
        <v>0</v>
      </c>
      <c r="F132" s="6"/>
      <c r="G132" s="6"/>
      <c r="H132" s="6">
        <f t="shared" si="12"/>
        <v>0</v>
      </c>
      <c r="I132" s="6">
        <f t="shared" si="15"/>
        <v>0</v>
      </c>
      <c r="J132" s="6">
        <f t="shared" si="16"/>
        <v>0</v>
      </c>
      <c r="K132" s="6">
        <f t="shared" si="14"/>
        <v>0</v>
      </c>
      <c r="L132" s="6">
        <f t="shared" si="11"/>
        <v>0</v>
      </c>
      <c r="M132" s="17">
        <f>VLOOKUP(B132,Encargos!$A$8:$B$652,2,0)</f>
        <v>2.4659999999999999E-3</v>
      </c>
    </row>
    <row r="133" spans="1:13">
      <c r="A133">
        <f t="shared" si="17"/>
        <v>237</v>
      </c>
      <c r="B133" s="1">
        <v>48488</v>
      </c>
      <c r="C133" s="6">
        <f t="shared" si="13"/>
        <v>0</v>
      </c>
      <c r="D133" s="6">
        <f t="shared" ref="D133:D196" si="18">C133*M133</f>
        <v>0</v>
      </c>
      <c r="E133" s="6">
        <f t="shared" ref="E133:E196" si="19">C133+D133</f>
        <v>0</v>
      </c>
      <c r="F133" s="6"/>
      <c r="G133" s="6"/>
      <c r="H133" s="6">
        <f t="shared" ref="H133:H196" si="20">SUM(E133:G133)*$N$4</f>
        <v>0</v>
      </c>
      <c r="I133" s="6">
        <f t="shared" si="15"/>
        <v>0</v>
      </c>
      <c r="J133" s="6">
        <f t="shared" si="16"/>
        <v>0</v>
      </c>
      <c r="K133" s="6">
        <f t="shared" si="14"/>
        <v>0</v>
      </c>
      <c r="L133" s="6">
        <f t="shared" ref="L133:L196" si="21">SUM(E133:H133)-I133</f>
        <v>0</v>
      </c>
      <c r="M133" s="17">
        <f>VLOOKUP(B133,Encargos!$A$8:$B$652,2,0)</f>
        <v>2.4659999999999999E-3</v>
      </c>
    </row>
    <row r="134" spans="1:13">
      <c r="A134">
        <f t="shared" si="17"/>
        <v>236</v>
      </c>
      <c r="B134" s="1">
        <v>48519</v>
      </c>
      <c r="C134" s="6">
        <f t="shared" si="13"/>
        <v>0</v>
      </c>
      <c r="D134" s="6">
        <f t="shared" si="18"/>
        <v>0</v>
      </c>
      <c r="E134" s="6">
        <f t="shared" si="19"/>
        <v>0</v>
      </c>
      <c r="F134" s="6"/>
      <c r="G134" s="6"/>
      <c r="H134" s="6">
        <f t="shared" si="20"/>
        <v>0</v>
      </c>
      <c r="I134" s="6">
        <f t="shared" si="15"/>
        <v>0</v>
      </c>
      <c r="J134" s="6">
        <f t="shared" si="16"/>
        <v>0</v>
      </c>
      <c r="K134" s="6">
        <f t="shared" si="14"/>
        <v>0</v>
      </c>
      <c r="L134" s="6">
        <f t="shared" si="21"/>
        <v>0</v>
      </c>
      <c r="M134" s="17">
        <f>VLOOKUP(B134,Encargos!$A$8:$B$652,2,0)</f>
        <v>2.4659999999999999E-3</v>
      </c>
    </row>
    <row r="135" spans="1:13">
      <c r="A135">
        <f t="shared" si="17"/>
        <v>235</v>
      </c>
      <c r="B135" s="1">
        <v>48549</v>
      </c>
      <c r="C135" s="6">
        <f t="shared" ref="C135:C198" si="22">L134</f>
        <v>0</v>
      </c>
      <c r="D135" s="6">
        <f t="shared" si="18"/>
        <v>0</v>
      </c>
      <c r="E135" s="6">
        <f t="shared" si="19"/>
        <v>0</v>
      </c>
      <c r="F135" s="6"/>
      <c r="G135" s="6"/>
      <c r="H135" s="6">
        <f t="shared" si="20"/>
        <v>0</v>
      </c>
      <c r="I135" s="6">
        <f t="shared" si="15"/>
        <v>0</v>
      </c>
      <c r="J135" s="6">
        <f t="shared" si="16"/>
        <v>0</v>
      </c>
      <c r="K135" s="6">
        <f t="shared" ref="K135:K198" si="23">I135-J135</f>
        <v>0</v>
      </c>
      <c r="L135" s="6">
        <f t="shared" si="21"/>
        <v>0</v>
      </c>
      <c r="M135" s="17">
        <f>VLOOKUP(B135,Encargos!$A$8:$B$652,2,0)</f>
        <v>2.4659999999999999E-3</v>
      </c>
    </row>
    <row r="136" spans="1:13">
      <c r="A136">
        <f t="shared" si="17"/>
        <v>234</v>
      </c>
      <c r="B136" s="1">
        <v>48580</v>
      </c>
      <c r="C136" s="6">
        <f t="shared" si="22"/>
        <v>0</v>
      </c>
      <c r="D136" s="6">
        <f t="shared" si="18"/>
        <v>0</v>
      </c>
      <c r="E136" s="6">
        <f t="shared" si="19"/>
        <v>0</v>
      </c>
      <c r="F136" s="6"/>
      <c r="G136" s="6"/>
      <c r="H136" s="6">
        <f t="shared" si="20"/>
        <v>0</v>
      </c>
      <c r="I136" s="6">
        <f t="shared" si="15"/>
        <v>0</v>
      </c>
      <c r="J136" s="6">
        <f t="shared" si="16"/>
        <v>0</v>
      </c>
      <c r="K136" s="6">
        <f t="shared" si="23"/>
        <v>0</v>
      </c>
      <c r="L136" s="6">
        <f t="shared" si="21"/>
        <v>0</v>
      </c>
      <c r="M136" s="17">
        <f>VLOOKUP(B136,Encargos!$A$8:$B$652,2,0)</f>
        <v>2.4659999999999999E-3</v>
      </c>
    </row>
    <row r="137" spans="1:13">
      <c r="A137">
        <f t="shared" si="17"/>
        <v>233</v>
      </c>
      <c r="B137" s="1">
        <v>48611</v>
      </c>
      <c r="C137" s="6">
        <f t="shared" si="22"/>
        <v>0</v>
      </c>
      <c r="D137" s="6">
        <f t="shared" si="18"/>
        <v>0</v>
      </c>
      <c r="E137" s="6">
        <f t="shared" si="19"/>
        <v>0</v>
      </c>
      <c r="F137" s="6"/>
      <c r="G137" s="6"/>
      <c r="H137" s="6">
        <f t="shared" si="20"/>
        <v>0</v>
      </c>
      <c r="I137" s="6">
        <f t="shared" si="15"/>
        <v>0</v>
      </c>
      <c r="J137" s="6">
        <f t="shared" si="16"/>
        <v>0</v>
      </c>
      <c r="K137" s="6">
        <f t="shared" si="23"/>
        <v>0</v>
      </c>
      <c r="L137" s="6">
        <f t="shared" si="21"/>
        <v>0</v>
      </c>
      <c r="M137" s="17">
        <f>VLOOKUP(B137,Encargos!$A$8:$B$652,2,0)</f>
        <v>2.4659999999999999E-3</v>
      </c>
    </row>
    <row r="138" spans="1:13">
      <c r="A138">
        <f t="shared" si="17"/>
        <v>232</v>
      </c>
      <c r="B138" s="1">
        <v>48639</v>
      </c>
      <c r="C138" s="6">
        <f t="shared" si="22"/>
        <v>0</v>
      </c>
      <c r="D138" s="6">
        <f t="shared" si="18"/>
        <v>0</v>
      </c>
      <c r="E138" s="6">
        <f t="shared" si="19"/>
        <v>0</v>
      </c>
      <c r="F138" s="6"/>
      <c r="G138" s="6"/>
      <c r="H138" s="6">
        <f t="shared" si="20"/>
        <v>0</v>
      </c>
      <c r="I138" s="6">
        <f t="shared" ref="I138:I201" si="24">PMT($N$4,A138,-SUM(E138:G138))</f>
        <v>0</v>
      </c>
      <c r="J138" s="6">
        <f t="shared" ref="J138:J201" si="25">H138</f>
        <v>0</v>
      </c>
      <c r="K138" s="6">
        <f t="shared" si="23"/>
        <v>0</v>
      </c>
      <c r="L138" s="6">
        <f t="shared" si="21"/>
        <v>0</v>
      </c>
      <c r="M138" s="17">
        <f>VLOOKUP(B138,Encargos!$A$8:$B$652,2,0)</f>
        <v>2.4659999999999999E-3</v>
      </c>
    </row>
    <row r="139" spans="1:13">
      <c r="A139">
        <f t="shared" si="17"/>
        <v>231</v>
      </c>
      <c r="B139" s="1">
        <v>48670</v>
      </c>
      <c r="C139" s="6">
        <f t="shared" si="22"/>
        <v>0</v>
      </c>
      <c r="D139" s="6">
        <f t="shared" si="18"/>
        <v>0</v>
      </c>
      <c r="E139" s="6">
        <f t="shared" si="19"/>
        <v>0</v>
      </c>
      <c r="F139" s="6"/>
      <c r="G139" s="6"/>
      <c r="H139" s="6">
        <f t="shared" si="20"/>
        <v>0</v>
      </c>
      <c r="I139" s="6">
        <f t="shared" si="24"/>
        <v>0</v>
      </c>
      <c r="J139" s="6">
        <f t="shared" si="25"/>
        <v>0</v>
      </c>
      <c r="K139" s="6">
        <f t="shared" si="23"/>
        <v>0</v>
      </c>
      <c r="L139" s="6">
        <f t="shared" si="21"/>
        <v>0</v>
      </c>
      <c r="M139" s="17">
        <f>VLOOKUP(B139,Encargos!$A$8:$B$652,2,0)</f>
        <v>2.4659999999999999E-3</v>
      </c>
    </row>
    <row r="140" spans="1:13">
      <c r="A140">
        <f t="shared" ref="A140:A203" si="26">A139-1</f>
        <v>230</v>
      </c>
      <c r="B140" s="1">
        <v>48700</v>
      </c>
      <c r="C140" s="6">
        <f t="shared" si="22"/>
        <v>0</v>
      </c>
      <c r="D140" s="6">
        <f t="shared" si="18"/>
        <v>0</v>
      </c>
      <c r="E140" s="6">
        <f t="shared" si="19"/>
        <v>0</v>
      </c>
      <c r="F140" s="6"/>
      <c r="G140" s="6"/>
      <c r="H140" s="6">
        <f t="shared" si="20"/>
        <v>0</v>
      </c>
      <c r="I140" s="6">
        <f t="shared" si="24"/>
        <v>0</v>
      </c>
      <c r="J140" s="6">
        <f t="shared" si="25"/>
        <v>0</v>
      </c>
      <c r="K140" s="6">
        <f t="shared" si="23"/>
        <v>0</v>
      </c>
      <c r="L140" s="6">
        <f t="shared" si="21"/>
        <v>0</v>
      </c>
      <c r="M140" s="17">
        <f>VLOOKUP(B140,Encargos!$A$8:$B$652,2,0)</f>
        <v>2.4659999999999999E-3</v>
      </c>
    </row>
    <row r="141" spans="1:13">
      <c r="A141">
        <f t="shared" si="26"/>
        <v>229</v>
      </c>
      <c r="B141" s="1">
        <v>48731</v>
      </c>
      <c r="C141" s="6">
        <f t="shared" si="22"/>
        <v>0</v>
      </c>
      <c r="D141" s="6">
        <f t="shared" si="18"/>
        <v>0</v>
      </c>
      <c r="E141" s="6">
        <f t="shared" si="19"/>
        <v>0</v>
      </c>
      <c r="F141" s="6"/>
      <c r="G141" s="6"/>
      <c r="H141" s="6">
        <f t="shared" si="20"/>
        <v>0</v>
      </c>
      <c r="I141" s="6">
        <f t="shared" si="24"/>
        <v>0</v>
      </c>
      <c r="J141" s="6">
        <f t="shared" si="25"/>
        <v>0</v>
      </c>
      <c r="K141" s="6">
        <f t="shared" si="23"/>
        <v>0</v>
      </c>
      <c r="L141" s="6">
        <f t="shared" si="21"/>
        <v>0</v>
      </c>
      <c r="M141" s="17">
        <f>VLOOKUP(B141,Encargos!$A$8:$B$652,2,0)</f>
        <v>2.4659999999999999E-3</v>
      </c>
    </row>
    <row r="142" spans="1:13">
      <c r="A142">
        <f t="shared" si="26"/>
        <v>228</v>
      </c>
      <c r="B142" s="1">
        <v>48761</v>
      </c>
      <c r="C142" s="6">
        <f t="shared" si="22"/>
        <v>0</v>
      </c>
      <c r="D142" s="6">
        <f t="shared" si="18"/>
        <v>0</v>
      </c>
      <c r="E142" s="6">
        <f t="shared" si="19"/>
        <v>0</v>
      </c>
      <c r="F142" s="6"/>
      <c r="G142" s="6"/>
      <c r="H142" s="6">
        <f t="shared" si="20"/>
        <v>0</v>
      </c>
      <c r="I142" s="6">
        <f t="shared" si="24"/>
        <v>0</v>
      </c>
      <c r="J142" s="6">
        <f t="shared" si="25"/>
        <v>0</v>
      </c>
      <c r="K142" s="6">
        <f t="shared" si="23"/>
        <v>0</v>
      </c>
      <c r="L142" s="6">
        <f t="shared" si="21"/>
        <v>0</v>
      </c>
      <c r="M142" s="17">
        <f>VLOOKUP(B142,Encargos!$A$8:$B$652,2,0)</f>
        <v>2.4659999999999999E-3</v>
      </c>
    </row>
    <row r="143" spans="1:13">
      <c r="A143">
        <f t="shared" si="26"/>
        <v>227</v>
      </c>
      <c r="B143" s="1">
        <v>48792</v>
      </c>
      <c r="C143" s="6">
        <f t="shared" si="22"/>
        <v>0</v>
      </c>
      <c r="D143" s="6">
        <f t="shared" si="18"/>
        <v>0</v>
      </c>
      <c r="E143" s="6">
        <f t="shared" si="19"/>
        <v>0</v>
      </c>
      <c r="F143" s="6"/>
      <c r="G143" s="6"/>
      <c r="H143" s="6">
        <f t="shared" si="20"/>
        <v>0</v>
      </c>
      <c r="I143" s="6">
        <f t="shared" si="24"/>
        <v>0</v>
      </c>
      <c r="J143" s="6">
        <f t="shared" si="25"/>
        <v>0</v>
      </c>
      <c r="K143" s="6">
        <f t="shared" si="23"/>
        <v>0</v>
      </c>
      <c r="L143" s="6">
        <f t="shared" si="21"/>
        <v>0</v>
      </c>
      <c r="M143" s="17">
        <f>VLOOKUP(B143,Encargos!$A$8:$B$652,2,0)</f>
        <v>2.4659999999999999E-3</v>
      </c>
    </row>
    <row r="144" spans="1:13">
      <c r="A144">
        <f t="shared" si="26"/>
        <v>226</v>
      </c>
      <c r="B144" s="1">
        <v>48823</v>
      </c>
      <c r="C144" s="6">
        <f t="shared" si="22"/>
        <v>0</v>
      </c>
      <c r="D144" s="6">
        <f t="shared" si="18"/>
        <v>0</v>
      </c>
      <c r="E144" s="6">
        <f t="shared" si="19"/>
        <v>0</v>
      </c>
      <c r="F144" s="6"/>
      <c r="G144" s="6"/>
      <c r="H144" s="6">
        <f t="shared" si="20"/>
        <v>0</v>
      </c>
      <c r="I144" s="6">
        <f t="shared" si="24"/>
        <v>0</v>
      </c>
      <c r="J144" s="6">
        <f t="shared" si="25"/>
        <v>0</v>
      </c>
      <c r="K144" s="6">
        <f t="shared" si="23"/>
        <v>0</v>
      </c>
      <c r="L144" s="6">
        <f t="shared" si="21"/>
        <v>0</v>
      </c>
      <c r="M144" s="17">
        <f>VLOOKUP(B144,Encargos!$A$8:$B$652,2,0)</f>
        <v>2.4659999999999999E-3</v>
      </c>
    </row>
    <row r="145" spans="1:13">
      <c r="A145">
        <f t="shared" si="26"/>
        <v>225</v>
      </c>
      <c r="B145" s="1">
        <v>48853</v>
      </c>
      <c r="C145" s="6">
        <f t="shared" si="22"/>
        <v>0</v>
      </c>
      <c r="D145" s="6">
        <f t="shared" si="18"/>
        <v>0</v>
      </c>
      <c r="E145" s="6">
        <f t="shared" si="19"/>
        <v>0</v>
      </c>
      <c r="F145" s="6"/>
      <c r="G145" s="6"/>
      <c r="H145" s="6">
        <f t="shared" si="20"/>
        <v>0</v>
      </c>
      <c r="I145" s="6">
        <f t="shared" si="24"/>
        <v>0</v>
      </c>
      <c r="J145" s="6">
        <f t="shared" si="25"/>
        <v>0</v>
      </c>
      <c r="K145" s="6">
        <f t="shared" si="23"/>
        <v>0</v>
      </c>
      <c r="L145" s="6">
        <f t="shared" si="21"/>
        <v>0</v>
      </c>
      <c r="M145" s="17">
        <f>VLOOKUP(B145,Encargos!$A$8:$B$652,2,0)</f>
        <v>2.4659999999999999E-3</v>
      </c>
    </row>
    <row r="146" spans="1:13">
      <c r="A146">
        <f t="shared" si="26"/>
        <v>224</v>
      </c>
      <c r="B146" s="1">
        <v>48884</v>
      </c>
      <c r="C146" s="6">
        <f t="shared" si="22"/>
        <v>0</v>
      </c>
      <c r="D146" s="6">
        <f t="shared" si="18"/>
        <v>0</v>
      </c>
      <c r="E146" s="6">
        <f t="shared" si="19"/>
        <v>0</v>
      </c>
      <c r="F146" s="6"/>
      <c r="G146" s="6"/>
      <c r="H146" s="6">
        <f t="shared" si="20"/>
        <v>0</v>
      </c>
      <c r="I146" s="6">
        <f t="shared" si="24"/>
        <v>0</v>
      </c>
      <c r="J146" s="6">
        <f t="shared" si="25"/>
        <v>0</v>
      </c>
      <c r="K146" s="6">
        <f t="shared" si="23"/>
        <v>0</v>
      </c>
      <c r="L146" s="6">
        <f t="shared" si="21"/>
        <v>0</v>
      </c>
      <c r="M146" s="17">
        <f>VLOOKUP(B146,Encargos!$A$8:$B$652,2,0)</f>
        <v>2.4659999999999999E-3</v>
      </c>
    </row>
    <row r="147" spans="1:13">
      <c r="A147">
        <f t="shared" si="26"/>
        <v>223</v>
      </c>
      <c r="B147" s="1">
        <v>48914</v>
      </c>
      <c r="C147" s="6">
        <f t="shared" si="22"/>
        <v>0</v>
      </c>
      <c r="D147" s="6">
        <f t="shared" si="18"/>
        <v>0</v>
      </c>
      <c r="E147" s="6">
        <f t="shared" si="19"/>
        <v>0</v>
      </c>
      <c r="F147" s="6"/>
      <c r="G147" s="6"/>
      <c r="H147" s="6">
        <f t="shared" si="20"/>
        <v>0</v>
      </c>
      <c r="I147" s="6">
        <f t="shared" si="24"/>
        <v>0</v>
      </c>
      <c r="J147" s="6">
        <f t="shared" si="25"/>
        <v>0</v>
      </c>
      <c r="K147" s="6">
        <f t="shared" si="23"/>
        <v>0</v>
      </c>
      <c r="L147" s="6">
        <f t="shared" si="21"/>
        <v>0</v>
      </c>
      <c r="M147" s="17">
        <f>VLOOKUP(B147,Encargos!$A$8:$B$652,2,0)</f>
        <v>2.4659999999999999E-3</v>
      </c>
    </row>
    <row r="148" spans="1:13">
      <c r="A148">
        <f t="shared" si="26"/>
        <v>222</v>
      </c>
      <c r="B148" s="1">
        <v>48945</v>
      </c>
      <c r="C148" s="6">
        <f t="shared" si="22"/>
        <v>0</v>
      </c>
      <c r="D148" s="6">
        <f t="shared" si="18"/>
        <v>0</v>
      </c>
      <c r="E148" s="6">
        <f t="shared" si="19"/>
        <v>0</v>
      </c>
      <c r="F148" s="6"/>
      <c r="G148" s="6"/>
      <c r="H148" s="6">
        <f t="shared" si="20"/>
        <v>0</v>
      </c>
      <c r="I148" s="6">
        <f t="shared" si="24"/>
        <v>0</v>
      </c>
      <c r="J148" s="6">
        <f t="shared" si="25"/>
        <v>0</v>
      </c>
      <c r="K148" s="6">
        <f t="shared" si="23"/>
        <v>0</v>
      </c>
      <c r="L148" s="6">
        <f t="shared" si="21"/>
        <v>0</v>
      </c>
      <c r="M148" s="17">
        <f>VLOOKUP(B148,Encargos!$A$8:$B$652,2,0)</f>
        <v>2.4659999999999999E-3</v>
      </c>
    </row>
    <row r="149" spans="1:13">
      <c r="A149">
        <f t="shared" si="26"/>
        <v>221</v>
      </c>
      <c r="B149" s="1">
        <v>48976</v>
      </c>
      <c r="C149" s="6">
        <f t="shared" si="22"/>
        <v>0</v>
      </c>
      <c r="D149" s="6">
        <f t="shared" si="18"/>
        <v>0</v>
      </c>
      <c r="E149" s="6">
        <f t="shared" si="19"/>
        <v>0</v>
      </c>
      <c r="F149" s="6"/>
      <c r="G149" s="6"/>
      <c r="H149" s="6">
        <f t="shared" si="20"/>
        <v>0</v>
      </c>
      <c r="I149" s="6">
        <f t="shared" si="24"/>
        <v>0</v>
      </c>
      <c r="J149" s="6">
        <f t="shared" si="25"/>
        <v>0</v>
      </c>
      <c r="K149" s="6">
        <f t="shared" si="23"/>
        <v>0</v>
      </c>
      <c r="L149" s="6">
        <f t="shared" si="21"/>
        <v>0</v>
      </c>
      <c r="M149" s="17">
        <f>VLOOKUP(B149,Encargos!$A$8:$B$652,2,0)</f>
        <v>2.4659999999999999E-3</v>
      </c>
    </row>
    <row r="150" spans="1:13">
      <c r="A150">
        <f t="shared" si="26"/>
        <v>220</v>
      </c>
      <c r="B150" s="1">
        <v>49004</v>
      </c>
      <c r="C150" s="6">
        <f t="shared" si="22"/>
        <v>0</v>
      </c>
      <c r="D150" s="6">
        <f t="shared" si="18"/>
        <v>0</v>
      </c>
      <c r="E150" s="6">
        <f t="shared" si="19"/>
        <v>0</v>
      </c>
      <c r="F150" s="6"/>
      <c r="G150" s="6"/>
      <c r="H150" s="6">
        <f t="shared" si="20"/>
        <v>0</v>
      </c>
      <c r="I150" s="6">
        <f t="shared" si="24"/>
        <v>0</v>
      </c>
      <c r="J150" s="6">
        <f t="shared" si="25"/>
        <v>0</v>
      </c>
      <c r="K150" s="6">
        <f t="shared" si="23"/>
        <v>0</v>
      </c>
      <c r="L150" s="6">
        <f t="shared" si="21"/>
        <v>0</v>
      </c>
      <c r="M150" s="17">
        <f>VLOOKUP(B150,Encargos!$A$8:$B$652,2,0)</f>
        <v>2.4659999999999999E-3</v>
      </c>
    </row>
    <row r="151" spans="1:13">
      <c r="A151">
        <f t="shared" si="26"/>
        <v>219</v>
      </c>
      <c r="B151" s="1">
        <v>49035</v>
      </c>
      <c r="C151" s="6">
        <f t="shared" si="22"/>
        <v>0</v>
      </c>
      <c r="D151" s="6">
        <f t="shared" si="18"/>
        <v>0</v>
      </c>
      <c r="E151" s="6">
        <f t="shared" si="19"/>
        <v>0</v>
      </c>
      <c r="F151" s="6"/>
      <c r="G151" s="6"/>
      <c r="H151" s="6">
        <f t="shared" si="20"/>
        <v>0</v>
      </c>
      <c r="I151" s="6">
        <f t="shared" si="24"/>
        <v>0</v>
      </c>
      <c r="J151" s="6">
        <f t="shared" si="25"/>
        <v>0</v>
      </c>
      <c r="K151" s="6">
        <f t="shared" si="23"/>
        <v>0</v>
      </c>
      <c r="L151" s="6">
        <f t="shared" si="21"/>
        <v>0</v>
      </c>
      <c r="M151" s="17">
        <f>VLOOKUP(B151,Encargos!$A$8:$B$652,2,0)</f>
        <v>2.4659999999999999E-3</v>
      </c>
    </row>
    <row r="152" spans="1:13">
      <c r="A152">
        <f t="shared" si="26"/>
        <v>218</v>
      </c>
      <c r="B152" s="1">
        <v>49065</v>
      </c>
      <c r="C152" s="6">
        <f t="shared" si="22"/>
        <v>0</v>
      </c>
      <c r="D152" s="6">
        <f t="shared" si="18"/>
        <v>0</v>
      </c>
      <c r="E152" s="6">
        <f t="shared" si="19"/>
        <v>0</v>
      </c>
      <c r="F152" s="6"/>
      <c r="G152" s="6"/>
      <c r="H152" s="6">
        <f t="shared" si="20"/>
        <v>0</v>
      </c>
      <c r="I152" s="6">
        <f t="shared" si="24"/>
        <v>0</v>
      </c>
      <c r="J152" s="6">
        <f t="shared" si="25"/>
        <v>0</v>
      </c>
      <c r="K152" s="6">
        <f t="shared" si="23"/>
        <v>0</v>
      </c>
      <c r="L152" s="6">
        <f t="shared" si="21"/>
        <v>0</v>
      </c>
      <c r="M152" s="17">
        <f>VLOOKUP(B152,Encargos!$A$8:$B$652,2,0)</f>
        <v>2.4659999999999999E-3</v>
      </c>
    </row>
    <row r="153" spans="1:13">
      <c r="A153">
        <f t="shared" si="26"/>
        <v>217</v>
      </c>
      <c r="B153" s="1">
        <v>49096</v>
      </c>
      <c r="C153" s="6">
        <f t="shared" si="22"/>
        <v>0</v>
      </c>
      <c r="D153" s="6">
        <f t="shared" si="18"/>
        <v>0</v>
      </c>
      <c r="E153" s="6">
        <f t="shared" si="19"/>
        <v>0</v>
      </c>
      <c r="F153" s="6"/>
      <c r="G153" s="6"/>
      <c r="H153" s="6">
        <f t="shared" si="20"/>
        <v>0</v>
      </c>
      <c r="I153" s="6">
        <f t="shared" si="24"/>
        <v>0</v>
      </c>
      <c r="J153" s="6">
        <f t="shared" si="25"/>
        <v>0</v>
      </c>
      <c r="K153" s="6">
        <f t="shared" si="23"/>
        <v>0</v>
      </c>
      <c r="L153" s="6">
        <f t="shared" si="21"/>
        <v>0</v>
      </c>
      <c r="M153" s="17">
        <f>VLOOKUP(B153,Encargos!$A$8:$B$652,2,0)</f>
        <v>2.4659999999999999E-3</v>
      </c>
    </row>
    <row r="154" spans="1:13">
      <c r="A154">
        <f t="shared" si="26"/>
        <v>216</v>
      </c>
      <c r="B154" s="1">
        <v>49126</v>
      </c>
      <c r="C154" s="6">
        <f t="shared" si="22"/>
        <v>0</v>
      </c>
      <c r="D154" s="6">
        <f t="shared" si="18"/>
        <v>0</v>
      </c>
      <c r="E154" s="6">
        <f t="shared" si="19"/>
        <v>0</v>
      </c>
      <c r="F154" s="6"/>
      <c r="G154" s="6"/>
      <c r="H154" s="6">
        <f t="shared" si="20"/>
        <v>0</v>
      </c>
      <c r="I154" s="6">
        <f t="shared" si="24"/>
        <v>0</v>
      </c>
      <c r="J154" s="6">
        <f t="shared" si="25"/>
        <v>0</v>
      </c>
      <c r="K154" s="6">
        <f t="shared" si="23"/>
        <v>0</v>
      </c>
      <c r="L154" s="6">
        <f t="shared" si="21"/>
        <v>0</v>
      </c>
      <c r="M154" s="17">
        <f>VLOOKUP(B154,Encargos!$A$8:$B$652,2,0)</f>
        <v>2.4659999999999999E-3</v>
      </c>
    </row>
    <row r="155" spans="1:13">
      <c r="A155">
        <f t="shared" si="26"/>
        <v>215</v>
      </c>
      <c r="B155" s="1">
        <v>49157</v>
      </c>
      <c r="C155" s="6">
        <f t="shared" si="22"/>
        <v>0</v>
      </c>
      <c r="D155" s="6">
        <f t="shared" si="18"/>
        <v>0</v>
      </c>
      <c r="E155" s="6">
        <f t="shared" si="19"/>
        <v>0</v>
      </c>
      <c r="F155" s="6"/>
      <c r="G155" s="6"/>
      <c r="H155" s="6">
        <f t="shared" si="20"/>
        <v>0</v>
      </c>
      <c r="I155" s="6">
        <f t="shared" si="24"/>
        <v>0</v>
      </c>
      <c r="J155" s="6">
        <f t="shared" si="25"/>
        <v>0</v>
      </c>
      <c r="K155" s="6">
        <f t="shared" si="23"/>
        <v>0</v>
      </c>
      <c r="L155" s="6">
        <f t="shared" si="21"/>
        <v>0</v>
      </c>
      <c r="M155" s="17">
        <f>VLOOKUP(B155,Encargos!$A$8:$B$652,2,0)</f>
        <v>2.3800000000000002E-3</v>
      </c>
    </row>
    <row r="156" spans="1:13">
      <c r="A156">
        <f t="shared" si="26"/>
        <v>214</v>
      </c>
      <c r="B156" s="1">
        <v>49188</v>
      </c>
      <c r="C156" s="6">
        <f t="shared" si="22"/>
        <v>0</v>
      </c>
      <c r="D156" s="6">
        <f t="shared" si="18"/>
        <v>0</v>
      </c>
      <c r="E156" s="6">
        <f t="shared" si="19"/>
        <v>0</v>
      </c>
      <c r="F156" s="6"/>
      <c r="G156" s="6"/>
      <c r="H156" s="6">
        <f t="shared" si="20"/>
        <v>0</v>
      </c>
      <c r="I156" s="6">
        <f t="shared" si="24"/>
        <v>0</v>
      </c>
      <c r="J156" s="6">
        <f t="shared" si="25"/>
        <v>0</v>
      </c>
      <c r="K156" s="6">
        <f t="shared" si="23"/>
        <v>0</v>
      </c>
      <c r="L156" s="6">
        <f t="shared" si="21"/>
        <v>0</v>
      </c>
      <c r="M156" s="17">
        <f>VLOOKUP(B156,Encargos!$A$8:$B$652,2,0)</f>
        <v>1.905E-3</v>
      </c>
    </row>
    <row r="157" spans="1:13">
      <c r="A157">
        <f t="shared" si="26"/>
        <v>213</v>
      </c>
      <c r="B157" s="1">
        <v>49218</v>
      </c>
      <c r="C157" s="6">
        <f t="shared" si="22"/>
        <v>0</v>
      </c>
      <c r="D157" s="6">
        <f t="shared" si="18"/>
        <v>0</v>
      </c>
      <c r="E157" s="6">
        <f t="shared" si="19"/>
        <v>0</v>
      </c>
      <c r="F157" s="6"/>
      <c r="G157" s="6"/>
      <c r="H157" s="6">
        <f t="shared" si="20"/>
        <v>0</v>
      </c>
      <c r="I157" s="6">
        <f t="shared" si="24"/>
        <v>0</v>
      </c>
      <c r="J157" s="6">
        <f t="shared" si="25"/>
        <v>0</v>
      </c>
      <c r="K157" s="6">
        <f t="shared" si="23"/>
        <v>0</v>
      </c>
      <c r="L157" s="6">
        <f t="shared" si="21"/>
        <v>0</v>
      </c>
      <c r="M157" s="17">
        <f>VLOOKUP(B157,Encargos!$A$8:$B$652,2,0)</f>
        <v>2.405E-3</v>
      </c>
    </row>
    <row r="158" spans="1:13">
      <c r="A158">
        <f t="shared" si="26"/>
        <v>212</v>
      </c>
      <c r="B158" s="1">
        <v>49249</v>
      </c>
      <c r="C158" s="6">
        <f t="shared" si="22"/>
        <v>0</v>
      </c>
      <c r="D158" s="6">
        <f t="shared" si="18"/>
        <v>0</v>
      </c>
      <c r="E158" s="6">
        <f t="shared" si="19"/>
        <v>0</v>
      </c>
      <c r="F158" s="6"/>
      <c r="G158" s="6"/>
      <c r="H158" s="6">
        <f t="shared" si="20"/>
        <v>0</v>
      </c>
      <c r="I158" s="6">
        <f t="shared" si="24"/>
        <v>0</v>
      </c>
      <c r="J158" s="6">
        <f t="shared" si="25"/>
        <v>0</v>
      </c>
      <c r="K158" s="6">
        <f t="shared" si="23"/>
        <v>0</v>
      </c>
      <c r="L158" s="6">
        <f t="shared" si="21"/>
        <v>0</v>
      </c>
      <c r="M158" s="17">
        <f>VLOOKUP(B158,Encargos!$A$8:$B$652,2,0)</f>
        <v>1.6559999999999999E-3</v>
      </c>
    </row>
    <row r="159" spans="1:13">
      <c r="A159">
        <f t="shared" si="26"/>
        <v>211</v>
      </c>
      <c r="B159" s="1">
        <v>49279</v>
      </c>
      <c r="C159" s="6">
        <f t="shared" si="22"/>
        <v>0</v>
      </c>
      <c r="D159" s="6">
        <f t="shared" si="18"/>
        <v>0</v>
      </c>
      <c r="E159" s="6">
        <f t="shared" si="19"/>
        <v>0</v>
      </c>
      <c r="F159" s="6"/>
      <c r="G159" s="6"/>
      <c r="H159" s="6">
        <f t="shared" si="20"/>
        <v>0</v>
      </c>
      <c r="I159" s="6">
        <f t="shared" si="24"/>
        <v>0</v>
      </c>
      <c r="J159" s="6">
        <f t="shared" si="25"/>
        <v>0</v>
      </c>
      <c r="K159" s="6">
        <f t="shared" si="23"/>
        <v>0</v>
      </c>
      <c r="L159" s="6">
        <f t="shared" si="21"/>
        <v>0</v>
      </c>
      <c r="M159" s="17">
        <f>VLOOKUP(B159,Encargos!$A$8:$B$652,2,0)</f>
        <v>1.905E-3</v>
      </c>
    </row>
    <row r="160" spans="1:13">
      <c r="A160">
        <f t="shared" si="26"/>
        <v>210</v>
      </c>
      <c r="B160" s="1">
        <v>49310</v>
      </c>
      <c r="C160" s="6">
        <f t="shared" si="22"/>
        <v>0</v>
      </c>
      <c r="D160" s="6">
        <f t="shared" si="18"/>
        <v>0</v>
      </c>
      <c r="E160" s="6">
        <f t="shared" si="19"/>
        <v>0</v>
      </c>
      <c r="F160" s="6"/>
      <c r="G160" s="6"/>
      <c r="H160" s="6">
        <f t="shared" si="20"/>
        <v>0</v>
      </c>
      <c r="I160" s="6">
        <f t="shared" si="24"/>
        <v>0</v>
      </c>
      <c r="J160" s="6">
        <f t="shared" si="25"/>
        <v>0</v>
      </c>
      <c r="K160" s="6">
        <f t="shared" si="23"/>
        <v>0</v>
      </c>
      <c r="L160" s="6">
        <f t="shared" si="21"/>
        <v>0</v>
      </c>
      <c r="M160" s="17">
        <f>VLOOKUP(B160,Encargos!$A$8:$B$652,2,0)</f>
        <v>1.6559999999999999E-3</v>
      </c>
    </row>
    <row r="161" spans="1:13">
      <c r="A161">
        <f t="shared" si="26"/>
        <v>209</v>
      </c>
      <c r="B161" s="1">
        <v>49341</v>
      </c>
      <c r="C161" s="6">
        <f t="shared" si="22"/>
        <v>0</v>
      </c>
      <c r="D161" s="6">
        <f t="shared" si="18"/>
        <v>0</v>
      </c>
      <c r="E161" s="6">
        <f t="shared" si="19"/>
        <v>0</v>
      </c>
      <c r="F161" s="6"/>
      <c r="G161" s="6"/>
      <c r="H161" s="6">
        <f t="shared" si="20"/>
        <v>0</v>
      </c>
      <c r="I161" s="6">
        <f t="shared" si="24"/>
        <v>0</v>
      </c>
      <c r="J161" s="6">
        <f t="shared" si="25"/>
        <v>0</v>
      </c>
      <c r="K161" s="6">
        <f t="shared" si="23"/>
        <v>0</v>
      </c>
      <c r="L161" s="6">
        <f t="shared" si="21"/>
        <v>0</v>
      </c>
      <c r="M161" s="17">
        <f>VLOOKUP(B161,Encargos!$A$8:$B$652,2,0)</f>
        <v>1.6559999999999999E-3</v>
      </c>
    </row>
    <row r="162" spans="1:13">
      <c r="A162">
        <f t="shared" si="26"/>
        <v>208</v>
      </c>
      <c r="B162" s="1">
        <v>49369</v>
      </c>
      <c r="C162" s="6">
        <f t="shared" si="22"/>
        <v>0</v>
      </c>
      <c r="D162" s="6">
        <f t="shared" si="18"/>
        <v>0</v>
      </c>
      <c r="E162" s="6">
        <f t="shared" si="19"/>
        <v>0</v>
      </c>
      <c r="F162" s="6"/>
      <c r="G162" s="6"/>
      <c r="H162" s="6">
        <f t="shared" si="20"/>
        <v>0</v>
      </c>
      <c r="I162" s="6">
        <f t="shared" si="24"/>
        <v>0</v>
      </c>
      <c r="J162" s="6">
        <f t="shared" si="25"/>
        <v>0</v>
      </c>
      <c r="K162" s="6">
        <f t="shared" si="23"/>
        <v>0</v>
      </c>
      <c r="L162" s="6">
        <f t="shared" si="21"/>
        <v>0</v>
      </c>
      <c r="M162" s="17">
        <f>VLOOKUP(B162,Encargos!$A$8:$B$652,2,0)</f>
        <v>2.1329999999999999E-3</v>
      </c>
    </row>
    <row r="163" spans="1:13">
      <c r="A163">
        <f t="shared" si="26"/>
        <v>207</v>
      </c>
      <c r="B163" s="1">
        <v>49400</v>
      </c>
      <c r="C163" s="6">
        <f t="shared" si="22"/>
        <v>0</v>
      </c>
      <c r="D163" s="6">
        <f t="shared" si="18"/>
        <v>0</v>
      </c>
      <c r="E163" s="6">
        <f t="shared" si="19"/>
        <v>0</v>
      </c>
      <c r="F163" s="6"/>
      <c r="G163" s="6"/>
      <c r="H163" s="6">
        <f t="shared" si="20"/>
        <v>0</v>
      </c>
      <c r="I163" s="6">
        <f t="shared" si="24"/>
        <v>0</v>
      </c>
      <c r="J163" s="6">
        <f t="shared" si="25"/>
        <v>0</v>
      </c>
      <c r="K163" s="6">
        <f t="shared" si="23"/>
        <v>0</v>
      </c>
      <c r="L163" s="6">
        <f t="shared" si="21"/>
        <v>0</v>
      </c>
      <c r="M163" s="17">
        <f>VLOOKUP(B163,Encargos!$A$8:$B$652,2,0)</f>
        <v>1.139E-3</v>
      </c>
    </row>
    <row r="164" spans="1:13">
      <c r="A164">
        <f t="shared" si="26"/>
        <v>206</v>
      </c>
      <c r="B164" s="1">
        <v>49430</v>
      </c>
      <c r="C164" s="6">
        <f t="shared" si="22"/>
        <v>0</v>
      </c>
      <c r="D164" s="6">
        <f t="shared" si="18"/>
        <v>0</v>
      </c>
      <c r="E164" s="6">
        <f t="shared" si="19"/>
        <v>0</v>
      </c>
      <c r="F164" s="6"/>
      <c r="G164" s="6"/>
      <c r="H164" s="6">
        <f t="shared" si="20"/>
        <v>0</v>
      </c>
      <c r="I164" s="6">
        <f t="shared" si="24"/>
        <v>0</v>
      </c>
      <c r="J164" s="6">
        <f t="shared" si="25"/>
        <v>0</v>
      </c>
      <c r="K164" s="6">
        <f t="shared" si="23"/>
        <v>0</v>
      </c>
      <c r="L164" s="6">
        <f t="shared" si="21"/>
        <v>0</v>
      </c>
      <c r="M164" s="17">
        <f>VLOOKUP(B164,Encargos!$A$8:$B$652,2,0)</f>
        <v>1.884E-3</v>
      </c>
    </row>
    <row r="165" spans="1:13">
      <c r="A165">
        <f t="shared" si="26"/>
        <v>205</v>
      </c>
      <c r="B165" s="1">
        <v>49461</v>
      </c>
      <c r="C165" s="6">
        <f t="shared" si="22"/>
        <v>0</v>
      </c>
      <c r="D165" s="6">
        <f t="shared" si="18"/>
        <v>0</v>
      </c>
      <c r="E165" s="6">
        <f t="shared" si="19"/>
        <v>0</v>
      </c>
      <c r="F165" s="6"/>
      <c r="G165" s="6"/>
      <c r="H165" s="6">
        <f t="shared" si="20"/>
        <v>0</v>
      </c>
      <c r="I165" s="6">
        <f t="shared" si="24"/>
        <v>0</v>
      </c>
      <c r="J165" s="6">
        <f t="shared" si="25"/>
        <v>0</v>
      </c>
      <c r="K165" s="6">
        <f t="shared" si="23"/>
        <v>0</v>
      </c>
      <c r="L165" s="6">
        <f t="shared" si="21"/>
        <v>0</v>
      </c>
      <c r="M165" s="17">
        <f>VLOOKUP(B165,Encargos!$A$8:$B$652,2,0)</f>
        <v>1.884E-3</v>
      </c>
    </row>
    <row r="166" spans="1:13">
      <c r="A166">
        <f t="shared" si="26"/>
        <v>204</v>
      </c>
      <c r="B166" s="1">
        <v>49491</v>
      </c>
      <c r="C166" s="6">
        <f t="shared" si="22"/>
        <v>0</v>
      </c>
      <c r="D166" s="6">
        <f t="shared" si="18"/>
        <v>0</v>
      </c>
      <c r="E166" s="6">
        <f t="shared" si="19"/>
        <v>0</v>
      </c>
      <c r="F166" s="6"/>
      <c r="G166" s="6"/>
      <c r="H166" s="6">
        <f t="shared" si="20"/>
        <v>0</v>
      </c>
      <c r="I166" s="6">
        <f t="shared" si="24"/>
        <v>0</v>
      </c>
      <c r="J166" s="6">
        <f t="shared" si="25"/>
        <v>0</v>
      </c>
      <c r="K166" s="6">
        <f t="shared" si="23"/>
        <v>0</v>
      </c>
      <c r="L166" s="6">
        <f t="shared" si="21"/>
        <v>0</v>
      </c>
      <c r="M166" s="17">
        <f>VLOOKUP(B166,Encargos!$A$8:$B$652,2,0)</f>
        <v>1.884E-3</v>
      </c>
    </row>
    <row r="167" spans="1:13">
      <c r="A167">
        <f t="shared" si="26"/>
        <v>203</v>
      </c>
      <c r="B167" s="1">
        <v>49522</v>
      </c>
      <c r="C167" s="6">
        <f t="shared" si="22"/>
        <v>0</v>
      </c>
      <c r="D167" s="6">
        <f t="shared" si="18"/>
        <v>0</v>
      </c>
      <c r="E167" s="6">
        <f t="shared" si="19"/>
        <v>0</v>
      </c>
      <c r="F167" s="6"/>
      <c r="G167" s="6"/>
      <c r="H167" s="6">
        <f t="shared" si="20"/>
        <v>0</v>
      </c>
      <c r="I167" s="6">
        <f t="shared" si="24"/>
        <v>0</v>
      </c>
      <c r="J167" s="6">
        <f t="shared" si="25"/>
        <v>0</v>
      </c>
      <c r="K167" s="6">
        <f t="shared" si="23"/>
        <v>0</v>
      </c>
      <c r="L167" s="6">
        <f t="shared" si="21"/>
        <v>0</v>
      </c>
      <c r="M167" s="17">
        <f>VLOOKUP(B167,Encargos!$A$8:$B$652,2,0)</f>
        <v>1.884E-3</v>
      </c>
    </row>
    <row r="168" spans="1:13">
      <c r="A168">
        <f t="shared" si="26"/>
        <v>202</v>
      </c>
      <c r="B168" s="1">
        <v>49553</v>
      </c>
      <c r="C168" s="6">
        <f t="shared" si="22"/>
        <v>0</v>
      </c>
      <c r="D168" s="6">
        <f t="shared" si="18"/>
        <v>0</v>
      </c>
      <c r="E168" s="6">
        <f t="shared" si="19"/>
        <v>0</v>
      </c>
      <c r="F168" s="6"/>
      <c r="G168" s="6"/>
      <c r="H168" s="6">
        <f t="shared" si="20"/>
        <v>0</v>
      </c>
      <c r="I168" s="6">
        <f t="shared" si="24"/>
        <v>0</v>
      </c>
      <c r="J168" s="6">
        <f t="shared" si="25"/>
        <v>0</v>
      </c>
      <c r="K168" s="6">
        <f t="shared" si="23"/>
        <v>0</v>
      </c>
      <c r="L168" s="6">
        <f t="shared" si="21"/>
        <v>0</v>
      </c>
      <c r="M168" s="17">
        <f>VLOOKUP(B168,Encargos!$A$8:$B$652,2,0)</f>
        <v>2.1329999999999999E-3</v>
      </c>
    </row>
    <row r="169" spans="1:13">
      <c r="A169">
        <f t="shared" si="26"/>
        <v>201</v>
      </c>
      <c r="B169" s="1">
        <v>49583</v>
      </c>
      <c r="C169" s="6">
        <f t="shared" si="22"/>
        <v>0</v>
      </c>
      <c r="D169" s="6">
        <f t="shared" si="18"/>
        <v>0</v>
      </c>
      <c r="E169" s="6">
        <f t="shared" si="19"/>
        <v>0</v>
      </c>
      <c r="F169" s="6"/>
      <c r="G169" s="6"/>
      <c r="H169" s="6">
        <f t="shared" si="20"/>
        <v>0</v>
      </c>
      <c r="I169" s="6">
        <f t="shared" si="24"/>
        <v>0</v>
      </c>
      <c r="J169" s="6">
        <f t="shared" si="25"/>
        <v>0</v>
      </c>
      <c r="K169" s="6">
        <f t="shared" si="23"/>
        <v>0</v>
      </c>
      <c r="L169" s="6">
        <f t="shared" si="21"/>
        <v>0</v>
      </c>
      <c r="M169" s="17">
        <f>VLOOKUP(B169,Encargos!$A$8:$B$652,2,0)</f>
        <v>2.382E-3</v>
      </c>
    </row>
    <row r="170" spans="1:13">
      <c r="A170">
        <f t="shared" si="26"/>
        <v>200</v>
      </c>
      <c r="B170" s="1">
        <v>49614</v>
      </c>
      <c r="C170" s="6">
        <f t="shared" si="22"/>
        <v>0</v>
      </c>
      <c r="D170" s="6">
        <f t="shared" si="18"/>
        <v>0</v>
      </c>
      <c r="E170" s="6">
        <f t="shared" si="19"/>
        <v>0</v>
      </c>
      <c r="F170" s="6"/>
      <c r="G170" s="6"/>
      <c r="H170" s="6">
        <f t="shared" si="20"/>
        <v>0</v>
      </c>
      <c r="I170" s="6">
        <f t="shared" si="24"/>
        <v>0</v>
      </c>
      <c r="J170" s="6">
        <f t="shared" si="25"/>
        <v>0</v>
      </c>
      <c r="K170" s="6">
        <f t="shared" si="23"/>
        <v>0</v>
      </c>
      <c r="L170" s="6">
        <f t="shared" si="21"/>
        <v>0</v>
      </c>
      <c r="M170" s="17">
        <f>VLOOKUP(B170,Encargos!$A$8:$B$652,2,0)</f>
        <v>1.387E-3</v>
      </c>
    </row>
    <row r="171" spans="1:13">
      <c r="A171">
        <f t="shared" si="26"/>
        <v>199</v>
      </c>
      <c r="B171" s="1">
        <v>49644</v>
      </c>
      <c r="C171" s="6">
        <f t="shared" si="22"/>
        <v>0</v>
      </c>
      <c r="D171" s="6">
        <f t="shared" si="18"/>
        <v>0</v>
      </c>
      <c r="E171" s="6">
        <f t="shared" si="19"/>
        <v>0</v>
      </c>
      <c r="F171" s="6"/>
      <c r="G171" s="6"/>
      <c r="H171" s="6">
        <f>SUM(E171:G171)*$N$4</f>
        <v>0</v>
      </c>
      <c r="I171" s="6">
        <f t="shared" si="24"/>
        <v>0</v>
      </c>
      <c r="J171" s="6">
        <f t="shared" si="25"/>
        <v>0</v>
      </c>
      <c r="K171" s="6">
        <f t="shared" si="23"/>
        <v>0</v>
      </c>
      <c r="L171" s="6">
        <f t="shared" si="21"/>
        <v>0</v>
      </c>
      <c r="M171" s="17">
        <f>VLOOKUP(B171,Encargos!$A$8:$B$652,2,0)</f>
        <v>2.1329999999999999E-3</v>
      </c>
    </row>
    <row r="172" spans="1:13">
      <c r="A172">
        <f t="shared" si="26"/>
        <v>198</v>
      </c>
      <c r="B172" s="1">
        <v>49675</v>
      </c>
      <c r="C172" s="6">
        <f t="shared" si="22"/>
        <v>0</v>
      </c>
      <c r="D172" s="6">
        <f t="shared" si="18"/>
        <v>0</v>
      </c>
      <c r="E172" s="6">
        <f t="shared" si="19"/>
        <v>0</v>
      </c>
      <c r="F172" s="6"/>
      <c r="G172" s="6"/>
      <c r="H172" s="6">
        <f t="shared" si="20"/>
        <v>0</v>
      </c>
      <c r="I172" s="6">
        <f t="shared" si="24"/>
        <v>0</v>
      </c>
      <c r="J172" s="6">
        <f t="shared" si="25"/>
        <v>0</v>
      </c>
      <c r="K172" s="6">
        <f t="shared" si="23"/>
        <v>0</v>
      </c>
      <c r="L172" s="6">
        <f t="shared" si="21"/>
        <v>0</v>
      </c>
      <c r="M172" s="17">
        <f>VLOOKUP(B172,Encargos!$A$8:$B$652,2,0)</f>
        <v>1.6359999999999999E-3</v>
      </c>
    </row>
    <row r="173" spans="1:13">
      <c r="A173">
        <f t="shared" si="26"/>
        <v>197</v>
      </c>
      <c r="B173" s="1">
        <v>49706</v>
      </c>
      <c r="C173" s="6">
        <f t="shared" si="22"/>
        <v>0</v>
      </c>
      <c r="D173" s="6">
        <f t="shared" si="18"/>
        <v>0</v>
      </c>
      <c r="E173" s="6">
        <f t="shared" si="19"/>
        <v>0</v>
      </c>
      <c r="F173" s="6"/>
      <c r="G173" s="6"/>
      <c r="H173" s="6">
        <f t="shared" si="20"/>
        <v>0</v>
      </c>
      <c r="I173" s="6">
        <f t="shared" si="24"/>
        <v>0</v>
      </c>
      <c r="J173" s="6">
        <f t="shared" si="25"/>
        <v>0</v>
      </c>
      <c r="K173" s="6">
        <f t="shared" si="23"/>
        <v>0</v>
      </c>
      <c r="L173" s="6">
        <f t="shared" si="21"/>
        <v>0</v>
      </c>
      <c r="M173" s="17">
        <f>VLOOKUP(B173,Encargos!$A$8:$B$652,2,0)</f>
        <v>1.6359999999999999E-3</v>
      </c>
    </row>
    <row r="174" spans="1:13">
      <c r="A174">
        <f t="shared" si="26"/>
        <v>196</v>
      </c>
      <c r="B174" s="1">
        <v>49735</v>
      </c>
      <c r="C174" s="6">
        <f t="shared" si="22"/>
        <v>0</v>
      </c>
      <c r="D174" s="6">
        <f t="shared" si="18"/>
        <v>0</v>
      </c>
      <c r="E174" s="6">
        <f t="shared" si="19"/>
        <v>0</v>
      </c>
      <c r="F174" s="6"/>
      <c r="G174" s="6"/>
      <c r="H174" s="6">
        <f t="shared" si="20"/>
        <v>0</v>
      </c>
      <c r="I174" s="6">
        <f t="shared" si="24"/>
        <v>0</v>
      </c>
      <c r="J174" s="6">
        <f t="shared" si="25"/>
        <v>0</v>
      </c>
      <c r="K174" s="6">
        <f t="shared" si="23"/>
        <v>0</v>
      </c>
      <c r="L174" s="6">
        <f t="shared" si="21"/>
        <v>0</v>
      </c>
      <c r="M174" s="17">
        <f>VLOOKUP(B174,Encargos!$A$8:$B$652,2,0)</f>
        <v>2.0470000000000002E-3</v>
      </c>
    </row>
    <row r="175" spans="1:13">
      <c r="A175">
        <f t="shared" si="26"/>
        <v>195</v>
      </c>
      <c r="B175" s="1">
        <v>49766</v>
      </c>
      <c r="C175" s="6">
        <f t="shared" si="22"/>
        <v>0</v>
      </c>
      <c r="D175" s="6">
        <f t="shared" si="18"/>
        <v>0</v>
      </c>
      <c r="E175" s="6">
        <f t="shared" si="19"/>
        <v>0</v>
      </c>
      <c r="F175" s="6"/>
      <c r="G175" s="6"/>
      <c r="H175" s="6">
        <f t="shared" si="20"/>
        <v>0</v>
      </c>
      <c r="I175" s="6">
        <f t="shared" si="24"/>
        <v>0</v>
      </c>
      <c r="J175" s="6">
        <f t="shared" si="25"/>
        <v>0</v>
      </c>
      <c r="K175" s="6">
        <f t="shared" si="23"/>
        <v>0</v>
      </c>
      <c r="L175" s="6">
        <f t="shared" si="21"/>
        <v>0</v>
      </c>
      <c r="M175" s="17">
        <f>VLOOKUP(B175,Encargos!$A$8:$B$652,2,0)</f>
        <v>1.3129999999999999E-3</v>
      </c>
    </row>
    <row r="176" spans="1:13">
      <c r="A176">
        <f t="shared" si="26"/>
        <v>194</v>
      </c>
      <c r="B176" s="1">
        <v>49796</v>
      </c>
      <c r="C176" s="6">
        <f t="shared" si="22"/>
        <v>0</v>
      </c>
      <c r="D176" s="6">
        <f t="shared" si="18"/>
        <v>0</v>
      </c>
      <c r="E176" s="6">
        <f t="shared" si="19"/>
        <v>0</v>
      </c>
      <c r="F176" s="6"/>
      <c r="G176" s="6"/>
      <c r="H176" s="6">
        <f t="shared" si="20"/>
        <v>0</v>
      </c>
      <c r="I176" s="6">
        <f t="shared" si="24"/>
        <v>0</v>
      </c>
      <c r="J176" s="6">
        <f t="shared" si="25"/>
        <v>0</v>
      </c>
      <c r="K176" s="6">
        <f t="shared" si="23"/>
        <v>0</v>
      </c>
      <c r="L176" s="6">
        <f t="shared" si="21"/>
        <v>0</v>
      </c>
      <c r="M176" s="17">
        <f>VLOOKUP(B176,Encargos!$A$8:$B$652,2,0)</f>
        <v>1.802E-3</v>
      </c>
    </row>
    <row r="177" spans="1:13">
      <c r="A177">
        <f t="shared" si="26"/>
        <v>193</v>
      </c>
      <c r="B177" s="1">
        <v>49827</v>
      </c>
      <c r="C177" s="6">
        <f t="shared" si="22"/>
        <v>0</v>
      </c>
      <c r="D177" s="6">
        <f t="shared" si="18"/>
        <v>0</v>
      </c>
      <c r="E177" s="6">
        <f t="shared" si="19"/>
        <v>0</v>
      </c>
      <c r="F177" s="6"/>
      <c r="G177" s="6"/>
      <c r="H177" s="6">
        <f t="shared" si="20"/>
        <v>0</v>
      </c>
      <c r="I177" s="6">
        <f t="shared" si="24"/>
        <v>0</v>
      </c>
      <c r="J177" s="6">
        <f t="shared" si="25"/>
        <v>0</v>
      </c>
      <c r="K177" s="6">
        <f t="shared" si="23"/>
        <v>0</v>
      </c>
      <c r="L177" s="6">
        <f t="shared" si="21"/>
        <v>0</v>
      </c>
      <c r="M177" s="17">
        <f>VLOOKUP(B177,Encargos!$A$8:$B$652,2,0)</f>
        <v>1.5579999999999999E-3</v>
      </c>
    </row>
    <row r="178" spans="1:13">
      <c r="A178">
        <f t="shared" si="26"/>
        <v>192</v>
      </c>
      <c r="B178" s="1">
        <v>49857</v>
      </c>
      <c r="C178" s="6">
        <f t="shared" si="22"/>
        <v>0</v>
      </c>
      <c r="D178" s="6">
        <f t="shared" si="18"/>
        <v>0</v>
      </c>
      <c r="E178" s="6">
        <f t="shared" si="19"/>
        <v>0</v>
      </c>
      <c r="F178" s="6"/>
      <c r="G178" s="6"/>
      <c r="H178" s="6">
        <f t="shared" si="20"/>
        <v>0</v>
      </c>
      <c r="I178" s="6">
        <f t="shared" si="24"/>
        <v>0</v>
      </c>
      <c r="J178" s="6">
        <f t="shared" si="25"/>
        <v>0</v>
      </c>
      <c r="K178" s="6">
        <f t="shared" si="23"/>
        <v>0</v>
      </c>
      <c r="L178" s="6">
        <f t="shared" si="21"/>
        <v>0</v>
      </c>
      <c r="M178" s="17">
        <f>VLOOKUP(B178,Encargos!$A$8:$B$652,2,0)</f>
        <v>1.802E-3</v>
      </c>
    </row>
    <row r="179" spans="1:13">
      <c r="A179">
        <f t="shared" si="26"/>
        <v>191</v>
      </c>
      <c r="B179" s="1">
        <v>49888</v>
      </c>
      <c r="C179" s="6">
        <f t="shared" si="22"/>
        <v>0</v>
      </c>
      <c r="D179" s="6">
        <f t="shared" si="18"/>
        <v>0</v>
      </c>
      <c r="E179" s="6">
        <f t="shared" si="19"/>
        <v>0</v>
      </c>
      <c r="F179" s="6"/>
      <c r="G179" s="6"/>
      <c r="H179" s="6">
        <f t="shared" si="20"/>
        <v>0</v>
      </c>
      <c r="I179" s="6">
        <f t="shared" si="24"/>
        <v>0</v>
      </c>
      <c r="J179" s="6">
        <f t="shared" si="25"/>
        <v>0</v>
      </c>
      <c r="K179" s="6">
        <f t="shared" si="23"/>
        <v>0</v>
      </c>
      <c r="L179" s="6">
        <f t="shared" si="21"/>
        <v>0</v>
      </c>
      <c r="M179" s="17">
        <f>VLOOKUP(B179,Encargos!$A$8:$B$652,2,0)</f>
        <v>1.5579999999999999E-3</v>
      </c>
    </row>
    <row r="180" spans="1:13">
      <c r="A180">
        <f t="shared" si="26"/>
        <v>190</v>
      </c>
      <c r="B180" s="1">
        <v>49919</v>
      </c>
      <c r="C180" s="6">
        <f t="shared" si="22"/>
        <v>0</v>
      </c>
      <c r="D180" s="6">
        <f t="shared" si="18"/>
        <v>0</v>
      </c>
      <c r="E180" s="6">
        <f t="shared" si="19"/>
        <v>0</v>
      </c>
      <c r="F180" s="6"/>
      <c r="G180" s="6"/>
      <c r="H180" s="6">
        <f t="shared" si="20"/>
        <v>0</v>
      </c>
      <c r="I180" s="6">
        <f t="shared" si="24"/>
        <v>0</v>
      </c>
      <c r="J180" s="6">
        <f t="shared" si="25"/>
        <v>0</v>
      </c>
      <c r="K180" s="6">
        <f t="shared" si="23"/>
        <v>0</v>
      </c>
      <c r="L180" s="6">
        <f t="shared" si="21"/>
        <v>0</v>
      </c>
      <c r="M180" s="17">
        <f>VLOOKUP(B180,Encargos!$A$8:$B$652,2,0)</f>
        <v>2.2920000000000002E-3</v>
      </c>
    </row>
    <row r="181" spans="1:13">
      <c r="A181">
        <f t="shared" si="26"/>
        <v>189</v>
      </c>
      <c r="B181" s="1">
        <v>49949</v>
      </c>
      <c r="C181" s="6">
        <f t="shared" si="22"/>
        <v>0</v>
      </c>
      <c r="D181" s="6">
        <f t="shared" si="18"/>
        <v>0</v>
      </c>
      <c r="E181" s="6">
        <f t="shared" si="19"/>
        <v>0</v>
      </c>
      <c r="F181" s="6"/>
      <c r="G181" s="6"/>
      <c r="H181" s="6">
        <f t="shared" si="20"/>
        <v>0</v>
      </c>
      <c r="I181" s="6">
        <f t="shared" si="24"/>
        <v>0</v>
      </c>
      <c r="J181" s="6">
        <f t="shared" si="25"/>
        <v>0</v>
      </c>
      <c r="K181" s="6">
        <f t="shared" si="23"/>
        <v>0</v>
      </c>
      <c r="L181" s="6">
        <f t="shared" si="21"/>
        <v>0</v>
      </c>
      <c r="M181" s="17">
        <f>VLOOKUP(B181,Encargos!$A$8:$B$652,2,0)</f>
        <v>1.802E-3</v>
      </c>
    </row>
    <row r="182" spans="1:13">
      <c r="A182">
        <f t="shared" si="26"/>
        <v>188</v>
      </c>
      <c r="B182" s="1">
        <v>49980</v>
      </c>
      <c r="C182" s="6">
        <f t="shared" si="22"/>
        <v>0</v>
      </c>
      <c r="D182" s="6">
        <f t="shared" si="18"/>
        <v>0</v>
      </c>
      <c r="E182" s="6">
        <f t="shared" si="19"/>
        <v>0</v>
      </c>
      <c r="F182" s="6"/>
      <c r="G182" s="6"/>
      <c r="H182" s="6">
        <f t="shared" si="20"/>
        <v>0</v>
      </c>
      <c r="I182" s="6">
        <f t="shared" si="24"/>
        <v>0</v>
      </c>
      <c r="J182" s="6">
        <f t="shared" si="25"/>
        <v>0</v>
      </c>
      <c r="K182" s="6">
        <f t="shared" si="23"/>
        <v>0</v>
      </c>
      <c r="L182" s="6">
        <f t="shared" si="21"/>
        <v>0</v>
      </c>
      <c r="M182" s="17">
        <f>VLOOKUP(B182,Encargos!$A$8:$B$652,2,0)</f>
        <v>2.0470000000000002E-3</v>
      </c>
    </row>
    <row r="183" spans="1:13">
      <c r="A183">
        <f t="shared" si="26"/>
        <v>187</v>
      </c>
      <c r="B183" s="1">
        <v>50010</v>
      </c>
      <c r="C183" s="6">
        <f t="shared" si="22"/>
        <v>0</v>
      </c>
      <c r="D183" s="6">
        <f t="shared" si="18"/>
        <v>0</v>
      </c>
      <c r="E183" s="6">
        <f t="shared" si="19"/>
        <v>0</v>
      </c>
      <c r="F183" s="6"/>
      <c r="G183" s="6"/>
      <c r="H183" s="6">
        <f t="shared" si="20"/>
        <v>0</v>
      </c>
      <c r="I183" s="6">
        <f t="shared" si="24"/>
        <v>0</v>
      </c>
      <c r="J183" s="6">
        <f t="shared" si="25"/>
        <v>0</v>
      </c>
      <c r="K183" s="6">
        <f t="shared" si="23"/>
        <v>0</v>
      </c>
      <c r="L183" s="6">
        <f t="shared" si="21"/>
        <v>0</v>
      </c>
      <c r="M183" s="17">
        <f>VLOOKUP(B183,Encargos!$A$8:$B$652,2,0)</f>
        <v>2.2920000000000002E-3</v>
      </c>
    </row>
    <row r="184" spans="1:13">
      <c r="A184">
        <f t="shared" si="26"/>
        <v>186</v>
      </c>
      <c r="B184" s="1">
        <v>50041</v>
      </c>
      <c r="C184" s="6">
        <f t="shared" si="22"/>
        <v>0</v>
      </c>
      <c r="D184" s="6">
        <f t="shared" si="18"/>
        <v>0</v>
      </c>
      <c r="E184" s="6">
        <f t="shared" si="19"/>
        <v>0</v>
      </c>
      <c r="F184" s="6"/>
      <c r="G184" s="6"/>
      <c r="H184" s="6">
        <f t="shared" si="20"/>
        <v>0</v>
      </c>
      <c r="I184" s="6">
        <f t="shared" si="24"/>
        <v>0</v>
      </c>
      <c r="J184" s="6">
        <f t="shared" si="25"/>
        <v>0</v>
      </c>
      <c r="K184" s="6">
        <f t="shared" si="23"/>
        <v>0</v>
      </c>
      <c r="L184" s="6">
        <f t="shared" si="21"/>
        <v>0</v>
      </c>
      <c r="M184" s="17">
        <f>VLOOKUP(B184,Encargos!$A$8:$B$652,2,0)</f>
        <v>1.5579999999999999E-3</v>
      </c>
    </row>
    <row r="185" spans="1:13">
      <c r="A185">
        <f t="shared" si="26"/>
        <v>185</v>
      </c>
      <c r="B185" s="1">
        <v>50072</v>
      </c>
      <c r="C185" s="6">
        <f t="shared" si="22"/>
        <v>0</v>
      </c>
      <c r="D185" s="6">
        <f t="shared" si="18"/>
        <v>0</v>
      </c>
      <c r="E185" s="6">
        <f t="shared" si="19"/>
        <v>0</v>
      </c>
      <c r="F185" s="6"/>
      <c r="G185" s="6"/>
      <c r="H185" s="6">
        <f t="shared" si="20"/>
        <v>0</v>
      </c>
      <c r="I185" s="6">
        <f t="shared" si="24"/>
        <v>0</v>
      </c>
      <c r="J185" s="6">
        <f t="shared" si="25"/>
        <v>0</v>
      </c>
      <c r="K185" s="6">
        <f t="shared" si="23"/>
        <v>0</v>
      </c>
      <c r="L185" s="6">
        <f t="shared" si="21"/>
        <v>0</v>
      </c>
      <c r="M185" s="17">
        <f>VLOOKUP(B185,Encargos!$A$8:$B$652,2,0)</f>
        <v>2.0470000000000002E-3</v>
      </c>
    </row>
    <row r="186" spans="1:13">
      <c r="A186">
        <f t="shared" si="26"/>
        <v>184</v>
      </c>
      <c r="B186" s="1">
        <v>50100</v>
      </c>
      <c r="C186" s="6">
        <f t="shared" si="22"/>
        <v>0</v>
      </c>
      <c r="D186" s="6">
        <f t="shared" si="18"/>
        <v>0</v>
      </c>
      <c r="E186" s="6">
        <f t="shared" si="19"/>
        <v>0</v>
      </c>
      <c r="F186" s="6"/>
      <c r="G186" s="6"/>
      <c r="H186" s="6">
        <f t="shared" si="20"/>
        <v>0</v>
      </c>
      <c r="I186" s="6">
        <f t="shared" si="24"/>
        <v>0</v>
      </c>
      <c r="J186" s="6">
        <f t="shared" si="25"/>
        <v>0</v>
      </c>
      <c r="K186" s="6">
        <f t="shared" si="23"/>
        <v>0</v>
      </c>
      <c r="L186" s="6">
        <f t="shared" si="21"/>
        <v>0</v>
      </c>
      <c r="M186" s="17">
        <f>VLOOKUP(B186,Encargos!$A$8:$B$652,2,0)</f>
        <v>1.884E-3</v>
      </c>
    </row>
    <row r="187" spans="1:13">
      <c r="A187">
        <f t="shared" si="26"/>
        <v>183</v>
      </c>
      <c r="B187" s="1">
        <v>50131</v>
      </c>
      <c r="C187" s="6">
        <f t="shared" si="22"/>
        <v>0</v>
      </c>
      <c r="D187" s="6">
        <f t="shared" si="18"/>
        <v>0</v>
      </c>
      <c r="E187" s="6">
        <f t="shared" si="19"/>
        <v>0</v>
      </c>
      <c r="F187" s="6"/>
      <c r="G187" s="6"/>
      <c r="H187" s="6">
        <f t="shared" si="20"/>
        <v>0</v>
      </c>
      <c r="I187" s="6">
        <f t="shared" si="24"/>
        <v>0</v>
      </c>
      <c r="J187" s="6">
        <f t="shared" si="25"/>
        <v>0</v>
      </c>
      <c r="K187" s="6">
        <f t="shared" si="23"/>
        <v>0</v>
      </c>
      <c r="L187" s="6">
        <f t="shared" si="21"/>
        <v>0</v>
      </c>
      <c r="M187" s="17">
        <f>VLOOKUP(B187,Encargos!$A$8:$B$652,2,0)</f>
        <v>1.139E-3</v>
      </c>
    </row>
    <row r="188" spans="1:13">
      <c r="A188">
        <f t="shared" si="26"/>
        <v>182</v>
      </c>
      <c r="B188" s="1">
        <v>50161</v>
      </c>
      <c r="C188" s="6">
        <f t="shared" si="22"/>
        <v>0</v>
      </c>
      <c r="D188" s="6">
        <f t="shared" si="18"/>
        <v>0</v>
      </c>
      <c r="E188" s="6">
        <f t="shared" si="19"/>
        <v>0</v>
      </c>
      <c r="F188" s="6"/>
      <c r="G188" s="6"/>
      <c r="H188" s="6">
        <f t="shared" si="20"/>
        <v>0</v>
      </c>
      <c r="I188" s="6">
        <f t="shared" si="24"/>
        <v>0</v>
      </c>
      <c r="J188" s="6">
        <f t="shared" si="25"/>
        <v>0</v>
      </c>
      <c r="K188" s="6">
        <f t="shared" si="23"/>
        <v>0</v>
      </c>
      <c r="L188" s="6">
        <f t="shared" si="21"/>
        <v>0</v>
      </c>
      <c r="M188" s="17">
        <f>VLOOKUP(B188,Encargos!$A$8:$B$652,2,0)</f>
        <v>2.1329999999999999E-3</v>
      </c>
    </row>
    <row r="189" spans="1:13">
      <c r="A189">
        <f t="shared" si="26"/>
        <v>181</v>
      </c>
      <c r="B189" s="1">
        <v>50192</v>
      </c>
      <c r="C189" s="6">
        <f t="shared" si="22"/>
        <v>0</v>
      </c>
      <c r="D189" s="6">
        <f t="shared" si="18"/>
        <v>0</v>
      </c>
      <c r="E189" s="6">
        <f t="shared" si="19"/>
        <v>0</v>
      </c>
      <c r="F189" s="6"/>
      <c r="G189" s="6"/>
      <c r="H189" s="6">
        <f t="shared" si="20"/>
        <v>0</v>
      </c>
      <c r="I189" s="6">
        <f t="shared" si="24"/>
        <v>0</v>
      </c>
      <c r="J189" s="6">
        <f t="shared" si="25"/>
        <v>0</v>
      </c>
      <c r="K189" s="6">
        <f t="shared" si="23"/>
        <v>0</v>
      </c>
      <c r="L189" s="6">
        <f t="shared" si="21"/>
        <v>0</v>
      </c>
      <c r="M189" s="17">
        <f>VLOOKUP(B189,Encargos!$A$8:$B$652,2,0)</f>
        <v>1.6359999999999999E-3</v>
      </c>
    </row>
    <row r="190" spans="1:13">
      <c r="A190">
        <f t="shared" si="26"/>
        <v>180</v>
      </c>
      <c r="B190" s="1">
        <v>50222</v>
      </c>
      <c r="C190" s="6">
        <f t="shared" si="22"/>
        <v>0</v>
      </c>
      <c r="D190" s="6">
        <f t="shared" si="18"/>
        <v>0</v>
      </c>
      <c r="E190" s="6">
        <f t="shared" si="19"/>
        <v>0</v>
      </c>
      <c r="F190" s="6"/>
      <c r="G190" s="6"/>
      <c r="H190" s="6">
        <f t="shared" si="20"/>
        <v>0</v>
      </c>
      <c r="I190" s="6">
        <f t="shared" si="24"/>
        <v>0</v>
      </c>
      <c r="J190" s="6">
        <f t="shared" si="25"/>
        <v>0</v>
      </c>
      <c r="K190" s="6">
        <f t="shared" si="23"/>
        <v>0</v>
      </c>
      <c r="L190" s="6">
        <f t="shared" si="21"/>
        <v>0</v>
      </c>
      <c r="M190" s="17">
        <f>VLOOKUP(B190,Encargos!$A$8:$B$652,2,0)</f>
        <v>1.6359999999999999E-3</v>
      </c>
    </row>
    <row r="191" spans="1:13">
      <c r="A191">
        <f t="shared" si="26"/>
        <v>179</v>
      </c>
      <c r="B191" s="1">
        <v>50253</v>
      </c>
      <c r="C191" s="6">
        <f t="shared" si="22"/>
        <v>0</v>
      </c>
      <c r="D191" s="6">
        <f t="shared" si="18"/>
        <v>0</v>
      </c>
      <c r="E191" s="6">
        <f t="shared" si="19"/>
        <v>0</v>
      </c>
      <c r="F191" s="6"/>
      <c r="G191" s="6"/>
      <c r="H191" s="6">
        <f t="shared" si="20"/>
        <v>0</v>
      </c>
      <c r="I191" s="6">
        <f t="shared" si="24"/>
        <v>0</v>
      </c>
      <c r="J191" s="6">
        <f t="shared" si="25"/>
        <v>0</v>
      </c>
      <c r="K191" s="6">
        <f t="shared" si="23"/>
        <v>0</v>
      </c>
      <c r="L191" s="6">
        <f t="shared" si="21"/>
        <v>0</v>
      </c>
      <c r="M191" s="17">
        <f>VLOOKUP(B191,Encargos!$A$8:$B$652,2,0)</f>
        <v>1.884E-3</v>
      </c>
    </row>
    <row r="192" spans="1:13">
      <c r="A192">
        <f t="shared" si="26"/>
        <v>178</v>
      </c>
      <c r="B192" s="1">
        <v>50284</v>
      </c>
      <c r="C192" s="6">
        <f t="shared" si="22"/>
        <v>0</v>
      </c>
      <c r="D192" s="6">
        <f t="shared" si="18"/>
        <v>0</v>
      </c>
      <c r="E192" s="6">
        <f t="shared" si="19"/>
        <v>0</v>
      </c>
      <c r="F192" s="6"/>
      <c r="G192" s="6"/>
      <c r="H192" s="6">
        <f t="shared" si="20"/>
        <v>0</v>
      </c>
      <c r="I192" s="6">
        <f t="shared" si="24"/>
        <v>0</v>
      </c>
      <c r="J192" s="6">
        <f t="shared" si="25"/>
        <v>0</v>
      </c>
      <c r="K192" s="6">
        <f t="shared" si="23"/>
        <v>0</v>
      </c>
      <c r="L192" s="6">
        <f t="shared" si="21"/>
        <v>0</v>
      </c>
      <c r="M192" s="17">
        <f>VLOOKUP(B192,Encargos!$A$8:$B$652,2,0)</f>
        <v>2.382E-3</v>
      </c>
    </row>
    <row r="193" spans="1:13">
      <c r="A193">
        <f t="shared" si="26"/>
        <v>177</v>
      </c>
      <c r="B193" s="1">
        <v>50314</v>
      </c>
      <c r="C193" s="6">
        <f t="shared" si="22"/>
        <v>0</v>
      </c>
      <c r="D193" s="6">
        <f t="shared" si="18"/>
        <v>0</v>
      </c>
      <c r="E193" s="6">
        <f t="shared" si="19"/>
        <v>0</v>
      </c>
      <c r="F193" s="6"/>
      <c r="G193" s="6"/>
      <c r="H193" s="6">
        <f t="shared" si="20"/>
        <v>0</v>
      </c>
      <c r="I193" s="6">
        <f t="shared" si="24"/>
        <v>0</v>
      </c>
      <c r="J193" s="6">
        <f t="shared" si="25"/>
        <v>0</v>
      </c>
      <c r="K193" s="6">
        <f t="shared" si="23"/>
        <v>0</v>
      </c>
      <c r="L193" s="6">
        <f t="shared" si="21"/>
        <v>0</v>
      </c>
      <c r="M193" s="17">
        <f>VLOOKUP(B193,Encargos!$A$8:$B$652,2,0)</f>
        <v>1.884E-3</v>
      </c>
    </row>
    <row r="194" spans="1:13">
      <c r="A194">
        <f t="shared" si="26"/>
        <v>176</v>
      </c>
      <c r="B194" s="1">
        <v>50345</v>
      </c>
      <c r="C194" s="6">
        <f t="shared" si="22"/>
        <v>0</v>
      </c>
      <c r="D194" s="6">
        <f t="shared" si="18"/>
        <v>0</v>
      </c>
      <c r="E194" s="6">
        <f t="shared" si="19"/>
        <v>0</v>
      </c>
      <c r="F194" s="6"/>
      <c r="G194" s="6"/>
      <c r="H194" s="6">
        <f t="shared" si="20"/>
        <v>0</v>
      </c>
      <c r="I194" s="6">
        <f t="shared" si="24"/>
        <v>0</v>
      </c>
      <c r="J194" s="6">
        <f t="shared" si="25"/>
        <v>0</v>
      </c>
      <c r="K194" s="6">
        <f t="shared" si="23"/>
        <v>0</v>
      </c>
      <c r="L194" s="6">
        <f t="shared" si="21"/>
        <v>0</v>
      </c>
      <c r="M194" s="17">
        <f>VLOOKUP(B194,Encargos!$A$8:$B$652,2,0)</f>
        <v>1.884E-3</v>
      </c>
    </row>
    <row r="195" spans="1:13">
      <c r="A195">
        <f t="shared" si="26"/>
        <v>175</v>
      </c>
      <c r="B195" s="1">
        <v>50375</v>
      </c>
      <c r="C195" s="6">
        <f t="shared" si="22"/>
        <v>0</v>
      </c>
      <c r="D195" s="6">
        <f t="shared" si="18"/>
        <v>0</v>
      </c>
      <c r="E195" s="6">
        <f t="shared" si="19"/>
        <v>0</v>
      </c>
      <c r="F195" s="6"/>
      <c r="G195" s="6"/>
      <c r="H195" s="6">
        <f t="shared" si="20"/>
        <v>0</v>
      </c>
      <c r="I195" s="6">
        <f t="shared" si="24"/>
        <v>0</v>
      </c>
      <c r="J195" s="6">
        <f t="shared" si="25"/>
        <v>0</v>
      </c>
      <c r="K195" s="6">
        <f t="shared" si="23"/>
        <v>0</v>
      </c>
      <c r="L195" s="6">
        <f t="shared" si="21"/>
        <v>0</v>
      </c>
      <c r="M195" s="17">
        <f>VLOOKUP(B195,Encargos!$A$8:$B$652,2,0)</f>
        <v>1.884E-3</v>
      </c>
    </row>
    <row r="196" spans="1:13">
      <c r="A196">
        <f t="shared" si="26"/>
        <v>174</v>
      </c>
      <c r="B196" s="1">
        <v>50406</v>
      </c>
      <c r="C196" s="6">
        <f t="shared" si="22"/>
        <v>0</v>
      </c>
      <c r="D196" s="6">
        <f t="shared" si="18"/>
        <v>0</v>
      </c>
      <c r="E196" s="6">
        <f t="shared" si="19"/>
        <v>0</v>
      </c>
      <c r="F196" s="6"/>
      <c r="G196" s="6"/>
      <c r="H196" s="6">
        <f t="shared" si="20"/>
        <v>0</v>
      </c>
      <c r="I196" s="6">
        <f t="shared" si="24"/>
        <v>0</v>
      </c>
      <c r="J196" s="6">
        <f t="shared" si="25"/>
        <v>0</v>
      </c>
      <c r="K196" s="6">
        <f t="shared" si="23"/>
        <v>0</v>
      </c>
      <c r="L196" s="6">
        <f t="shared" si="21"/>
        <v>0</v>
      </c>
      <c r="M196" s="17">
        <f>VLOOKUP(B196,Encargos!$A$8:$B$652,2,0)</f>
        <v>1.6359999999999999E-3</v>
      </c>
    </row>
    <row r="197" spans="1:13">
      <c r="A197">
        <f t="shared" si="26"/>
        <v>173</v>
      </c>
      <c r="B197" s="1">
        <v>50437</v>
      </c>
      <c r="C197" s="6">
        <f t="shared" si="22"/>
        <v>0</v>
      </c>
      <c r="D197" s="6">
        <f t="shared" ref="D197:D260" si="27">C197*M197</f>
        <v>0</v>
      </c>
      <c r="E197" s="6">
        <f t="shared" ref="E197:E260" si="28">C197+D197</f>
        <v>0</v>
      </c>
      <c r="F197" s="6"/>
      <c r="G197" s="6"/>
      <c r="H197" s="6">
        <f t="shared" ref="H197:H260" si="29">SUM(E197:G197)*$N$4</f>
        <v>0</v>
      </c>
      <c r="I197" s="6">
        <f t="shared" si="24"/>
        <v>0</v>
      </c>
      <c r="J197" s="6">
        <f t="shared" si="25"/>
        <v>0</v>
      </c>
      <c r="K197" s="6">
        <f t="shared" si="23"/>
        <v>0</v>
      </c>
      <c r="L197" s="6">
        <f t="shared" ref="L197:L260" si="30">SUM(E197:H197)-I197</f>
        <v>0</v>
      </c>
      <c r="M197" s="17">
        <f>VLOOKUP(B197,Encargos!$A$8:$B$652,2,0)</f>
        <v>2.1329999999999999E-3</v>
      </c>
    </row>
    <row r="198" spans="1:13">
      <c r="A198">
        <f t="shared" si="26"/>
        <v>172</v>
      </c>
      <c r="B198" s="1">
        <v>50465</v>
      </c>
      <c r="C198" s="6">
        <f t="shared" si="22"/>
        <v>0</v>
      </c>
      <c r="D198" s="6">
        <f t="shared" si="27"/>
        <v>0</v>
      </c>
      <c r="E198" s="6">
        <f t="shared" si="28"/>
        <v>0</v>
      </c>
      <c r="F198" s="6"/>
      <c r="G198" s="6"/>
      <c r="H198" s="6">
        <f t="shared" si="29"/>
        <v>0</v>
      </c>
      <c r="I198" s="6">
        <f t="shared" si="24"/>
        <v>0</v>
      </c>
      <c r="J198" s="6">
        <f t="shared" si="25"/>
        <v>0</v>
      </c>
      <c r="K198" s="6">
        <f t="shared" si="23"/>
        <v>0</v>
      </c>
      <c r="L198" s="6">
        <f t="shared" si="30"/>
        <v>0</v>
      </c>
      <c r="M198" s="17">
        <f>VLOOKUP(B198,Encargos!$A$8:$B$652,2,0)</f>
        <v>1.616E-3</v>
      </c>
    </row>
    <row r="199" spans="1:13">
      <c r="A199">
        <f t="shared" si="26"/>
        <v>171</v>
      </c>
      <c r="B199" s="1">
        <v>50496</v>
      </c>
      <c r="C199" s="6">
        <f t="shared" ref="C199:C262" si="31">L198</f>
        <v>0</v>
      </c>
      <c r="D199" s="6">
        <f t="shared" si="27"/>
        <v>0</v>
      </c>
      <c r="E199" s="6">
        <f t="shared" si="28"/>
        <v>0</v>
      </c>
      <c r="F199" s="6"/>
      <c r="G199" s="6"/>
      <c r="H199" s="6">
        <f t="shared" si="29"/>
        <v>0</v>
      </c>
      <c r="I199" s="6">
        <f t="shared" si="24"/>
        <v>0</v>
      </c>
      <c r="J199" s="6">
        <f t="shared" si="25"/>
        <v>0</v>
      </c>
      <c r="K199" s="6">
        <f t="shared" ref="K199:K262" si="32">I199-J199</f>
        <v>0</v>
      </c>
      <c r="L199" s="6">
        <f t="shared" si="30"/>
        <v>0</v>
      </c>
      <c r="M199" s="17">
        <f>VLOOKUP(B199,Encargos!$A$8:$B$652,2,0)</f>
        <v>1.616E-3</v>
      </c>
    </row>
    <row r="200" spans="1:13">
      <c r="A200">
        <f t="shared" si="26"/>
        <v>170</v>
      </c>
      <c r="B200" s="1">
        <v>50526</v>
      </c>
      <c r="C200" s="6">
        <f t="shared" si="31"/>
        <v>0</v>
      </c>
      <c r="D200" s="6">
        <f t="shared" si="27"/>
        <v>0</v>
      </c>
      <c r="E200" s="6">
        <f t="shared" si="28"/>
        <v>0</v>
      </c>
      <c r="F200" s="6"/>
      <c r="G200" s="6"/>
      <c r="H200" s="6">
        <f t="shared" si="29"/>
        <v>0</v>
      </c>
      <c r="I200" s="6">
        <f t="shared" si="24"/>
        <v>0</v>
      </c>
      <c r="J200" s="6">
        <f t="shared" si="25"/>
        <v>0</v>
      </c>
      <c r="K200" s="6">
        <f t="shared" si="32"/>
        <v>0</v>
      </c>
      <c r="L200" s="6">
        <f t="shared" si="30"/>
        <v>0</v>
      </c>
      <c r="M200" s="17">
        <f>VLOOKUP(B200,Encargos!$A$8:$B$652,2,0)</f>
        <v>1.8640000000000002E-3</v>
      </c>
    </row>
    <row r="201" spans="1:13">
      <c r="A201">
        <f t="shared" si="26"/>
        <v>169</v>
      </c>
      <c r="B201" s="1">
        <v>50557</v>
      </c>
      <c r="C201" s="6">
        <f t="shared" si="31"/>
        <v>0</v>
      </c>
      <c r="D201" s="6">
        <f t="shared" si="27"/>
        <v>0</v>
      </c>
      <c r="E201" s="6">
        <f t="shared" si="28"/>
        <v>0</v>
      </c>
      <c r="F201" s="6"/>
      <c r="G201" s="6"/>
      <c r="H201" s="6">
        <f t="shared" si="29"/>
        <v>0</v>
      </c>
      <c r="I201" s="6">
        <f t="shared" si="24"/>
        <v>0</v>
      </c>
      <c r="J201" s="6">
        <f t="shared" si="25"/>
        <v>0</v>
      </c>
      <c r="K201" s="6">
        <f t="shared" si="32"/>
        <v>0</v>
      </c>
      <c r="L201" s="6">
        <f t="shared" si="30"/>
        <v>0</v>
      </c>
      <c r="M201" s="17">
        <f>VLOOKUP(B201,Encargos!$A$8:$B$652,2,0)</f>
        <v>1.616E-3</v>
      </c>
    </row>
    <row r="202" spans="1:13">
      <c r="A202">
        <f t="shared" si="26"/>
        <v>168</v>
      </c>
      <c r="B202" s="1">
        <v>50587</v>
      </c>
      <c r="C202" s="6">
        <f t="shared" si="31"/>
        <v>0</v>
      </c>
      <c r="D202" s="6">
        <f t="shared" si="27"/>
        <v>0</v>
      </c>
      <c r="E202" s="6">
        <f t="shared" si="28"/>
        <v>0</v>
      </c>
      <c r="F202" s="6"/>
      <c r="G202" s="6"/>
      <c r="H202" s="6">
        <f t="shared" si="29"/>
        <v>0</v>
      </c>
      <c r="I202" s="6">
        <f t="shared" ref="I202:I265" si="33">PMT($N$4,A202,-SUM(E202:G202))</f>
        <v>0</v>
      </c>
      <c r="J202" s="6">
        <f t="shared" ref="J202:J265" si="34">H202</f>
        <v>0</v>
      </c>
      <c r="K202" s="6">
        <f t="shared" si="32"/>
        <v>0</v>
      </c>
      <c r="L202" s="6">
        <f t="shared" si="30"/>
        <v>0</v>
      </c>
      <c r="M202" s="17">
        <f>VLOOKUP(B202,Encargos!$A$8:$B$652,2,0)</f>
        <v>1.8640000000000002E-3</v>
      </c>
    </row>
    <row r="203" spans="1:13">
      <c r="A203">
        <f t="shared" si="26"/>
        <v>167</v>
      </c>
      <c r="B203" s="1">
        <v>50618</v>
      </c>
      <c r="C203" s="6">
        <f t="shared" si="31"/>
        <v>0</v>
      </c>
      <c r="D203" s="6">
        <f t="shared" si="27"/>
        <v>0</v>
      </c>
      <c r="E203" s="6">
        <f t="shared" si="28"/>
        <v>0</v>
      </c>
      <c r="F203" s="6"/>
      <c r="G203" s="6"/>
      <c r="H203" s="6">
        <f t="shared" si="29"/>
        <v>0</v>
      </c>
      <c r="I203" s="6">
        <f t="shared" si="33"/>
        <v>0</v>
      </c>
      <c r="J203" s="6">
        <f t="shared" si="34"/>
        <v>0</v>
      </c>
      <c r="K203" s="6">
        <f t="shared" si="32"/>
        <v>0</v>
      </c>
      <c r="L203" s="6">
        <f t="shared" si="30"/>
        <v>0</v>
      </c>
      <c r="M203" s="17">
        <f>VLOOKUP(B203,Encargos!$A$8:$B$652,2,0)</f>
        <v>1.8640000000000002E-3</v>
      </c>
    </row>
    <row r="204" spans="1:13">
      <c r="A204">
        <f t="shared" ref="A204:A267" si="35">A203-1</f>
        <v>166</v>
      </c>
      <c r="B204" s="1">
        <v>50649</v>
      </c>
      <c r="C204" s="6">
        <f t="shared" si="31"/>
        <v>0</v>
      </c>
      <c r="D204" s="6">
        <f t="shared" si="27"/>
        <v>0</v>
      </c>
      <c r="E204" s="6">
        <f t="shared" si="28"/>
        <v>0</v>
      </c>
      <c r="F204" s="6"/>
      <c r="G204" s="6"/>
      <c r="H204" s="6">
        <f t="shared" si="29"/>
        <v>0</v>
      </c>
      <c r="I204" s="6">
        <f t="shared" si="33"/>
        <v>0</v>
      </c>
      <c r="J204" s="6">
        <f t="shared" si="34"/>
        <v>0</v>
      </c>
      <c r="K204" s="6">
        <f t="shared" si="32"/>
        <v>0</v>
      </c>
      <c r="L204" s="6">
        <f t="shared" si="30"/>
        <v>0</v>
      </c>
      <c r="M204" s="17">
        <f>VLOOKUP(B204,Encargos!$A$8:$B$652,2,0)</f>
        <v>2.111E-3</v>
      </c>
    </row>
    <row r="205" spans="1:13">
      <c r="A205">
        <f t="shared" si="35"/>
        <v>165</v>
      </c>
      <c r="B205" s="1">
        <v>50679</v>
      </c>
      <c r="C205" s="6">
        <f t="shared" si="31"/>
        <v>0</v>
      </c>
      <c r="D205" s="6">
        <f t="shared" si="27"/>
        <v>0</v>
      </c>
      <c r="E205" s="6">
        <f t="shared" si="28"/>
        <v>0</v>
      </c>
      <c r="F205" s="6"/>
      <c r="G205" s="6"/>
      <c r="H205" s="6">
        <f t="shared" si="29"/>
        <v>0</v>
      </c>
      <c r="I205" s="6">
        <f t="shared" si="33"/>
        <v>0</v>
      </c>
      <c r="J205" s="6">
        <f t="shared" si="34"/>
        <v>0</v>
      </c>
      <c r="K205" s="6">
        <f t="shared" si="32"/>
        <v>0</v>
      </c>
      <c r="L205" s="6">
        <f t="shared" si="30"/>
        <v>0</v>
      </c>
      <c r="M205" s="17">
        <f>VLOOKUP(B205,Encargos!$A$8:$B$652,2,0)</f>
        <v>2.111E-3</v>
      </c>
    </row>
    <row r="206" spans="1:13">
      <c r="A206">
        <f t="shared" si="35"/>
        <v>164</v>
      </c>
      <c r="B206" s="1">
        <v>50710</v>
      </c>
      <c r="C206" s="6">
        <f t="shared" si="31"/>
        <v>0</v>
      </c>
      <c r="D206" s="6">
        <f t="shared" si="27"/>
        <v>0</v>
      </c>
      <c r="E206" s="6">
        <f t="shared" si="28"/>
        <v>0</v>
      </c>
      <c r="F206" s="6"/>
      <c r="G206" s="6"/>
      <c r="H206" s="6">
        <f t="shared" si="29"/>
        <v>0</v>
      </c>
      <c r="I206" s="6">
        <f t="shared" si="33"/>
        <v>0</v>
      </c>
      <c r="J206" s="6">
        <f t="shared" si="34"/>
        <v>0</v>
      </c>
      <c r="K206" s="6">
        <f t="shared" si="32"/>
        <v>0</v>
      </c>
      <c r="L206" s="6">
        <f t="shared" si="30"/>
        <v>0</v>
      </c>
      <c r="M206" s="17">
        <f>VLOOKUP(B206,Encargos!$A$8:$B$652,2,0)</f>
        <v>1.8640000000000002E-3</v>
      </c>
    </row>
    <row r="207" spans="1:13">
      <c r="A207">
        <f t="shared" si="35"/>
        <v>163</v>
      </c>
      <c r="B207" s="1">
        <v>50740</v>
      </c>
      <c r="C207" s="6">
        <f t="shared" si="31"/>
        <v>0</v>
      </c>
      <c r="D207" s="6">
        <f t="shared" si="27"/>
        <v>0</v>
      </c>
      <c r="E207" s="6">
        <f t="shared" si="28"/>
        <v>0</v>
      </c>
      <c r="F207" s="6"/>
      <c r="G207" s="6"/>
      <c r="H207" s="6">
        <f t="shared" si="29"/>
        <v>0</v>
      </c>
      <c r="I207" s="6">
        <f t="shared" si="33"/>
        <v>0</v>
      </c>
      <c r="J207" s="6">
        <f t="shared" si="34"/>
        <v>0</v>
      </c>
      <c r="K207" s="6">
        <f t="shared" si="32"/>
        <v>0</v>
      </c>
      <c r="L207" s="6">
        <f t="shared" si="30"/>
        <v>0</v>
      </c>
      <c r="M207" s="17">
        <f>VLOOKUP(B207,Encargos!$A$8:$B$652,2,0)</f>
        <v>1.616E-3</v>
      </c>
    </row>
    <row r="208" spans="1:13">
      <c r="A208">
        <f t="shared" si="35"/>
        <v>162</v>
      </c>
      <c r="B208" s="1">
        <v>50771</v>
      </c>
      <c r="C208" s="6">
        <f t="shared" si="31"/>
        <v>0</v>
      </c>
      <c r="D208" s="6">
        <f t="shared" si="27"/>
        <v>0</v>
      </c>
      <c r="E208" s="6">
        <f t="shared" si="28"/>
        <v>0</v>
      </c>
      <c r="F208" s="6"/>
      <c r="G208" s="6"/>
      <c r="H208" s="6">
        <f t="shared" si="29"/>
        <v>0</v>
      </c>
      <c r="I208" s="6">
        <f t="shared" si="33"/>
        <v>0</v>
      </c>
      <c r="J208" s="6">
        <f t="shared" si="34"/>
        <v>0</v>
      </c>
      <c r="K208" s="6">
        <f t="shared" si="32"/>
        <v>0</v>
      </c>
      <c r="L208" s="6">
        <f t="shared" si="30"/>
        <v>0</v>
      </c>
      <c r="M208" s="17">
        <f>VLOOKUP(B208,Encargos!$A$8:$B$652,2,0)</f>
        <v>1.616E-3</v>
      </c>
    </row>
    <row r="209" spans="1:13">
      <c r="A209">
        <f t="shared" si="35"/>
        <v>161</v>
      </c>
      <c r="B209" s="1">
        <v>50802</v>
      </c>
      <c r="C209" s="6">
        <f t="shared" si="31"/>
        <v>0</v>
      </c>
      <c r="D209" s="6">
        <f t="shared" si="27"/>
        <v>0</v>
      </c>
      <c r="E209" s="6">
        <f t="shared" si="28"/>
        <v>0</v>
      </c>
      <c r="F209" s="6"/>
      <c r="G209" s="6"/>
      <c r="H209" s="6">
        <f t="shared" si="29"/>
        <v>0</v>
      </c>
      <c r="I209" s="6">
        <f t="shared" si="33"/>
        <v>0</v>
      </c>
      <c r="J209" s="6">
        <f t="shared" si="34"/>
        <v>0</v>
      </c>
      <c r="K209" s="6">
        <f t="shared" si="32"/>
        <v>0</v>
      </c>
      <c r="L209" s="6">
        <f t="shared" si="30"/>
        <v>0</v>
      </c>
      <c r="M209" s="17">
        <f>VLOOKUP(B209,Encargos!$A$8:$B$652,2,0)</f>
        <v>2.359E-3</v>
      </c>
    </row>
    <row r="210" spans="1:13">
      <c r="A210">
        <f t="shared" si="35"/>
        <v>160</v>
      </c>
      <c r="B210" s="1">
        <v>50830</v>
      </c>
      <c r="C210" s="6">
        <f t="shared" si="31"/>
        <v>0</v>
      </c>
      <c r="D210" s="6">
        <f t="shared" si="27"/>
        <v>0</v>
      </c>
      <c r="E210" s="6">
        <f t="shared" si="28"/>
        <v>0</v>
      </c>
      <c r="F210" s="6"/>
      <c r="G210" s="6"/>
      <c r="H210" s="6">
        <f t="shared" si="29"/>
        <v>0</v>
      </c>
      <c r="I210" s="6">
        <f t="shared" si="33"/>
        <v>0</v>
      </c>
      <c r="J210" s="6">
        <f t="shared" si="34"/>
        <v>0</v>
      </c>
      <c r="K210" s="6">
        <f t="shared" si="32"/>
        <v>0</v>
      </c>
      <c r="L210" s="6">
        <f t="shared" si="30"/>
        <v>0</v>
      </c>
      <c r="M210" s="17">
        <f>VLOOKUP(B210,Encargos!$A$8:$B$652,2,0)</f>
        <v>1.8640000000000002E-3</v>
      </c>
    </row>
    <row r="211" spans="1:13">
      <c r="A211">
        <f t="shared" si="35"/>
        <v>159</v>
      </c>
      <c r="B211" s="1">
        <v>50861</v>
      </c>
      <c r="C211" s="6">
        <f t="shared" si="31"/>
        <v>0</v>
      </c>
      <c r="D211" s="6">
        <f t="shared" si="27"/>
        <v>0</v>
      </c>
      <c r="E211" s="6">
        <f t="shared" si="28"/>
        <v>0</v>
      </c>
      <c r="F211" s="6"/>
      <c r="G211" s="6"/>
      <c r="H211" s="6">
        <f t="shared" si="29"/>
        <v>0</v>
      </c>
      <c r="I211" s="6">
        <f t="shared" si="33"/>
        <v>0</v>
      </c>
      <c r="J211" s="6">
        <f t="shared" si="34"/>
        <v>0</v>
      </c>
      <c r="K211" s="6">
        <f t="shared" si="32"/>
        <v>0</v>
      </c>
      <c r="L211" s="6">
        <f t="shared" si="30"/>
        <v>0</v>
      </c>
      <c r="M211" s="17">
        <f>VLOOKUP(B211,Encargos!$A$8:$B$652,2,0)</f>
        <v>1.121E-3</v>
      </c>
    </row>
    <row r="212" spans="1:13">
      <c r="A212">
        <f t="shared" si="35"/>
        <v>158</v>
      </c>
      <c r="B212" s="1">
        <v>50891</v>
      </c>
      <c r="C212" s="6">
        <f t="shared" si="31"/>
        <v>0</v>
      </c>
      <c r="D212" s="6">
        <f t="shared" si="27"/>
        <v>0</v>
      </c>
      <c r="E212" s="6">
        <f t="shared" si="28"/>
        <v>0</v>
      </c>
      <c r="F212" s="6"/>
      <c r="G212" s="6"/>
      <c r="H212" s="6">
        <f t="shared" si="29"/>
        <v>0</v>
      </c>
      <c r="I212" s="6">
        <f t="shared" si="33"/>
        <v>0</v>
      </c>
      <c r="J212" s="6">
        <f t="shared" si="34"/>
        <v>0</v>
      </c>
      <c r="K212" s="6">
        <f t="shared" si="32"/>
        <v>0</v>
      </c>
      <c r="L212" s="6">
        <f t="shared" si="30"/>
        <v>0</v>
      </c>
      <c r="M212" s="17">
        <f>VLOOKUP(B212,Encargos!$A$8:$B$652,2,0)</f>
        <v>2.359E-3</v>
      </c>
    </row>
    <row r="213" spans="1:13">
      <c r="A213">
        <f t="shared" si="35"/>
        <v>157</v>
      </c>
      <c r="B213" s="1">
        <v>50922</v>
      </c>
      <c r="C213" s="6">
        <f t="shared" si="31"/>
        <v>0</v>
      </c>
      <c r="D213" s="6">
        <f t="shared" si="27"/>
        <v>0</v>
      </c>
      <c r="E213" s="6">
        <f t="shared" si="28"/>
        <v>0</v>
      </c>
      <c r="F213" s="6"/>
      <c r="G213" s="6"/>
      <c r="H213" s="6">
        <f t="shared" si="29"/>
        <v>0</v>
      </c>
      <c r="I213" s="6">
        <f t="shared" si="33"/>
        <v>0</v>
      </c>
      <c r="J213" s="6">
        <f t="shared" si="34"/>
        <v>0</v>
      </c>
      <c r="K213" s="6">
        <f t="shared" si="32"/>
        <v>0</v>
      </c>
      <c r="L213" s="6">
        <f t="shared" si="30"/>
        <v>0</v>
      </c>
      <c r="M213" s="17">
        <f>VLOOKUP(B213,Encargos!$A$8:$B$652,2,0)</f>
        <v>1.369E-3</v>
      </c>
    </row>
    <row r="214" spans="1:13">
      <c r="A214">
        <f t="shared" si="35"/>
        <v>156</v>
      </c>
      <c r="B214" s="1">
        <v>50952</v>
      </c>
      <c r="C214" s="6">
        <f t="shared" si="31"/>
        <v>0</v>
      </c>
      <c r="D214" s="6">
        <f t="shared" si="27"/>
        <v>0</v>
      </c>
      <c r="E214" s="6">
        <f t="shared" si="28"/>
        <v>0</v>
      </c>
      <c r="F214" s="6"/>
      <c r="G214" s="6"/>
      <c r="H214" s="6">
        <f t="shared" si="29"/>
        <v>0</v>
      </c>
      <c r="I214" s="6">
        <f t="shared" si="33"/>
        <v>0</v>
      </c>
      <c r="J214" s="6">
        <f t="shared" si="34"/>
        <v>0</v>
      </c>
      <c r="K214" s="6">
        <f t="shared" si="32"/>
        <v>0</v>
      </c>
      <c r="L214" s="6">
        <f t="shared" si="30"/>
        <v>0</v>
      </c>
      <c r="M214" s="17">
        <f>VLOOKUP(B214,Encargos!$A$8:$B$652,2,0)</f>
        <v>2.111E-3</v>
      </c>
    </row>
    <row r="215" spans="1:13">
      <c r="A215">
        <f t="shared" si="35"/>
        <v>155</v>
      </c>
      <c r="B215" s="1">
        <v>50983</v>
      </c>
      <c r="C215" s="6">
        <f t="shared" si="31"/>
        <v>0</v>
      </c>
      <c r="D215" s="6">
        <f t="shared" si="27"/>
        <v>0</v>
      </c>
      <c r="E215" s="6">
        <f t="shared" si="28"/>
        <v>0</v>
      </c>
      <c r="F215" s="6"/>
      <c r="G215" s="6"/>
      <c r="H215" s="6">
        <f t="shared" si="29"/>
        <v>0</v>
      </c>
      <c r="I215" s="6">
        <f t="shared" si="33"/>
        <v>0</v>
      </c>
      <c r="J215" s="6">
        <f t="shared" si="34"/>
        <v>0</v>
      </c>
      <c r="K215" s="6">
        <f t="shared" si="32"/>
        <v>0</v>
      </c>
      <c r="L215" s="6">
        <f t="shared" si="30"/>
        <v>0</v>
      </c>
      <c r="M215" s="17">
        <f>VLOOKUP(B215,Encargos!$A$8:$B$652,2,0)</f>
        <v>1.8640000000000002E-3</v>
      </c>
    </row>
    <row r="216" spans="1:13">
      <c r="A216">
        <f t="shared" si="35"/>
        <v>154</v>
      </c>
      <c r="B216" s="1">
        <v>51014</v>
      </c>
      <c r="C216" s="6">
        <f t="shared" si="31"/>
        <v>0</v>
      </c>
      <c r="D216" s="6">
        <f t="shared" si="27"/>
        <v>0</v>
      </c>
      <c r="E216" s="6">
        <f t="shared" si="28"/>
        <v>0</v>
      </c>
      <c r="F216" s="6"/>
      <c r="G216" s="6"/>
      <c r="H216" s="6">
        <f t="shared" si="29"/>
        <v>0</v>
      </c>
      <c r="I216" s="6">
        <f t="shared" si="33"/>
        <v>0</v>
      </c>
      <c r="J216" s="6">
        <f t="shared" si="34"/>
        <v>0</v>
      </c>
      <c r="K216" s="6">
        <f t="shared" si="32"/>
        <v>0</v>
      </c>
      <c r="L216" s="6">
        <f t="shared" si="30"/>
        <v>0</v>
      </c>
      <c r="M216" s="17">
        <f>VLOOKUP(B216,Encargos!$A$8:$B$652,2,0)</f>
        <v>1.8640000000000002E-3</v>
      </c>
    </row>
    <row r="217" spans="1:13">
      <c r="A217">
        <f t="shared" si="35"/>
        <v>153</v>
      </c>
      <c r="B217" s="1">
        <v>51044</v>
      </c>
      <c r="C217" s="6">
        <f t="shared" si="31"/>
        <v>0</v>
      </c>
      <c r="D217" s="6">
        <f t="shared" si="27"/>
        <v>0</v>
      </c>
      <c r="E217" s="6">
        <f t="shared" si="28"/>
        <v>0</v>
      </c>
      <c r="F217" s="6"/>
      <c r="G217" s="6"/>
      <c r="H217" s="6">
        <f t="shared" si="29"/>
        <v>0</v>
      </c>
      <c r="I217" s="6">
        <f t="shared" si="33"/>
        <v>0</v>
      </c>
      <c r="J217" s="6">
        <f t="shared" si="34"/>
        <v>0</v>
      </c>
      <c r="K217" s="6">
        <f t="shared" si="32"/>
        <v>0</v>
      </c>
      <c r="L217" s="6">
        <f t="shared" si="30"/>
        <v>0</v>
      </c>
      <c r="M217" s="17">
        <f>VLOOKUP(B217,Encargos!$A$8:$B$652,2,0)</f>
        <v>2.359E-3</v>
      </c>
    </row>
    <row r="218" spans="1:13">
      <c r="A218">
        <f t="shared" si="35"/>
        <v>152</v>
      </c>
      <c r="B218" s="1">
        <v>51075</v>
      </c>
      <c r="C218" s="6">
        <f t="shared" si="31"/>
        <v>0</v>
      </c>
      <c r="D218" s="6">
        <f t="shared" si="27"/>
        <v>0</v>
      </c>
      <c r="E218" s="6">
        <f t="shared" si="28"/>
        <v>0</v>
      </c>
      <c r="F218" s="6"/>
      <c r="G218" s="6"/>
      <c r="H218" s="6">
        <f t="shared" si="29"/>
        <v>0</v>
      </c>
      <c r="I218" s="6">
        <f t="shared" si="33"/>
        <v>0</v>
      </c>
      <c r="J218" s="6">
        <f t="shared" si="34"/>
        <v>0</v>
      </c>
      <c r="K218" s="6">
        <f t="shared" si="32"/>
        <v>0</v>
      </c>
      <c r="L218" s="6">
        <f t="shared" si="30"/>
        <v>0</v>
      </c>
      <c r="M218" s="17">
        <f>VLOOKUP(B218,Encargos!$A$8:$B$652,2,0)</f>
        <v>1.8640000000000002E-3</v>
      </c>
    </row>
    <row r="219" spans="1:13">
      <c r="A219">
        <f t="shared" si="35"/>
        <v>151</v>
      </c>
      <c r="B219" s="1">
        <v>51105</v>
      </c>
      <c r="C219" s="6">
        <f t="shared" si="31"/>
        <v>0</v>
      </c>
      <c r="D219" s="6">
        <f t="shared" si="27"/>
        <v>0</v>
      </c>
      <c r="E219" s="6">
        <f t="shared" si="28"/>
        <v>0</v>
      </c>
      <c r="F219" s="6"/>
      <c r="G219" s="6"/>
      <c r="H219" s="6">
        <f t="shared" si="29"/>
        <v>0</v>
      </c>
      <c r="I219" s="6">
        <f t="shared" si="33"/>
        <v>0</v>
      </c>
      <c r="J219" s="6">
        <f t="shared" si="34"/>
        <v>0</v>
      </c>
      <c r="K219" s="6">
        <f t="shared" si="32"/>
        <v>0</v>
      </c>
      <c r="L219" s="6">
        <f t="shared" si="30"/>
        <v>0</v>
      </c>
      <c r="M219" s="17">
        <f>VLOOKUP(B219,Encargos!$A$8:$B$652,2,0)</f>
        <v>1.616E-3</v>
      </c>
    </row>
    <row r="220" spans="1:13">
      <c r="A220">
        <f t="shared" si="35"/>
        <v>150</v>
      </c>
      <c r="B220" s="1">
        <v>51136</v>
      </c>
      <c r="C220" s="6">
        <f t="shared" si="31"/>
        <v>0</v>
      </c>
      <c r="D220" s="6">
        <f t="shared" si="27"/>
        <v>0</v>
      </c>
      <c r="E220" s="6">
        <f t="shared" si="28"/>
        <v>0</v>
      </c>
      <c r="F220" s="6"/>
      <c r="G220" s="6"/>
      <c r="H220" s="6">
        <f t="shared" si="29"/>
        <v>0</v>
      </c>
      <c r="I220" s="6">
        <f t="shared" si="33"/>
        <v>0</v>
      </c>
      <c r="J220" s="6">
        <f t="shared" si="34"/>
        <v>0</v>
      </c>
      <c r="K220" s="6">
        <f t="shared" si="32"/>
        <v>0</v>
      </c>
      <c r="L220" s="6">
        <f t="shared" si="30"/>
        <v>0</v>
      </c>
      <c r="M220" s="17">
        <f>VLOOKUP(B220,Encargos!$A$8:$B$652,2,0)</f>
        <v>1.616E-3</v>
      </c>
    </row>
    <row r="221" spans="1:13">
      <c r="A221">
        <f t="shared" si="35"/>
        <v>149</v>
      </c>
      <c r="B221" s="1">
        <v>51167</v>
      </c>
      <c r="C221" s="6">
        <f t="shared" si="31"/>
        <v>0</v>
      </c>
      <c r="D221" s="6">
        <f t="shared" si="27"/>
        <v>0</v>
      </c>
      <c r="E221" s="6">
        <f t="shared" si="28"/>
        <v>0</v>
      </c>
      <c r="F221" s="6"/>
      <c r="G221" s="6"/>
      <c r="H221" s="6">
        <f t="shared" si="29"/>
        <v>0</v>
      </c>
      <c r="I221" s="6">
        <f t="shared" si="33"/>
        <v>0</v>
      </c>
      <c r="J221" s="6">
        <f t="shared" si="34"/>
        <v>0</v>
      </c>
      <c r="K221" s="6">
        <f t="shared" si="32"/>
        <v>0</v>
      </c>
      <c r="L221" s="6">
        <f t="shared" si="30"/>
        <v>0</v>
      </c>
      <c r="M221" s="17">
        <f>VLOOKUP(B221,Encargos!$A$8:$B$652,2,0)</f>
        <v>2.111E-3</v>
      </c>
    </row>
    <row r="222" spans="1:13">
      <c r="A222">
        <f t="shared" si="35"/>
        <v>148</v>
      </c>
      <c r="B222" s="1">
        <v>51196</v>
      </c>
      <c r="C222" s="6">
        <f t="shared" si="31"/>
        <v>0</v>
      </c>
      <c r="D222" s="6">
        <f t="shared" si="27"/>
        <v>0</v>
      </c>
      <c r="E222" s="6">
        <f t="shared" si="28"/>
        <v>0</v>
      </c>
      <c r="F222" s="6"/>
      <c r="G222" s="6"/>
      <c r="H222" s="6">
        <f t="shared" si="29"/>
        <v>0</v>
      </c>
      <c r="I222" s="6">
        <f t="shared" si="33"/>
        <v>0</v>
      </c>
      <c r="J222" s="6">
        <f t="shared" si="34"/>
        <v>0</v>
      </c>
      <c r="K222" s="6">
        <f t="shared" si="32"/>
        <v>0</v>
      </c>
      <c r="L222" s="6">
        <f t="shared" si="30"/>
        <v>0</v>
      </c>
      <c r="M222" s="17">
        <f>VLOOKUP(B222,Encargos!$A$8:$B$652,2,0)</f>
        <v>2.111E-3</v>
      </c>
    </row>
    <row r="223" spans="1:13">
      <c r="A223">
        <f t="shared" si="35"/>
        <v>147</v>
      </c>
      <c r="B223" s="1">
        <v>51227</v>
      </c>
      <c r="C223" s="6">
        <f t="shared" si="31"/>
        <v>0</v>
      </c>
      <c r="D223" s="6">
        <f t="shared" si="27"/>
        <v>0</v>
      </c>
      <c r="E223" s="6">
        <f t="shared" si="28"/>
        <v>0</v>
      </c>
      <c r="F223" s="6"/>
      <c r="G223" s="6"/>
      <c r="H223" s="6">
        <f t="shared" si="29"/>
        <v>0</v>
      </c>
      <c r="I223" s="6">
        <f t="shared" si="33"/>
        <v>0</v>
      </c>
      <c r="J223" s="6">
        <f t="shared" si="34"/>
        <v>0</v>
      </c>
      <c r="K223" s="6">
        <f t="shared" si="32"/>
        <v>0</v>
      </c>
      <c r="L223" s="6">
        <f t="shared" si="30"/>
        <v>0</v>
      </c>
      <c r="M223" s="17">
        <f>VLOOKUP(B223,Encargos!$A$8:$B$652,2,0)</f>
        <v>1.369E-3</v>
      </c>
    </row>
    <row r="224" spans="1:13">
      <c r="A224">
        <f t="shared" si="35"/>
        <v>146</v>
      </c>
      <c r="B224" s="1">
        <v>51257</v>
      </c>
      <c r="C224" s="6">
        <f t="shared" si="31"/>
        <v>0</v>
      </c>
      <c r="D224" s="6">
        <f t="shared" si="27"/>
        <v>0</v>
      </c>
      <c r="E224" s="6">
        <f t="shared" si="28"/>
        <v>0</v>
      </c>
      <c r="F224" s="6"/>
      <c r="G224" s="6"/>
      <c r="H224" s="6">
        <f t="shared" si="29"/>
        <v>0</v>
      </c>
      <c r="I224" s="6">
        <f t="shared" si="33"/>
        <v>0</v>
      </c>
      <c r="J224" s="6">
        <f t="shared" si="34"/>
        <v>0</v>
      </c>
      <c r="K224" s="6">
        <f t="shared" si="32"/>
        <v>0</v>
      </c>
      <c r="L224" s="6">
        <f t="shared" si="30"/>
        <v>0</v>
      </c>
      <c r="M224" s="17">
        <f>VLOOKUP(B224,Encargos!$A$8:$B$652,2,0)</f>
        <v>1.8640000000000002E-3</v>
      </c>
    </row>
    <row r="225" spans="1:13">
      <c r="A225">
        <f t="shared" si="35"/>
        <v>145</v>
      </c>
      <c r="B225" s="1">
        <v>51288</v>
      </c>
      <c r="C225" s="6">
        <f t="shared" si="31"/>
        <v>0</v>
      </c>
      <c r="D225" s="6">
        <f t="shared" si="27"/>
        <v>0</v>
      </c>
      <c r="E225" s="6">
        <f t="shared" si="28"/>
        <v>0</v>
      </c>
      <c r="F225" s="6"/>
      <c r="G225" s="6"/>
      <c r="H225" s="6">
        <f t="shared" si="29"/>
        <v>0</v>
      </c>
      <c r="I225" s="6">
        <f t="shared" si="33"/>
        <v>0</v>
      </c>
      <c r="J225" s="6">
        <f t="shared" si="34"/>
        <v>0</v>
      </c>
      <c r="K225" s="6">
        <f t="shared" si="32"/>
        <v>0</v>
      </c>
      <c r="L225" s="6">
        <f t="shared" si="30"/>
        <v>0</v>
      </c>
      <c r="M225" s="17">
        <f>VLOOKUP(B225,Encargos!$A$8:$B$652,2,0)</f>
        <v>1.8640000000000002E-3</v>
      </c>
    </row>
    <row r="226" spans="1:13">
      <c r="A226">
        <f t="shared" si="35"/>
        <v>144</v>
      </c>
      <c r="B226" s="1">
        <v>51318</v>
      </c>
      <c r="C226" s="6">
        <f t="shared" si="31"/>
        <v>0</v>
      </c>
      <c r="D226" s="6">
        <f t="shared" si="27"/>
        <v>0</v>
      </c>
      <c r="E226" s="6">
        <f t="shared" si="28"/>
        <v>0</v>
      </c>
      <c r="F226" s="6"/>
      <c r="G226" s="6"/>
      <c r="H226" s="6">
        <f t="shared" si="29"/>
        <v>0</v>
      </c>
      <c r="I226" s="6">
        <f t="shared" si="33"/>
        <v>0</v>
      </c>
      <c r="J226" s="6">
        <f t="shared" si="34"/>
        <v>0</v>
      </c>
      <c r="K226" s="6">
        <f t="shared" si="32"/>
        <v>0</v>
      </c>
      <c r="L226" s="6">
        <f t="shared" si="30"/>
        <v>0</v>
      </c>
      <c r="M226" s="17">
        <f>VLOOKUP(B226,Encargos!$A$8:$B$652,2,0)</f>
        <v>1.8640000000000002E-3</v>
      </c>
    </row>
    <row r="227" spans="1:13">
      <c r="A227">
        <f t="shared" si="35"/>
        <v>143</v>
      </c>
      <c r="B227" s="1">
        <v>51349</v>
      </c>
      <c r="C227" s="6">
        <f t="shared" si="31"/>
        <v>0</v>
      </c>
      <c r="D227" s="6">
        <f t="shared" si="27"/>
        <v>0</v>
      </c>
      <c r="E227" s="6">
        <f t="shared" si="28"/>
        <v>0</v>
      </c>
      <c r="F227" s="6"/>
      <c r="G227" s="6"/>
      <c r="H227" s="6">
        <f t="shared" si="29"/>
        <v>0</v>
      </c>
      <c r="I227" s="6">
        <f t="shared" si="33"/>
        <v>0</v>
      </c>
      <c r="J227" s="6">
        <f t="shared" si="34"/>
        <v>0</v>
      </c>
      <c r="K227" s="6">
        <f t="shared" si="32"/>
        <v>0</v>
      </c>
      <c r="L227" s="6">
        <f t="shared" si="30"/>
        <v>0</v>
      </c>
      <c r="M227" s="17">
        <f>VLOOKUP(B227,Encargos!$A$8:$B$652,2,0)</f>
        <v>1.8640000000000002E-3</v>
      </c>
    </row>
    <row r="228" spans="1:13">
      <c r="A228">
        <f t="shared" si="35"/>
        <v>142</v>
      </c>
      <c r="B228" s="1">
        <v>51380</v>
      </c>
      <c r="C228" s="6">
        <f t="shared" si="31"/>
        <v>0</v>
      </c>
      <c r="D228" s="6">
        <f t="shared" si="27"/>
        <v>0</v>
      </c>
      <c r="E228" s="6">
        <f t="shared" si="28"/>
        <v>0</v>
      </c>
      <c r="F228" s="6"/>
      <c r="G228" s="6"/>
      <c r="H228" s="6">
        <f t="shared" si="29"/>
        <v>0</v>
      </c>
      <c r="I228" s="6">
        <f t="shared" si="33"/>
        <v>0</v>
      </c>
      <c r="J228" s="6">
        <f t="shared" si="34"/>
        <v>0</v>
      </c>
      <c r="K228" s="6">
        <f t="shared" si="32"/>
        <v>0</v>
      </c>
      <c r="L228" s="6">
        <f t="shared" si="30"/>
        <v>0</v>
      </c>
      <c r="M228" s="17">
        <f>VLOOKUP(B228,Encargos!$A$8:$B$652,2,0)</f>
        <v>2.111E-3</v>
      </c>
    </row>
    <row r="229" spans="1:13">
      <c r="A229">
        <f t="shared" si="35"/>
        <v>141</v>
      </c>
      <c r="B229" s="1">
        <v>51410</v>
      </c>
      <c r="C229" s="6">
        <f t="shared" si="31"/>
        <v>0</v>
      </c>
      <c r="D229" s="6">
        <f t="shared" si="27"/>
        <v>0</v>
      </c>
      <c r="E229" s="6">
        <f t="shared" si="28"/>
        <v>0</v>
      </c>
      <c r="F229" s="6"/>
      <c r="G229" s="6"/>
      <c r="H229" s="6">
        <f t="shared" si="29"/>
        <v>0</v>
      </c>
      <c r="I229" s="6">
        <f t="shared" si="33"/>
        <v>0</v>
      </c>
      <c r="J229" s="6">
        <f t="shared" si="34"/>
        <v>0</v>
      </c>
      <c r="K229" s="6">
        <f t="shared" si="32"/>
        <v>0</v>
      </c>
      <c r="L229" s="6">
        <f t="shared" si="30"/>
        <v>0</v>
      </c>
      <c r="M229" s="17">
        <f>VLOOKUP(B229,Encargos!$A$8:$B$652,2,0)</f>
        <v>2.359E-3</v>
      </c>
    </row>
    <row r="230" spans="1:13">
      <c r="A230">
        <f t="shared" si="35"/>
        <v>140</v>
      </c>
      <c r="B230" s="1">
        <v>51441</v>
      </c>
      <c r="C230" s="6">
        <f t="shared" si="31"/>
        <v>0</v>
      </c>
      <c r="D230" s="6">
        <f t="shared" si="27"/>
        <v>0</v>
      </c>
      <c r="E230" s="6">
        <f t="shared" si="28"/>
        <v>0</v>
      </c>
      <c r="F230" s="6"/>
      <c r="G230" s="6"/>
      <c r="H230" s="6">
        <f t="shared" si="29"/>
        <v>0</v>
      </c>
      <c r="I230" s="6">
        <f t="shared" si="33"/>
        <v>0</v>
      </c>
      <c r="J230" s="6">
        <f t="shared" si="34"/>
        <v>0</v>
      </c>
      <c r="K230" s="6">
        <f t="shared" si="32"/>
        <v>0</v>
      </c>
      <c r="L230" s="6">
        <f t="shared" si="30"/>
        <v>0</v>
      </c>
      <c r="M230" s="17">
        <f>VLOOKUP(B230,Encargos!$A$8:$B$652,2,0)</f>
        <v>1.369E-3</v>
      </c>
    </row>
    <row r="231" spans="1:13">
      <c r="A231">
        <f t="shared" si="35"/>
        <v>139</v>
      </c>
      <c r="B231" s="1">
        <v>51471</v>
      </c>
      <c r="C231" s="6">
        <f t="shared" si="31"/>
        <v>0</v>
      </c>
      <c r="D231" s="6">
        <f t="shared" si="27"/>
        <v>0</v>
      </c>
      <c r="E231" s="6">
        <f t="shared" si="28"/>
        <v>0</v>
      </c>
      <c r="F231" s="6"/>
      <c r="G231" s="6"/>
      <c r="H231" s="6">
        <f t="shared" si="29"/>
        <v>0</v>
      </c>
      <c r="I231" s="6">
        <f t="shared" si="33"/>
        <v>0</v>
      </c>
      <c r="J231" s="6">
        <f t="shared" si="34"/>
        <v>0</v>
      </c>
      <c r="K231" s="6">
        <f t="shared" si="32"/>
        <v>0</v>
      </c>
      <c r="L231" s="6">
        <f t="shared" si="30"/>
        <v>0</v>
      </c>
      <c r="M231" s="17">
        <f>VLOOKUP(B231,Encargos!$A$8:$B$652,2,0)</f>
        <v>2.111E-3</v>
      </c>
    </row>
    <row r="232" spans="1:13">
      <c r="A232">
        <f t="shared" si="35"/>
        <v>138</v>
      </c>
      <c r="B232" s="1">
        <v>51502</v>
      </c>
      <c r="C232" s="6">
        <f t="shared" si="31"/>
        <v>0</v>
      </c>
      <c r="D232" s="6">
        <f t="shared" si="27"/>
        <v>0</v>
      </c>
      <c r="E232" s="6">
        <f t="shared" si="28"/>
        <v>0</v>
      </c>
      <c r="F232" s="6"/>
      <c r="G232" s="6"/>
      <c r="H232" s="6">
        <f t="shared" si="29"/>
        <v>0</v>
      </c>
      <c r="I232" s="6">
        <f t="shared" si="33"/>
        <v>0</v>
      </c>
      <c r="J232" s="6">
        <f t="shared" si="34"/>
        <v>0</v>
      </c>
      <c r="K232" s="6">
        <f t="shared" si="32"/>
        <v>0</v>
      </c>
      <c r="L232" s="6">
        <f t="shared" si="30"/>
        <v>0</v>
      </c>
      <c r="M232" s="17">
        <f>VLOOKUP(B232,Encargos!$A$8:$B$652,2,0)</f>
        <v>1.616E-3</v>
      </c>
    </row>
    <row r="233" spans="1:13">
      <c r="A233">
        <f t="shared" si="35"/>
        <v>137</v>
      </c>
      <c r="B233" s="1">
        <v>51533</v>
      </c>
      <c r="C233" s="6">
        <f t="shared" si="31"/>
        <v>0</v>
      </c>
      <c r="D233" s="6">
        <f t="shared" si="27"/>
        <v>0</v>
      </c>
      <c r="E233" s="6">
        <f t="shared" si="28"/>
        <v>0</v>
      </c>
      <c r="F233" s="6"/>
      <c r="G233" s="6"/>
      <c r="H233" s="6">
        <f t="shared" si="29"/>
        <v>0</v>
      </c>
      <c r="I233" s="6">
        <f t="shared" si="33"/>
        <v>0</v>
      </c>
      <c r="J233" s="6">
        <f t="shared" si="34"/>
        <v>0</v>
      </c>
      <c r="K233" s="6">
        <f t="shared" si="32"/>
        <v>0</v>
      </c>
      <c r="L233" s="6">
        <f t="shared" si="30"/>
        <v>0</v>
      </c>
      <c r="M233" s="17">
        <f>VLOOKUP(B233,Encargos!$A$8:$B$652,2,0)</f>
        <v>1.616E-3</v>
      </c>
    </row>
    <row r="234" spans="1:13">
      <c r="A234">
        <f t="shared" si="35"/>
        <v>136</v>
      </c>
      <c r="B234" s="1">
        <v>51561</v>
      </c>
      <c r="C234" s="6">
        <f t="shared" si="31"/>
        <v>0</v>
      </c>
      <c r="D234" s="6">
        <f t="shared" si="27"/>
        <v>0</v>
      </c>
      <c r="E234" s="6">
        <f t="shared" si="28"/>
        <v>0</v>
      </c>
      <c r="F234" s="6"/>
      <c r="G234" s="6"/>
      <c r="H234" s="6">
        <f t="shared" si="29"/>
        <v>0</v>
      </c>
      <c r="I234" s="6">
        <f t="shared" si="33"/>
        <v>0</v>
      </c>
      <c r="J234" s="6">
        <f t="shared" si="34"/>
        <v>0</v>
      </c>
      <c r="K234" s="6">
        <f t="shared" si="32"/>
        <v>0</v>
      </c>
      <c r="L234" s="6">
        <f t="shared" si="30"/>
        <v>0</v>
      </c>
      <c r="M234" s="17">
        <f>VLOOKUP(B234,Encargos!$A$8:$B$652,2,0)</f>
        <v>2.068E-3</v>
      </c>
    </row>
    <row r="235" spans="1:13">
      <c r="A235">
        <f t="shared" si="35"/>
        <v>135</v>
      </c>
      <c r="B235" s="1">
        <v>51592</v>
      </c>
      <c r="C235" s="6">
        <f t="shared" si="31"/>
        <v>0</v>
      </c>
      <c r="D235" s="6">
        <f t="shared" si="27"/>
        <v>0</v>
      </c>
      <c r="E235" s="6">
        <f t="shared" si="28"/>
        <v>0</v>
      </c>
      <c r="F235" s="6"/>
      <c r="G235" s="6"/>
      <c r="H235" s="6">
        <f t="shared" si="29"/>
        <v>0</v>
      </c>
      <c r="I235" s="6">
        <f t="shared" si="33"/>
        <v>0</v>
      </c>
      <c r="J235" s="6">
        <f t="shared" si="34"/>
        <v>0</v>
      </c>
      <c r="K235" s="6">
        <f t="shared" si="32"/>
        <v>0</v>
      </c>
      <c r="L235" s="6">
        <f t="shared" si="30"/>
        <v>0</v>
      </c>
      <c r="M235" s="17">
        <f>VLOOKUP(B235,Encargos!$A$8:$B$652,2,0)</f>
        <v>1.5770000000000001E-3</v>
      </c>
    </row>
    <row r="236" spans="1:13">
      <c r="A236">
        <f t="shared" si="35"/>
        <v>134</v>
      </c>
      <c r="B236" s="1">
        <v>51622</v>
      </c>
      <c r="C236" s="6">
        <f t="shared" si="31"/>
        <v>0</v>
      </c>
      <c r="D236" s="6">
        <f t="shared" si="27"/>
        <v>0</v>
      </c>
      <c r="E236" s="6">
        <f t="shared" si="28"/>
        <v>0</v>
      </c>
      <c r="F236" s="6"/>
      <c r="G236" s="6"/>
      <c r="H236" s="6">
        <f t="shared" si="29"/>
        <v>0</v>
      </c>
      <c r="I236" s="6">
        <f t="shared" si="33"/>
        <v>0</v>
      </c>
      <c r="J236" s="6">
        <f t="shared" si="34"/>
        <v>0</v>
      </c>
      <c r="K236" s="6">
        <f t="shared" si="32"/>
        <v>0</v>
      </c>
      <c r="L236" s="6">
        <f t="shared" si="30"/>
        <v>0</v>
      </c>
      <c r="M236" s="17">
        <f>VLOOKUP(B236,Encargos!$A$8:$B$652,2,0)</f>
        <v>1.3309999999999999E-3</v>
      </c>
    </row>
    <row r="237" spans="1:13">
      <c r="A237">
        <f t="shared" si="35"/>
        <v>133</v>
      </c>
      <c r="B237" s="1">
        <v>51653</v>
      </c>
      <c r="C237" s="6">
        <f t="shared" si="31"/>
        <v>0</v>
      </c>
      <c r="D237" s="6">
        <f t="shared" si="27"/>
        <v>0</v>
      </c>
      <c r="E237" s="6">
        <f t="shared" si="28"/>
        <v>0</v>
      </c>
      <c r="F237" s="6"/>
      <c r="G237" s="6"/>
      <c r="H237" s="6">
        <f t="shared" si="29"/>
        <v>0</v>
      </c>
      <c r="I237" s="6">
        <f t="shared" si="33"/>
        <v>0</v>
      </c>
      <c r="J237" s="6">
        <f t="shared" si="34"/>
        <v>0</v>
      </c>
      <c r="K237" s="6">
        <f t="shared" si="32"/>
        <v>0</v>
      </c>
      <c r="L237" s="6">
        <f t="shared" si="30"/>
        <v>0</v>
      </c>
      <c r="M237" s="17">
        <f>VLOOKUP(B237,Encargos!$A$8:$B$652,2,0)</f>
        <v>1.823E-3</v>
      </c>
    </row>
    <row r="238" spans="1:13">
      <c r="A238">
        <f t="shared" si="35"/>
        <v>132</v>
      </c>
      <c r="B238" s="1">
        <v>51683</v>
      </c>
      <c r="C238" s="6">
        <f t="shared" si="31"/>
        <v>0</v>
      </c>
      <c r="D238" s="6">
        <f t="shared" si="27"/>
        <v>0</v>
      </c>
      <c r="E238" s="6">
        <f t="shared" si="28"/>
        <v>0</v>
      </c>
      <c r="F238" s="6"/>
      <c r="G238" s="6"/>
      <c r="H238" s="6">
        <f t="shared" si="29"/>
        <v>0</v>
      </c>
      <c r="I238" s="6">
        <f t="shared" si="33"/>
        <v>0</v>
      </c>
      <c r="J238" s="6">
        <f t="shared" si="34"/>
        <v>0</v>
      </c>
      <c r="K238" s="6">
        <f t="shared" si="32"/>
        <v>0</v>
      </c>
      <c r="L238" s="6">
        <f t="shared" si="30"/>
        <v>0</v>
      </c>
      <c r="M238" s="17">
        <f>VLOOKUP(B238,Encargos!$A$8:$B$652,2,0)</f>
        <v>2.068E-3</v>
      </c>
    </row>
    <row r="239" spans="1:13">
      <c r="A239">
        <f t="shared" si="35"/>
        <v>131</v>
      </c>
      <c r="B239" s="1">
        <v>51714</v>
      </c>
      <c r="C239" s="6">
        <f t="shared" si="31"/>
        <v>0</v>
      </c>
      <c r="D239" s="6">
        <f t="shared" si="27"/>
        <v>0</v>
      </c>
      <c r="E239" s="6">
        <f t="shared" si="28"/>
        <v>0</v>
      </c>
      <c r="F239" s="6"/>
      <c r="G239" s="6"/>
      <c r="H239" s="6">
        <f t="shared" si="29"/>
        <v>0</v>
      </c>
      <c r="I239" s="6">
        <f t="shared" si="33"/>
        <v>0</v>
      </c>
      <c r="J239" s="6">
        <f t="shared" si="34"/>
        <v>0</v>
      </c>
      <c r="K239" s="6">
        <f t="shared" si="32"/>
        <v>0</v>
      </c>
      <c r="L239" s="6">
        <f t="shared" si="30"/>
        <v>0</v>
      </c>
      <c r="M239" s="17">
        <f>VLOOKUP(B239,Encargos!$A$8:$B$652,2,0)</f>
        <v>1.3309999999999999E-3</v>
      </c>
    </row>
    <row r="240" spans="1:13">
      <c r="A240">
        <f t="shared" si="35"/>
        <v>130</v>
      </c>
      <c r="B240" s="1">
        <v>51745</v>
      </c>
      <c r="C240" s="6">
        <f t="shared" si="31"/>
        <v>0</v>
      </c>
      <c r="D240" s="6">
        <f t="shared" si="27"/>
        <v>0</v>
      </c>
      <c r="E240" s="6">
        <f t="shared" si="28"/>
        <v>0</v>
      </c>
      <c r="F240" s="6"/>
      <c r="G240" s="6"/>
      <c r="H240" s="6">
        <f t="shared" si="29"/>
        <v>0</v>
      </c>
      <c r="I240" s="6">
        <f t="shared" si="33"/>
        <v>0</v>
      </c>
      <c r="J240" s="6">
        <f t="shared" si="34"/>
        <v>0</v>
      </c>
      <c r="K240" s="6">
        <f t="shared" si="32"/>
        <v>0</v>
      </c>
      <c r="L240" s="6">
        <f t="shared" si="30"/>
        <v>0</v>
      </c>
      <c r="M240" s="17">
        <f>VLOOKUP(B240,Encargos!$A$8:$B$652,2,0)</f>
        <v>2.3140000000000001E-3</v>
      </c>
    </row>
    <row r="241" spans="1:13">
      <c r="A241">
        <f t="shared" si="35"/>
        <v>129</v>
      </c>
      <c r="B241" s="1">
        <v>51775</v>
      </c>
      <c r="C241" s="6">
        <f t="shared" si="31"/>
        <v>0</v>
      </c>
      <c r="D241" s="6">
        <f t="shared" si="27"/>
        <v>0</v>
      </c>
      <c r="E241" s="6">
        <f t="shared" si="28"/>
        <v>0</v>
      </c>
      <c r="F241" s="6"/>
      <c r="G241" s="6"/>
      <c r="H241" s="6">
        <f t="shared" si="29"/>
        <v>0</v>
      </c>
      <c r="I241" s="6">
        <f t="shared" si="33"/>
        <v>0</v>
      </c>
      <c r="J241" s="6">
        <f t="shared" si="34"/>
        <v>0</v>
      </c>
      <c r="K241" s="6">
        <f t="shared" si="32"/>
        <v>0</v>
      </c>
      <c r="L241" s="6">
        <f t="shared" si="30"/>
        <v>0</v>
      </c>
      <c r="M241" s="17">
        <f>VLOOKUP(B241,Encargos!$A$8:$B$652,2,0)</f>
        <v>2.068E-3</v>
      </c>
    </row>
    <row r="242" spans="1:13">
      <c r="A242">
        <f t="shared" si="35"/>
        <v>128</v>
      </c>
      <c r="B242" s="1">
        <v>51806</v>
      </c>
      <c r="C242" s="6">
        <f t="shared" si="31"/>
        <v>0</v>
      </c>
      <c r="D242" s="6">
        <f t="shared" si="27"/>
        <v>0</v>
      </c>
      <c r="E242" s="6">
        <f t="shared" si="28"/>
        <v>0</v>
      </c>
      <c r="F242" s="6"/>
      <c r="G242" s="6"/>
      <c r="H242" s="6">
        <f t="shared" si="29"/>
        <v>0</v>
      </c>
      <c r="I242" s="6">
        <f t="shared" si="33"/>
        <v>0</v>
      </c>
      <c r="J242" s="6">
        <f t="shared" si="34"/>
        <v>0</v>
      </c>
      <c r="K242" s="6">
        <f t="shared" si="32"/>
        <v>0</v>
      </c>
      <c r="L242" s="6">
        <f t="shared" si="30"/>
        <v>0</v>
      </c>
      <c r="M242" s="17">
        <f>VLOOKUP(B242,Encargos!$A$8:$B$652,2,0)</f>
        <v>1.823E-3</v>
      </c>
    </row>
    <row r="243" spans="1:13">
      <c r="A243">
        <f t="shared" si="35"/>
        <v>127</v>
      </c>
      <c r="B243" s="1">
        <v>51836</v>
      </c>
      <c r="C243" s="6">
        <f t="shared" si="31"/>
        <v>0</v>
      </c>
      <c r="D243" s="6">
        <f t="shared" si="27"/>
        <v>0</v>
      </c>
      <c r="E243" s="6">
        <f t="shared" si="28"/>
        <v>0</v>
      </c>
      <c r="F243" s="6"/>
      <c r="G243" s="6"/>
      <c r="H243" s="6">
        <f t="shared" si="29"/>
        <v>0</v>
      </c>
      <c r="I243" s="6">
        <f t="shared" si="33"/>
        <v>0</v>
      </c>
      <c r="J243" s="6">
        <f t="shared" si="34"/>
        <v>0</v>
      </c>
      <c r="K243" s="6">
        <f t="shared" si="32"/>
        <v>0</v>
      </c>
      <c r="L243" s="6">
        <f t="shared" si="30"/>
        <v>0</v>
      </c>
      <c r="M243" s="17">
        <f>VLOOKUP(B243,Encargos!$A$8:$B$652,2,0)</f>
        <v>2.3140000000000001E-3</v>
      </c>
    </row>
    <row r="244" spans="1:13">
      <c r="A244">
        <f t="shared" si="35"/>
        <v>126</v>
      </c>
      <c r="B244" s="1">
        <v>51867</v>
      </c>
      <c r="C244" s="6">
        <f t="shared" si="31"/>
        <v>0</v>
      </c>
      <c r="D244" s="6">
        <f t="shared" si="27"/>
        <v>0</v>
      </c>
      <c r="E244" s="6">
        <f t="shared" si="28"/>
        <v>0</v>
      </c>
      <c r="F244" s="6"/>
      <c r="G244" s="6"/>
      <c r="H244" s="6">
        <f t="shared" si="29"/>
        <v>0</v>
      </c>
      <c r="I244" s="6">
        <f t="shared" si="33"/>
        <v>0</v>
      </c>
      <c r="J244" s="6">
        <f t="shared" si="34"/>
        <v>0</v>
      </c>
      <c r="K244" s="6">
        <f t="shared" si="32"/>
        <v>0</v>
      </c>
      <c r="L244" s="6">
        <f t="shared" si="30"/>
        <v>0</v>
      </c>
      <c r="M244" s="17">
        <f>VLOOKUP(B244,Encargos!$A$8:$B$652,2,0)</f>
        <v>1.5770000000000001E-3</v>
      </c>
    </row>
    <row r="245" spans="1:13">
      <c r="A245">
        <f t="shared" si="35"/>
        <v>125</v>
      </c>
      <c r="B245" s="1">
        <v>51898</v>
      </c>
      <c r="C245" s="6">
        <f t="shared" si="31"/>
        <v>0</v>
      </c>
      <c r="D245" s="6">
        <f t="shared" si="27"/>
        <v>0</v>
      </c>
      <c r="E245" s="6">
        <f t="shared" si="28"/>
        <v>0</v>
      </c>
      <c r="F245" s="6"/>
      <c r="G245" s="6"/>
      <c r="H245" s="6">
        <f t="shared" si="29"/>
        <v>0</v>
      </c>
      <c r="I245" s="6">
        <f t="shared" si="33"/>
        <v>0</v>
      </c>
      <c r="J245" s="6">
        <f t="shared" si="34"/>
        <v>0</v>
      </c>
      <c r="K245" s="6">
        <f t="shared" si="32"/>
        <v>0</v>
      </c>
      <c r="L245" s="6">
        <f t="shared" si="30"/>
        <v>0</v>
      </c>
      <c r="M245" s="17">
        <f>VLOOKUP(B245,Encargos!$A$8:$B$652,2,0)</f>
        <v>1.823E-3</v>
      </c>
    </row>
    <row r="246" spans="1:13">
      <c r="A246">
        <f t="shared" si="35"/>
        <v>124</v>
      </c>
      <c r="B246" s="1">
        <v>51926</v>
      </c>
      <c r="C246" s="6">
        <f t="shared" si="31"/>
        <v>0</v>
      </c>
      <c r="D246" s="6">
        <f t="shared" si="27"/>
        <v>0</v>
      </c>
      <c r="E246" s="6">
        <f t="shared" si="28"/>
        <v>0</v>
      </c>
      <c r="F246" s="6"/>
      <c r="G246" s="6"/>
      <c r="H246" s="6">
        <f t="shared" si="29"/>
        <v>0</v>
      </c>
      <c r="I246" s="6">
        <f t="shared" si="33"/>
        <v>0</v>
      </c>
      <c r="J246" s="6">
        <f t="shared" si="34"/>
        <v>0</v>
      </c>
      <c r="K246" s="6">
        <f t="shared" si="32"/>
        <v>0</v>
      </c>
      <c r="L246" s="6">
        <f t="shared" si="30"/>
        <v>0</v>
      </c>
      <c r="M246" s="17">
        <f>VLOOKUP(B246,Encargos!$A$8:$B$652,2,0)</f>
        <v>2.068E-3</v>
      </c>
    </row>
    <row r="247" spans="1:13">
      <c r="A247">
        <f t="shared" si="35"/>
        <v>123</v>
      </c>
      <c r="B247" s="1">
        <v>51957</v>
      </c>
      <c r="C247" s="6">
        <f t="shared" si="31"/>
        <v>0</v>
      </c>
      <c r="D247" s="6">
        <f t="shared" si="27"/>
        <v>0</v>
      </c>
      <c r="E247" s="6">
        <f t="shared" si="28"/>
        <v>0</v>
      </c>
      <c r="F247" s="6"/>
      <c r="G247" s="6"/>
      <c r="H247" s="6">
        <f t="shared" si="29"/>
        <v>0</v>
      </c>
      <c r="I247" s="6">
        <f t="shared" si="33"/>
        <v>0</v>
      </c>
      <c r="J247" s="6">
        <f t="shared" si="34"/>
        <v>0</v>
      </c>
      <c r="K247" s="6">
        <f t="shared" si="32"/>
        <v>0</v>
      </c>
      <c r="L247" s="6">
        <f t="shared" si="30"/>
        <v>0</v>
      </c>
      <c r="M247" s="17">
        <f>VLOOKUP(B247,Encargos!$A$8:$B$652,2,0)</f>
        <v>1.0859999999999999E-3</v>
      </c>
    </row>
    <row r="248" spans="1:13">
      <c r="A248">
        <f t="shared" si="35"/>
        <v>122</v>
      </c>
      <c r="B248" s="1">
        <v>51987</v>
      </c>
      <c r="C248" s="6">
        <f t="shared" si="31"/>
        <v>0</v>
      </c>
      <c r="D248" s="6">
        <f t="shared" si="27"/>
        <v>0</v>
      </c>
      <c r="E248" s="6">
        <f t="shared" si="28"/>
        <v>0</v>
      </c>
      <c r="F248" s="6"/>
      <c r="G248" s="6"/>
      <c r="H248" s="6">
        <f t="shared" si="29"/>
        <v>0</v>
      </c>
      <c r="I248" s="6">
        <f t="shared" si="33"/>
        <v>0</v>
      </c>
      <c r="J248" s="6">
        <f t="shared" si="34"/>
        <v>0</v>
      </c>
      <c r="K248" s="6">
        <f t="shared" si="32"/>
        <v>0</v>
      </c>
      <c r="L248" s="6">
        <f t="shared" si="30"/>
        <v>0</v>
      </c>
      <c r="M248" s="17">
        <f>VLOOKUP(B248,Encargos!$A$8:$B$652,2,0)</f>
        <v>1.823E-3</v>
      </c>
    </row>
    <row r="249" spans="1:13">
      <c r="A249">
        <f t="shared" si="35"/>
        <v>121</v>
      </c>
      <c r="B249" s="1">
        <v>52018</v>
      </c>
      <c r="C249" s="6">
        <f t="shared" si="31"/>
        <v>0</v>
      </c>
      <c r="D249" s="6">
        <f t="shared" si="27"/>
        <v>0</v>
      </c>
      <c r="E249" s="6">
        <f t="shared" si="28"/>
        <v>0</v>
      </c>
      <c r="F249" s="6"/>
      <c r="G249" s="6"/>
      <c r="H249" s="6">
        <f t="shared" si="29"/>
        <v>0</v>
      </c>
      <c r="I249" s="6">
        <f t="shared" si="33"/>
        <v>0</v>
      </c>
      <c r="J249" s="6">
        <f t="shared" si="34"/>
        <v>0</v>
      </c>
      <c r="K249" s="6">
        <f t="shared" si="32"/>
        <v>0</v>
      </c>
      <c r="L249" s="6">
        <f t="shared" si="30"/>
        <v>0</v>
      </c>
      <c r="M249" s="17">
        <f>VLOOKUP(B249,Encargos!$A$8:$B$652,2,0)</f>
        <v>1.5770000000000001E-3</v>
      </c>
    </row>
    <row r="250" spans="1:13">
      <c r="A250">
        <f t="shared" si="35"/>
        <v>120</v>
      </c>
      <c r="B250" s="1">
        <v>52048</v>
      </c>
      <c r="C250" s="6">
        <f t="shared" si="31"/>
        <v>0</v>
      </c>
      <c r="D250" s="6">
        <f t="shared" si="27"/>
        <v>0</v>
      </c>
      <c r="E250" s="6">
        <f t="shared" si="28"/>
        <v>0</v>
      </c>
      <c r="F250" s="6"/>
      <c r="G250" s="6"/>
      <c r="H250" s="6">
        <f t="shared" si="29"/>
        <v>0</v>
      </c>
      <c r="I250" s="6">
        <f t="shared" si="33"/>
        <v>0</v>
      </c>
      <c r="J250" s="6">
        <f t="shared" si="34"/>
        <v>0</v>
      </c>
      <c r="K250" s="6">
        <f t="shared" si="32"/>
        <v>0</v>
      </c>
      <c r="L250" s="6">
        <f t="shared" si="30"/>
        <v>0</v>
      </c>
      <c r="M250" s="17">
        <f>VLOOKUP(B250,Encargos!$A$8:$B$652,2,0)</f>
        <v>1.823E-3</v>
      </c>
    </row>
    <row r="251" spans="1:13">
      <c r="A251">
        <f t="shared" si="35"/>
        <v>119</v>
      </c>
      <c r="B251" s="1">
        <v>52079</v>
      </c>
      <c r="C251" s="6">
        <f t="shared" si="31"/>
        <v>0</v>
      </c>
      <c r="D251" s="6">
        <f t="shared" si="27"/>
        <v>0</v>
      </c>
      <c r="E251" s="6">
        <f t="shared" si="28"/>
        <v>0</v>
      </c>
      <c r="F251" s="6"/>
      <c r="G251" s="6"/>
      <c r="H251" s="6">
        <f t="shared" si="29"/>
        <v>0</v>
      </c>
      <c r="I251" s="6">
        <f t="shared" si="33"/>
        <v>0</v>
      </c>
      <c r="J251" s="6">
        <f t="shared" si="34"/>
        <v>0</v>
      </c>
      <c r="K251" s="6">
        <f t="shared" si="32"/>
        <v>0</v>
      </c>
      <c r="L251" s="6">
        <f t="shared" si="30"/>
        <v>0</v>
      </c>
      <c r="M251" s="17">
        <f>VLOOKUP(B251,Encargos!$A$8:$B$652,2,0)</f>
        <v>1.5770000000000001E-3</v>
      </c>
    </row>
    <row r="252" spans="1:13">
      <c r="A252">
        <f t="shared" si="35"/>
        <v>118</v>
      </c>
      <c r="B252" s="1">
        <v>52110</v>
      </c>
      <c r="C252" s="6">
        <f t="shared" si="31"/>
        <v>0</v>
      </c>
      <c r="D252" s="6">
        <f t="shared" si="27"/>
        <v>0</v>
      </c>
      <c r="E252" s="6">
        <f t="shared" si="28"/>
        <v>0</v>
      </c>
      <c r="F252" s="6"/>
      <c r="G252" s="6"/>
      <c r="H252" s="6">
        <f t="shared" si="29"/>
        <v>0</v>
      </c>
      <c r="I252" s="6">
        <f t="shared" si="33"/>
        <v>0</v>
      </c>
      <c r="J252" s="6">
        <f t="shared" si="34"/>
        <v>0</v>
      </c>
      <c r="K252" s="6">
        <f t="shared" si="32"/>
        <v>0</v>
      </c>
      <c r="L252" s="6">
        <f t="shared" si="30"/>
        <v>0</v>
      </c>
      <c r="M252" s="17">
        <f>VLOOKUP(B252,Encargos!$A$8:$B$652,2,0)</f>
        <v>2.3140000000000001E-3</v>
      </c>
    </row>
    <row r="253" spans="1:13">
      <c r="A253">
        <f t="shared" si="35"/>
        <v>117</v>
      </c>
      <c r="B253" s="1">
        <v>52140</v>
      </c>
      <c r="C253" s="6">
        <f t="shared" si="31"/>
        <v>0</v>
      </c>
      <c r="D253" s="6">
        <f t="shared" si="27"/>
        <v>0</v>
      </c>
      <c r="E253" s="6">
        <f t="shared" si="28"/>
        <v>0</v>
      </c>
      <c r="F253" s="6"/>
      <c r="G253" s="6"/>
      <c r="H253" s="6">
        <f t="shared" si="29"/>
        <v>0</v>
      </c>
      <c r="I253" s="6">
        <f t="shared" si="33"/>
        <v>0</v>
      </c>
      <c r="J253" s="6">
        <f t="shared" si="34"/>
        <v>0</v>
      </c>
      <c r="K253" s="6">
        <f t="shared" si="32"/>
        <v>0</v>
      </c>
      <c r="L253" s="6">
        <f t="shared" si="30"/>
        <v>0</v>
      </c>
      <c r="M253" s="17">
        <f>VLOOKUP(B253,Encargos!$A$8:$B$652,2,0)</f>
        <v>1.823E-3</v>
      </c>
    </row>
    <row r="254" spans="1:13">
      <c r="A254">
        <f t="shared" si="35"/>
        <v>116</v>
      </c>
      <c r="B254" s="1">
        <v>52171</v>
      </c>
      <c r="C254" s="6">
        <f t="shared" si="31"/>
        <v>0</v>
      </c>
      <c r="D254" s="6">
        <f t="shared" si="27"/>
        <v>0</v>
      </c>
      <c r="E254" s="6">
        <f t="shared" si="28"/>
        <v>0</v>
      </c>
      <c r="F254" s="6"/>
      <c r="G254" s="6"/>
      <c r="H254" s="6">
        <f t="shared" si="29"/>
        <v>0</v>
      </c>
      <c r="I254" s="6">
        <f t="shared" si="33"/>
        <v>0</v>
      </c>
      <c r="J254" s="6">
        <f t="shared" si="34"/>
        <v>0</v>
      </c>
      <c r="K254" s="6">
        <f t="shared" si="32"/>
        <v>0</v>
      </c>
      <c r="L254" s="6">
        <f t="shared" si="30"/>
        <v>0</v>
      </c>
      <c r="M254" s="17">
        <f>VLOOKUP(B254,Encargos!$A$8:$B$652,2,0)</f>
        <v>2.068E-3</v>
      </c>
    </row>
    <row r="255" spans="1:13">
      <c r="A255">
        <f t="shared" si="35"/>
        <v>115</v>
      </c>
      <c r="B255" s="1">
        <v>52201</v>
      </c>
      <c r="C255" s="6">
        <f t="shared" si="31"/>
        <v>0</v>
      </c>
      <c r="D255" s="6">
        <f t="shared" si="27"/>
        <v>0</v>
      </c>
      <c r="E255" s="6">
        <f t="shared" si="28"/>
        <v>0</v>
      </c>
      <c r="F255" s="6"/>
      <c r="G255" s="6"/>
      <c r="H255" s="6">
        <f t="shared" si="29"/>
        <v>0</v>
      </c>
      <c r="I255" s="6">
        <f t="shared" si="33"/>
        <v>0</v>
      </c>
      <c r="J255" s="6">
        <f t="shared" si="34"/>
        <v>0</v>
      </c>
      <c r="K255" s="6">
        <f t="shared" si="32"/>
        <v>0</v>
      </c>
      <c r="L255" s="6">
        <f t="shared" si="30"/>
        <v>0</v>
      </c>
      <c r="M255" s="17">
        <f>VLOOKUP(B255,Encargos!$A$8:$B$652,2,0)</f>
        <v>2.3140000000000001E-3</v>
      </c>
    </row>
    <row r="256" spans="1:13">
      <c r="A256">
        <f t="shared" si="35"/>
        <v>114</v>
      </c>
      <c r="B256" s="1">
        <v>52232</v>
      </c>
      <c r="C256" s="6">
        <f t="shared" si="31"/>
        <v>0</v>
      </c>
      <c r="D256" s="6">
        <f t="shared" si="27"/>
        <v>0</v>
      </c>
      <c r="E256" s="6">
        <f t="shared" si="28"/>
        <v>0</v>
      </c>
      <c r="F256" s="6"/>
      <c r="G256" s="6"/>
      <c r="H256" s="6">
        <f t="shared" si="29"/>
        <v>0</v>
      </c>
      <c r="I256" s="6">
        <f t="shared" si="33"/>
        <v>0</v>
      </c>
      <c r="J256" s="6">
        <f t="shared" si="34"/>
        <v>0</v>
      </c>
      <c r="K256" s="6">
        <f t="shared" si="32"/>
        <v>0</v>
      </c>
      <c r="L256" s="6">
        <f t="shared" si="30"/>
        <v>0</v>
      </c>
      <c r="M256" s="17">
        <f>VLOOKUP(B256,Encargos!$A$8:$B$652,2,0)</f>
        <v>1.5770000000000001E-3</v>
      </c>
    </row>
    <row r="257" spans="1:13">
      <c r="A257">
        <f t="shared" si="35"/>
        <v>113</v>
      </c>
      <c r="B257" s="1">
        <v>52263</v>
      </c>
      <c r="C257" s="6">
        <f t="shared" si="31"/>
        <v>0</v>
      </c>
      <c r="D257" s="6">
        <f t="shared" si="27"/>
        <v>0</v>
      </c>
      <c r="E257" s="6">
        <f t="shared" si="28"/>
        <v>0</v>
      </c>
      <c r="F257" s="6"/>
      <c r="G257" s="6"/>
      <c r="H257" s="6">
        <f t="shared" si="29"/>
        <v>0</v>
      </c>
      <c r="I257" s="6">
        <f t="shared" si="33"/>
        <v>0</v>
      </c>
      <c r="J257" s="6">
        <f t="shared" si="34"/>
        <v>0</v>
      </c>
      <c r="K257" s="6">
        <f t="shared" si="32"/>
        <v>0</v>
      </c>
      <c r="L257" s="6">
        <f t="shared" si="30"/>
        <v>0</v>
      </c>
      <c r="M257" s="17">
        <f>VLOOKUP(B257,Encargos!$A$8:$B$652,2,0)</f>
        <v>2.068E-3</v>
      </c>
    </row>
    <row r="258" spans="1:13">
      <c r="A258">
        <f t="shared" si="35"/>
        <v>112</v>
      </c>
      <c r="B258" s="1">
        <v>52291</v>
      </c>
      <c r="C258" s="6">
        <f t="shared" si="31"/>
        <v>0</v>
      </c>
      <c r="D258" s="6">
        <f t="shared" si="27"/>
        <v>0</v>
      </c>
      <c r="E258" s="6">
        <f t="shared" si="28"/>
        <v>0</v>
      </c>
      <c r="F258" s="6"/>
      <c r="G258" s="6"/>
      <c r="H258" s="6">
        <f t="shared" si="29"/>
        <v>0</v>
      </c>
      <c r="I258" s="6">
        <f t="shared" si="33"/>
        <v>0</v>
      </c>
      <c r="J258" s="6">
        <f t="shared" si="34"/>
        <v>0</v>
      </c>
      <c r="K258" s="6">
        <f t="shared" si="32"/>
        <v>0</v>
      </c>
      <c r="L258" s="6">
        <f t="shared" si="30"/>
        <v>0</v>
      </c>
      <c r="M258" s="17">
        <f>VLOOKUP(B258,Encargos!$A$8:$B$652,2,0)</f>
        <v>1.884E-3</v>
      </c>
    </row>
    <row r="259" spans="1:13">
      <c r="A259">
        <f t="shared" si="35"/>
        <v>111</v>
      </c>
      <c r="B259" s="1">
        <v>52322</v>
      </c>
      <c r="C259" s="6">
        <f t="shared" si="31"/>
        <v>0</v>
      </c>
      <c r="D259" s="6">
        <f t="shared" si="27"/>
        <v>0</v>
      </c>
      <c r="E259" s="6">
        <f t="shared" si="28"/>
        <v>0</v>
      </c>
      <c r="F259" s="6"/>
      <c r="G259" s="6"/>
      <c r="H259" s="6">
        <f t="shared" si="29"/>
        <v>0</v>
      </c>
      <c r="I259" s="6">
        <f t="shared" si="33"/>
        <v>0</v>
      </c>
      <c r="J259" s="6">
        <f t="shared" si="34"/>
        <v>0</v>
      </c>
      <c r="K259" s="6">
        <f t="shared" si="32"/>
        <v>0</v>
      </c>
      <c r="L259" s="6">
        <f t="shared" si="30"/>
        <v>0</v>
      </c>
      <c r="M259" s="17">
        <f>VLOOKUP(B259,Encargos!$A$8:$B$652,2,0)</f>
        <v>1.139E-3</v>
      </c>
    </row>
    <row r="260" spans="1:13">
      <c r="A260">
        <f t="shared" si="35"/>
        <v>110</v>
      </c>
      <c r="B260" s="1">
        <v>52352</v>
      </c>
      <c r="C260" s="6">
        <f t="shared" si="31"/>
        <v>0</v>
      </c>
      <c r="D260" s="6">
        <f t="shared" si="27"/>
        <v>0</v>
      </c>
      <c r="E260" s="6">
        <f t="shared" si="28"/>
        <v>0</v>
      </c>
      <c r="F260" s="6"/>
      <c r="G260" s="6"/>
      <c r="H260" s="6">
        <f t="shared" si="29"/>
        <v>0</v>
      </c>
      <c r="I260" s="6">
        <f t="shared" si="33"/>
        <v>0</v>
      </c>
      <c r="J260" s="6">
        <f t="shared" si="34"/>
        <v>0</v>
      </c>
      <c r="K260" s="6">
        <f t="shared" si="32"/>
        <v>0</v>
      </c>
      <c r="L260" s="6">
        <f t="shared" si="30"/>
        <v>0</v>
      </c>
      <c r="M260" s="17">
        <f>VLOOKUP(B260,Encargos!$A$8:$B$652,2,0)</f>
        <v>1.884E-3</v>
      </c>
    </row>
    <row r="261" spans="1:13">
      <c r="A261">
        <f t="shared" si="35"/>
        <v>109</v>
      </c>
      <c r="B261" s="1">
        <v>52383</v>
      </c>
      <c r="C261" s="6">
        <f t="shared" si="31"/>
        <v>0</v>
      </c>
      <c r="D261" s="6">
        <f t="shared" ref="D261:D324" si="36">C261*M261</f>
        <v>0</v>
      </c>
      <c r="E261" s="6">
        <f t="shared" ref="E261:E324" si="37">C261+D261</f>
        <v>0</v>
      </c>
      <c r="F261" s="6"/>
      <c r="G261" s="6"/>
      <c r="H261" s="6">
        <f t="shared" ref="H261:H324" si="38">SUM(E261:G261)*$N$4</f>
        <v>0</v>
      </c>
      <c r="I261" s="6">
        <f t="shared" si="33"/>
        <v>0</v>
      </c>
      <c r="J261" s="6">
        <f t="shared" si="34"/>
        <v>0</v>
      </c>
      <c r="K261" s="6">
        <f t="shared" si="32"/>
        <v>0</v>
      </c>
      <c r="L261" s="6">
        <f t="shared" ref="L261:L324" si="39">SUM(E261:H261)-I261</f>
        <v>0</v>
      </c>
      <c r="M261" s="17">
        <f>VLOOKUP(B261,Encargos!$A$8:$B$652,2,0)</f>
        <v>1.884E-3</v>
      </c>
    </row>
    <row r="262" spans="1:13">
      <c r="A262">
        <f t="shared" si="35"/>
        <v>108</v>
      </c>
      <c r="B262" s="1">
        <v>52413</v>
      </c>
      <c r="C262" s="6">
        <f t="shared" si="31"/>
        <v>0</v>
      </c>
      <c r="D262" s="6">
        <f t="shared" si="36"/>
        <v>0</v>
      </c>
      <c r="E262" s="6">
        <f t="shared" si="37"/>
        <v>0</v>
      </c>
      <c r="F262" s="6"/>
      <c r="G262" s="6"/>
      <c r="H262" s="6">
        <f t="shared" si="38"/>
        <v>0</v>
      </c>
      <c r="I262" s="6">
        <f t="shared" si="33"/>
        <v>0</v>
      </c>
      <c r="J262" s="6">
        <f t="shared" si="34"/>
        <v>0</v>
      </c>
      <c r="K262" s="6">
        <f t="shared" si="32"/>
        <v>0</v>
      </c>
      <c r="L262" s="6">
        <f t="shared" si="39"/>
        <v>0</v>
      </c>
      <c r="M262" s="17">
        <f>VLOOKUP(B262,Encargos!$A$8:$B$652,2,0)</f>
        <v>1.387E-3</v>
      </c>
    </row>
    <row r="263" spans="1:13">
      <c r="A263">
        <f t="shared" si="35"/>
        <v>107</v>
      </c>
      <c r="B263" s="1">
        <v>52444</v>
      </c>
      <c r="C263" s="6">
        <f t="shared" ref="C263:C326" si="40">L262</f>
        <v>0</v>
      </c>
      <c r="D263" s="6">
        <f t="shared" si="36"/>
        <v>0</v>
      </c>
      <c r="E263" s="6">
        <f t="shared" si="37"/>
        <v>0</v>
      </c>
      <c r="F263" s="6"/>
      <c r="G263" s="6"/>
      <c r="H263" s="6">
        <f t="shared" si="38"/>
        <v>0</v>
      </c>
      <c r="I263" s="6">
        <f t="shared" si="33"/>
        <v>0</v>
      </c>
      <c r="J263" s="6">
        <f t="shared" si="34"/>
        <v>0</v>
      </c>
      <c r="K263" s="6">
        <f t="shared" ref="K263:K326" si="41">I263-J263</f>
        <v>0</v>
      </c>
      <c r="L263" s="6">
        <f t="shared" si="39"/>
        <v>0</v>
      </c>
      <c r="M263" s="17">
        <f>VLOOKUP(B263,Encargos!$A$8:$B$652,2,0)</f>
        <v>2.1329999999999999E-3</v>
      </c>
    </row>
    <row r="264" spans="1:13">
      <c r="A264">
        <f t="shared" si="35"/>
        <v>106</v>
      </c>
      <c r="B264" s="1">
        <v>52475</v>
      </c>
      <c r="C264" s="6">
        <f t="shared" si="40"/>
        <v>0</v>
      </c>
      <c r="D264" s="6">
        <f t="shared" si="36"/>
        <v>0</v>
      </c>
      <c r="E264" s="6">
        <f t="shared" si="37"/>
        <v>0</v>
      </c>
      <c r="F264" s="6"/>
      <c r="G264" s="6"/>
      <c r="H264" s="6">
        <f t="shared" si="38"/>
        <v>0</v>
      </c>
      <c r="I264" s="6">
        <f t="shared" si="33"/>
        <v>0</v>
      </c>
      <c r="J264" s="6">
        <f t="shared" si="34"/>
        <v>0</v>
      </c>
      <c r="K264" s="6">
        <f t="shared" si="41"/>
        <v>0</v>
      </c>
      <c r="L264" s="6">
        <f t="shared" si="39"/>
        <v>0</v>
      </c>
      <c r="M264" s="17">
        <f>VLOOKUP(B264,Encargos!$A$8:$B$652,2,0)</f>
        <v>2.382E-3</v>
      </c>
    </row>
    <row r="265" spans="1:13">
      <c r="A265">
        <f t="shared" si="35"/>
        <v>105</v>
      </c>
      <c r="B265" s="1">
        <v>52505</v>
      </c>
      <c r="C265" s="6">
        <f t="shared" si="40"/>
        <v>0</v>
      </c>
      <c r="D265" s="6">
        <f t="shared" si="36"/>
        <v>0</v>
      </c>
      <c r="E265" s="6">
        <f t="shared" si="37"/>
        <v>0</v>
      </c>
      <c r="F265" s="6"/>
      <c r="G265" s="6"/>
      <c r="H265" s="6">
        <f t="shared" si="38"/>
        <v>0</v>
      </c>
      <c r="I265" s="6">
        <f t="shared" si="33"/>
        <v>0</v>
      </c>
      <c r="J265" s="6">
        <f t="shared" si="34"/>
        <v>0</v>
      </c>
      <c r="K265" s="6">
        <f t="shared" si="41"/>
        <v>0</v>
      </c>
      <c r="L265" s="6">
        <f t="shared" si="39"/>
        <v>0</v>
      </c>
      <c r="M265" s="17">
        <f>VLOOKUP(B265,Encargos!$A$8:$B$652,2,0)</f>
        <v>1.884E-3</v>
      </c>
    </row>
    <row r="266" spans="1:13">
      <c r="A266">
        <f t="shared" si="35"/>
        <v>104</v>
      </c>
      <c r="B266" s="1">
        <v>52536</v>
      </c>
      <c r="C266" s="6">
        <f t="shared" si="40"/>
        <v>0</v>
      </c>
      <c r="D266" s="6">
        <f t="shared" si="36"/>
        <v>0</v>
      </c>
      <c r="E266" s="6">
        <f t="shared" si="37"/>
        <v>0</v>
      </c>
      <c r="F266" s="6"/>
      <c r="G266" s="6"/>
      <c r="H266" s="6">
        <f t="shared" si="38"/>
        <v>0</v>
      </c>
      <c r="I266" s="6">
        <f t="shared" ref="I266:I329" si="42">PMT($N$4,A266,-SUM(E266:G266))</f>
        <v>0</v>
      </c>
      <c r="J266" s="6">
        <f t="shared" ref="J266:J329" si="43">H266</f>
        <v>0</v>
      </c>
      <c r="K266" s="6">
        <f t="shared" si="41"/>
        <v>0</v>
      </c>
      <c r="L266" s="6">
        <f t="shared" si="39"/>
        <v>0</v>
      </c>
      <c r="M266" s="17">
        <f>VLOOKUP(B266,Encargos!$A$8:$B$652,2,0)</f>
        <v>1.884E-3</v>
      </c>
    </row>
    <row r="267" spans="1:13">
      <c r="A267">
        <f t="shared" si="35"/>
        <v>103</v>
      </c>
      <c r="B267" s="1">
        <v>52566</v>
      </c>
      <c r="C267" s="6">
        <f t="shared" si="40"/>
        <v>0</v>
      </c>
      <c r="D267" s="6">
        <f t="shared" si="36"/>
        <v>0</v>
      </c>
      <c r="E267" s="6">
        <f t="shared" si="37"/>
        <v>0</v>
      </c>
      <c r="F267" s="6"/>
      <c r="G267" s="6"/>
      <c r="H267" s="6">
        <f t="shared" si="38"/>
        <v>0</v>
      </c>
      <c r="I267" s="6">
        <f t="shared" si="42"/>
        <v>0</v>
      </c>
      <c r="J267" s="6">
        <f t="shared" si="43"/>
        <v>0</v>
      </c>
      <c r="K267" s="6">
        <f t="shared" si="41"/>
        <v>0</v>
      </c>
      <c r="L267" s="6">
        <f t="shared" si="39"/>
        <v>0</v>
      </c>
      <c r="M267" s="17">
        <f>VLOOKUP(B267,Encargos!$A$8:$B$652,2,0)</f>
        <v>1.884E-3</v>
      </c>
    </row>
    <row r="268" spans="1:13">
      <c r="A268">
        <f t="shared" ref="A268:A331" si="44">A267-1</f>
        <v>102</v>
      </c>
      <c r="B268" s="1">
        <v>52597</v>
      </c>
      <c r="C268" s="6">
        <f t="shared" si="40"/>
        <v>0</v>
      </c>
      <c r="D268" s="6">
        <f t="shared" si="36"/>
        <v>0</v>
      </c>
      <c r="E268" s="6">
        <f t="shared" si="37"/>
        <v>0</v>
      </c>
      <c r="F268" s="6"/>
      <c r="G268" s="6"/>
      <c r="H268" s="6">
        <f t="shared" si="38"/>
        <v>0</v>
      </c>
      <c r="I268" s="6">
        <f t="shared" si="42"/>
        <v>0</v>
      </c>
      <c r="J268" s="6">
        <f t="shared" si="43"/>
        <v>0</v>
      </c>
      <c r="K268" s="6">
        <f t="shared" si="41"/>
        <v>0</v>
      </c>
      <c r="L268" s="6">
        <f t="shared" si="39"/>
        <v>0</v>
      </c>
      <c r="M268" s="17">
        <f>VLOOKUP(B268,Encargos!$A$8:$B$652,2,0)</f>
        <v>1.6359999999999999E-3</v>
      </c>
    </row>
    <row r="269" spans="1:13">
      <c r="A269">
        <f t="shared" si="44"/>
        <v>101</v>
      </c>
      <c r="B269" s="1">
        <v>52628</v>
      </c>
      <c r="C269" s="6">
        <f t="shared" si="40"/>
        <v>0</v>
      </c>
      <c r="D269" s="6">
        <f t="shared" si="36"/>
        <v>0</v>
      </c>
      <c r="E269" s="6">
        <f t="shared" si="37"/>
        <v>0</v>
      </c>
      <c r="F269" s="6"/>
      <c r="G269" s="6"/>
      <c r="H269" s="6">
        <f t="shared" si="38"/>
        <v>0</v>
      </c>
      <c r="I269" s="6">
        <f t="shared" si="42"/>
        <v>0</v>
      </c>
      <c r="J269" s="6">
        <f t="shared" si="43"/>
        <v>0</v>
      </c>
      <c r="K269" s="6">
        <f t="shared" si="41"/>
        <v>0</v>
      </c>
      <c r="L269" s="6">
        <f t="shared" si="39"/>
        <v>0</v>
      </c>
      <c r="M269" s="17">
        <f>VLOOKUP(B269,Encargos!$A$8:$B$652,2,0)</f>
        <v>2.1329999999999999E-3</v>
      </c>
    </row>
    <row r="270" spans="1:13">
      <c r="A270">
        <f t="shared" si="44"/>
        <v>100</v>
      </c>
      <c r="B270" s="1">
        <v>52657</v>
      </c>
      <c r="C270" s="6">
        <f t="shared" si="40"/>
        <v>0</v>
      </c>
      <c r="D270" s="6">
        <f t="shared" si="36"/>
        <v>0</v>
      </c>
      <c r="E270" s="6">
        <f t="shared" si="37"/>
        <v>0</v>
      </c>
      <c r="F270" s="6"/>
      <c r="G270" s="6"/>
      <c r="H270" s="6">
        <f t="shared" si="38"/>
        <v>0</v>
      </c>
      <c r="I270" s="6">
        <f t="shared" si="42"/>
        <v>0</v>
      </c>
      <c r="J270" s="6">
        <f t="shared" si="43"/>
        <v>0</v>
      </c>
      <c r="K270" s="6">
        <f t="shared" si="41"/>
        <v>0</v>
      </c>
      <c r="L270" s="6">
        <f t="shared" si="39"/>
        <v>0</v>
      </c>
      <c r="M270" s="17">
        <f>VLOOKUP(B270,Encargos!$A$8:$B$652,2,0)</f>
        <v>1.616E-3</v>
      </c>
    </row>
    <row r="271" spans="1:13">
      <c r="A271">
        <f t="shared" si="44"/>
        <v>99</v>
      </c>
      <c r="B271" s="1">
        <v>52688</v>
      </c>
      <c r="C271" s="6">
        <f t="shared" si="40"/>
        <v>0</v>
      </c>
      <c r="D271" s="6">
        <f t="shared" si="36"/>
        <v>0</v>
      </c>
      <c r="E271" s="6">
        <f t="shared" si="37"/>
        <v>0</v>
      </c>
      <c r="F271" s="6"/>
      <c r="G271" s="6"/>
      <c r="H271" s="6">
        <f t="shared" si="38"/>
        <v>0</v>
      </c>
      <c r="I271" s="6">
        <f t="shared" si="42"/>
        <v>0</v>
      </c>
      <c r="J271" s="6">
        <f t="shared" si="43"/>
        <v>0</v>
      </c>
      <c r="K271" s="6">
        <f t="shared" si="41"/>
        <v>0</v>
      </c>
      <c r="L271" s="6">
        <f t="shared" si="39"/>
        <v>0</v>
      </c>
      <c r="M271" s="17">
        <f>VLOOKUP(B271,Encargos!$A$8:$B$652,2,0)</f>
        <v>1.616E-3</v>
      </c>
    </row>
    <row r="272" spans="1:13">
      <c r="A272">
        <f t="shared" si="44"/>
        <v>98</v>
      </c>
      <c r="B272" s="1">
        <v>52718</v>
      </c>
      <c r="C272" s="6">
        <f t="shared" si="40"/>
        <v>0</v>
      </c>
      <c r="D272" s="6">
        <f t="shared" si="36"/>
        <v>0</v>
      </c>
      <c r="E272" s="6">
        <f t="shared" si="37"/>
        <v>0</v>
      </c>
      <c r="F272" s="6"/>
      <c r="G272" s="6"/>
      <c r="H272" s="6">
        <f t="shared" si="38"/>
        <v>0</v>
      </c>
      <c r="I272" s="6">
        <f t="shared" si="42"/>
        <v>0</v>
      </c>
      <c r="J272" s="6">
        <f t="shared" si="43"/>
        <v>0</v>
      </c>
      <c r="K272" s="6">
        <f t="shared" si="41"/>
        <v>0</v>
      </c>
      <c r="L272" s="6">
        <f t="shared" si="39"/>
        <v>0</v>
      </c>
      <c r="M272" s="17">
        <f>VLOOKUP(B272,Encargos!$A$8:$B$652,2,0)</f>
        <v>2.111E-3</v>
      </c>
    </row>
    <row r="273" spans="1:13">
      <c r="A273">
        <f t="shared" si="44"/>
        <v>97</v>
      </c>
      <c r="B273" s="1">
        <v>52749</v>
      </c>
      <c r="C273" s="6">
        <f t="shared" si="40"/>
        <v>0</v>
      </c>
      <c r="D273" s="6">
        <f t="shared" si="36"/>
        <v>0</v>
      </c>
      <c r="E273" s="6">
        <f t="shared" si="37"/>
        <v>0</v>
      </c>
      <c r="F273" s="6"/>
      <c r="G273" s="6"/>
      <c r="H273" s="6">
        <f t="shared" si="38"/>
        <v>0</v>
      </c>
      <c r="I273" s="6">
        <f t="shared" si="42"/>
        <v>0</v>
      </c>
      <c r="J273" s="6">
        <f t="shared" si="43"/>
        <v>0</v>
      </c>
      <c r="K273" s="6">
        <f t="shared" si="41"/>
        <v>0</v>
      </c>
      <c r="L273" s="6">
        <f t="shared" si="39"/>
        <v>0</v>
      </c>
      <c r="M273" s="17">
        <f>VLOOKUP(B273,Encargos!$A$8:$B$652,2,0)</f>
        <v>1.369E-3</v>
      </c>
    </row>
    <row r="274" spans="1:13">
      <c r="A274">
        <f t="shared" si="44"/>
        <v>96</v>
      </c>
      <c r="B274" s="1">
        <v>52779</v>
      </c>
      <c r="C274" s="6">
        <f t="shared" si="40"/>
        <v>0</v>
      </c>
      <c r="D274" s="6">
        <f t="shared" si="36"/>
        <v>0</v>
      </c>
      <c r="E274" s="6">
        <f t="shared" si="37"/>
        <v>0</v>
      </c>
      <c r="F274" s="6"/>
      <c r="G274" s="6"/>
      <c r="H274" s="6">
        <f t="shared" si="38"/>
        <v>0</v>
      </c>
      <c r="I274" s="6">
        <f t="shared" si="42"/>
        <v>0</v>
      </c>
      <c r="J274" s="6">
        <f t="shared" si="43"/>
        <v>0</v>
      </c>
      <c r="K274" s="6">
        <f t="shared" si="41"/>
        <v>0</v>
      </c>
      <c r="L274" s="6">
        <f t="shared" si="39"/>
        <v>0</v>
      </c>
      <c r="M274" s="17">
        <f>VLOOKUP(B274,Encargos!$A$8:$B$652,2,0)</f>
        <v>2.111E-3</v>
      </c>
    </row>
    <row r="275" spans="1:13">
      <c r="A275">
        <f t="shared" si="44"/>
        <v>95</v>
      </c>
      <c r="B275" s="1">
        <v>52810</v>
      </c>
      <c r="C275" s="6">
        <f t="shared" si="40"/>
        <v>0</v>
      </c>
      <c r="D275" s="6">
        <f t="shared" si="36"/>
        <v>0</v>
      </c>
      <c r="E275" s="6">
        <f t="shared" si="37"/>
        <v>0</v>
      </c>
      <c r="F275" s="6"/>
      <c r="G275" s="6"/>
      <c r="H275" s="6">
        <f t="shared" si="38"/>
        <v>0</v>
      </c>
      <c r="I275" s="6">
        <f t="shared" si="42"/>
        <v>0</v>
      </c>
      <c r="J275" s="6">
        <f t="shared" si="43"/>
        <v>0</v>
      </c>
      <c r="K275" s="6">
        <f t="shared" si="41"/>
        <v>0</v>
      </c>
      <c r="L275" s="6">
        <f t="shared" si="39"/>
        <v>0</v>
      </c>
      <c r="M275" s="17">
        <f>VLOOKUP(B275,Encargos!$A$8:$B$652,2,0)</f>
        <v>1.8640000000000002E-3</v>
      </c>
    </row>
    <row r="276" spans="1:13">
      <c r="A276">
        <f t="shared" si="44"/>
        <v>94</v>
      </c>
      <c r="B276" s="1">
        <v>52841</v>
      </c>
      <c r="C276" s="6">
        <f t="shared" si="40"/>
        <v>0</v>
      </c>
      <c r="D276" s="6">
        <f t="shared" si="36"/>
        <v>0</v>
      </c>
      <c r="E276" s="6">
        <f t="shared" si="37"/>
        <v>0</v>
      </c>
      <c r="F276" s="6"/>
      <c r="G276" s="6"/>
      <c r="H276" s="6">
        <f t="shared" si="38"/>
        <v>0</v>
      </c>
      <c r="I276" s="6">
        <f t="shared" si="42"/>
        <v>0</v>
      </c>
      <c r="J276" s="6">
        <f t="shared" si="43"/>
        <v>0</v>
      </c>
      <c r="K276" s="6">
        <f t="shared" si="41"/>
        <v>0</v>
      </c>
      <c r="L276" s="6">
        <f t="shared" si="39"/>
        <v>0</v>
      </c>
      <c r="M276" s="17">
        <f>VLOOKUP(B276,Encargos!$A$8:$B$652,2,0)</f>
        <v>1.8640000000000002E-3</v>
      </c>
    </row>
    <row r="277" spans="1:13">
      <c r="A277">
        <f t="shared" si="44"/>
        <v>93</v>
      </c>
      <c r="B277" s="1">
        <v>52871</v>
      </c>
      <c r="C277" s="6">
        <f t="shared" si="40"/>
        <v>0</v>
      </c>
      <c r="D277" s="6">
        <f t="shared" si="36"/>
        <v>0</v>
      </c>
      <c r="E277" s="6">
        <f t="shared" si="37"/>
        <v>0</v>
      </c>
      <c r="F277" s="6"/>
      <c r="G277" s="6"/>
      <c r="H277" s="6">
        <f t="shared" si="38"/>
        <v>0</v>
      </c>
      <c r="I277" s="6">
        <f t="shared" si="42"/>
        <v>0</v>
      </c>
      <c r="J277" s="6">
        <f t="shared" si="43"/>
        <v>0</v>
      </c>
      <c r="K277" s="6">
        <f t="shared" si="41"/>
        <v>0</v>
      </c>
      <c r="L277" s="6">
        <f t="shared" si="39"/>
        <v>0</v>
      </c>
      <c r="M277" s="17">
        <f>VLOOKUP(B277,Encargos!$A$8:$B$652,2,0)</f>
        <v>2.359E-3</v>
      </c>
    </row>
    <row r="278" spans="1:13">
      <c r="A278">
        <f t="shared" si="44"/>
        <v>92</v>
      </c>
      <c r="B278" s="1">
        <v>52902</v>
      </c>
      <c r="C278" s="6">
        <f t="shared" si="40"/>
        <v>0</v>
      </c>
      <c r="D278" s="6">
        <f t="shared" si="36"/>
        <v>0</v>
      </c>
      <c r="E278" s="6">
        <f t="shared" si="37"/>
        <v>0</v>
      </c>
      <c r="F278" s="6"/>
      <c r="G278" s="6"/>
      <c r="H278" s="6">
        <f t="shared" si="38"/>
        <v>0</v>
      </c>
      <c r="I278" s="6">
        <f t="shared" si="42"/>
        <v>0</v>
      </c>
      <c r="J278" s="6">
        <f t="shared" si="43"/>
        <v>0</v>
      </c>
      <c r="K278" s="6">
        <f t="shared" si="41"/>
        <v>0</v>
      </c>
      <c r="L278" s="6">
        <f t="shared" si="39"/>
        <v>0</v>
      </c>
      <c r="M278" s="17">
        <f>VLOOKUP(B278,Encargos!$A$8:$B$652,2,0)</f>
        <v>1.8640000000000002E-3</v>
      </c>
    </row>
    <row r="279" spans="1:13">
      <c r="A279">
        <f t="shared" si="44"/>
        <v>91</v>
      </c>
      <c r="B279" s="1">
        <v>52932</v>
      </c>
      <c r="C279" s="6">
        <f t="shared" si="40"/>
        <v>0</v>
      </c>
      <c r="D279" s="6">
        <f t="shared" si="36"/>
        <v>0</v>
      </c>
      <c r="E279" s="6">
        <f t="shared" si="37"/>
        <v>0</v>
      </c>
      <c r="F279" s="6"/>
      <c r="G279" s="6"/>
      <c r="H279" s="6">
        <f t="shared" si="38"/>
        <v>0</v>
      </c>
      <c r="I279" s="6">
        <f t="shared" si="42"/>
        <v>0</v>
      </c>
      <c r="J279" s="6">
        <f t="shared" si="43"/>
        <v>0</v>
      </c>
      <c r="K279" s="6">
        <f t="shared" si="41"/>
        <v>0</v>
      </c>
      <c r="L279" s="6">
        <f t="shared" si="39"/>
        <v>0</v>
      </c>
      <c r="M279" s="17">
        <f>VLOOKUP(B279,Encargos!$A$8:$B$652,2,0)</f>
        <v>1.616E-3</v>
      </c>
    </row>
    <row r="280" spans="1:13">
      <c r="A280">
        <f t="shared" si="44"/>
        <v>90</v>
      </c>
      <c r="B280" s="1">
        <v>52963</v>
      </c>
      <c r="C280" s="6">
        <f t="shared" si="40"/>
        <v>0</v>
      </c>
      <c r="D280" s="6">
        <f t="shared" si="36"/>
        <v>0</v>
      </c>
      <c r="E280" s="6">
        <f t="shared" si="37"/>
        <v>0</v>
      </c>
      <c r="F280" s="6"/>
      <c r="G280" s="6"/>
      <c r="H280" s="6">
        <f t="shared" si="38"/>
        <v>0</v>
      </c>
      <c r="I280" s="6">
        <f t="shared" si="42"/>
        <v>0</v>
      </c>
      <c r="J280" s="6">
        <f t="shared" si="43"/>
        <v>0</v>
      </c>
      <c r="K280" s="6">
        <f t="shared" si="41"/>
        <v>0</v>
      </c>
      <c r="L280" s="6">
        <f t="shared" si="39"/>
        <v>0</v>
      </c>
      <c r="M280" s="17">
        <f>VLOOKUP(B280,Encargos!$A$8:$B$652,2,0)</f>
        <v>1.616E-3</v>
      </c>
    </row>
    <row r="281" spans="1:13">
      <c r="A281">
        <f t="shared" si="44"/>
        <v>89</v>
      </c>
      <c r="B281" s="1">
        <v>52994</v>
      </c>
      <c r="C281" s="6">
        <f t="shared" si="40"/>
        <v>0</v>
      </c>
      <c r="D281" s="6">
        <f t="shared" si="36"/>
        <v>0</v>
      </c>
      <c r="E281" s="6">
        <f t="shared" si="37"/>
        <v>0</v>
      </c>
      <c r="F281" s="6"/>
      <c r="G281" s="6"/>
      <c r="H281" s="6">
        <f t="shared" si="38"/>
        <v>0</v>
      </c>
      <c r="I281" s="6">
        <f t="shared" si="42"/>
        <v>0</v>
      </c>
      <c r="J281" s="6">
        <f t="shared" si="43"/>
        <v>0</v>
      </c>
      <c r="K281" s="6">
        <f t="shared" si="41"/>
        <v>0</v>
      </c>
      <c r="L281" s="6">
        <f t="shared" si="39"/>
        <v>0</v>
      </c>
      <c r="M281" s="17">
        <f>VLOOKUP(B281,Encargos!$A$8:$B$652,2,0)</f>
        <v>2.111E-3</v>
      </c>
    </row>
    <row r="282" spans="1:13">
      <c r="A282">
        <f t="shared" si="44"/>
        <v>88</v>
      </c>
      <c r="B282" s="1">
        <v>53022</v>
      </c>
      <c r="C282" s="6">
        <f t="shared" si="40"/>
        <v>0</v>
      </c>
      <c r="D282" s="6">
        <f t="shared" si="36"/>
        <v>0</v>
      </c>
      <c r="E282" s="6">
        <f t="shared" si="37"/>
        <v>0</v>
      </c>
      <c r="F282" s="6"/>
      <c r="G282" s="6"/>
      <c r="H282" s="6">
        <f t="shared" si="38"/>
        <v>0</v>
      </c>
      <c r="I282" s="6">
        <f t="shared" si="42"/>
        <v>0</v>
      </c>
      <c r="J282" s="6">
        <f t="shared" si="43"/>
        <v>0</v>
      </c>
      <c r="K282" s="6">
        <f t="shared" si="41"/>
        <v>0</v>
      </c>
      <c r="L282" s="6">
        <f t="shared" si="39"/>
        <v>0</v>
      </c>
      <c r="M282" s="17">
        <f>VLOOKUP(B282,Encargos!$A$8:$B$652,2,0)</f>
        <v>2.1549999999999998E-3</v>
      </c>
    </row>
    <row r="283" spans="1:13">
      <c r="A283">
        <f t="shared" si="44"/>
        <v>87</v>
      </c>
      <c r="B283" s="1">
        <v>53053</v>
      </c>
      <c r="C283" s="6">
        <f t="shared" si="40"/>
        <v>0</v>
      </c>
      <c r="D283" s="6">
        <f t="shared" si="36"/>
        <v>0</v>
      </c>
      <c r="E283" s="6">
        <f t="shared" si="37"/>
        <v>0</v>
      </c>
      <c r="F283" s="6"/>
      <c r="G283" s="6"/>
      <c r="H283" s="6">
        <f t="shared" si="38"/>
        <v>0</v>
      </c>
      <c r="I283" s="6">
        <f t="shared" si="42"/>
        <v>0</v>
      </c>
      <c r="J283" s="6">
        <f t="shared" si="43"/>
        <v>0</v>
      </c>
      <c r="K283" s="6">
        <f t="shared" si="41"/>
        <v>0</v>
      </c>
      <c r="L283" s="6">
        <f t="shared" si="39"/>
        <v>0</v>
      </c>
      <c r="M283" s="17">
        <f>VLOOKUP(B283,Encargos!$A$8:$B$652,2,0)</f>
        <v>1.157E-3</v>
      </c>
    </row>
    <row r="284" spans="1:13">
      <c r="A284">
        <f t="shared" si="44"/>
        <v>86</v>
      </c>
      <c r="B284" s="1">
        <v>53083</v>
      </c>
      <c r="C284" s="6">
        <f t="shared" si="40"/>
        <v>0</v>
      </c>
      <c r="D284" s="6">
        <f t="shared" si="36"/>
        <v>0</v>
      </c>
      <c r="E284" s="6">
        <f t="shared" si="37"/>
        <v>0</v>
      </c>
      <c r="F284" s="6"/>
      <c r="G284" s="6"/>
      <c r="H284" s="6">
        <f t="shared" si="38"/>
        <v>0</v>
      </c>
      <c r="I284" s="6">
        <f t="shared" si="42"/>
        <v>0</v>
      </c>
      <c r="J284" s="6">
        <f t="shared" si="43"/>
        <v>0</v>
      </c>
      <c r="K284" s="6">
        <f t="shared" si="41"/>
        <v>0</v>
      </c>
      <c r="L284" s="6">
        <f t="shared" si="39"/>
        <v>0</v>
      </c>
      <c r="M284" s="17">
        <f>VLOOKUP(B284,Encargos!$A$8:$B$652,2,0)</f>
        <v>2.405E-3</v>
      </c>
    </row>
    <row r="285" spans="1:13">
      <c r="A285">
        <f t="shared" si="44"/>
        <v>85</v>
      </c>
      <c r="B285" s="1">
        <v>53114</v>
      </c>
      <c r="C285" s="6">
        <f t="shared" si="40"/>
        <v>0</v>
      </c>
      <c r="D285" s="6">
        <f t="shared" si="36"/>
        <v>0</v>
      </c>
      <c r="E285" s="6">
        <f t="shared" si="37"/>
        <v>0</v>
      </c>
      <c r="F285" s="6"/>
      <c r="G285" s="6"/>
      <c r="H285" s="6">
        <f t="shared" si="38"/>
        <v>0</v>
      </c>
      <c r="I285" s="6">
        <f t="shared" si="42"/>
        <v>0</v>
      </c>
      <c r="J285" s="6">
        <f t="shared" si="43"/>
        <v>0</v>
      </c>
      <c r="K285" s="6">
        <f t="shared" si="41"/>
        <v>0</v>
      </c>
      <c r="L285" s="6">
        <f t="shared" si="39"/>
        <v>0</v>
      </c>
      <c r="M285" s="17">
        <f>VLOOKUP(B285,Encargos!$A$8:$B$652,2,0)</f>
        <v>1.157E-3</v>
      </c>
    </row>
    <row r="286" spans="1:13">
      <c r="A286">
        <f t="shared" si="44"/>
        <v>84</v>
      </c>
      <c r="B286" s="1">
        <v>53144</v>
      </c>
      <c r="C286" s="6">
        <f t="shared" si="40"/>
        <v>0</v>
      </c>
      <c r="D286" s="6">
        <f t="shared" si="36"/>
        <v>0</v>
      </c>
      <c r="E286" s="6">
        <f t="shared" si="37"/>
        <v>0</v>
      </c>
      <c r="F286" s="6"/>
      <c r="G286" s="6"/>
      <c r="H286" s="6">
        <f t="shared" si="38"/>
        <v>0</v>
      </c>
      <c r="I286" s="6">
        <f t="shared" si="42"/>
        <v>0</v>
      </c>
      <c r="J286" s="6">
        <f t="shared" si="43"/>
        <v>0</v>
      </c>
      <c r="K286" s="6">
        <f t="shared" si="41"/>
        <v>0</v>
      </c>
      <c r="L286" s="6">
        <f t="shared" si="39"/>
        <v>0</v>
      </c>
      <c r="M286" s="17">
        <f>VLOOKUP(B286,Encargos!$A$8:$B$652,2,0)</f>
        <v>2.1549999999999998E-3</v>
      </c>
    </row>
    <row r="287" spans="1:13">
      <c r="A287">
        <f t="shared" si="44"/>
        <v>83</v>
      </c>
      <c r="B287" s="1">
        <v>53175</v>
      </c>
      <c r="C287" s="6">
        <f t="shared" si="40"/>
        <v>0</v>
      </c>
      <c r="D287" s="6">
        <f t="shared" si="36"/>
        <v>0</v>
      </c>
      <c r="E287" s="6">
        <f t="shared" si="37"/>
        <v>0</v>
      </c>
      <c r="F287" s="6"/>
      <c r="G287" s="6"/>
      <c r="H287" s="6">
        <f t="shared" si="38"/>
        <v>0</v>
      </c>
      <c r="I287" s="6">
        <f t="shared" si="42"/>
        <v>0</v>
      </c>
      <c r="J287" s="6">
        <f t="shared" si="43"/>
        <v>0</v>
      </c>
      <c r="K287" s="6">
        <f t="shared" si="41"/>
        <v>0</v>
      </c>
      <c r="L287" s="6">
        <f t="shared" si="39"/>
        <v>0</v>
      </c>
      <c r="M287" s="17">
        <f>VLOOKUP(B287,Encargos!$A$8:$B$652,2,0)</f>
        <v>1.905E-3</v>
      </c>
    </row>
    <row r="288" spans="1:13">
      <c r="A288">
        <f t="shared" si="44"/>
        <v>82</v>
      </c>
      <c r="B288" s="1">
        <v>53206</v>
      </c>
      <c r="C288" s="6">
        <f t="shared" si="40"/>
        <v>0</v>
      </c>
      <c r="D288" s="6">
        <f t="shared" si="36"/>
        <v>0</v>
      </c>
      <c r="E288" s="6">
        <f t="shared" si="37"/>
        <v>0</v>
      </c>
      <c r="F288" s="6"/>
      <c r="G288" s="6"/>
      <c r="H288" s="6">
        <f t="shared" si="38"/>
        <v>0</v>
      </c>
      <c r="I288" s="6">
        <f t="shared" si="42"/>
        <v>0</v>
      </c>
      <c r="J288" s="6">
        <f t="shared" si="43"/>
        <v>0</v>
      </c>
      <c r="K288" s="6">
        <f t="shared" si="41"/>
        <v>0</v>
      </c>
      <c r="L288" s="6">
        <f t="shared" si="39"/>
        <v>0</v>
      </c>
      <c r="M288" s="17">
        <f>VLOOKUP(B288,Encargos!$A$8:$B$652,2,0)</f>
        <v>1.905E-3</v>
      </c>
    </row>
    <row r="289" spans="1:13">
      <c r="A289">
        <f t="shared" si="44"/>
        <v>81</v>
      </c>
      <c r="B289" s="1">
        <v>53236</v>
      </c>
      <c r="C289" s="6">
        <f t="shared" si="40"/>
        <v>0</v>
      </c>
      <c r="D289" s="6">
        <f t="shared" si="36"/>
        <v>0</v>
      </c>
      <c r="E289" s="6">
        <f t="shared" si="37"/>
        <v>0</v>
      </c>
      <c r="F289" s="6"/>
      <c r="G289" s="6"/>
      <c r="H289" s="6">
        <f t="shared" si="38"/>
        <v>0</v>
      </c>
      <c r="I289" s="6">
        <f t="shared" si="42"/>
        <v>0</v>
      </c>
      <c r="J289" s="6">
        <f t="shared" si="43"/>
        <v>0</v>
      </c>
      <c r="K289" s="6">
        <f t="shared" si="41"/>
        <v>0</v>
      </c>
      <c r="L289" s="6">
        <f t="shared" si="39"/>
        <v>0</v>
      </c>
      <c r="M289" s="17">
        <f>VLOOKUP(B289,Encargos!$A$8:$B$652,2,0)</f>
        <v>2.405E-3</v>
      </c>
    </row>
    <row r="290" spans="1:13">
      <c r="A290">
        <f t="shared" si="44"/>
        <v>80</v>
      </c>
      <c r="B290" s="1">
        <v>53267</v>
      </c>
      <c r="C290" s="6">
        <f t="shared" si="40"/>
        <v>0</v>
      </c>
      <c r="D290" s="6">
        <f t="shared" si="36"/>
        <v>0</v>
      </c>
      <c r="E290" s="6">
        <f t="shared" si="37"/>
        <v>0</v>
      </c>
      <c r="F290" s="6"/>
      <c r="G290" s="6"/>
      <c r="H290" s="6">
        <f t="shared" si="38"/>
        <v>0</v>
      </c>
      <c r="I290" s="6">
        <f t="shared" si="42"/>
        <v>0</v>
      </c>
      <c r="J290" s="6">
        <f t="shared" si="43"/>
        <v>0</v>
      </c>
      <c r="K290" s="6">
        <f t="shared" si="41"/>
        <v>0</v>
      </c>
      <c r="L290" s="6">
        <f t="shared" si="39"/>
        <v>0</v>
      </c>
      <c r="M290" s="17">
        <f>VLOOKUP(B290,Encargos!$A$8:$B$652,2,0)</f>
        <v>1.6559999999999999E-3</v>
      </c>
    </row>
    <row r="291" spans="1:13">
      <c r="A291">
        <f t="shared" si="44"/>
        <v>79</v>
      </c>
      <c r="B291" s="1">
        <v>53297</v>
      </c>
      <c r="C291" s="6">
        <f t="shared" si="40"/>
        <v>0</v>
      </c>
      <c r="D291" s="6">
        <f t="shared" si="36"/>
        <v>0</v>
      </c>
      <c r="E291" s="6">
        <f t="shared" si="37"/>
        <v>0</v>
      </c>
      <c r="F291" s="6"/>
      <c r="G291" s="6"/>
      <c r="H291" s="6">
        <f t="shared" si="38"/>
        <v>0</v>
      </c>
      <c r="I291" s="6">
        <f t="shared" si="42"/>
        <v>0</v>
      </c>
      <c r="J291" s="6">
        <f t="shared" si="43"/>
        <v>0</v>
      </c>
      <c r="K291" s="6">
        <f t="shared" si="41"/>
        <v>0</v>
      </c>
      <c r="L291" s="6">
        <f t="shared" si="39"/>
        <v>0</v>
      </c>
      <c r="M291" s="17">
        <f>VLOOKUP(B291,Encargos!$A$8:$B$652,2,0)</f>
        <v>1.905E-3</v>
      </c>
    </row>
    <row r="292" spans="1:13">
      <c r="A292">
        <f t="shared" si="44"/>
        <v>78</v>
      </c>
      <c r="B292" s="1">
        <v>53328</v>
      </c>
      <c r="C292" s="6">
        <f t="shared" si="40"/>
        <v>0</v>
      </c>
      <c r="D292" s="6">
        <f t="shared" si="36"/>
        <v>0</v>
      </c>
      <c r="E292" s="6">
        <f t="shared" si="37"/>
        <v>0</v>
      </c>
      <c r="F292" s="6"/>
      <c r="G292" s="6"/>
      <c r="H292" s="6">
        <f t="shared" si="38"/>
        <v>0</v>
      </c>
      <c r="I292" s="6">
        <f t="shared" si="42"/>
        <v>0</v>
      </c>
      <c r="J292" s="6">
        <f t="shared" si="43"/>
        <v>0</v>
      </c>
      <c r="K292" s="6">
        <f t="shared" si="41"/>
        <v>0</v>
      </c>
      <c r="L292" s="6">
        <f t="shared" si="39"/>
        <v>0</v>
      </c>
      <c r="M292" s="17">
        <f>VLOOKUP(B292,Encargos!$A$8:$B$652,2,0)</f>
        <v>1.6559999999999999E-3</v>
      </c>
    </row>
    <row r="293" spans="1:13">
      <c r="A293">
        <f t="shared" si="44"/>
        <v>77</v>
      </c>
      <c r="B293" s="1">
        <v>53359</v>
      </c>
      <c r="C293" s="6">
        <f t="shared" si="40"/>
        <v>0</v>
      </c>
      <c r="D293" s="6">
        <f t="shared" si="36"/>
        <v>0</v>
      </c>
      <c r="E293" s="6">
        <f t="shared" si="37"/>
        <v>0</v>
      </c>
      <c r="F293" s="6"/>
      <c r="G293" s="6"/>
      <c r="H293" s="6">
        <f t="shared" si="38"/>
        <v>0</v>
      </c>
      <c r="I293" s="6">
        <f t="shared" si="42"/>
        <v>0</v>
      </c>
      <c r="J293" s="6">
        <f t="shared" si="43"/>
        <v>0</v>
      </c>
      <c r="K293" s="6">
        <f t="shared" si="41"/>
        <v>0</v>
      </c>
      <c r="L293" s="6">
        <f t="shared" si="39"/>
        <v>0</v>
      </c>
      <c r="M293" s="17">
        <f>VLOOKUP(B293,Encargos!$A$8:$B$652,2,0)</f>
        <v>1.6559999999999999E-3</v>
      </c>
    </row>
    <row r="294" spans="1:13">
      <c r="A294">
        <f t="shared" si="44"/>
        <v>76</v>
      </c>
      <c r="B294" s="1">
        <v>53387</v>
      </c>
      <c r="C294" s="6">
        <f t="shared" si="40"/>
        <v>0</v>
      </c>
      <c r="D294" s="6">
        <f t="shared" si="36"/>
        <v>0</v>
      </c>
      <c r="E294" s="6">
        <f t="shared" si="37"/>
        <v>0</v>
      </c>
      <c r="F294" s="6"/>
      <c r="G294" s="6"/>
      <c r="H294" s="6">
        <f t="shared" si="38"/>
        <v>0</v>
      </c>
      <c r="I294" s="6">
        <f t="shared" si="42"/>
        <v>0</v>
      </c>
      <c r="J294" s="6">
        <f t="shared" si="43"/>
        <v>0</v>
      </c>
      <c r="K294" s="6">
        <f t="shared" si="41"/>
        <v>0</v>
      </c>
      <c r="L294" s="6">
        <f t="shared" si="39"/>
        <v>0</v>
      </c>
      <c r="M294" s="17">
        <f>VLOOKUP(B294,Encargos!$A$8:$B$652,2,0)</f>
        <v>2.1410000000000001E-3</v>
      </c>
    </row>
    <row r="295" spans="1:13">
      <c r="A295">
        <f t="shared" si="44"/>
        <v>75</v>
      </c>
      <c r="B295" s="1">
        <v>53418</v>
      </c>
      <c r="C295" s="6">
        <f t="shared" si="40"/>
        <v>0</v>
      </c>
      <c r="D295" s="6">
        <f t="shared" si="36"/>
        <v>0</v>
      </c>
      <c r="E295" s="6">
        <f t="shared" si="37"/>
        <v>0</v>
      </c>
      <c r="F295" s="6"/>
      <c r="G295" s="6"/>
      <c r="H295" s="6">
        <f t="shared" si="38"/>
        <v>0</v>
      </c>
      <c r="I295" s="6">
        <f t="shared" si="42"/>
        <v>0</v>
      </c>
      <c r="J295" s="6">
        <f t="shared" si="43"/>
        <v>0</v>
      </c>
      <c r="K295" s="6">
        <f t="shared" si="41"/>
        <v>0</v>
      </c>
      <c r="L295" s="6">
        <f t="shared" si="39"/>
        <v>0</v>
      </c>
      <c r="M295" s="17">
        <f>VLOOKUP(B295,Encargos!$A$8:$B$652,2,0)</f>
        <v>1.426E-3</v>
      </c>
    </row>
    <row r="296" spans="1:13">
      <c r="A296">
        <f t="shared" si="44"/>
        <v>74</v>
      </c>
      <c r="B296" s="1">
        <v>53448</v>
      </c>
      <c r="C296" s="6">
        <f t="shared" si="40"/>
        <v>0</v>
      </c>
      <c r="D296" s="6">
        <f t="shared" si="36"/>
        <v>0</v>
      </c>
      <c r="E296" s="6">
        <f t="shared" si="37"/>
        <v>0</v>
      </c>
      <c r="F296" s="6"/>
      <c r="G296" s="6"/>
      <c r="H296" s="6">
        <f t="shared" si="38"/>
        <v>0</v>
      </c>
      <c r="I296" s="6">
        <f t="shared" si="42"/>
        <v>0</v>
      </c>
      <c r="J296" s="6">
        <f t="shared" si="43"/>
        <v>0</v>
      </c>
      <c r="K296" s="6">
        <f t="shared" si="41"/>
        <v>0</v>
      </c>
      <c r="L296" s="6">
        <f t="shared" si="39"/>
        <v>0</v>
      </c>
      <c r="M296" s="17">
        <f>VLOOKUP(B296,Encargos!$A$8:$B$652,2,0)</f>
        <v>1.903E-3</v>
      </c>
    </row>
    <row r="297" spans="1:13">
      <c r="A297">
        <f t="shared" si="44"/>
        <v>73</v>
      </c>
      <c r="B297" s="1">
        <v>53479</v>
      </c>
      <c r="C297" s="6">
        <f t="shared" si="40"/>
        <v>0</v>
      </c>
      <c r="D297" s="6">
        <f t="shared" si="36"/>
        <v>0</v>
      </c>
      <c r="E297" s="6">
        <f t="shared" si="37"/>
        <v>0</v>
      </c>
      <c r="F297" s="6"/>
      <c r="G297" s="6"/>
      <c r="H297" s="6">
        <f t="shared" si="38"/>
        <v>0</v>
      </c>
      <c r="I297" s="6">
        <f t="shared" si="42"/>
        <v>0</v>
      </c>
      <c r="J297" s="6">
        <f t="shared" si="43"/>
        <v>0</v>
      </c>
      <c r="K297" s="6">
        <f t="shared" si="41"/>
        <v>0</v>
      </c>
      <c r="L297" s="6">
        <f t="shared" si="39"/>
        <v>0</v>
      </c>
      <c r="M297" s="17">
        <f>VLOOKUP(B297,Encargos!$A$8:$B$652,2,0)</f>
        <v>1.6639999999999999E-3</v>
      </c>
    </row>
    <row r="298" spans="1:13">
      <c r="A298">
        <f t="shared" si="44"/>
        <v>72</v>
      </c>
      <c r="B298" s="1">
        <v>53509</v>
      </c>
      <c r="C298" s="6">
        <f t="shared" si="40"/>
        <v>0</v>
      </c>
      <c r="D298" s="6">
        <f t="shared" si="36"/>
        <v>0</v>
      </c>
      <c r="E298" s="6">
        <f t="shared" si="37"/>
        <v>0</v>
      </c>
      <c r="F298" s="6"/>
      <c r="G298" s="6"/>
      <c r="H298" s="6">
        <f t="shared" si="38"/>
        <v>0</v>
      </c>
      <c r="I298" s="6">
        <f t="shared" si="42"/>
        <v>0</v>
      </c>
      <c r="J298" s="6">
        <f t="shared" si="43"/>
        <v>0</v>
      </c>
      <c r="K298" s="6">
        <f t="shared" si="41"/>
        <v>0</v>
      </c>
      <c r="L298" s="6">
        <f t="shared" si="39"/>
        <v>0</v>
      </c>
      <c r="M298" s="17">
        <f>VLOOKUP(B298,Encargos!$A$8:$B$652,2,0)</f>
        <v>2.1410000000000001E-3</v>
      </c>
    </row>
    <row r="299" spans="1:13">
      <c r="A299">
        <f t="shared" si="44"/>
        <v>71</v>
      </c>
      <c r="B299" s="1">
        <v>53540</v>
      </c>
      <c r="C299" s="6">
        <f t="shared" si="40"/>
        <v>0</v>
      </c>
      <c r="D299" s="6">
        <f t="shared" si="36"/>
        <v>0</v>
      </c>
      <c r="E299" s="6">
        <f t="shared" si="37"/>
        <v>0</v>
      </c>
      <c r="F299" s="6"/>
      <c r="G299" s="6"/>
      <c r="H299" s="6">
        <f t="shared" si="38"/>
        <v>0</v>
      </c>
      <c r="I299" s="6">
        <f t="shared" si="42"/>
        <v>0</v>
      </c>
      <c r="J299" s="6">
        <f t="shared" si="43"/>
        <v>0</v>
      </c>
      <c r="K299" s="6">
        <f t="shared" si="41"/>
        <v>0</v>
      </c>
      <c r="L299" s="6">
        <f t="shared" si="39"/>
        <v>0</v>
      </c>
      <c r="M299" s="17">
        <f>VLOOKUP(B299,Encargos!$A$8:$B$652,2,0)</f>
        <v>1.6639999999999999E-3</v>
      </c>
    </row>
    <row r="300" spans="1:13">
      <c r="A300">
        <f t="shared" si="44"/>
        <v>70</v>
      </c>
      <c r="B300" s="1">
        <v>53571</v>
      </c>
      <c r="C300" s="6">
        <f t="shared" si="40"/>
        <v>0</v>
      </c>
      <c r="D300" s="6">
        <f t="shared" si="36"/>
        <v>0</v>
      </c>
      <c r="E300" s="6">
        <f t="shared" si="37"/>
        <v>0</v>
      </c>
      <c r="F300" s="6"/>
      <c r="G300" s="6"/>
      <c r="H300" s="6">
        <f t="shared" si="38"/>
        <v>0</v>
      </c>
      <c r="I300" s="6">
        <f t="shared" si="42"/>
        <v>0</v>
      </c>
      <c r="J300" s="6">
        <f t="shared" si="43"/>
        <v>0</v>
      </c>
      <c r="K300" s="6">
        <f t="shared" si="41"/>
        <v>0</v>
      </c>
      <c r="L300" s="6">
        <f t="shared" si="39"/>
        <v>0</v>
      </c>
      <c r="M300" s="17">
        <f>VLOOKUP(B300,Encargos!$A$8:$B$652,2,0)</f>
        <v>1.903E-3</v>
      </c>
    </row>
    <row r="301" spans="1:13">
      <c r="A301">
        <f t="shared" si="44"/>
        <v>69</v>
      </c>
      <c r="B301" s="1">
        <v>53601</v>
      </c>
      <c r="C301" s="6">
        <f t="shared" si="40"/>
        <v>0</v>
      </c>
      <c r="D301" s="6">
        <f t="shared" si="36"/>
        <v>0</v>
      </c>
      <c r="E301" s="6">
        <f t="shared" si="37"/>
        <v>0</v>
      </c>
      <c r="F301" s="6"/>
      <c r="G301" s="6"/>
      <c r="H301" s="6">
        <f t="shared" si="38"/>
        <v>0</v>
      </c>
      <c r="I301" s="6">
        <f t="shared" si="42"/>
        <v>0</v>
      </c>
      <c r="J301" s="6">
        <f t="shared" si="43"/>
        <v>0</v>
      </c>
      <c r="K301" s="6">
        <f t="shared" si="41"/>
        <v>0</v>
      </c>
      <c r="L301" s="6">
        <f t="shared" si="39"/>
        <v>0</v>
      </c>
      <c r="M301" s="17">
        <f>VLOOKUP(B301,Encargos!$A$8:$B$652,2,0)</f>
        <v>2.1410000000000001E-3</v>
      </c>
    </row>
    <row r="302" spans="1:13">
      <c r="A302">
        <f t="shared" si="44"/>
        <v>68</v>
      </c>
      <c r="B302" s="1">
        <v>53632</v>
      </c>
      <c r="C302" s="6">
        <f t="shared" si="40"/>
        <v>0</v>
      </c>
      <c r="D302" s="6">
        <f t="shared" si="36"/>
        <v>0</v>
      </c>
      <c r="E302" s="6">
        <f t="shared" si="37"/>
        <v>0</v>
      </c>
      <c r="F302" s="6"/>
      <c r="G302" s="6"/>
      <c r="H302" s="6">
        <f t="shared" si="38"/>
        <v>0</v>
      </c>
      <c r="I302" s="6">
        <f t="shared" si="42"/>
        <v>0</v>
      </c>
      <c r="J302" s="6">
        <f t="shared" si="43"/>
        <v>0</v>
      </c>
      <c r="K302" s="6">
        <f t="shared" si="41"/>
        <v>0</v>
      </c>
      <c r="L302" s="6">
        <f t="shared" si="39"/>
        <v>0</v>
      </c>
      <c r="M302" s="17">
        <f>VLOOKUP(B302,Encargos!$A$8:$B$652,2,0)</f>
        <v>1.426E-3</v>
      </c>
    </row>
    <row r="303" spans="1:13">
      <c r="A303">
        <f t="shared" si="44"/>
        <v>67</v>
      </c>
      <c r="B303" s="1">
        <v>53662</v>
      </c>
      <c r="C303" s="6">
        <f t="shared" si="40"/>
        <v>0</v>
      </c>
      <c r="D303" s="6">
        <f t="shared" si="36"/>
        <v>0</v>
      </c>
      <c r="E303" s="6">
        <f t="shared" si="37"/>
        <v>0</v>
      </c>
      <c r="F303" s="6"/>
      <c r="G303" s="6"/>
      <c r="H303" s="6">
        <f t="shared" si="38"/>
        <v>0</v>
      </c>
      <c r="I303" s="6">
        <f t="shared" si="42"/>
        <v>0</v>
      </c>
      <c r="J303" s="6">
        <f t="shared" si="43"/>
        <v>0</v>
      </c>
      <c r="K303" s="6">
        <f t="shared" si="41"/>
        <v>0</v>
      </c>
      <c r="L303" s="6">
        <f t="shared" si="39"/>
        <v>0</v>
      </c>
      <c r="M303" s="17">
        <f>VLOOKUP(B303,Encargos!$A$8:$B$652,2,0)</f>
        <v>2.1410000000000001E-3</v>
      </c>
    </row>
    <row r="304" spans="1:13">
      <c r="A304">
        <f t="shared" si="44"/>
        <v>66</v>
      </c>
      <c r="B304" s="1">
        <v>53693</v>
      </c>
      <c r="C304" s="6">
        <f t="shared" si="40"/>
        <v>0</v>
      </c>
      <c r="D304" s="6">
        <f t="shared" si="36"/>
        <v>0</v>
      </c>
      <c r="E304" s="6">
        <f t="shared" si="37"/>
        <v>0</v>
      </c>
      <c r="F304" s="6"/>
      <c r="G304" s="6"/>
      <c r="H304" s="6">
        <f t="shared" si="38"/>
        <v>0</v>
      </c>
      <c r="I304" s="6">
        <f t="shared" si="42"/>
        <v>0</v>
      </c>
      <c r="J304" s="6">
        <f t="shared" si="43"/>
        <v>0</v>
      </c>
      <c r="K304" s="6">
        <f t="shared" si="41"/>
        <v>0</v>
      </c>
      <c r="L304" s="6">
        <f t="shared" si="39"/>
        <v>0</v>
      </c>
      <c r="M304" s="17">
        <f>VLOOKUP(B304,Encargos!$A$8:$B$652,2,0)</f>
        <v>1.903E-3</v>
      </c>
    </row>
    <row r="305" spans="1:13">
      <c r="A305">
        <f t="shared" si="44"/>
        <v>65</v>
      </c>
      <c r="B305" s="1">
        <v>53724</v>
      </c>
      <c r="C305" s="6">
        <f t="shared" si="40"/>
        <v>0</v>
      </c>
      <c r="D305" s="6">
        <f t="shared" si="36"/>
        <v>0</v>
      </c>
      <c r="E305" s="6">
        <f t="shared" si="37"/>
        <v>0</v>
      </c>
      <c r="F305" s="6"/>
      <c r="G305" s="6"/>
      <c r="H305" s="6">
        <f t="shared" si="38"/>
        <v>0</v>
      </c>
      <c r="I305" s="6">
        <f t="shared" si="42"/>
        <v>0</v>
      </c>
      <c r="J305" s="6">
        <f t="shared" si="43"/>
        <v>0</v>
      </c>
      <c r="K305" s="6">
        <f t="shared" si="41"/>
        <v>0</v>
      </c>
      <c r="L305" s="6">
        <f t="shared" si="39"/>
        <v>0</v>
      </c>
      <c r="M305" s="17">
        <f>VLOOKUP(B305,Encargos!$A$8:$B$652,2,0)</f>
        <v>1.6639999999999999E-3</v>
      </c>
    </row>
    <row r="306" spans="1:13">
      <c r="A306">
        <f t="shared" si="44"/>
        <v>64</v>
      </c>
      <c r="B306" s="1">
        <v>53752</v>
      </c>
      <c r="C306" s="6">
        <f t="shared" si="40"/>
        <v>0</v>
      </c>
      <c r="D306" s="6">
        <f t="shared" si="36"/>
        <v>0</v>
      </c>
      <c r="E306" s="6">
        <f t="shared" si="37"/>
        <v>0</v>
      </c>
      <c r="F306" s="6"/>
      <c r="G306" s="6"/>
      <c r="H306" s="6">
        <f t="shared" si="38"/>
        <v>0</v>
      </c>
      <c r="I306" s="6">
        <f t="shared" si="42"/>
        <v>0</v>
      </c>
      <c r="J306" s="6">
        <f t="shared" si="43"/>
        <v>0</v>
      </c>
      <c r="K306" s="6">
        <f t="shared" si="41"/>
        <v>0</v>
      </c>
      <c r="L306" s="6">
        <f t="shared" si="39"/>
        <v>0</v>
      </c>
      <c r="M306" s="17">
        <f>VLOOKUP(B306,Encargos!$A$8:$B$652,2,0)</f>
        <v>2.1410000000000001E-3</v>
      </c>
    </row>
    <row r="307" spans="1:13">
      <c r="A307">
        <f t="shared" si="44"/>
        <v>63</v>
      </c>
      <c r="B307" s="1">
        <v>53783</v>
      </c>
      <c r="C307" s="6">
        <f t="shared" si="40"/>
        <v>0</v>
      </c>
      <c r="D307" s="6">
        <f t="shared" si="36"/>
        <v>0</v>
      </c>
      <c r="E307" s="6">
        <f t="shared" si="37"/>
        <v>0</v>
      </c>
      <c r="F307" s="6"/>
      <c r="G307" s="6"/>
      <c r="H307" s="6">
        <f t="shared" si="38"/>
        <v>0</v>
      </c>
      <c r="I307" s="6">
        <f t="shared" si="42"/>
        <v>0</v>
      </c>
      <c r="J307" s="6">
        <f t="shared" si="43"/>
        <v>0</v>
      </c>
      <c r="K307" s="6">
        <f t="shared" si="41"/>
        <v>0</v>
      </c>
      <c r="L307" s="6">
        <f t="shared" si="39"/>
        <v>0</v>
      </c>
      <c r="M307" s="17">
        <f>VLOOKUP(B307,Encargos!$A$8:$B$652,2,0)</f>
        <v>1.426E-3</v>
      </c>
    </row>
    <row r="308" spans="1:13">
      <c r="A308">
        <f t="shared" si="44"/>
        <v>62</v>
      </c>
      <c r="B308" s="1">
        <v>53813</v>
      </c>
      <c r="C308" s="6">
        <f t="shared" si="40"/>
        <v>0</v>
      </c>
      <c r="D308" s="6">
        <f t="shared" si="36"/>
        <v>0</v>
      </c>
      <c r="E308" s="6">
        <f t="shared" si="37"/>
        <v>0</v>
      </c>
      <c r="F308" s="6"/>
      <c r="G308" s="6"/>
      <c r="H308" s="6">
        <f t="shared" si="38"/>
        <v>0</v>
      </c>
      <c r="I308" s="6">
        <f t="shared" si="42"/>
        <v>0</v>
      </c>
      <c r="J308" s="6">
        <f t="shared" si="43"/>
        <v>0</v>
      </c>
      <c r="K308" s="6">
        <f t="shared" si="41"/>
        <v>0</v>
      </c>
      <c r="L308" s="6">
        <f t="shared" si="39"/>
        <v>0</v>
      </c>
      <c r="M308" s="17">
        <f>VLOOKUP(B308,Encargos!$A$8:$B$652,2,0)</f>
        <v>1.6639999999999999E-3</v>
      </c>
    </row>
    <row r="309" spans="1:13">
      <c r="A309">
        <f t="shared" si="44"/>
        <v>61</v>
      </c>
      <c r="B309" s="1">
        <v>53844</v>
      </c>
      <c r="C309" s="6">
        <f t="shared" si="40"/>
        <v>0</v>
      </c>
      <c r="D309" s="6">
        <f t="shared" si="36"/>
        <v>0</v>
      </c>
      <c r="E309" s="6">
        <f t="shared" si="37"/>
        <v>0</v>
      </c>
      <c r="F309" s="6"/>
      <c r="G309" s="6"/>
      <c r="H309" s="6">
        <f t="shared" si="38"/>
        <v>0</v>
      </c>
      <c r="I309" s="6">
        <f t="shared" si="42"/>
        <v>0</v>
      </c>
      <c r="J309" s="6">
        <f t="shared" si="43"/>
        <v>0</v>
      </c>
      <c r="K309" s="6">
        <f t="shared" si="41"/>
        <v>0</v>
      </c>
      <c r="L309" s="6">
        <f t="shared" si="39"/>
        <v>0</v>
      </c>
      <c r="M309" s="17">
        <f>VLOOKUP(B309,Encargos!$A$8:$B$652,2,0)</f>
        <v>1.903E-3</v>
      </c>
    </row>
    <row r="310" spans="1:13">
      <c r="A310">
        <f t="shared" si="44"/>
        <v>60</v>
      </c>
      <c r="B310" s="1">
        <v>53874</v>
      </c>
      <c r="C310" s="6">
        <f t="shared" si="40"/>
        <v>0</v>
      </c>
      <c r="D310" s="6">
        <f t="shared" si="36"/>
        <v>0</v>
      </c>
      <c r="E310" s="6">
        <f t="shared" si="37"/>
        <v>0</v>
      </c>
      <c r="F310" s="6"/>
      <c r="G310" s="6"/>
      <c r="H310" s="6">
        <f t="shared" si="38"/>
        <v>0</v>
      </c>
      <c r="I310" s="6">
        <f t="shared" si="42"/>
        <v>0</v>
      </c>
      <c r="J310" s="6">
        <f t="shared" si="43"/>
        <v>0</v>
      </c>
      <c r="K310" s="6">
        <f t="shared" si="41"/>
        <v>0</v>
      </c>
      <c r="L310" s="6">
        <f t="shared" si="39"/>
        <v>0</v>
      </c>
      <c r="M310" s="17">
        <f>VLOOKUP(B310,Encargos!$A$8:$B$652,2,0)</f>
        <v>2.1410000000000001E-3</v>
      </c>
    </row>
    <row r="311" spans="1:13">
      <c r="A311">
        <f t="shared" si="44"/>
        <v>59</v>
      </c>
      <c r="B311" s="1">
        <v>53905</v>
      </c>
      <c r="C311" s="6">
        <f t="shared" si="40"/>
        <v>0</v>
      </c>
      <c r="D311" s="6">
        <f t="shared" si="36"/>
        <v>0</v>
      </c>
      <c r="E311" s="6">
        <f t="shared" si="37"/>
        <v>0</v>
      </c>
      <c r="F311" s="6"/>
      <c r="G311" s="6"/>
      <c r="H311" s="6">
        <f t="shared" si="38"/>
        <v>0</v>
      </c>
      <c r="I311" s="6">
        <f t="shared" si="42"/>
        <v>0</v>
      </c>
      <c r="J311" s="6">
        <f t="shared" si="43"/>
        <v>0</v>
      </c>
      <c r="K311" s="6">
        <f t="shared" si="41"/>
        <v>0</v>
      </c>
      <c r="L311" s="6">
        <f t="shared" si="39"/>
        <v>0</v>
      </c>
      <c r="M311" s="17">
        <f>VLOOKUP(B311,Encargos!$A$8:$B$652,2,0)</f>
        <v>1.426E-3</v>
      </c>
    </row>
    <row r="312" spans="1:13">
      <c r="A312">
        <f t="shared" si="44"/>
        <v>58</v>
      </c>
      <c r="B312" s="1">
        <v>53936</v>
      </c>
      <c r="C312" s="6">
        <f t="shared" si="40"/>
        <v>0</v>
      </c>
      <c r="D312" s="6">
        <f t="shared" si="36"/>
        <v>0</v>
      </c>
      <c r="E312" s="6">
        <f t="shared" si="37"/>
        <v>0</v>
      </c>
      <c r="F312" s="6"/>
      <c r="G312" s="6"/>
      <c r="H312" s="6">
        <f t="shared" si="38"/>
        <v>0</v>
      </c>
      <c r="I312" s="6">
        <f t="shared" si="42"/>
        <v>0</v>
      </c>
      <c r="J312" s="6">
        <f t="shared" si="43"/>
        <v>0</v>
      </c>
      <c r="K312" s="6">
        <f t="shared" si="41"/>
        <v>0</v>
      </c>
      <c r="L312" s="6">
        <f t="shared" si="39"/>
        <v>0</v>
      </c>
      <c r="M312" s="17">
        <f>VLOOKUP(B312,Encargos!$A$8:$B$652,2,0)</f>
        <v>2.1410000000000001E-3</v>
      </c>
    </row>
    <row r="313" spans="1:13">
      <c r="A313">
        <f t="shared" si="44"/>
        <v>57</v>
      </c>
      <c r="B313" s="1">
        <v>53966</v>
      </c>
      <c r="C313" s="6">
        <f t="shared" si="40"/>
        <v>0</v>
      </c>
      <c r="D313" s="6">
        <f t="shared" si="36"/>
        <v>0</v>
      </c>
      <c r="E313" s="6">
        <f t="shared" si="37"/>
        <v>0</v>
      </c>
      <c r="F313" s="6"/>
      <c r="G313" s="6"/>
      <c r="H313" s="6">
        <f t="shared" si="38"/>
        <v>0</v>
      </c>
      <c r="I313" s="6">
        <f t="shared" si="42"/>
        <v>0</v>
      </c>
      <c r="J313" s="6">
        <f t="shared" si="43"/>
        <v>0</v>
      </c>
      <c r="K313" s="6">
        <f t="shared" si="41"/>
        <v>0</v>
      </c>
      <c r="L313" s="6">
        <f t="shared" si="39"/>
        <v>0</v>
      </c>
      <c r="M313" s="17">
        <f>VLOOKUP(B313,Encargos!$A$8:$B$652,2,0)</f>
        <v>1.903E-3</v>
      </c>
    </row>
    <row r="314" spans="1:13">
      <c r="A314">
        <f t="shared" si="44"/>
        <v>56</v>
      </c>
      <c r="B314" s="1">
        <v>53997</v>
      </c>
      <c r="C314" s="6">
        <f t="shared" si="40"/>
        <v>0</v>
      </c>
      <c r="D314" s="6">
        <f t="shared" si="36"/>
        <v>0</v>
      </c>
      <c r="E314" s="6">
        <f t="shared" si="37"/>
        <v>0</v>
      </c>
      <c r="F314" s="6"/>
      <c r="G314" s="6"/>
      <c r="H314" s="6">
        <f t="shared" si="38"/>
        <v>0</v>
      </c>
      <c r="I314" s="6">
        <f t="shared" si="42"/>
        <v>0</v>
      </c>
      <c r="J314" s="6">
        <f t="shared" si="43"/>
        <v>0</v>
      </c>
      <c r="K314" s="6">
        <f t="shared" si="41"/>
        <v>0</v>
      </c>
      <c r="L314" s="6">
        <f t="shared" si="39"/>
        <v>0</v>
      </c>
      <c r="M314" s="17">
        <f>VLOOKUP(B314,Encargos!$A$8:$B$652,2,0)</f>
        <v>1.6639999999999999E-3</v>
      </c>
    </row>
    <row r="315" spans="1:13">
      <c r="A315">
        <f t="shared" si="44"/>
        <v>55</v>
      </c>
      <c r="B315" s="1">
        <v>54027</v>
      </c>
      <c r="C315" s="6">
        <f t="shared" si="40"/>
        <v>0</v>
      </c>
      <c r="D315" s="6">
        <f t="shared" si="36"/>
        <v>0</v>
      </c>
      <c r="E315" s="6">
        <f t="shared" si="37"/>
        <v>0</v>
      </c>
      <c r="F315" s="6"/>
      <c r="G315" s="6"/>
      <c r="H315" s="6">
        <f t="shared" si="38"/>
        <v>0</v>
      </c>
      <c r="I315" s="6">
        <f t="shared" si="42"/>
        <v>0</v>
      </c>
      <c r="J315" s="6">
        <f t="shared" si="43"/>
        <v>0</v>
      </c>
      <c r="K315" s="6">
        <f t="shared" si="41"/>
        <v>0</v>
      </c>
      <c r="L315" s="6">
        <f t="shared" si="39"/>
        <v>0</v>
      </c>
      <c r="M315" s="17">
        <f>VLOOKUP(B315,Encargos!$A$8:$B$652,2,0)</f>
        <v>2.1410000000000001E-3</v>
      </c>
    </row>
    <row r="316" spans="1:13">
      <c r="A316">
        <f t="shared" si="44"/>
        <v>54</v>
      </c>
      <c r="B316" s="1">
        <v>54058</v>
      </c>
      <c r="C316" s="6">
        <f t="shared" si="40"/>
        <v>0</v>
      </c>
      <c r="D316" s="6">
        <f t="shared" si="36"/>
        <v>0</v>
      </c>
      <c r="E316" s="6">
        <f t="shared" si="37"/>
        <v>0</v>
      </c>
      <c r="F316" s="6"/>
      <c r="G316" s="6"/>
      <c r="H316" s="6">
        <f t="shared" si="38"/>
        <v>0</v>
      </c>
      <c r="I316" s="6">
        <f t="shared" si="42"/>
        <v>0</v>
      </c>
      <c r="J316" s="6">
        <f t="shared" si="43"/>
        <v>0</v>
      </c>
      <c r="K316" s="6">
        <f t="shared" si="41"/>
        <v>0</v>
      </c>
      <c r="L316" s="6">
        <f t="shared" si="39"/>
        <v>0</v>
      </c>
      <c r="M316" s="17">
        <f>VLOOKUP(B316,Encargos!$A$8:$B$652,2,0)</f>
        <v>1.6639999999999999E-3</v>
      </c>
    </row>
    <row r="317" spans="1:13">
      <c r="A317">
        <f t="shared" si="44"/>
        <v>53</v>
      </c>
      <c r="B317" s="1">
        <v>54089</v>
      </c>
      <c r="C317" s="6">
        <f t="shared" si="40"/>
        <v>0</v>
      </c>
      <c r="D317" s="6">
        <f t="shared" si="36"/>
        <v>0</v>
      </c>
      <c r="E317" s="6">
        <f t="shared" si="37"/>
        <v>0</v>
      </c>
      <c r="F317" s="6"/>
      <c r="G317" s="6"/>
      <c r="H317" s="6">
        <f t="shared" si="38"/>
        <v>0</v>
      </c>
      <c r="I317" s="6">
        <f t="shared" si="42"/>
        <v>0</v>
      </c>
      <c r="J317" s="6">
        <f t="shared" si="43"/>
        <v>0</v>
      </c>
      <c r="K317" s="6">
        <f t="shared" si="41"/>
        <v>0</v>
      </c>
      <c r="L317" s="6">
        <f t="shared" si="39"/>
        <v>0</v>
      </c>
      <c r="M317" s="17">
        <f>VLOOKUP(B317,Encargos!$A$8:$B$652,2,0)</f>
        <v>1.903E-3</v>
      </c>
    </row>
    <row r="318" spans="1:13">
      <c r="A318">
        <f t="shared" si="44"/>
        <v>52</v>
      </c>
      <c r="B318" s="1">
        <v>54118</v>
      </c>
      <c r="C318" s="6">
        <f t="shared" si="40"/>
        <v>0</v>
      </c>
      <c r="D318" s="6">
        <f t="shared" si="36"/>
        <v>0</v>
      </c>
      <c r="E318" s="6">
        <f t="shared" si="37"/>
        <v>0</v>
      </c>
      <c r="F318" s="6"/>
      <c r="G318" s="6"/>
      <c r="H318" s="6">
        <f t="shared" si="38"/>
        <v>0</v>
      </c>
      <c r="I318" s="6">
        <f t="shared" si="42"/>
        <v>0</v>
      </c>
      <c r="J318" s="6">
        <f t="shared" si="43"/>
        <v>0</v>
      </c>
      <c r="K318" s="6">
        <f t="shared" si="41"/>
        <v>0</v>
      </c>
      <c r="L318" s="6">
        <f t="shared" si="39"/>
        <v>0</v>
      </c>
      <c r="M318" s="17">
        <f>VLOOKUP(B318,Encargos!$A$8:$B$652,2,0)</f>
        <v>2.1199999999999999E-3</v>
      </c>
    </row>
    <row r="319" spans="1:13">
      <c r="A319">
        <f t="shared" si="44"/>
        <v>51</v>
      </c>
      <c r="B319" s="1">
        <v>54149</v>
      </c>
      <c r="C319" s="6">
        <f t="shared" si="40"/>
        <v>0</v>
      </c>
      <c r="D319" s="6">
        <f t="shared" si="36"/>
        <v>0</v>
      </c>
      <c r="E319" s="6">
        <f t="shared" si="37"/>
        <v>0</v>
      </c>
      <c r="F319" s="6"/>
      <c r="G319" s="6"/>
      <c r="H319" s="6">
        <f t="shared" si="38"/>
        <v>0</v>
      </c>
      <c r="I319" s="6">
        <f t="shared" si="42"/>
        <v>0</v>
      </c>
      <c r="J319" s="6">
        <f t="shared" si="43"/>
        <v>0</v>
      </c>
      <c r="K319" s="6">
        <f t="shared" si="41"/>
        <v>0</v>
      </c>
      <c r="L319" s="6">
        <f t="shared" si="39"/>
        <v>0</v>
      </c>
      <c r="M319" s="17">
        <f>VLOOKUP(B319,Encargos!$A$8:$B$652,2,0)</f>
        <v>1.4080000000000002E-3</v>
      </c>
    </row>
    <row r="320" spans="1:13">
      <c r="A320">
        <f t="shared" si="44"/>
        <v>50</v>
      </c>
      <c r="B320" s="1">
        <v>54179</v>
      </c>
      <c r="C320" s="6">
        <f t="shared" si="40"/>
        <v>0</v>
      </c>
      <c r="D320" s="6">
        <f t="shared" si="36"/>
        <v>0</v>
      </c>
      <c r="E320" s="6">
        <f t="shared" si="37"/>
        <v>0</v>
      </c>
      <c r="F320" s="6"/>
      <c r="G320" s="6"/>
      <c r="H320" s="6">
        <f t="shared" si="38"/>
        <v>0</v>
      </c>
      <c r="I320" s="6">
        <f t="shared" si="42"/>
        <v>0</v>
      </c>
      <c r="J320" s="6">
        <f t="shared" si="43"/>
        <v>0</v>
      </c>
      <c r="K320" s="6">
        <f t="shared" si="41"/>
        <v>0</v>
      </c>
      <c r="L320" s="6">
        <f t="shared" si="39"/>
        <v>0</v>
      </c>
      <c r="M320" s="17">
        <f>VLOOKUP(B320,Encargos!$A$8:$B$652,2,0)</f>
        <v>1.8829999999999999E-3</v>
      </c>
    </row>
    <row r="321" spans="1:13">
      <c r="A321">
        <f t="shared" si="44"/>
        <v>49</v>
      </c>
      <c r="B321" s="1">
        <v>54210</v>
      </c>
      <c r="C321" s="6">
        <f t="shared" si="40"/>
        <v>0</v>
      </c>
      <c r="D321" s="6">
        <f t="shared" si="36"/>
        <v>0</v>
      </c>
      <c r="E321" s="6">
        <f t="shared" si="37"/>
        <v>0</v>
      </c>
      <c r="F321" s="6"/>
      <c r="G321" s="6"/>
      <c r="H321" s="6">
        <f t="shared" si="38"/>
        <v>0</v>
      </c>
      <c r="I321" s="6">
        <f t="shared" si="42"/>
        <v>0</v>
      </c>
      <c r="J321" s="6">
        <f t="shared" si="43"/>
        <v>0</v>
      </c>
      <c r="K321" s="6">
        <f t="shared" si="41"/>
        <v>0</v>
      </c>
      <c r="L321" s="6">
        <f t="shared" si="39"/>
        <v>0</v>
      </c>
      <c r="M321" s="17">
        <f>VLOOKUP(B321,Encargos!$A$8:$B$652,2,0)</f>
        <v>1.8829999999999999E-3</v>
      </c>
    </row>
    <row r="322" spans="1:13">
      <c r="A322">
        <f t="shared" si="44"/>
        <v>48</v>
      </c>
      <c r="B322" s="1">
        <v>54240</v>
      </c>
      <c r="C322" s="6">
        <f t="shared" si="40"/>
        <v>0</v>
      </c>
      <c r="D322" s="6">
        <f t="shared" si="36"/>
        <v>0</v>
      </c>
      <c r="E322" s="6">
        <f t="shared" si="37"/>
        <v>0</v>
      </c>
      <c r="F322" s="6"/>
      <c r="G322" s="6"/>
      <c r="H322" s="6">
        <f t="shared" si="38"/>
        <v>0</v>
      </c>
      <c r="I322" s="6">
        <f t="shared" si="42"/>
        <v>0</v>
      </c>
      <c r="J322" s="6">
        <f t="shared" si="43"/>
        <v>0</v>
      </c>
      <c r="K322" s="6">
        <f t="shared" si="41"/>
        <v>0</v>
      </c>
      <c r="L322" s="6">
        <f t="shared" si="39"/>
        <v>0</v>
      </c>
      <c r="M322" s="17">
        <f>VLOOKUP(B322,Encargos!$A$8:$B$652,2,0)</f>
        <v>1.645E-3</v>
      </c>
    </row>
    <row r="323" spans="1:13">
      <c r="A323">
        <f t="shared" si="44"/>
        <v>47</v>
      </c>
      <c r="B323" s="1">
        <v>54271</v>
      </c>
      <c r="C323" s="6">
        <f t="shared" si="40"/>
        <v>0</v>
      </c>
      <c r="D323" s="6">
        <f t="shared" si="36"/>
        <v>0</v>
      </c>
      <c r="E323" s="6">
        <f t="shared" si="37"/>
        <v>0</v>
      </c>
      <c r="F323" s="6"/>
      <c r="G323" s="6"/>
      <c r="H323" s="6">
        <f t="shared" si="38"/>
        <v>0</v>
      </c>
      <c r="I323" s="6">
        <f t="shared" si="42"/>
        <v>0</v>
      </c>
      <c r="J323" s="6">
        <f t="shared" si="43"/>
        <v>0</v>
      </c>
      <c r="K323" s="6">
        <f t="shared" si="41"/>
        <v>0</v>
      </c>
      <c r="L323" s="6">
        <f t="shared" si="39"/>
        <v>0</v>
      </c>
      <c r="M323" s="17">
        <f>VLOOKUP(B323,Encargos!$A$8:$B$652,2,0)</f>
        <v>1.8829999999999999E-3</v>
      </c>
    </row>
    <row r="324" spans="1:13">
      <c r="A324">
        <f t="shared" si="44"/>
        <v>46</v>
      </c>
      <c r="B324" s="1">
        <v>54302</v>
      </c>
      <c r="C324" s="6">
        <f t="shared" si="40"/>
        <v>0</v>
      </c>
      <c r="D324" s="6">
        <f t="shared" si="36"/>
        <v>0</v>
      </c>
      <c r="E324" s="6">
        <f t="shared" si="37"/>
        <v>0</v>
      </c>
      <c r="F324" s="6"/>
      <c r="G324" s="6"/>
      <c r="H324" s="6">
        <f t="shared" si="38"/>
        <v>0</v>
      </c>
      <c r="I324" s="6">
        <f t="shared" si="42"/>
        <v>0</v>
      </c>
      <c r="J324" s="6">
        <f t="shared" si="43"/>
        <v>0</v>
      </c>
      <c r="K324" s="6">
        <f t="shared" si="41"/>
        <v>0</v>
      </c>
      <c r="L324" s="6">
        <f t="shared" si="39"/>
        <v>0</v>
      </c>
      <c r="M324" s="17">
        <f>VLOOKUP(B324,Encargos!$A$8:$B$652,2,0)</f>
        <v>2.1199999999999999E-3</v>
      </c>
    </row>
    <row r="325" spans="1:13">
      <c r="A325">
        <f t="shared" si="44"/>
        <v>45</v>
      </c>
      <c r="B325" s="1">
        <v>54332</v>
      </c>
      <c r="C325" s="6">
        <f t="shared" si="40"/>
        <v>0</v>
      </c>
      <c r="D325" s="6">
        <f t="shared" ref="D325:D369" si="45">C325*M325</f>
        <v>0</v>
      </c>
      <c r="E325" s="6">
        <f t="shared" ref="E325:E369" si="46">C325+D325</f>
        <v>0</v>
      </c>
      <c r="F325" s="6"/>
      <c r="G325" s="6"/>
      <c r="H325" s="6">
        <f t="shared" ref="H325:H369" si="47">SUM(E325:G325)*$N$4</f>
        <v>0</v>
      </c>
      <c r="I325" s="6">
        <f t="shared" si="42"/>
        <v>0</v>
      </c>
      <c r="J325" s="6">
        <f t="shared" si="43"/>
        <v>0</v>
      </c>
      <c r="K325" s="6">
        <f t="shared" si="41"/>
        <v>0</v>
      </c>
      <c r="L325" s="6">
        <f t="shared" ref="L325:L366" si="48">SUM(E325:H325)-I325</f>
        <v>0</v>
      </c>
      <c r="M325" s="17">
        <f>VLOOKUP(B325,Encargos!$A$8:$B$652,2,0)</f>
        <v>1.645E-3</v>
      </c>
    </row>
    <row r="326" spans="1:13">
      <c r="A326">
        <f t="shared" si="44"/>
        <v>44</v>
      </c>
      <c r="B326" s="1">
        <v>54363</v>
      </c>
      <c r="C326" s="6">
        <f t="shared" si="40"/>
        <v>0</v>
      </c>
      <c r="D326" s="6">
        <f t="shared" si="45"/>
        <v>0</v>
      </c>
      <c r="E326" s="6">
        <f t="shared" si="46"/>
        <v>0</v>
      </c>
      <c r="F326" s="6"/>
      <c r="G326" s="6"/>
      <c r="H326" s="6">
        <f t="shared" si="47"/>
        <v>0</v>
      </c>
      <c r="I326" s="6">
        <f t="shared" si="42"/>
        <v>0</v>
      </c>
      <c r="J326" s="6">
        <f t="shared" si="43"/>
        <v>0</v>
      </c>
      <c r="K326" s="6">
        <f t="shared" si="41"/>
        <v>0</v>
      </c>
      <c r="L326" s="6">
        <f t="shared" si="48"/>
        <v>0</v>
      </c>
      <c r="M326" s="17">
        <f>VLOOKUP(B326,Encargos!$A$8:$B$652,2,0)</f>
        <v>1.8829999999999999E-3</v>
      </c>
    </row>
    <row r="327" spans="1:13">
      <c r="A327">
        <f t="shared" si="44"/>
        <v>43</v>
      </c>
      <c r="B327" s="1">
        <v>54393</v>
      </c>
      <c r="C327" s="6">
        <f t="shared" ref="C327:C369" si="49">L326</f>
        <v>0</v>
      </c>
      <c r="D327" s="6">
        <f t="shared" si="45"/>
        <v>0</v>
      </c>
      <c r="E327" s="6">
        <f t="shared" si="46"/>
        <v>0</v>
      </c>
      <c r="F327" s="6"/>
      <c r="G327" s="6"/>
      <c r="H327" s="6">
        <f t="shared" si="47"/>
        <v>0</v>
      </c>
      <c r="I327" s="6">
        <f t="shared" si="42"/>
        <v>0</v>
      </c>
      <c r="J327" s="6">
        <f t="shared" si="43"/>
        <v>0</v>
      </c>
      <c r="K327" s="6">
        <f t="shared" ref="K327:K369" si="50">I327-J327</f>
        <v>0</v>
      </c>
      <c r="L327" s="6">
        <f t="shared" si="48"/>
        <v>0</v>
      </c>
      <c r="M327" s="17">
        <f>VLOOKUP(B327,Encargos!$A$8:$B$652,2,0)</f>
        <v>1.8829999999999999E-3</v>
      </c>
    </row>
    <row r="328" spans="1:13">
      <c r="A328">
        <f t="shared" si="44"/>
        <v>42</v>
      </c>
      <c r="B328" s="1">
        <v>54424</v>
      </c>
      <c r="C328" s="6">
        <f t="shared" si="49"/>
        <v>0</v>
      </c>
      <c r="D328" s="6">
        <f t="shared" si="45"/>
        <v>0</v>
      </c>
      <c r="E328" s="6">
        <f t="shared" si="46"/>
        <v>0</v>
      </c>
      <c r="F328" s="6"/>
      <c r="G328" s="6"/>
      <c r="H328" s="6">
        <f t="shared" si="47"/>
        <v>0</v>
      </c>
      <c r="I328" s="6">
        <f t="shared" si="42"/>
        <v>0</v>
      </c>
      <c r="J328" s="6">
        <f t="shared" si="43"/>
        <v>0</v>
      </c>
      <c r="K328" s="6">
        <f t="shared" si="50"/>
        <v>0</v>
      </c>
      <c r="L328" s="6">
        <f t="shared" si="48"/>
        <v>0</v>
      </c>
      <c r="M328" s="17">
        <f>VLOOKUP(B328,Encargos!$A$8:$B$652,2,0)</f>
        <v>1.645E-3</v>
      </c>
    </row>
    <row r="329" spans="1:13">
      <c r="A329">
        <f t="shared" si="44"/>
        <v>41</v>
      </c>
      <c r="B329" s="1">
        <v>54455</v>
      </c>
      <c r="C329" s="6">
        <f t="shared" si="49"/>
        <v>0</v>
      </c>
      <c r="D329" s="6">
        <f t="shared" si="45"/>
        <v>0</v>
      </c>
      <c r="E329" s="6">
        <f t="shared" si="46"/>
        <v>0</v>
      </c>
      <c r="F329" s="6"/>
      <c r="G329" s="6"/>
      <c r="H329" s="6">
        <f t="shared" si="47"/>
        <v>0</v>
      </c>
      <c r="I329" s="6">
        <f t="shared" si="42"/>
        <v>0</v>
      </c>
      <c r="J329" s="6">
        <f t="shared" si="43"/>
        <v>0</v>
      </c>
      <c r="K329" s="6">
        <f t="shared" si="50"/>
        <v>0</v>
      </c>
      <c r="L329" s="6">
        <f t="shared" si="48"/>
        <v>0</v>
      </c>
      <c r="M329" s="17">
        <f>VLOOKUP(B329,Encargos!$A$8:$B$652,2,0)</f>
        <v>2.1199999999999999E-3</v>
      </c>
    </row>
    <row r="330" spans="1:13">
      <c r="A330">
        <f t="shared" si="44"/>
        <v>40</v>
      </c>
      <c r="B330" s="1">
        <v>54483</v>
      </c>
      <c r="C330" s="6">
        <f t="shared" si="49"/>
        <v>0</v>
      </c>
      <c r="D330" s="6">
        <f t="shared" si="45"/>
        <v>0</v>
      </c>
      <c r="E330" s="6">
        <f t="shared" si="46"/>
        <v>0</v>
      </c>
      <c r="F330" s="6"/>
      <c r="G330" s="6"/>
      <c r="H330" s="6">
        <f t="shared" si="47"/>
        <v>0</v>
      </c>
      <c r="I330" s="6">
        <f t="shared" ref="I330:I369" si="51">PMT($N$4,A330,-SUM(E330:G330))</f>
        <v>0</v>
      </c>
      <c r="J330" s="6">
        <f t="shared" ref="J330:J369" si="52">H330</f>
        <v>0</v>
      </c>
      <c r="K330" s="6">
        <f t="shared" si="50"/>
        <v>0</v>
      </c>
      <c r="L330" s="6">
        <f t="shared" si="48"/>
        <v>0</v>
      </c>
      <c r="M330" s="17">
        <f>VLOOKUP(B330,Encargos!$A$8:$B$652,2,0)</f>
        <v>1.6639999999999999E-3</v>
      </c>
    </row>
    <row r="331" spans="1:13">
      <c r="A331">
        <f t="shared" si="44"/>
        <v>39</v>
      </c>
      <c r="B331" s="1">
        <v>54514</v>
      </c>
      <c r="C331" s="6">
        <f t="shared" si="49"/>
        <v>0</v>
      </c>
      <c r="D331" s="6">
        <f t="shared" si="45"/>
        <v>0</v>
      </c>
      <c r="E331" s="6">
        <f t="shared" si="46"/>
        <v>0</v>
      </c>
      <c r="F331" s="6"/>
      <c r="G331" s="6"/>
      <c r="H331" s="6">
        <f t="shared" si="47"/>
        <v>0</v>
      </c>
      <c r="I331" s="6">
        <f t="shared" si="51"/>
        <v>0</v>
      </c>
      <c r="J331" s="6">
        <f t="shared" si="52"/>
        <v>0</v>
      </c>
      <c r="K331" s="6">
        <f t="shared" si="50"/>
        <v>0</v>
      </c>
      <c r="L331" s="6">
        <f t="shared" si="48"/>
        <v>0</v>
      </c>
      <c r="M331" s="17">
        <f>VLOOKUP(B331,Encargos!$A$8:$B$652,2,0)</f>
        <v>1.426E-3</v>
      </c>
    </row>
    <row r="332" spans="1:13">
      <c r="A332">
        <f t="shared" ref="A332:A369" si="53">A331-1</f>
        <v>38</v>
      </c>
      <c r="B332" s="1">
        <v>54544</v>
      </c>
      <c r="C332" s="6">
        <f t="shared" si="49"/>
        <v>0</v>
      </c>
      <c r="D332" s="6">
        <f t="shared" si="45"/>
        <v>0</v>
      </c>
      <c r="E332" s="6">
        <f t="shared" si="46"/>
        <v>0</v>
      </c>
      <c r="F332" s="6"/>
      <c r="G332" s="6"/>
      <c r="H332" s="6">
        <f t="shared" si="47"/>
        <v>0</v>
      </c>
      <c r="I332" s="6">
        <f t="shared" si="51"/>
        <v>0</v>
      </c>
      <c r="J332" s="6">
        <f t="shared" si="52"/>
        <v>0</v>
      </c>
      <c r="K332" s="6">
        <f t="shared" si="50"/>
        <v>0</v>
      </c>
      <c r="L332" s="6">
        <f t="shared" si="48"/>
        <v>0</v>
      </c>
      <c r="M332" s="17">
        <f>VLOOKUP(B332,Encargos!$A$8:$B$652,2,0)</f>
        <v>2.1410000000000001E-3</v>
      </c>
    </row>
    <row r="333" spans="1:13">
      <c r="A333">
        <f t="shared" si="53"/>
        <v>37</v>
      </c>
      <c r="B333" s="1">
        <v>54575</v>
      </c>
      <c r="C333" s="6">
        <f t="shared" si="49"/>
        <v>0</v>
      </c>
      <c r="D333" s="6">
        <f t="shared" si="45"/>
        <v>0</v>
      </c>
      <c r="E333" s="6">
        <f t="shared" si="46"/>
        <v>0</v>
      </c>
      <c r="F333" s="6"/>
      <c r="G333" s="6"/>
      <c r="H333" s="6">
        <f t="shared" si="47"/>
        <v>0</v>
      </c>
      <c r="I333" s="6">
        <f t="shared" si="51"/>
        <v>0</v>
      </c>
      <c r="J333" s="6">
        <f t="shared" si="52"/>
        <v>0</v>
      </c>
      <c r="K333" s="6">
        <f t="shared" si="50"/>
        <v>0</v>
      </c>
      <c r="L333" s="6">
        <f t="shared" si="48"/>
        <v>0</v>
      </c>
      <c r="M333" s="17">
        <f>VLOOKUP(B333,Encargos!$A$8:$B$652,2,0)</f>
        <v>1.903E-3</v>
      </c>
    </row>
    <row r="334" spans="1:13">
      <c r="A334">
        <f t="shared" si="53"/>
        <v>36</v>
      </c>
      <c r="B334" s="1">
        <v>54605</v>
      </c>
      <c r="C334" s="6">
        <f t="shared" si="49"/>
        <v>0</v>
      </c>
      <c r="D334" s="6">
        <f t="shared" si="45"/>
        <v>0</v>
      </c>
      <c r="E334" s="6">
        <f t="shared" si="46"/>
        <v>0</v>
      </c>
      <c r="F334" s="6"/>
      <c r="G334" s="6"/>
      <c r="H334" s="6">
        <f t="shared" si="47"/>
        <v>0</v>
      </c>
      <c r="I334" s="6">
        <f t="shared" si="51"/>
        <v>0</v>
      </c>
      <c r="J334" s="6">
        <f t="shared" si="52"/>
        <v>0</v>
      </c>
      <c r="K334" s="6">
        <f t="shared" si="50"/>
        <v>0</v>
      </c>
      <c r="L334" s="6">
        <f t="shared" si="48"/>
        <v>0</v>
      </c>
      <c r="M334" s="17">
        <f>VLOOKUP(B334,Encargos!$A$8:$B$652,2,0)</f>
        <v>1.6639999999999999E-3</v>
      </c>
    </row>
    <row r="335" spans="1:13">
      <c r="A335">
        <f t="shared" si="53"/>
        <v>35</v>
      </c>
      <c r="B335" s="1">
        <v>54636</v>
      </c>
      <c r="C335" s="6">
        <f t="shared" si="49"/>
        <v>0</v>
      </c>
      <c r="D335" s="6">
        <f t="shared" si="45"/>
        <v>0</v>
      </c>
      <c r="E335" s="6">
        <f t="shared" si="46"/>
        <v>0</v>
      </c>
      <c r="F335" s="6"/>
      <c r="G335" s="6"/>
      <c r="H335" s="6">
        <f t="shared" si="47"/>
        <v>0</v>
      </c>
      <c r="I335" s="6">
        <f t="shared" si="51"/>
        <v>0</v>
      </c>
      <c r="J335" s="6">
        <f t="shared" si="52"/>
        <v>0</v>
      </c>
      <c r="K335" s="6">
        <f t="shared" si="50"/>
        <v>0</v>
      </c>
      <c r="L335" s="6">
        <f t="shared" si="48"/>
        <v>0</v>
      </c>
      <c r="M335" s="17">
        <f>VLOOKUP(B335,Encargos!$A$8:$B$652,2,0)</f>
        <v>1.903E-3</v>
      </c>
    </row>
    <row r="336" spans="1:13">
      <c r="A336">
        <f t="shared" si="53"/>
        <v>34</v>
      </c>
      <c r="B336" s="1">
        <v>54667</v>
      </c>
      <c r="C336" s="6">
        <f t="shared" si="49"/>
        <v>0</v>
      </c>
      <c r="D336" s="6">
        <f t="shared" si="45"/>
        <v>0</v>
      </c>
      <c r="E336" s="6">
        <f t="shared" si="46"/>
        <v>0</v>
      </c>
      <c r="F336" s="6"/>
      <c r="G336" s="6"/>
      <c r="H336" s="6">
        <f t="shared" si="47"/>
        <v>0</v>
      </c>
      <c r="I336" s="6">
        <f t="shared" si="51"/>
        <v>0</v>
      </c>
      <c r="J336" s="6">
        <f t="shared" si="52"/>
        <v>0</v>
      </c>
      <c r="K336" s="6">
        <f t="shared" si="50"/>
        <v>0</v>
      </c>
      <c r="L336" s="6">
        <f t="shared" si="48"/>
        <v>0</v>
      </c>
      <c r="M336" s="17">
        <f>VLOOKUP(B336,Encargos!$A$8:$B$652,2,0)</f>
        <v>1.903E-3</v>
      </c>
    </row>
    <row r="337" spans="1:13">
      <c r="A337">
        <f t="shared" si="53"/>
        <v>33</v>
      </c>
      <c r="B337" s="1">
        <v>54697</v>
      </c>
      <c r="C337" s="6">
        <f t="shared" si="49"/>
        <v>0</v>
      </c>
      <c r="D337" s="6">
        <f t="shared" si="45"/>
        <v>0</v>
      </c>
      <c r="E337" s="6">
        <f t="shared" si="46"/>
        <v>0</v>
      </c>
      <c r="F337" s="6"/>
      <c r="G337" s="6"/>
      <c r="H337" s="6">
        <f t="shared" si="47"/>
        <v>0</v>
      </c>
      <c r="I337" s="6">
        <f t="shared" si="51"/>
        <v>0</v>
      </c>
      <c r="J337" s="6">
        <f t="shared" si="52"/>
        <v>0</v>
      </c>
      <c r="K337" s="6">
        <f t="shared" si="50"/>
        <v>0</v>
      </c>
      <c r="L337" s="6">
        <f t="shared" si="48"/>
        <v>0</v>
      </c>
      <c r="M337" s="17">
        <f>VLOOKUP(B337,Encargos!$A$8:$B$652,2,0)</f>
        <v>1.903E-3</v>
      </c>
    </row>
    <row r="338" spans="1:13">
      <c r="A338">
        <f t="shared" si="53"/>
        <v>32</v>
      </c>
      <c r="B338" s="1">
        <v>54728</v>
      </c>
      <c r="C338" s="6">
        <f t="shared" si="49"/>
        <v>0</v>
      </c>
      <c r="D338" s="6">
        <f t="shared" si="45"/>
        <v>0</v>
      </c>
      <c r="E338" s="6">
        <f t="shared" si="46"/>
        <v>0</v>
      </c>
      <c r="F338" s="6"/>
      <c r="G338" s="6"/>
      <c r="H338" s="6">
        <f t="shared" si="47"/>
        <v>0</v>
      </c>
      <c r="I338" s="6">
        <f t="shared" si="51"/>
        <v>0</v>
      </c>
      <c r="J338" s="6">
        <f t="shared" si="52"/>
        <v>0</v>
      </c>
      <c r="K338" s="6">
        <f t="shared" si="50"/>
        <v>0</v>
      </c>
      <c r="L338" s="6">
        <f t="shared" si="48"/>
        <v>0</v>
      </c>
      <c r="M338" s="17">
        <f>VLOOKUP(B338,Encargos!$A$8:$B$652,2,0)</f>
        <v>1.903E-3</v>
      </c>
    </row>
    <row r="339" spans="1:13">
      <c r="A339">
        <f t="shared" si="53"/>
        <v>31</v>
      </c>
      <c r="B339" s="1">
        <v>54758</v>
      </c>
      <c r="C339" s="6">
        <f t="shared" si="49"/>
        <v>0</v>
      </c>
      <c r="D339" s="6">
        <f t="shared" si="45"/>
        <v>0</v>
      </c>
      <c r="E339" s="6">
        <f t="shared" si="46"/>
        <v>0</v>
      </c>
      <c r="F339" s="6"/>
      <c r="G339" s="6"/>
      <c r="H339" s="6">
        <f t="shared" si="47"/>
        <v>0</v>
      </c>
      <c r="I339" s="6">
        <f t="shared" si="51"/>
        <v>0</v>
      </c>
      <c r="J339" s="6">
        <f t="shared" si="52"/>
        <v>0</v>
      </c>
      <c r="K339" s="6">
        <f t="shared" si="50"/>
        <v>0</v>
      </c>
      <c r="L339" s="6">
        <f t="shared" si="48"/>
        <v>0</v>
      </c>
      <c r="M339" s="17">
        <f>VLOOKUP(B339,Encargos!$A$8:$B$652,2,0)</f>
        <v>1.6639999999999999E-3</v>
      </c>
    </row>
    <row r="340" spans="1:13">
      <c r="A340">
        <f t="shared" si="53"/>
        <v>30</v>
      </c>
      <c r="B340" s="1">
        <v>54789</v>
      </c>
      <c r="C340" s="6">
        <f t="shared" si="49"/>
        <v>0</v>
      </c>
      <c r="D340" s="6">
        <f t="shared" si="45"/>
        <v>0</v>
      </c>
      <c r="E340" s="6">
        <f t="shared" si="46"/>
        <v>0</v>
      </c>
      <c r="F340" s="6"/>
      <c r="G340" s="6"/>
      <c r="H340" s="6">
        <f t="shared" si="47"/>
        <v>0</v>
      </c>
      <c r="I340" s="6">
        <f t="shared" si="51"/>
        <v>0</v>
      </c>
      <c r="J340" s="6">
        <f t="shared" si="52"/>
        <v>0</v>
      </c>
      <c r="K340" s="6">
        <f t="shared" si="50"/>
        <v>0</v>
      </c>
      <c r="L340" s="6">
        <f t="shared" si="48"/>
        <v>0</v>
      </c>
      <c r="M340" s="17">
        <f>VLOOKUP(B340,Encargos!$A$8:$B$652,2,0)</f>
        <v>1.903E-3</v>
      </c>
    </row>
    <row r="341" spans="1:13">
      <c r="A341">
        <f t="shared" si="53"/>
        <v>29</v>
      </c>
      <c r="B341" s="1">
        <v>54820</v>
      </c>
      <c r="C341" s="6">
        <f t="shared" si="49"/>
        <v>0</v>
      </c>
      <c r="D341" s="6">
        <f t="shared" si="45"/>
        <v>0</v>
      </c>
      <c r="E341" s="6">
        <f t="shared" si="46"/>
        <v>0</v>
      </c>
      <c r="F341" s="6"/>
      <c r="G341" s="6"/>
      <c r="H341" s="6">
        <f t="shared" si="47"/>
        <v>0</v>
      </c>
      <c r="I341" s="6">
        <f t="shared" si="51"/>
        <v>0</v>
      </c>
      <c r="J341" s="6">
        <f t="shared" si="52"/>
        <v>0</v>
      </c>
      <c r="K341" s="6">
        <f t="shared" si="50"/>
        <v>0</v>
      </c>
      <c r="L341" s="6">
        <f t="shared" si="48"/>
        <v>0</v>
      </c>
      <c r="M341" s="17">
        <f>VLOOKUP(B341,Encargos!$A$8:$B$652,2,0)</f>
        <v>2.1410000000000001E-3</v>
      </c>
    </row>
    <row r="342" spans="1:13">
      <c r="A342">
        <f t="shared" si="53"/>
        <v>28</v>
      </c>
      <c r="B342" s="1">
        <v>54848</v>
      </c>
      <c r="C342" s="6">
        <f t="shared" si="49"/>
        <v>0</v>
      </c>
      <c r="D342" s="6">
        <f t="shared" si="45"/>
        <v>0</v>
      </c>
      <c r="E342" s="6">
        <f t="shared" si="46"/>
        <v>0</v>
      </c>
      <c r="F342" s="6"/>
      <c r="G342" s="6"/>
      <c r="H342" s="6">
        <f t="shared" si="47"/>
        <v>0</v>
      </c>
      <c r="I342" s="6">
        <f t="shared" si="51"/>
        <v>0</v>
      </c>
      <c r="J342" s="6">
        <f t="shared" si="52"/>
        <v>0</v>
      </c>
      <c r="K342" s="6">
        <f t="shared" si="50"/>
        <v>0</v>
      </c>
      <c r="L342" s="6">
        <f t="shared" si="48"/>
        <v>0</v>
      </c>
      <c r="M342" s="17">
        <f>VLOOKUP(B342,Encargos!$A$8:$B$652,2,0)</f>
        <v>1.684E-3</v>
      </c>
    </row>
    <row r="343" spans="1:13">
      <c r="A343">
        <f t="shared" si="53"/>
        <v>27</v>
      </c>
      <c r="B343" s="1">
        <v>54879</v>
      </c>
      <c r="C343" s="6">
        <f t="shared" si="49"/>
        <v>0</v>
      </c>
      <c r="D343" s="6">
        <f t="shared" si="45"/>
        <v>0</v>
      </c>
      <c r="E343" s="6">
        <f t="shared" si="46"/>
        <v>0</v>
      </c>
      <c r="F343" s="6"/>
      <c r="G343" s="6"/>
      <c r="H343" s="6">
        <f t="shared" si="47"/>
        <v>0</v>
      </c>
      <c r="I343" s="6">
        <f t="shared" si="51"/>
        <v>0</v>
      </c>
      <c r="J343" s="6">
        <f t="shared" si="52"/>
        <v>0</v>
      </c>
      <c r="K343" s="6">
        <f t="shared" si="50"/>
        <v>0</v>
      </c>
      <c r="L343" s="6">
        <f t="shared" si="48"/>
        <v>0</v>
      </c>
      <c r="M343" s="17">
        <f>VLOOKUP(B343,Encargos!$A$8:$B$652,2,0)</f>
        <v>1.4450000000000001E-3</v>
      </c>
    </row>
    <row r="344" spans="1:13">
      <c r="A344">
        <f t="shared" si="53"/>
        <v>26</v>
      </c>
      <c r="B344" s="1">
        <v>54909</v>
      </c>
      <c r="C344" s="6">
        <f t="shared" si="49"/>
        <v>0</v>
      </c>
      <c r="D344" s="6">
        <f t="shared" si="45"/>
        <v>0</v>
      </c>
      <c r="E344" s="6">
        <f t="shared" si="46"/>
        <v>0</v>
      </c>
      <c r="F344" s="6"/>
      <c r="G344" s="6"/>
      <c r="H344" s="6">
        <f t="shared" si="47"/>
        <v>0</v>
      </c>
      <c r="I344" s="6">
        <f t="shared" si="51"/>
        <v>0</v>
      </c>
      <c r="J344" s="6">
        <f t="shared" si="52"/>
        <v>0</v>
      </c>
      <c r="K344" s="6">
        <f t="shared" si="50"/>
        <v>0</v>
      </c>
      <c r="L344" s="6">
        <f t="shared" si="48"/>
        <v>0</v>
      </c>
      <c r="M344" s="17">
        <f>VLOOKUP(B344,Encargos!$A$8:$B$652,2,0)</f>
        <v>2.1619999999999999E-3</v>
      </c>
    </row>
    <row r="345" spans="1:13">
      <c r="A345">
        <f t="shared" si="53"/>
        <v>25</v>
      </c>
      <c r="B345" s="1">
        <v>54940</v>
      </c>
      <c r="C345" s="6">
        <f t="shared" si="49"/>
        <v>0</v>
      </c>
      <c r="D345" s="6">
        <f t="shared" si="45"/>
        <v>0</v>
      </c>
      <c r="E345" s="6">
        <f t="shared" si="46"/>
        <v>0</v>
      </c>
      <c r="F345" s="6"/>
      <c r="G345" s="6"/>
      <c r="H345" s="6">
        <f t="shared" si="47"/>
        <v>0</v>
      </c>
      <c r="I345" s="6">
        <f t="shared" si="51"/>
        <v>0</v>
      </c>
      <c r="J345" s="6">
        <f t="shared" si="52"/>
        <v>0</v>
      </c>
      <c r="K345" s="6">
        <f t="shared" si="50"/>
        <v>0</v>
      </c>
      <c r="L345" s="6">
        <f t="shared" si="48"/>
        <v>0</v>
      </c>
      <c r="M345" s="17">
        <f>VLOOKUP(B345,Encargos!$A$8:$B$652,2,0)</f>
        <v>1.684E-3</v>
      </c>
    </row>
    <row r="346" spans="1:13">
      <c r="A346">
        <f t="shared" si="53"/>
        <v>24</v>
      </c>
      <c r="B346" s="1">
        <v>54970</v>
      </c>
      <c r="C346" s="6">
        <f t="shared" si="49"/>
        <v>0</v>
      </c>
      <c r="D346" s="6">
        <f t="shared" si="45"/>
        <v>0</v>
      </c>
      <c r="E346" s="6">
        <f t="shared" si="46"/>
        <v>0</v>
      </c>
      <c r="F346" s="6"/>
      <c r="G346" s="6"/>
      <c r="H346" s="6">
        <f t="shared" si="47"/>
        <v>0</v>
      </c>
      <c r="I346" s="6">
        <f t="shared" si="51"/>
        <v>0</v>
      </c>
      <c r="J346" s="6">
        <f t="shared" si="52"/>
        <v>0</v>
      </c>
      <c r="K346" s="6">
        <f t="shared" si="50"/>
        <v>0</v>
      </c>
      <c r="L346" s="6">
        <f t="shared" si="48"/>
        <v>0</v>
      </c>
      <c r="M346" s="17">
        <f>VLOOKUP(B346,Encargos!$A$8:$B$652,2,0)</f>
        <v>1.923E-3</v>
      </c>
    </row>
    <row r="347" spans="1:13">
      <c r="A347">
        <f t="shared" si="53"/>
        <v>23</v>
      </c>
      <c r="B347" s="1">
        <v>55001</v>
      </c>
      <c r="C347" s="6">
        <f t="shared" si="49"/>
        <v>0</v>
      </c>
      <c r="D347" s="6">
        <f t="shared" si="45"/>
        <v>0</v>
      </c>
      <c r="E347" s="6">
        <f t="shared" si="46"/>
        <v>0</v>
      </c>
      <c r="F347" s="6"/>
      <c r="G347" s="6"/>
      <c r="H347" s="6">
        <f t="shared" si="47"/>
        <v>0</v>
      </c>
      <c r="I347" s="6">
        <f t="shared" si="51"/>
        <v>0</v>
      </c>
      <c r="J347" s="6">
        <f t="shared" si="52"/>
        <v>0</v>
      </c>
      <c r="K347" s="6">
        <f t="shared" si="50"/>
        <v>0</v>
      </c>
      <c r="L347" s="6">
        <f t="shared" si="48"/>
        <v>0</v>
      </c>
      <c r="M347" s="17">
        <f>VLOOKUP(B347,Encargos!$A$8:$B$652,2,0)</f>
        <v>1.923E-3</v>
      </c>
    </row>
    <row r="348" spans="1:13">
      <c r="A348">
        <f t="shared" si="53"/>
        <v>22</v>
      </c>
      <c r="B348" s="1">
        <v>55032</v>
      </c>
      <c r="C348" s="6">
        <f t="shared" si="49"/>
        <v>0</v>
      </c>
      <c r="D348" s="6">
        <f t="shared" si="45"/>
        <v>0</v>
      </c>
      <c r="E348" s="6">
        <f t="shared" si="46"/>
        <v>0</v>
      </c>
      <c r="F348" s="6"/>
      <c r="G348" s="6"/>
      <c r="H348" s="6">
        <f t="shared" si="47"/>
        <v>0</v>
      </c>
      <c r="I348" s="6">
        <f t="shared" si="51"/>
        <v>0</v>
      </c>
      <c r="J348" s="6">
        <f t="shared" si="52"/>
        <v>0</v>
      </c>
      <c r="K348" s="6">
        <f t="shared" si="50"/>
        <v>0</v>
      </c>
      <c r="L348" s="6">
        <f t="shared" si="48"/>
        <v>0</v>
      </c>
      <c r="M348" s="17">
        <f>VLOOKUP(B348,Encargos!$A$8:$B$652,2,0)</f>
        <v>1.684E-3</v>
      </c>
    </row>
    <row r="349" spans="1:13">
      <c r="A349">
        <f t="shared" si="53"/>
        <v>21</v>
      </c>
      <c r="B349" s="1">
        <v>55062</v>
      </c>
      <c r="C349" s="6">
        <f t="shared" si="49"/>
        <v>0</v>
      </c>
      <c r="D349" s="6">
        <f t="shared" si="45"/>
        <v>0</v>
      </c>
      <c r="E349" s="6">
        <f t="shared" si="46"/>
        <v>0</v>
      </c>
      <c r="F349" s="6"/>
      <c r="G349" s="6"/>
      <c r="H349" s="6">
        <f t="shared" si="47"/>
        <v>0</v>
      </c>
      <c r="I349" s="6">
        <f t="shared" si="51"/>
        <v>0</v>
      </c>
      <c r="J349" s="6">
        <f t="shared" si="52"/>
        <v>0</v>
      </c>
      <c r="K349" s="6">
        <f t="shared" si="50"/>
        <v>0</v>
      </c>
      <c r="L349" s="6">
        <f t="shared" si="48"/>
        <v>0</v>
      </c>
      <c r="M349" s="17">
        <f>VLOOKUP(B349,Encargos!$A$8:$B$652,2,0)</f>
        <v>2.1619999999999999E-3</v>
      </c>
    </row>
    <row r="350" spans="1:13">
      <c r="A350">
        <f t="shared" si="53"/>
        <v>20</v>
      </c>
      <c r="B350" s="1">
        <v>55093</v>
      </c>
      <c r="C350" s="6">
        <f t="shared" si="49"/>
        <v>0</v>
      </c>
      <c r="D350" s="6">
        <f t="shared" si="45"/>
        <v>0</v>
      </c>
      <c r="E350" s="6">
        <f t="shared" si="46"/>
        <v>0</v>
      </c>
      <c r="F350" s="6"/>
      <c r="G350" s="6"/>
      <c r="H350" s="6">
        <f t="shared" si="47"/>
        <v>0</v>
      </c>
      <c r="I350" s="6">
        <f t="shared" si="51"/>
        <v>0</v>
      </c>
      <c r="J350" s="6">
        <f t="shared" si="52"/>
        <v>0</v>
      </c>
      <c r="K350" s="6">
        <f t="shared" si="50"/>
        <v>0</v>
      </c>
      <c r="L350" s="6">
        <f t="shared" si="48"/>
        <v>0</v>
      </c>
      <c r="M350" s="17">
        <f>VLOOKUP(B350,Encargos!$A$8:$B$652,2,0)</f>
        <v>1.923E-3</v>
      </c>
    </row>
    <row r="351" spans="1:13">
      <c r="A351">
        <f t="shared" si="53"/>
        <v>19</v>
      </c>
      <c r="B351" s="1">
        <v>55123</v>
      </c>
      <c r="C351" s="6">
        <f t="shared" si="49"/>
        <v>0</v>
      </c>
      <c r="D351" s="6">
        <f t="shared" si="45"/>
        <v>0</v>
      </c>
      <c r="E351" s="6">
        <f t="shared" si="46"/>
        <v>0</v>
      </c>
      <c r="F351" s="6"/>
      <c r="G351" s="6"/>
      <c r="H351" s="6">
        <f t="shared" si="47"/>
        <v>0</v>
      </c>
      <c r="I351" s="6">
        <f t="shared" si="51"/>
        <v>0</v>
      </c>
      <c r="J351" s="6">
        <f t="shared" si="52"/>
        <v>0</v>
      </c>
      <c r="K351" s="6">
        <f t="shared" si="50"/>
        <v>0</v>
      </c>
      <c r="L351" s="6">
        <f t="shared" si="48"/>
        <v>0</v>
      </c>
      <c r="M351" s="17">
        <f>VLOOKUP(B351,Encargos!$A$8:$B$652,2,0)</f>
        <v>1.684E-3</v>
      </c>
    </row>
    <row r="352" spans="1:13">
      <c r="A352">
        <f t="shared" si="53"/>
        <v>18</v>
      </c>
      <c r="B352" s="1">
        <v>55154</v>
      </c>
      <c r="C352" s="6">
        <f t="shared" si="49"/>
        <v>0</v>
      </c>
      <c r="D352" s="6">
        <f t="shared" si="45"/>
        <v>0</v>
      </c>
      <c r="E352" s="6">
        <f t="shared" si="46"/>
        <v>0</v>
      </c>
      <c r="F352" s="6"/>
      <c r="G352" s="6"/>
      <c r="H352" s="6">
        <f t="shared" si="47"/>
        <v>0</v>
      </c>
      <c r="I352" s="6">
        <f t="shared" si="51"/>
        <v>0</v>
      </c>
      <c r="J352" s="6">
        <f t="shared" si="52"/>
        <v>0</v>
      </c>
      <c r="K352" s="6">
        <f t="shared" si="50"/>
        <v>0</v>
      </c>
      <c r="L352" s="6">
        <f t="shared" si="48"/>
        <v>0</v>
      </c>
      <c r="M352" s="17">
        <f>VLOOKUP(B352,Encargos!$A$8:$B$652,2,0)</f>
        <v>1.923E-3</v>
      </c>
    </row>
    <row r="353" spans="1:13">
      <c r="A353">
        <f t="shared" si="53"/>
        <v>17</v>
      </c>
      <c r="B353" s="1">
        <v>55185</v>
      </c>
      <c r="C353" s="6">
        <f t="shared" si="49"/>
        <v>0</v>
      </c>
      <c r="D353" s="6">
        <f t="shared" si="45"/>
        <v>0</v>
      </c>
      <c r="E353" s="6">
        <f t="shared" si="46"/>
        <v>0</v>
      </c>
      <c r="F353" s="6"/>
      <c r="G353" s="6"/>
      <c r="H353" s="6">
        <f t="shared" si="47"/>
        <v>0</v>
      </c>
      <c r="I353" s="6">
        <f t="shared" si="51"/>
        <v>0</v>
      </c>
      <c r="J353" s="6">
        <f t="shared" si="52"/>
        <v>0</v>
      </c>
      <c r="K353" s="6">
        <f t="shared" si="50"/>
        <v>0</v>
      </c>
      <c r="L353" s="6">
        <f t="shared" si="48"/>
        <v>0</v>
      </c>
      <c r="M353" s="17">
        <f>VLOOKUP(B353,Encargos!$A$8:$B$652,2,0)</f>
        <v>1.923E-3</v>
      </c>
    </row>
    <row r="354" spans="1:13">
      <c r="A354">
        <f t="shared" si="53"/>
        <v>16</v>
      </c>
      <c r="B354" s="1">
        <v>55213</v>
      </c>
      <c r="C354" s="6">
        <f t="shared" si="49"/>
        <v>0</v>
      </c>
      <c r="D354" s="6">
        <f t="shared" si="45"/>
        <v>0</v>
      </c>
      <c r="E354" s="6">
        <f t="shared" si="46"/>
        <v>0</v>
      </c>
      <c r="F354" s="6"/>
      <c r="G354" s="6"/>
      <c r="H354" s="6">
        <f t="shared" si="47"/>
        <v>0</v>
      </c>
      <c r="I354" s="6">
        <f t="shared" si="51"/>
        <v>0</v>
      </c>
      <c r="J354" s="6">
        <f t="shared" si="52"/>
        <v>0</v>
      </c>
      <c r="K354" s="6">
        <f t="shared" si="50"/>
        <v>0</v>
      </c>
      <c r="L354" s="6">
        <f t="shared" si="48"/>
        <v>0</v>
      </c>
      <c r="M354" s="17">
        <f>VLOOKUP(B354,Encargos!$A$8:$B$652,2,0)</f>
        <v>1.923E-3</v>
      </c>
    </row>
    <row r="355" spans="1:13">
      <c r="A355">
        <f t="shared" si="53"/>
        <v>15</v>
      </c>
      <c r="B355" s="1">
        <v>55244</v>
      </c>
      <c r="C355" s="6">
        <f t="shared" si="49"/>
        <v>0</v>
      </c>
      <c r="D355" s="6">
        <f t="shared" si="45"/>
        <v>0</v>
      </c>
      <c r="E355" s="6">
        <f t="shared" si="46"/>
        <v>0</v>
      </c>
      <c r="F355" s="6"/>
      <c r="G355" s="6"/>
      <c r="H355" s="6">
        <f t="shared" si="47"/>
        <v>0</v>
      </c>
      <c r="I355" s="6">
        <f t="shared" si="51"/>
        <v>0</v>
      </c>
      <c r="J355" s="6">
        <f t="shared" si="52"/>
        <v>0</v>
      </c>
      <c r="K355" s="6">
        <f t="shared" si="50"/>
        <v>0</v>
      </c>
      <c r="L355" s="6">
        <f t="shared" si="48"/>
        <v>0</v>
      </c>
      <c r="M355" s="17">
        <f>VLOOKUP(B355,Encargos!$A$8:$B$652,2,0)</f>
        <v>1.4450000000000001E-3</v>
      </c>
    </row>
    <row r="356" spans="1:13">
      <c r="A356">
        <f t="shared" si="53"/>
        <v>14</v>
      </c>
      <c r="B356" s="1">
        <v>55274</v>
      </c>
      <c r="C356" s="6">
        <f t="shared" si="49"/>
        <v>0</v>
      </c>
      <c r="D356" s="6">
        <f t="shared" si="45"/>
        <v>0</v>
      </c>
      <c r="E356" s="6">
        <f t="shared" si="46"/>
        <v>0</v>
      </c>
      <c r="F356" s="6"/>
      <c r="G356" s="6"/>
      <c r="H356" s="6">
        <f t="shared" si="47"/>
        <v>0</v>
      </c>
      <c r="I356" s="6">
        <f t="shared" si="51"/>
        <v>0</v>
      </c>
      <c r="J356" s="6">
        <f t="shared" si="52"/>
        <v>0</v>
      </c>
      <c r="K356" s="6">
        <f t="shared" si="50"/>
        <v>0</v>
      </c>
      <c r="L356" s="6">
        <f t="shared" si="48"/>
        <v>0</v>
      </c>
      <c r="M356" s="17">
        <f>VLOOKUP(B356,Encargos!$A$8:$B$652,2,0)</f>
        <v>2.1619999999999999E-3</v>
      </c>
    </row>
    <row r="357" spans="1:13">
      <c r="A357">
        <f t="shared" si="53"/>
        <v>13</v>
      </c>
      <c r="B357" s="1">
        <v>55305</v>
      </c>
      <c r="C357" s="6">
        <f t="shared" si="49"/>
        <v>0</v>
      </c>
      <c r="D357" s="6">
        <f t="shared" si="45"/>
        <v>0</v>
      </c>
      <c r="E357" s="6">
        <f t="shared" si="46"/>
        <v>0</v>
      </c>
      <c r="F357" s="6"/>
      <c r="G357" s="6"/>
      <c r="H357" s="6">
        <f t="shared" si="47"/>
        <v>0</v>
      </c>
      <c r="I357" s="6">
        <f t="shared" si="51"/>
        <v>0</v>
      </c>
      <c r="J357" s="6">
        <f t="shared" si="52"/>
        <v>0</v>
      </c>
      <c r="K357" s="6">
        <f t="shared" si="50"/>
        <v>0</v>
      </c>
      <c r="L357" s="6">
        <f t="shared" si="48"/>
        <v>0</v>
      </c>
      <c r="M357" s="17">
        <f>VLOOKUP(B357,Encargos!$A$8:$B$652,2,0)</f>
        <v>1.4450000000000001E-3</v>
      </c>
    </row>
    <row r="358" spans="1:13">
      <c r="A358">
        <f t="shared" si="53"/>
        <v>12</v>
      </c>
      <c r="B358" s="1">
        <v>55335</v>
      </c>
      <c r="C358" s="6">
        <f t="shared" si="49"/>
        <v>0</v>
      </c>
      <c r="D358" s="6">
        <f t="shared" si="45"/>
        <v>0</v>
      </c>
      <c r="E358" s="6">
        <f t="shared" si="46"/>
        <v>0</v>
      </c>
      <c r="F358" s="6"/>
      <c r="G358" s="6"/>
      <c r="H358" s="6">
        <f t="shared" si="47"/>
        <v>0</v>
      </c>
      <c r="I358" s="6">
        <f t="shared" si="51"/>
        <v>0</v>
      </c>
      <c r="J358" s="6">
        <f t="shared" si="52"/>
        <v>0</v>
      </c>
      <c r="K358" s="6">
        <f t="shared" si="50"/>
        <v>0</v>
      </c>
      <c r="L358" s="6">
        <f t="shared" si="48"/>
        <v>0</v>
      </c>
      <c r="M358" s="17">
        <f>VLOOKUP(B358,Encargos!$A$8:$B$652,2,0)</f>
        <v>2.1619999999999999E-3</v>
      </c>
    </row>
    <row r="359" spans="1:13">
      <c r="A359">
        <f t="shared" si="53"/>
        <v>11</v>
      </c>
      <c r="B359" s="1">
        <v>55366</v>
      </c>
      <c r="C359" s="6">
        <f t="shared" si="49"/>
        <v>0</v>
      </c>
      <c r="D359" s="6">
        <f t="shared" si="45"/>
        <v>0</v>
      </c>
      <c r="E359" s="6">
        <f t="shared" si="46"/>
        <v>0</v>
      </c>
      <c r="F359" s="6"/>
      <c r="G359" s="6"/>
      <c r="H359" s="6">
        <f t="shared" si="47"/>
        <v>0</v>
      </c>
      <c r="I359" s="6">
        <f t="shared" si="51"/>
        <v>0</v>
      </c>
      <c r="J359" s="6">
        <f t="shared" si="52"/>
        <v>0</v>
      </c>
      <c r="K359" s="6">
        <f t="shared" si="50"/>
        <v>0</v>
      </c>
      <c r="L359" s="6">
        <f t="shared" si="48"/>
        <v>0</v>
      </c>
      <c r="M359" s="17">
        <f>VLOOKUP(B359,Encargos!$A$8:$B$652,2,0)</f>
        <v>1.923E-3</v>
      </c>
    </row>
    <row r="360" spans="1:13">
      <c r="A360">
        <f t="shared" si="53"/>
        <v>10</v>
      </c>
      <c r="B360" s="1">
        <v>55397</v>
      </c>
      <c r="C360" s="6">
        <f t="shared" si="49"/>
        <v>0</v>
      </c>
      <c r="D360" s="6">
        <f t="shared" si="45"/>
        <v>0</v>
      </c>
      <c r="E360" s="6">
        <f t="shared" si="46"/>
        <v>0</v>
      </c>
      <c r="F360" s="6"/>
      <c r="G360" s="6"/>
      <c r="H360" s="6">
        <f t="shared" si="47"/>
        <v>0</v>
      </c>
      <c r="I360" s="6">
        <f t="shared" si="51"/>
        <v>0</v>
      </c>
      <c r="J360" s="6">
        <f t="shared" si="52"/>
        <v>0</v>
      </c>
      <c r="K360" s="6">
        <f t="shared" si="50"/>
        <v>0</v>
      </c>
      <c r="L360" s="6">
        <f t="shared" si="48"/>
        <v>0</v>
      </c>
      <c r="M360" s="17">
        <f>VLOOKUP(B360,Encargos!$A$8:$B$652,2,0)</f>
        <v>1.684E-3</v>
      </c>
    </row>
    <row r="361" spans="1:13">
      <c r="A361">
        <f t="shared" si="53"/>
        <v>9</v>
      </c>
      <c r="B361" s="1">
        <v>55427</v>
      </c>
      <c r="C361" s="6">
        <f t="shared" si="49"/>
        <v>0</v>
      </c>
      <c r="D361" s="6">
        <f t="shared" si="45"/>
        <v>0</v>
      </c>
      <c r="E361" s="6">
        <f t="shared" si="46"/>
        <v>0</v>
      </c>
      <c r="F361" s="6"/>
      <c r="G361" s="6"/>
      <c r="H361" s="6">
        <f t="shared" si="47"/>
        <v>0</v>
      </c>
      <c r="I361" s="6">
        <f t="shared" si="51"/>
        <v>0</v>
      </c>
      <c r="J361" s="6">
        <f t="shared" si="52"/>
        <v>0</v>
      </c>
      <c r="K361" s="6">
        <f t="shared" si="50"/>
        <v>0</v>
      </c>
      <c r="L361" s="6">
        <f t="shared" si="48"/>
        <v>0</v>
      </c>
      <c r="M361" s="17">
        <f>VLOOKUP(B361,Encargos!$A$8:$B$652,2,0)</f>
        <v>2.1619999999999999E-3</v>
      </c>
    </row>
    <row r="362" spans="1:13">
      <c r="A362">
        <f t="shared" si="53"/>
        <v>8</v>
      </c>
      <c r="B362" s="1">
        <v>55458</v>
      </c>
      <c r="C362" s="6">
        <f t="shared" si="49"/>
        <v>0</v>
      </c>
      <c r="D362" s="6">
        <f t="shared" si="45"/>
        <v>0</v>
      </c>
      <c r="E362" s="6">
        <f t="shared" si="46"/>
        <v>0</v>
      </c>
      <c r="F362" s="6"/>
      <c r="G362" s="6"/>
      <c r="H362" s="6">
        <f t="shared" si="47"/>
        <v>0</v>
      </c>
      <c r="I362" s="6">
        <f t="shared" si="51"/>
        <v>0</v>
      </c>
      <c r="J362" s="6">
        <f t="shared" si="52"/>
        <v>0</v>
      </c>
      <c r="K362" s="6">
        <f t="shared" si="50"/>
        <v>0</v>
      </c>
      <c r="L362" s="6">
        <f t="shared" si="48"/>
        <v>0</v>
      </c>
      <c r="M362" s="17">
        <f>VLOOKUP(B362,Encargos!$A$8:$B$652,2,0)</f>
        <v>1.684E-3</v>
      </c>
    </row>
    <row r="363" spans="1:13">
      <c r="A363">
        <f t="shared" si="53"/>
        <v>7</v>
      </c>
      <c r="B363" s="1">
        <v>55488</v>
      </c>
      <c r="C363" s="6">
        <f t="shared" si="49"/>
        <v>0</v>
      </c>
      <c r="D363" s="6">
        <f t="shared" si="45"/>
        <v>0</v>
      </c>
      <c r="E363" s="6">
        <f t="shared" si="46"/>
        <v>0</v>
      </c>
      <c r="F363" s="6"/>
      <c r="G363" s="6"/>
      <c r="H363" s="6">
        <f t="shared" si="47"/>
        <v>0</v>
      </c>
      <c r="I363" s="6">
        <f t="shared" si="51"/>
        <v>0</v>
      </c>
      <c r="J363" s="6">
        <f t="shared" si="52"/>
        <v>0</v>
      </c>
      <c r="K363" s="6">
        <f t="shared" si="50"/>
        <v>0</v>
      </c>
      <c r="L363" s="6">
        <f t="shared" si="48"/>
        <v>0</v>
      </c>
      <c r="M363" s="17">
        <f>VLOOKUP(B363,Encargos!$A$8:$B$652,2,0)</f>
        <v>1.923E-3</v>
      </c>
    </row>
    <row r="364" spans="1:13">
      <c r="A364">
        <f t="shared" si="53"/>
        <v>6</v>
      </c>
      <c r="B364" s="1">
        <v>55519</v>
      </c>
      <c r="C364" s="6">
        <f t="shared" si="49"/>
        <v>0</v>
      </c>
      <c r="D364" s="6">
        <f t="shared" si="45"/>
        <v>0</v>
      </c>
      <c r="E364" s="6">
        <f t="shared" si="46"/>
        <v>0</v>
      </c>
      <c r="F364" s="6"/>
      <c r="G364" s="6"/>
      <c r="H364" s="6">
        <f t="shared" si="47"/>
        <v>0</v>
      </c>
      <c r="I364" s="6">
        <f t="shared" si="51"/>
        <v>0</v>
      </c>
      <c r="J364" s="6">
        <f t="shared" si="52"/>
        <v>0</v>
      </c>
      <c r="K364" s="6">
        <f t="shared" si="50"/>
        <v>0</v>
      </c>
      <c r="L364" s="6">
        <f t="shared" si="48"/>
        <v>0</v>
      </c>
      <c r="M364" s="17">
        <f>VLOOKUP(B364,Encargos!$A$8:$B$652,2,0)</f>
        <v>1.923E-3</v>
      </c>
    </row>
    <row r="365" spans="1:13">
      <c r="A365">
        <f t="shared" si="53"/>
        <v>5</v>
      </c>
      <c r="B365" s="1">
        <v>55550</v>
      </c>
      <c r="C365" s="6">
        <f t="shared" si="49"/>
        <v>0</v>
      </c>
      <c r="D365" s="6">
        <f t="shared" si="45"/>
        <v>0</v>
      </c>
      <c r="E365" s="6">
        <f t="shared" si="46"/>
        <v>0</v>
      </c>
      <c r="F365" s="6"/>
      <c r="G365" s="6"/>
      <c r="H365" s="6">
        <f t="shared" si="47"/>
        <v>0</v>
      </c>
      <c r="I365" s="6">
        <f t="shared" si="51"/>
        <v>0</v>
      </c>
      <c r="J365" s="6">
        <f t="shared" si="52"/>
        <v>0</v>
      </c>
      <c r="K365" s="6">
        <f t="shared" si="50"/>
        <v>0</v>
      </c>
      <c r="L365" s="6">
        <f t="shared" si="48"/>
        <v>0</v>
      </c>
      <c r="M365" s="17">
        <f>VLOOKUP(B365,Encargos!$A$8:$B$652,2,0)</f>
        <v>1.684E-3</v>
      </c>
    </row>
    <row r="366" spans="1:13">
      <c r="A366">
        <f t="shared" si="53"/>
        <v>4</v>
      </c>
      <c r="B366" s="1">
        <v>55579</v>
      </c>
      <c r="C366" s="6">
        <f t="shared" si="49"/>
        <v>0</v>
      </c>
      <c r="D366" s="6">
        <f t="shared" si="45"/>
        <v>0</v>
      </c>
      <c r="E366" s="6">
        <f t="shared" si="46"/>
        <v>0</v>
      </c>
      <c r="F366" s="6"/>
      <c r="G366" s="6"/>
      <c r="H366" s="6">
        <f t="shared" si="47"/>
        <v>0</v>
      </c>
      <c r="I366" s="6">
        <f t="shared" si="51"/>
        <v>0</v>
      </c>
      <c r="J366" s="6">
        <f t="shared" si="52"/>
        <v>0</v>
      </c>
      <c r="K366" s="6">
        <f t="shared" si="50"/>
        <v>0</v>
      </c>
      <c r="L366" s="6">
        <f t="shared" si="48"/>
        <v>0</v>
      </c>
      <c r="M366" s="17">
        <f>VLOOKUP(B366,Encargos!$A$8:$B$652,2,0)</f>
        <v>2.1199999999999999E-3</v>
      </c>
    </row>
    <row r="367" spans="1:13">
      <c r="A367">
        <f t="shared" si="53"/>
        <v>3</v>
      </c>
      <c r="B367" s="1">
        <v>55610</v>
      </c>
      <c r="C367" s="6">
        <f t="shared" si="49"/>
        <v>0</v>
      </c>
      <c r="D367" s="6">
        <f t="shared" si="45"/>
        <v>0</v>
      </c>
      <c r="E367" s="6">
        <f t="shared" si="46"/>
        <v>0</v>
      </c>
      <c r="F367" s="6"/>
      <c r="G367" s="6"/>
      <c r="H367" s="6">
        <f t="shared" si="47"/>
        <v>0</v>
      </c>
      <c r="I367" s="6">
        <f t="shared" si="51"/>
        <v>0</v>
      </c>
      <c r="J367" s="6">
        <f t="shared" si="52"/>
        <v>0</v>
      </c>
      <c r="K367" s="6">
        <f t="shared" si="50"/>
        <v>0</v>
      </c>
      <c r="L367" s="6">
        <f t="shared" ref="L367:L369" si="54">SUM(E367:H367)-I367</f>
        <v>0</v>
      </c>
      <c r="M367" s="17">
        <f>VLOOKUP(B367,Encargos!$A$8:$B$652,2,0)</f>
        <v>1.645E-3</v>
      </c>
    </row>
    <row r="368" spans="1:13">
      <c r="A368">
        <f t="shared" si="53"/>
        <v>2</v>
      </c>
      <c r="B368" s="1">
        <v>55640</v>
      </c>
      <c r="C368" s="6">
        <f t="shared" si="49"/>
        <v>0</v>
      </c>
      <c r="D368" s="6">
        <f t="shared" si="45"/>
        <v>0</v>
      </c>
      <c r="E368" s="6">
        <f t="shared" si="46"/>
        <v>0</v>
      </c>
      <c r="F368" s="6"/>
      <c r="G368" s="6"/>
      <c r="H368" s="6">
        <f t="shared" si="47"/>
        <v>0</v>
      </c>
      <c r="I368" s="6">
        <f t="shared" si="51"/>
        <v>0</v>
      </c>
      <c r="J368" s="6">
        <f t="shared" si="52"/>
        <v>0</v>
      </c>
      <c r="K368" s="6">
        <f t="shared" si="50"/>
        <v>0</v>
      </c>
      <c r="L368" s="6">
        <f t="shared" si="54"/>
        <v>0</v>
      </c>
      <c r="M368" s="17">
        <f>VLOOKUP(B368,Encargos!$A$8:$B$652,2,0)</f>
        <v>1.645E-3</v>
      </c>
    </row>
    <row r="369" spans="1:13">
      <c r="A369">
        <f t="shared" si="53"/>
        <v>1</v>
      </c>
      <c r="B369" s="1">
        <v>55671</v>
      </c>
      <c r="C369" s="6">
        <f t="shared" si="49"/>
        <v>0</v>
      </c>
      <c r="D369" s="6">
        <f t="shared" si="45"/>
        <v>0</v>
      </c>
      <c r="E369" s="6">
        <f t="shared" si="46"/>
        <v>0</v>
      </c>
      <c r="F369" s="6"/>
      <c r="G369" s="6"/>
      <c r="H369" s="6">
        <f t="shared" si="47"/>
        <v>0</v>
      </c>
      <c r="I369" s="6">
        <f t="shared" si="51"/>
        <v>0</v>
      </c>
      <c r="J369" s="6">
        <f t="shared" si="52"/>
        <v>0</v>
      </c>
      <c r="K369" s="6">
        <f t="shared" si="50"/>
        <v>0</v>
      </c>
      <c r="L369" s="6">
        <f t="shared" si="54"/>
        <v>0</v>
      </c>
      <c r="M369" s="17">
        <f>VLOOKUP(B369,Encargos!$A$8:$B$652,2,0)</f>
        <v>1.8829999999999999E-3</v>
      </c>
    </row>
    <row r="370" spans="1:13">
      <c r="B370" s="1"/>
      <c r="C370" s="16"/>
      <c r="D370" s="16"/>
      <c r="E370" s="16"/>
      <c r="F370" s="16"/>
      <c r="G370" s="29"/>
      <c r="H370" s="16"/>
      <c r="I370" s="18"/>
      <c r="J370" s="16"/>
      <c r="K370" s="19"/>
      <c r="L370" s="16"/>
      <c r="M370" s="17" t="e">
        <f>VLOOKUP(B370,Encargos!$A$8:$B$652,2,0)</f>
        <v>#N/A</v>
      </c>
    </row>
    <row r="371" spans="1:13">
      <c r="B371" s="1"/>
      <c r="M371" s="17" t="e">
        <f>VLOOKUP(B371,Encargos!$A$8:$B$652,2,0)</f>
        <v>#N/A</v>
      </c>
    </row>
    <row r="372" spans="1:13">
      <c r="B372" s="1"/>
      <c r="M372" s="17" t="e">
        <f>VLOOKUP(B372,Encargos!$A$8:$B$652,2,0)</f>
        <v>#N/A</v>
      </c>
    </row>
    <row r="373" spans="1:13">
      <c r="B373" s="1"/>
      <c r="M373" s="17" t="e">
        <f>VLOOKUP(B373,Encargos!$A$8:$B$652,2,0)</f>
        <v>#N/A</v>
      </c>
    </row>
    <row r="374" spans="1:13">
      <c r="B374" s="1"/>
      <c r="M374" s="17" t="e">
        <f>VLOOKUP(B374,Encargos!$A$8:$B$652,2,0)</f>
        <v>#N/A</v>
      </c>
    </row>
    <row r="375" spans="1:13">
      <c r="B375" s="1"/>
      <c r="M375" s="17" t="e">
        <f>VLOOKUP(B375,Encargos!$A$8:$B$652,2,0)</f>
        <v>#N/A</v>
      </c>
    </row>
    <row r="376" spans="1:13">
      <c r="B376" s="1"/>
      <c r="M376" s="17" t="e">
        <f>VLOOKUP(B376,Encargos!$A$8:$B$652,2,0)</f>
        <v>#N/A</v>
      </c>
    </row>
    <row r="377" spans="1:13">
      <c r="B377" s="1"/>
      <c r="M377" s="17" t="e">
        <f>VLOOKUP(B377,Encargos!$A$8:$B$652,2,0)</f>
        <v>#N/A</v>
      </c>
    </row>
    <row r="378" spans="1:13">
      <c r="B378" s="1"/>
      <c r="M378" s="17" t="e">
        <f>VLOOKUP(B378,Encargos!$A$8:$B$652,2,0)</f>
        <v>#N/A</v>
      </c>
    </row>
    <row r="379" spans="1:13">
      <c r="B379" s="1"/>
      <c r="M379" s="17" t="e">
        <f>VLOOKUP(B379,Encargos!$A$8:$B$652,2,0)</f>
        <v>#N/A</v>
      </c>
    </row>
    <row r="380" spans="1:13">
      <c r="B380" s="1"/>
      <c r="M380" s="17" t="e">
        <f>VLOOKUP(B380,Encargos!$A$8:$B$652,2,0)</f>
        <v>#N/A</v>
      </c>
    </row>
    <row r="381" spans="1:13">
      <c r="B381" s="1"/>
      <c r="M381" s="17" t="e">
        <f>VLOOKUP(B381,Encargos!$A$8:$B$652,2,0)</f>
        <v>#N/A</v>
      </c>
    </row>
    <row r="382" spans="1:13">
      <c r="B382" s="1"/>
      <c r="M382" s="17" t="e">
        <f>VLOOKUP(B382,Encargos!$A$8:$B$652,2,0)</f>
        <v>#N/A</v>
      </c>
    </row>
    <row r="383" spans="1:13">
      <c r="B383" s="1"/>
      <c r="M383" s="17" t="e">
        <f>VLOOKUP(B383,Encargos!$A$8:$B$652,2,0)</f>
        <v>#N/A</v>
      </c>
    </row>
    <row r="384" spans="1:13">
      <c r="B384" s="1"/>
      <c r="M384" s="17" t="e">
        <f>VLOOKUP(B384,Encargos!$A$8:$B$652,2,0)</f>
        <v>#N/A</v>
      </c>
    </row>
    <row r="385" spans="2:13">
      <c r="B385" s="1"/>
      <c r="M385" s="17" t="e">
        <f>VLOOKUP(B385,Encargos!$A$8:$B$652,2,0)</f>
        <v>#N/A</v>
      </c>
    </row>
    <row r="386" spans="2:13">
      <c r="B386" s="1"/>
      <c r="M386" s="17" t="e">
        <f>VLOOKUP(B386,Encargos!$A$8:$B$652,2,0)</f>
        <v>#N/A</v>
      </c>
    </row>
    <row r="387" spans="2:13">
      <c r="B387" s="1"/>
      <c r="M387" s="17" t="e">
        <f>VLOOKUP(B387,Encargos!$A$8:$B$652,2,0)</f>
        <v>#N/A</v>
      </c>
    </row>
    <row r="388" spans="2:13">
      <c r="B388" s="1"/>
      <c r="M388" s="17" t="e">
        <f>VLOOKUP(B388,Encargos!$A$8:$B$652,2,0)</f>
        <v>#N/A</v>
      </c>
    </row>
    <row r="389" spans="2:13">
      <c r="B389" s="1"/>
      <c r="M389" s="17" t="e">
        <f>VLOOKUP(B389,Encargos!$A$8:$B$652,2,0)</f>
        <v>#N/A</v>
      </c>
    </row>
    <row r="390" spans="2:13">
      <c r="B390" s="1"/>
      <c r="M390" s="17" t="e">
        <f>VLOOKUP(B390,Encargos!$A$8:$B$652,2,0)</f>
        <v>#N/A</v>
      </c>
    </row>
    <row r="391" spans="2:13">
      <c r="B391" s="1"/>
      <c r="M391" s="17" t="e">
        <f>VLOOKUP(B391,Encargos!$A$8:$B$652,2,0)</f>
        <v>#N/A</v>
      </c>
    </row>
    <row r="392" spans="2:13">
      <c r="B392" s="1"/>
      <c r="M392" s="17" t="e">
        <f>VLOOKUP(B392,Encargos!$A$8:$B$652,2,0)</f>
        <v>#N/A</v>
      </c>
    </row>
    <row r="393" spans="2:13">
      <c r="B393" s="1"/>
      <c r="M393" s="17" t="e">
        <f>VLOOKUP(B393,Encargos!$A$8:$B$652,2,0)</f>
        <v>#N/A</v>
      </c>
    </row>
    <row r="394" spans="2:13">
      <c r="B394" s="1"/>
      <c r="M394" s="17" t="e">
        <f>VLOOKUP(B394,Encargos!$A$8:$B$652,2,0)</f>
        <v>#N/A</v>
      </c>
    </row>
    <row r="395" spans="2:13">
      <c r="B395" s="1"/>
      <c r="M395" s="17" t="e">
        <f>VLOOKUP(B395,Encargos!$A$8:$B$652,2,0)</f>
        <v>#N/A</v>
      </c>
    </row>
    <row r="396" spans="2:13">
      <c r="B396" s="1"/>
      <c r="M396" s="17" t="e">
        <f>VLOOKUP(B396,Encargos!$A$8:$B$652,2,0)</f>
        <v>#N/A</v>
      </c>
    </row>
    <row r="397" spans="2:13">
      <c r="B397" s="1"/>
      <c r="M397" s="17" t="e">
        <f>VLOOKUP(B397,Encargos!$A$8:$B$652,2,0)</f>
        <v>#N/A</v>
      </c>
    </row>
    <row r="398" spans="2:13">
      <c r="B398" s="1"/>
      <c r="M398" s="17" t="e">
        <f>VLOOKUP(B398,Encargos!$A$8:$B$652,2,0)</f>
        <v>#N/A</v>
      </c>
    </row>
    <row r="399" spans="2:13">
      <c r="B399" s="1"/>
      <c r="M399" s="17" t="e">
        <f>VLOOKUP(B399,Encargos!$A$8:$B$652,2,0)</f>
        <v>#N/A</v>
      </c>
    </row>
    <row r="400" spans="2:13">
      <c r="B400" s="1"/>
      <c r="M400" s="17" t="e">
        <f>VLOOKUP(B400,Encargos!$A$8:$B$652,2,0)</f>
        <v>#N/A</v>
      </c>
    </row>
    <row r="401" spans="2:13">
      <c r="B401" s="1"/>
      <c r="M401" s="17" t="e">
        <f>VLOOKUP(B401,Encargos!$A$8:$B$652,2,0)</f>
        <v>#N/A</v>
      </c>
    </row>
    <row r="402" spans="2:13">
      <c r="B402" s="1"/>
    </row>
    <row r="403" spans="2:13">
      <c r="B403" s="1"/>
    </row>
    <row r="404" spans="2:13">
      <c r="B404" s="1"/>
    </row>
    <row r="405" spans="2:13">
      <c r="B405" s="1"/>
    </row>
    <row r="406" spans="2:13">
      <c r="B406" s="1"/>
    </row>
    <row r="407" spans="2:13">
      <c r="B407" s="1"/>
    </row>
    <row r="408" spans="2:13">
      <c r="B408" s="1"/>
    </row>
    <row r="409" spans="2:13">
      <c r="B409" s="1"/>
    </row>
    <row r="410" spans="2:13">
      <c r="B410" s="1"/>
    </row>
    <row r="411" spans="2:13">
      <c r="B411" s="1"/>
    </row>
    <row r="412" spans="2:13">
      <c r="B412" s="1"/>
    </row>
    <row r="413" spans="2:13">
      <c r="B413" s="1"/>
    </row>
    <row r="414" spans="2:13">
      <c r="B414" s="1"/>
    </row>
    <row r="415" spans="2:13">
      <c r="B415" s="1"/>
    </row>
    <row r="416" spans="2:13">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EEB08-AEF5-4B1D-B420-D7BFA2D0BEDA}">
  <dimension ref="A1:N651"/>
  <sheetViews>
    <sheetView zoomScaleNormal="100" workbookViewId="0">
      <selection activeCell="M32" sqref="M32"/>
    </sheetView>
  </sheetViews>
  <sheetFormatPr defaultRowHeight="14.45"/>
  <cols>
    <col min="2" max="2" width="10.85546875" bestFit="1" customWidth="1"/>
    <col min="3" max="3" width="20" bestFit="1" customWidth="1"/>
    <col min="4" max="4" width="17.42578125" bestFit="1" customWidth="1"/>
    <col min="5" max="5" width="20" bestFit="1" customWidth="1"/>
    <col min="6" max="6" width="19" customWidth="1"/>
    <col min="7" max="7" width="27" customWidth="1"/>
    <col min="8" max="8" width="17.85546875" customWidth="1"/>
    <col min="9" max="9" width="16.42578125" bestFit="1" customWidth="1"/>
    <col min="10" max="10" width="17.42578125" bestFit="1" customWidth="1"/>
    <col min="11" max="11" width="18.5703125" bestFit="1" customWidth="1"/>
    <col min="12" max="12" width="20" bestFit="1" customWidth="1"/>
    <col min="16" max="16" width="10.42578125" bestFit="1" customWidth="1"/>
    <col min="17" max="17" width="19.5703125" bestFit="1" customWidth="1"/>
  </cols>
  <sheetData>
    <row r="1" spans="1:14">
      <c r="B1" s="2" t="s">
        <v>363</v>
      </c>
    </row>
    <row r="2" spans="1:14" ht="28.9">
      <c r="C2" s="3" t="s">
        <v>364</v>
      </c>
      <c r="D2" s="3" t="s">
        <v>365</v>
      </c>
      <c r="E2" s="3" t="s">
        <v>366</v>
      </c>
      <c r="F2" s="3" t="s">
        <v>367</v>
      </c>
      <c r="G2" s="3"/>
      <c r="H2" s="4" t="s">
        <v>49</v>
      </c>
      <c r="I2" s="4" t="s">
        <v>51</v>
      </c>
      <c r="J2" s="4" t="s">
        <v>369</v>
      </c>
      <c r="K2" s="4" t="s">
        <v>50</v>
      </c>
      <c r="L2" s="4" t="s">
        <v>370</v>
      </c>
      <c r="M2" t="s">
        <v>34</v>
      </c>
    </row>
    <row r="3" spans="1:14">
      <c r="N3" t="s">
        <v>371</v>
      </c>
    </row>
    <row r="4" spans="1:14">
      <c r="B4" s="1">
        <v>44197</v>
      </c>
      <c r="M4" s="5"/>
      <c r="N4">
        <v>0</v>
      </c>
    </row>
    <row r="5" spans="1:14">
      <c r="B5" s="1">
        <v>44593</v>
      </c>
      <c r="C5" s="16"/>
      <c r="D5" s="16"/>
      <c r="E5" s="16"/>
      <c r="F5" s="16"/>
      <c r="G5" s="29"/>
      <c r="H5" s="16">
        <f t="shared" ref="H5:H31" si="0">SUM(E5:G5)*$N$4</f>
        <v>0</v>
      </c>
      <c r="I5" s="18">
        <v>0</v>
      </c>
      <c r="J5" s="16">
        <v>0</v>
      </c>
      <c r="K5" s="19">
        <v>0</v>
      </c>
      <c r="L5" s="16"/>
      <c r="M5" s="17">
        <f>VLOOKUP(B5,Encargos!$A$8:$B$652,2,0)</f>
        <v>4.3430000000000005E-3</v>
      </c>
    </row>
    <row r="6" spans="1:14">
      <c r="B6" s="1">
        <v>44621</v>
      </c>
      <c r="C6" s="16"/>
      <c r="D6" s="16"/>
      <c r="E6" s="16"/>
      <c r="F6" s="16"/>
      <c r="G6" s="29"/>
      <c r="H6" s="16">
        <f t="shared" si="0"/>
        <v>0</v>
      </c>
      <c r="I6" s="18">
        <v>0</v>
      </c>
      <c r="J6" s="16">
        <v>0</v>
      </c>
      <c r="K6" s="19">
        <v>0</v>
      </c>
      <c r="L6" s="16"/>
      <c r="M6" s="17">
        <f>VLOOKUP(B6,Encargos!$A$8:$B$652,2,0)</f>
        <v>3.9760000000000004E-3</v>
      </c>
    </row>
    <row r="7" spans="1:14">
      <c r="B7" s="1">
        <v>44652</v>
      </c>
      <c r="C7" s="16"/>
      <c r="D7" s="16"/>
      <c r="E7" s="16"/>
      <c r="F7" s="16"/>
      <c r="G7" s="29"/>
      <c r="H7" s="16">
        <f t="shared" si="0"/>
        <v>0</v>
      </c>
      <c r="I7" s="18">
        <v>0</v>
      </c>
      <c r="J7" s="16">
        <v>0</v>
      </c>
      <c r="K7" s="19">
        <f t="shared" ref="K7:K70" si="1">I7-J7</f>
        <v>0</v>
      </c>
      <c r="L7" s="16">
        <f t="shared" ref="L7:L68" si="2">SUM(E7:H7)-I7</f>
        <v>0</v>
      </c>
      <c r="M7" s="17">
        <f>VLOOKUP(B7,Encargos!$A$8:$B$652,2,0)</f>
        <v>4.2030000000000001E-3</v>
      </c>
    </row>
    <row r="8" spans="1:14">
      <c r="B8" s="1">
        <v>44682</v>
      </c>
      <c r="C8" s="16"/>
      <c r="D8" s="16"/>
      <c r="E8" s="16"/>
      <c r="F8" s="16"/>
      <c r="G8" s="29"/>
      <c r="H8" s="16">
        <f t="shared" si="0"/>
        <v>0</v>
      </c>
      <c r="I8" s="18">
        <v>0</v>
      </c>
      <c r="J8" s="16">
        <v>0</v>
      </c>
      <c r="K8" s="19">
        <f t="shared" si="1"/>
        <v>0</v>
      </c>
      <c r="L8" s="16">
        <f t="shared" si="2"/>
        <v>0</v>
      </c>
      <c r="M8" s="17">
        <f>VLOOKUP(B8,Encargos!$A$8:$B$652,2,0)</f>
        <v>5.9170000000000004E-3</v>
      </c>
    </row>
    <row r="9" spans="1:14">
      <c r="B9" s="1">
        <v>44713</v>
      </c>
      <c r="C9" s="16"/>
      <c r="D9" s="16"/>
      <c r="E9" s="16"/>
      <c r="F9" s="16"/>
      <c r="G9" s="29"/>
      <c r="H9" s="16">
        <f t="shared" si="0"/>
        <v>0</v>
      </c>
      <c r="I9" s="18">
        <v>0</v>
      </c>
      <c r="J9" s="16">
        <v>0</v>
      </c>
      <c r="K9" s="19">
        <f t="shared" si="1"/>
        <v>0</v>
      </c>
      <c r="L9" s="16">
        <f t="shared" si="2"/>
        <v>0</v>
      </c>
      <c r="M9" s="17">
        <f>VLOOKUP(B9,Encargos!$A$8:$B$652,2,0)</f>
        <v>4.993E-3</v>
      </c>
    </row>
    <row r="10" spans="1:14">
      <c r="A10">
        <v>360</v>
      </c>
      <c r="B10" s="1">
        <v>44743</v>
      </c>
      <c r="C10" s="16">
        <f t="shared" ref="C10:C73" si="3">L9</f>
        <v>0</v>
      </c>
      <c r="D10" s="16">
        <f t="shared" ref="D10:D73" si="4">C10*M10</f>
        <v>0</v>
      </c>
      <c r="E10" s="16">
        <f>C10+D10</f>
        <v>0</v>
      </c>
      <c r="F10" s="16"/>
      <c r="G10" s="29"/>
      <c r="H10" s="16">
        <f t="shared" si="0"/>
        <v>0</v>
      </c>
      <c r="I10" s="18">
        <f t="shared" ref="I10:I73" si="5">PMT($N$4,A10,-SUM(E10:G10))</f>
        <v>0</v>
      </c>
      <c r="J10" s="16">
        <f t="shared" ref="J10:J73" si="6">H10</f>
        <v>0</v>
      </c>
      <c r="K10" s="19">
        <f t="shared" si="1"/>
        <v>0</v>
      </c>
      <c r="L10" s="16">
        <f t="shared" si="2"/>
        <v>0</v>
      </c>
      <c r="M10" s="17">
        <f>VLOOKUP(B10,Encargos!$A$8:$B$652,2,0)</f>
        <v>6.9889999999999996E-3</v>
      </c>
    </row>
    <row r="11" spans="1:14">
      <c r="A11">
        <f>A10-1</f>
        <v>359</v>
      </c>
      <c r="B11" s="1">
        <v>44774</v>
      </c>
      <c r="C11" s="16">
        <f t="shared" si="3"/>
        <v>0</v>
      </c>
      <c r="D11" s="16">
        <f t="shared" si="4"/>
        <v>0</v>
      </c>
      <c r="E11" s="16">
        <f t="shared" ref="E11:E74" si="7">C11+D11</f>
        <v>0</v>
      </c>
      <c r="F11" s="16"/>
      <c r="G11" s="29"/>
      <c r="H11" s="16">
        <f t="shared" si="0"/>
        <v>0</v>
      </c>
      <c r="I11" s="18">
        <f t="shared" si="5"/>
        <v>0</v>
      </c>
      <c r="J11" s="16">
        <f t="shared" si="6"/>
        <v>0</v>
      </c>
      <c r="K11" s="19">
        <f t="shared" si="1"/>
        <v>0</v>
      </c>
      <c r="L11" s="16">
        <f t="shared" si="2"/>
        <v>0</v>
      </c>
      <c r="M11" s="17">
        <f>VLOOKUP(B11,Encargos!$A$8:$B$652,2,0)</f>
        <v>6.7970000000000001E-3</v>
      </c>
    </row>
    <row r="12" spans="1:14">
      <c r="A12">
        <f t="shared" ref="A12:A75" si="8">A11-1</f>
        <v>358</v>
      </c>
      <c r="B12" s="1">
        <v>44805</v>
      </c>
      <c r="C12" s="16">
        <f t="shared" si="3"/>
        <v>0</v>
      </c>
      <c r="D12" s="16">
        <f t="shared" si="4"/>
        <v>0</v>
      </c>
      <c r="E12" s="16">
        <f t="shared" si="7"/>
        <v>0</v>
      </c>
      <c r="F12" s="16"/>
      <c r="G12" s="29"/>
      <c r="H12" s="16">
        <f t="shared" si="0"/>
        <v>0</v>
      </c>
      <c r="I12" s="18">
        <f t="shared" si="5"/>
        <v>0</v>
      </c>
      <c r="J12" s="16">
        <f t="shared" si="6"/>
        <v>0</v>
      </c>
      <c r="K12" s="19">
        <f t="shared" si="1"/>
        <v>0</v>
      </c>
      <c r="L12" s="16">
        <f t="shared" si="2"/>
        <v>0</v>
      </c>
      <c r="M12" s="17">
        <f>VLOOKUP(B12,Encargos!$A$8:$B$652,2,0)</f>
        <v>6.9909999999999998E-3</v>
      </c>
    </row>
    <row r="13" spans="1:14">
      <c r="A13">
        <f t="shared" si="8"/>
        <v>357</v>
      </c>
      <c r="B13" s="1">
        <v>44835</v>
      </c>
      <c r="C13" s="16">
        <f t="shared" si="3"/>
        <v>0</v>
      </c>
      <c r="D13" s="16">
        <f t="shared" si="4"/>
        <v>0</v>
      </c>
      <c r="E13" s="16">
        <f t="shared" si="7"/>
        <v>0</v>
      </c>
      <c r="F13" s="16"/>
      <c r="G13" s="29"/>
      <c r="H13" s="16">
        <f t="shared" si="0"/>
        <v>0</v>
      </c>
      <c r="I13" s="18">
        <f t="shared" si="5"/>
        <v>0</v>
      </c>
      <c r="J13" s="16">
        <f t="shared" si="6"/>
        <v>0</v>
      </c>
      <c r="K13" s="19">
        <f t="shared" si="1"/>
        <v>0</v>
      </c>
      <c r="L13" s="16">
        <f t="shared" si="2"/>
        <v>0</v>
      </c>
      <c r="M13" s="17">
        <f>VLOOKUP(B13,Encargos!$A$8:$B$652,2,0)</f>
        <v>8.3320000000000009E-3</v>
      </c>
    </row>
    <row r="14" spans="1:14">
      <c r="A14">
        <f t="shared" si="8"/>
        <v>356</v>
      </c>
      <c r="B14" s="1">
        <v>44866</v>
      </c>
      <c r="C14" s="16">
        <f t="shared" si="3"/>
        <v>0</v>
      </c>
      <c r="D14" s="16">
        <f t="shared" si="4"/>
        <v>0</v>
      </c>
      <c r="E14" s="16">
        <f t="shared" si="7"/>
        <v>0</v>
      </c>
      <c r="F14" s="16"/>
      <c r="G14" s="29"/>
      <c r="H14" s="16">
        <f t="shared" si="0"/>
        <v>0</v>
      </c>
      <c r="I14" s="18">
        <f t="shared" si="5"/>
        <v>0</v>
      </c>
      <c r="J14" s="16">
        <f t="shared" si="6"/>
        <v>0</v>
      </c>
      <c r="K14" s="19">
        <f t="shared" si="1"/>
        <v>0</v>
      </c>
      <c r="L14" s="16">
        <f t="shared" si="2"/>
        <v>0</v>
      </c>
      <c r="M14" s="17">
        <f>VLOOKUP(B14,Encargos!$A$8:$B$652,2,0)</f>
        <v>7.3610000000000004E-3</v>
      </c>
    </row>
    <row r="15" spans="1:14">
      <c r="A15">
        <f t="shared" si="8"/>
        <v>355</v>
      </c>
      <c r="B15" s="1">
        <v>44896</v>
      </c>
      <c r="C15" s="16">
        <f t="shared" si="3"/>
        <v>0</v>
      </c>
      <c r="D15" s="16">
        <f t="shared" si="4"/>
        <v>0</v>
      </c>
      <c r="E15" s="16">
        <f t="shared" si="7"/>
        <v>0</v>
      </c>
      <c r="F15" s="16"/>
      <c r="G15" s="29"/>
      <c r="H15" s="16">
        <f t="shared" si="0"/>
        <v>0</v>
      </c>
      <c r="I15" s="18">
        <f t="shared" si="5"/>
        <v>0</v>
      </c>
      <c r="J15" s="16">
        <f t="shared" si="6"/>
        <v>0</v>
      </c>
      <c r="K15" s="19">
        <f t="shared" si="1"/>
        <v>0</v>
      </c>
      <c r="L15" s="16">
        <f t="shared" si="2"/>
        <v>0</v>
      </c>
      <c r="M15" s="17">
        <f>VLOOKUP(B15,Encargos!$A$8:$B$652,2,0)</f>
        <v>6.8500000000000002E-3</v>
      </c>
    </row>
    <row r="16" spans="1:14">
      <c r="A16">
        <f t="shared" si="8"/>
        <v>354</v>
      </c>
      <c r="B16" s="1">
        <v>44927</v>
      </c>
      <c r="C16" s="16">
        <f t="shared" si="3"/>
        <v>0</v>
      </c>
      <c r="D16" s="16">
        <f t="shared" si="4"/>
        <v>0</v>
      </c>
      <c r="E16" s="16">
        <f t="shared" si="7"/>
        <v>0</v>
      </c>
      <c r="F16" s="16"/>
      <c r="G16" s="29"/>
      <c r="H16" s="16">
        <f t="shared" si="0"/>
        <v>0</v>
      </c>
      <c r="I16" s="18">
        <f t="shared" si="5"/>
        <v>0</v>
      </c>
      <c r="J16" s="16">
        <f t="shared" si="6"/>
        <v>0</v>
      </c>
      <c r="K16" s="19">
        <f t="shared" si="1"/>
        <v>0</v>
      </c>
      <c r="L16" s="16">
        <f t="shared" si="2"/>
        <v>0</v>
      </c>
      <c r="M16" s="17">
        <f>VLOOKUP(B16,Encargos!$A$8:$B$652,2,0)</f>
        <v>6.8500000000000002E-3</v>
      </c>
    </row>
    <row r="17" spans="1:13">
      <c r="A17">
        <f t="shared" si="8"/>
        <v>353</v>
      </c>
      <c r="B17" s="1">
        <v>44958</v>
      </c>
      <c r="C17" s="16">
        <f t="shared" si="3"/>
        <v>0</v>
      </c>
      <c r="D17" s="16">
        <f t="shared" si="4"/>
        <v>0</v>
      </c>
      <c r="E17" s="16">
        <f t="shared" si="7"/>
        <v>0</v>
      </c>
      <c r="F17" s="16"/>
      <c r="G17" s="29"/>
      <c r="H17" s="16">
        <f t="shared" si="0"/>
        <v>0</v>
      </c>
      <c r="I17" s="18">
        <f t="shared" si="5"/>
        <v>0</v>
      </c>
      <c r="J17" s="16">
        <f t="shared" si="6"/>
        <v>0</v>
      </c>
      <c r="K17" s="19">
        <f t="shared" si="1"/>
        <v>0</v>
      </c>
      <c r="L17" s="16">
        <f t="shared" si="2"/>
        <v>0</v>
      </c>
      <c r="M17" s="17">
        <f>VLOOKUP(B17,Encargos!$A$8:$B$652,2,0)</f>
        <v>7.8729999999999998E-3</v>
      </c>
    </row>
    <row r="18" spans="1:13">
      <c r="A18">
        <f t="shared" si="8"/>
        <v>352</v>
      </c>
      <c r="B18" s="1">
        <v>44986</v>
      </c>
      <c r="C18" s="16">
        <f t="shared" si="3"/>
        <v>0</v>
      </c>
      <c r="D18" s="16">
        <f t="shared" si="4"/>
        <v>0</v>
      </c>
      <c r="E18" s="16">
        <f t="shared" si="7"/>
        <v>0</v>
      </c>
      <c r="F18" s="16"/>
      <c r="G18" s="29"/>
      <c r="H18" s="16">
        <f t="shared" si="0"/>
        <v>0</v>
      </c>
      <c r="I18" s="18">
        <f t="shared" si="5"/>
        <v>0</v>
      </c>
      <c r="J18" s="16">
        <f t="shared" si="6"/>
        <v>0</v>
      </c>
      <c r="K18" s="19">
        <f t="shared" si="1"/>
        <v>0</v>
      </c>
      <c r="L18" s="16">
        <f t="shared" si="2"/>
        <v>0</v>
      </c>
      <c r="M18" s="17">
        <f>VLOOKUP(B18,Encargos!$A$8:$B$652,2,0)</f>
        <v>7.8729999999999998E-3</v>
      </c>
    </row>
    <row r="19" spans="1:13">
      <c r="A19">
        <f t="shared" si="8"/>
        <v>351</v>
      </c>
      <c r="B19" s="1">
        <v>45017</v>
      </c>
      <c r="C19" s="16">
        <f t="shared" si="3"/>
        <v>0</v>
      </c>
      <c r="D19" s="16">
        <f t="shared" si="4"/>
        <v>0</v>
      </c>
      <c r="E19" s="16">
        <f t="shared" si="7"/>
        <v>0</v>
      </c>
      <c r="F19" s="16"/>
      <c r="G19" s="29"/>
      <c r="H19" s="16">
        <f t="shared" si="0"/>
        <v>0</v>
      </c>
      <c r="I19" s="18">
        <f t="shared" si="5"/>
        <v>0</v>
      </c>
      <c r="J19" s="16">
        <f t="shared" si="6"/>
        <v>0</v>
      </c>
      <c r="K19" s="19">
        <f t="shared" si="1"/>
        <v>0</v>
      </c>
      <c r="L19" s="16">
        <f t="shared" si="2"/>
        <v>0</v>
      </c>
      <c r="M19" s="17">
        <f>VLOOKUP(B19,Encargos!$A$8:$B$652,2,0)</f>
        <v>5.8279999999999998E-3</v>
      </c>
    </row>
    <row r="20" spans="1:13">
      <c r="A20">
        <f t="shared" si="8"/>
        <v>350</v>
      </c>
      <c r="B20" s="1">
        <v>45047</v>
      </c>
      <c r="C20" s="16">
        <f t="shared" si="3"/>
        <v>0</v>
      </c>
      <c r="D20" s="16">
        <f t="shared" si="4"/>
        <v>0</v>
      </c>
      <c r="E20" s="16">
        <f t="shared" si="7"/>
        <v>0</v>
      </c>
      <c r="F20" s="16"/>
      <c r="G20" s="29"/>
      <c r="H20" s="16">
        <f t="shared" si="0"/>
        <v>0</v>
      </c>
      <c r="I20" s="18">
        <f t="shared" si="5"/>
        <v>0</v>
      </c>
      <c r="J20" s="16">
        <f t="shared" si="6"/>
        <v>0</v>
      </c>
      <c r="K20" s="19">
        <f t="shared" si="1"/>
        <v>0</v>
      </c>
      <c r="L20" s="16">
        <f t="shared" si="2"/>
        <v>0</v>
      </c>
      <c r="M20" s="17">
        <f>VLOOKUP(B20,Encargos!$A$8:$B$652,2,0)</f>
        <v>8.3850000000000001E-3</v>
      </c>
    </row>
    <row r="21" spans="1:13">
      <c r="A21">
        <f t="shared" si="8"/>
        <v>349</v>
      </c>
      <c r="B21" s="1">
        <v>45078</v>
      </c>
      <c r="C21" s="16">
        <f t="shared" si="3"/>
        <v>0</v>
      </c>
      <c r="D21" s="16">
        <f t="shared" si="4"/>
        <v>0</v>
      </c>
      <c r="E21" s="16">
        <f t="shared" si="7"/>
        <v>0</v>
      </c>
      <c r="F21" s="16"/>
      <c r="G21" s="29"/>
      <c r="H21" s="16">
        <f t="shared" si="0"/>
        <v>0</v>
      </c>
      <c r="I21" s="18">
        <f t="shared" si="5"/>
        <v>0</v>
      </c>
      <c r="J21" s="16">
        <f t="shared" si="6"/>
        <v>0</v>
      </c>
      <c r="K21" s="19">
        <f t="shared" si="1"/>
        <v>0</v>
      </c>
      <c r="L21" s="16">
        <f t="shared" si="2"/>
        <v>0</v>
      </c>
      <c r="M21" s="17">
        <f>VLOOKUP(B21,Encargos!$A$8:$B$652,2,0)</f>
        <v>5.8279999999999998E-3</v>
      </c>
    </row>
    <row r="22" spans="1:13">
      <c r="A22">
        <f t="shared" si="8"/>
        <v>348</v>
      </c>
      <c r="B22" s="1">
        <v>45108</v>
      </c>
      <c r="C22" s="16">
        <f t="shared" si="3"/>
        <v>0</v>
      </c>
      <c r="D22" s="16">
        <f t="shared" si="4"/>
        <v>0</v>
      </c>
      <c r="E22" s="16">
        <f t="shared" si="7"/>
        <v>0</v>
      </c>
      <c r="F22" s="16"/>
      <c r="G22" s="29"/>
      <c r="H22" s="16">
        <f t="shared" si="0"/>
        <v>0</v>
      </c>
      <c r="I22" s="18">
        <f t="shared" si="5"/>
        <v>0</v>
      </c>
      <c r="J22" s="16">
        <f t="shared" si="6"/>
        <v>0</v>
      </c>
      <c r="K22" s="19">
        <f t="shared" si="1"/>
        <v>0</v>
      </c>
      <c r="L22" s="16">
        <f t="shared" si="2"/>
        <v>0</v>
      </c>
      <c r="M22" s="17">
        <f>VLOOKUP(B22,Encargos!$A$8:$B$652,2,0)</f>
        <v>7.8729999999999998E-3</v>
      </c>
    </row>
    <row r="23" spans="1:13">
      <c r="A23">
        <f t="shared" si="8"/>
        <v>347</v>
      </c>
      <c r="B23" s="1">
        <v>45139</v>
      </c>
      <c r="C23" s="16">
        <f t="shared" si="3"/>
        <v>0</v>
      </c>
      <c r="D23" s="16">
        <f t="shared" si="4"/>
        <v>0</v>
      </c>
      <c r="E23" s="16">
        <f t="shared" si="7"/>
        <v>0</v>
      </c>
      <c r="F23" s="16"/>
      <c r="G23" s="29"/>
      <c r="H23" s="16">
        <f t="shared" si="0"/>
        <v>0</v>
      </c>
      <c r="I23" s="18">
        <f t="shared" si="5"/>
        <v>0</v>
      </c>
      <c r="J23" s="16">
        <f t="shared" si="6"/>
        <v>0</v>
      </c>
      <c r="K23" s="19">
        <f t="shared" si="1"/>
        <v>0</v>
      </c>
      <c r="L23" s="16">
        <f t="shared" si="2"/>
        <v>0</v>
      </c>
      <c r="M23" s="17">
        <f>VLOOKUP(B23,Encargos!$A$8:$B$652,2,0)</f>
        <v>7.3609999999999995E-3</v>
      </c>
    </row>
    <row r="24" spans="1:13">
      <c r="A24">
        <f t="shared" si="8"/>
        <v>346</v>
      </c>
      <c r="B24" s="1">
        <v>45170</v>
      </c>
      <c r="C24" s="16">
        <f t="shared" si="3"/>
        <v>0</v>
      </c>
      <c r="D24" s="16">
        <f t="shared" si="4"/>
        <v>0</v>
      </c>
      <c r="E24" s="16">
        <f t="shared" si="7"/>
        <v>0</v>
      </c>
      <c r="F24" s="16"/>
      <c r="G24" s="29"/>
      <c r="H24" s="16">
        <f t="shared" si="0"/>
        <v>0</v>
      </c>
      <c r="I24" s="18">
        <f t="shared" si="5"/>
        <v>0</v>
      </c>
      <c r="J24" s="16">
        <f t="shared" si="6"/>
        <v>0</v>
      </c>
      <c r="K24" s="19">
        <f t="shared" si="1"/>
        <v>0</v>
      </c>
      <c r="L24" s="16">
        <f t="shared" si="2"/>
        <v>0</v>
      </c>
      <c r="M24" s="17">
        <f>VLOOKUP(B24,Encargos!$A$8:$B$652,2,0)</f>
        <v>7.3609999999999995E-3</v>
      </c>
    </row>
    <row r="25" spans="1:13">
      <c r="A25">
        <f t="shared" si="8"/>
        <v>345</v>
      </c>
      <c r="B25" s="1">
        <v>45200</v>
      </c>
      <c r="C25" s="16">
        <f t="shared" si="3"/>
        <v>0</v>
      </c>
      <c r="D25" s="16">
        <f t="shared" si="4"/>
        <v>0</v>
      </c>
      <c r="E25" s="16">
        <f t="shared" si="7"/>
        <v>0</v>
      </c>
      <c r="F25" s="16"/>
      <c r="G25" s="29"/>
      <c r="H25" s="16">
        <f t="shared" si="0"/>
        <v>0</v>
      </c>
      <c r="I25" s="18">
        <f t="shared" si="5"/>
        <v>0</v>
      </c>
      <c r="J25" s="16">
        <f t="shared" si="6"/>
        <v>0</v>
      </c>
      <c r="K25" s="19">
        <f t="shared" si="1"/>
        <v>0</v>
      </c>
      <c r="L25" s="16">
        <f t="shared" si="2"/>
        <v>0</v>
      </c>
      <c r="M25" s="17">
        <f>VLOOKUP(B25,Encargos!$A$8:$B$652,2,0)</f>
        <v>8.0140000000000003E-3</v>
      </c>
    </row>
    <row r="26" spans="1:13">
      <c r="A26">
        <f t="shared" si="8"/>
        <v>344</v>
      </c>
      <c r="B26" s="1">
        <v>45231</v>
      </c>
      <c r="C26" s="16">
        <f t="shared" si="3"/>
        <v>0</v>
      </c>
      <c r="D26" s="16">
        <f t="shared" si="4"/>
        <v>0</v>
      </c>
      <c r="E26" s="16">
        <f t="shared" si="7"/>
        <v>0</v>
      </c>
      <c r="F26" s="16"/>
      <c r="G26" s="29"/>
      <c r="H26" s="16">
        <f t="shared" si="0"/>
        <v>0</v>
      </c>
      <c r="I26" s="18">
        <f t="shared" si="5"/>
        <v>0</v>
      </c>
      <c r="J26" s="16">
        <f t="shared" si="6"/>
        <v>0</v>
      </c>
      <c r="K26" s="19">
        <f t="shared" si="1"/>
        <v>0</v>
      </c>
      <c r="L26" s="16">
        <f t="shared" si="2"/>
        <v>0</v>
      </c>
      <c r="M26" s="17">
        <f>VLOOKUP(B26,Encargos!$A$8:$B$652,2,0)</f>
        <v>6.3739999999999995E-3</v>
      </c>
    </row>
    <row r="27" spans="1:13">
      <c r="A27">
        <f t="shared" si="8"/>
        <v>343</v>
      </c>
      <c r="B27" s="1">
        <v>45261</v>
      </c>
      <c r="C27" s="16">
        <f t="shared" si="3"/>
        <v>0</v>
      </c>
      <c r="D27" s="16">
        <f t="shared" si="4"/>
        <v>0</v>
      </c>
      <c r="E27" s="16">
        <f t="shared" si="7"/>
        <v>0</v>
      </c>
      <c r="F27" s="16"/>
      <c r="G27" s="29"/>
      <c r="H27" s="16">
        <f t="shared" si="0"/>
        <v>0</v>
      </c>
      <c r="I27" s="18">
        <f t="shared" si="5"/>
        <v>0</v>
      </c>
      <c r="J27" s="16">
        <f t="shared" si="6"/>
        <v>0</v>
      </c>
      <c r="K27" s="19">
        <f t="shared" si="1"/>
        <v>0</v>
      </c>
      <c r="L27" s="16">
        <f t="shared" si="2"/>
        <v>0</v>
      </c>
      <c r="M27" s="17">
        <f>VLOOKUP(B27,Encargos!$A$8:$B$652,2,0)</f>
        <v>6.62E-3</v>
      </c>
    </row>
    <row r="28" spans="1:13">
      <c r="A28">
        <f t="shared" si="8"/>
        <v>342</v>
      </c>
      <c r="B28" s="1">
        <v>45292</v>
      </c>
      <c r="C28" s="16">
        <f t="shared" si="3"/>
        <v>0</v>
      </c>
      <c r="D28" s="16">
        <f t="shared" si="4"/>
        <v>0</v>
      </c>
      <c r="E28" s="16">
        <f t="shared" si="7"/>
        <v>0</v>
      </c>
      <c r="F28" s="16"/>
      <c r="G28" s="29"/>
      <c r="H28" s="16">
        <f t="shared" si="0"/>
        <v>0</v>
      </c>
      <c r="I28" s="18">
        <f t="shared" si="5"/>
        <v>0</v>
      </c>
      <c r="J28" s="16">
        <f t="shared" si="6"/>
        <v>0</v>
      </c>
      <c r="K28" s="19">
        <f t="shared" si="1"/>
        <v>0</v>
      </c>
      <c r="L28" s="16">
        <f t="shared" si="2"/>
        <v>0</v>
      </c>
      <c r="M28" s="17">
        <f>VLOOKUP(B28,Encargos!$A$8:$B$652,2,0)</f>
        <v>5.8069999999999997E-3</v>
      </c>
    </row>
    <row r="29" spans="1:13">
      <c r="A29">
        <f t="shared" si="8"/>
        <v>341</v>
      </c>
      <c r="B29" s="1">
        <v>45323</v>
      </c>
      <c r="C29" s="16">
        <f t="shared" si="3"/>
        <v>0</v>
      </c>
      <c r="D29" s="16">
        <f t="shared" si="4"/>
        <v>0</v>
      </c>
      <c r="E29" s="16">
        <f t="shared" si="7"/>
        <v>0</v>
      </c>
      <c r="F29" s="16"/>
      <c r="G29" s="29"/>
      <c r="H29" s="16">
        <f t="shared" si="0"/>
        <v>0</v>
      </c>
      <c r="I29" s="18">
        <f t="shared" si="5"/>
        <v>0</v>
      </c>
      <c r="J29" s="16">
        <f t="shared" si="6"/>
        <v>0</v>
      </c>
      <c r="K29" s="19">
        <f t="shared" si="1"/>
        <v>0</v>
      </c>
      <c r="L29" s="16">
        <f t="shared" si="2"/>
        <v>0</v>
      </c>
      <c r="M29" s="17">
        <f>VLOOKUP(B29,Encargos!$A$8:$B$652,2,0)</f>
        <v>5.5929999999999999E-3</v>
      </c>
    </row>
    <row r="30" spans="1:13">
      <c r="A30">
        <f t="shared" si="8"/>
        <v>340</v>
      </c>
      <c r="B30" s="1">
        <v>45352</v>
      </c>
      <c r="C30" s="16">
        <f t="shared" si="3"/>
        <v>0</v>
      </c>
      <c r="D30" s="16">
        <f t="shared" si="4"/>
        <v>0</v>
      </c>
      <c r="E30" s="16">
        <f t="shared" si="7"/>
        <v>0</v>
      </c>
      <c r="F30" s="16"/>
      <c r="G30" s="29"/>
      <c r="H30" s="16">
        <f t="shared" si="0"/>
        <v>0</v>
      </c>
      <c r="I30" s="18">
        <f t="shared" si="5"/>
        <v>0</v>
      </c>
      <c r="J30" s="16">
        <f t="shared" si="6"/>
        <v>0</v>
      </c>
      <c r="K30" s="19">
        <f t="shared" si="1"/>
        <v>0</v>
      </c>
      <c r="L30" s="16">
        <f t="shared" si="2"/>
        <v>0</v>
      </c>
      <c r="M30" s="17">
        <f>VLOOKUP(B30,Encargos!$A$8:$B$652,2,0)</f>
        <v>6.3119999999999999E-3</v>
      </c>
    </row>
    <row r="31" spans="1:13">
      <c r="A31">
        <f t="shared" si="8"/>
        <v>339</v>
      </c>
      <c r="B31" s="1">
        <v>45383</v>
      </c>
      <c r="C31" s="16">
        <f t="shared" si="3"/>
        <v>0</v>
      </c>
      <c r="D31" s="16">
        <f t="shared" si="4"/>
        <v>0</v>
      </c>
      <c r="E31" s="16">
        <f t="shared" si="7"/>
        <v>0</v>
      </c>
      <c r="F31" s="16"/>
      <c r="G31" s="29"/>
      <c r="H31" s="16">
        <f t="shared" si="0"/>
        <v>0</v>
      </c>
      <c r="I31" s="18">
        <f t="shared" si="5"/>
        <v>0</v>
      </c>
      <c r="J31" s="16">
        <f t="shared" si="6"/>
        <v>0</v>
      </c>
      <c r="K31" s="19">
        <f t="shared" si="1"/>
        <v>0</v>
      </c>
      <c r="L31" s="16">
        <f t="shared" si="2"/>
        <v>0</v>
      </c>
      <c r="M31" s="17">
        <f>VLOOKUP(B31,Encargos!$A$8:$B$652,2,0)</f>
        <v>4.653E-3</v>
      </c>
    </row>
    <row r="32" spans="1:13" s="130" customFormat="1">
      <c r="A32" s="130">
        <f t="shared" si="8"/>
        <v>338</v>
      </c>
      <c r="B32" s="127">
        <v>45413</v>
      </c>
      <c r="C32" s="142">
        <f t="shared" si="3"/>
        <v>0</v>
      </c>
      <c r="D32" s="142">
        <f t="shared" si="4"/>
        <v>0</v>
      </c>
      <c r="E32" s="142">
        <f t="shared" si="7"/>
        <v>0</v>
      </c>
      <c r="F32" s="155">
        <v>79658160.679999992</v>
      </c>
      <c r="G32" s="142"/>
      <c r="H32" s="142"/>
      <c r="I32" s="142"/>
      <c r="J32" s="142"/>
      <c r="K32" s="142"/>
      <c r="L32" s="142">
        <f t="shared" si="2"/>
        <v>79658160.679999992</v>
      </c>
      <c r="M32" s="129">
        <f>VLOOKUP(B32,Encargos!$A$8:$B$652,2,0)</f>
        <v>4.9659999999999999E-3</v>
      </c>
    </row>
    <row r="33" spans="1:13" s="130" customFormat="1">
      <c r="A33" s="130">
        <f t="shared" si="8"/>
        <v>337</v>
      </c>
      <c r="B33" s="127">
        <v>45444</v>
      </c>
      <c r="C33" s="142">
        <f t="shared" si="3"/>
        <v>79658160.679999992</v>
      </c>
      <c r="D33" s="142">
        <f t="shared" si="4"/>
        <v>439872.36327495996</v>
      </c>
      <c r="E33" s="142">
        <f t="shared" si="7"/>
        <v>80098033.043274954</v>
      </c>
      <c r="F33" s="155">
        <v>79771831.980000004</v>
      </c>
      <c r="G33" s="142"/>
      <c r="H33" s="142"/>
      <c r="I33" s="142"/>
      <c r="J33" s="142"/>
      <c r="K33" s="142"/>
      <c r="L33" s="142">
        <f t="shared" si="2"/>
        <v>159869865.02327496</v>
      </c>
      <c r="M33" s="129">
        <f>VLOOKUP(B33,Encargos!$A$8:$B$652,2,0)</f>
        <v>5.522E-3</v>
      </c>
    </row>
    <row r="34" spans="1:13" s="130" customFormat="1">
      <c r="A34" s="130">
        <f t="shared" si="8"/>
        <v>336</v>
      </c>
      <c r="B34" s="127">
        <v>45474</v>
      </c>
      <c r="C34" s="142">
        <f t="shared" si="3"/>
        <v>159869865.02327496</v>
      </c>
      <c r="D34" s="142">
        <f t="shared" si="4"/>
        <v>735401.3791070648</v>
      </c>
      <c r="E34" s="142">
        <f t="shared" si="7"/>
        <v>160605266.40238202</v>
      </c>
      <c r="F34" s="155">
        <v>51640712.32</v>
      </c>
      <c r="G34" s="142"/>
      <c r="H34" s="142"/>
      <c r="I34" s="142"/>
      <c r="J34" s="142"/>
      <c r="K34" s="142"/>
      <c r="L34" s="142">
        <f t="shared" si="2"/>
        <v>212245978.72238201</v>
      </c>
      <c r="M34" s="129">
        <f>VLOOKUP(B34,Encargos!$A$8:$B$652,2,0)</f>
        <v>4.5999999999999999E-3</v>
      </c>
    </row>
    <row r="35" spans="1:13" s="130" customFormat="1">
      <c r="A35" s="130">
        <f t="shared" si="8"/>
        <v>335</v>
      </c>
      <c r="B35" s="127">
        <v>45505</v>
      </c>
      <c r="C35" s="142">
        <f t="shared" si="3"/>
        <v>212245978.72238201</v>
      </c>
      <c r="D35" s="142">
        <f t="shared" si="4"/>
        <v>445716.55531700217</v>
      </c>
      <c r="E35" s="142">
        <f t="shared" si="7"/>
        <v>212691695.27769902</v>
      </c>
      <c r="F35" s="155">
        <v>51628676.049999997</v>
      </c>
      <c r="G35" s="142"/>
      <c r="H35" s="142"/>
      <c r="I35" s="142"/>
      <c r="J35" s="142"/>
      <c r="K35" s="142"/>
      <c r="L35" s="142">
        <f t="shared" si="2"/>
        <v>264320371.32769901</v>
      </c>
      <c r="M35" s="129">
        <f>VLOOKUP(B35,Encargos!$A$8:$B$652,2,0)</f>
        <v>2.0999999999999999E-3</v>
      </c>
    </row>
    <row r="36" spans="1:13" s="130" customFormat="1">
      <c r="A36" s="130">
        <f t="shared" si="8"/>
        <v>334</v>
      </c>
      <c r="B36" s="127">
        <v>45536</v>
      </c>
      <c r="C36" s="142">
        <f t="shared" si="3"/>
        <v>264320371.32769901</v>
      </c>
      <c r="D36" s="142">
        <f t="shared" si="4"/>
        <v>1004417.4110452562</v>
      </c>
      <c r="E36" s="142">
        <f t="shared" si="7"/>
        <v>265324788.73874426</v>
      </c>
      <c r="F36" s="155">
        <v>51913245.479999997</v>
      </c>
      <c r="G36" s="142"/>
      <c r="H36" s="142"/>
      <c r="I36" s="142"/>
      <c r="J36" s="142"/>
      <c r="K36" s="142"/>
      <c r="L36" s="142">
        <f t="shared" si="2"/>
        <v>317238034.21874428</v>
      </c>
      <c r="M36" s="129">
        <f>VLOOKUP(B36,Encargos!$A$8:$B$652,2,0)</f>
        <v>3.8E-3</v>
      </c>
    </row>
    <row r="37" spans="1:13" s="130" customFormat="1">
      <c r="A37" s="130">
        <f t="shared" si="8"/>
        <v>333</v>
      </c>
      <c r="B37" s="127">
        <v>45566</v>
      </c>
      <c r="C37" s="142">
        <f t="shared" si="3"/>
        <v>317238034.21874428</v>
      </c>
      <c r="D37" s="142">
        <f t="shared" si="4"/>
        <v>-63447.606843748858</v>
      </c>
      <c r="E37" s="142">
        <f t="shared" si="7"/>
        <v>317174586.61190051</v>
      </c>
      <c r="F37" s="155">
        <v>51703240.68</v>
      </c>
      <c r="G37" s="142"/>
      <c r="H37" s="142"/>
      <c r="I37" s="142"/>
      <c r="J37" s="142"/>
      <c r="K37" s="142"/>
      <c r="L37" s="142">
        <f t="shared" si="2"/>
        <v>368877827.29190052</v>
      </c>
      <c r="M37" s="129">
        <f>VLOOKUP(B37,Encargos!$A$8:$B$652,2,0)</f>
        <v>-2.0000000000000001E-4</v>
      </c>
    </row>
    <row r="38" spans="1:13" s="130" customFormat="1">
      <c r="A38" s="130">
        <f t="shared" si="8"/>
        <v>332</v>
      </c>
      <c r="B38" s="127">
        <v>45597</v>
      </c>
      <c r="C38" s="142">
        <f t="shared" si="3"/>
        <v>368877827.29190052</v>
      </c>
      <c r="D38" s="142">
        <f t="shared" si="4"/>
        <v>1623062.4400843624</v>
      </c>
      <c r="E38" s="142">
        <f t="shared" si="7"/>
        <v>370500889.73198485</v>
      </c>
      <c r="F38" s="155">
        <v>52161356.780000001</v>
      </c>
      <c r="G38" s="142"/>
      <c r="H38" s="142"/>
      <c r="I38" s="142"/>
      <c r="J38" s="142"/>
      <c r="K38" s="142"/>
      <c r="L38" s="142">
        <f t="shared" si="2"/>
        <v>422662246.51198483</v>
      </c>
      <c r="M38" s="129">
        <f>VLOOKUP(B38,Encargos!$A$8:$B$652,2,0)</f>
        <v>4.4000000000000003E-3</v>
      </c>
    </row>
    <row r="39" spans="1:13" s="130" customFormat="1">
      <c r="A39" s="130">
        <f t="shared" si="8"/>
        <v>331</v>
      </c>
      <c r="B39" s="127">
        <v>45627</v>
      </c>
      <c r="C39" s="142">
        <f t="shared" si="3"/>
        <v>422662246.51198483</v>
      </c>
      <c r="D39" s="142">
        <f t="shared" si="4"/>
        <v>2366908.5804671152</v>
      </c>
      <c r="E39" s="142">
        <f t="shared" si="7"/>
        <v>425029155.09245193</v>
      </c>
      <c r="F39" s="155">
        <v>52504894.82</v>
      </c>
      <c r="G39" s="142"/>
      <c r="H39" s="142"/>
      <c r="I39" s="142"/>
      <c r="J39" s="142"/>
      <c r="K39" s="142"/>
      <c r="L39" s="142">
        <f t="shared" si="2"/>
        <v>477534049.91245192</v>
      </c>
      <c r="M39" s="129">
        <f>VLOOKUP(B39,Encargos!$A$8:$B$652,2,0)</f>
        <v>5.5999999999999999E-3</v>
      </c>
    </row>
    <row r="40" spans="1:13" s="130" customFormat="1">
      <c r="A40" s="130">
        <f t="shared" si="8"/>
        <v>330</v>
      </c>
      <c r="B40" s="127">
        <v>45658</v>
      </c>
      <c r="C40" s="142">
        <f t="shared" si="3"/>
        <v>477534049.91245192</v>
      </c>
      <c r="D40" s="142">
        <f t="shared" si="4"/>
        <v>1862382.7946585622</v>
      </c>
      <c r="E40" s="142">
        <f t="shared" si="7"/>
        <v>479396432.70711046</v>
      </c>
      <c r="F40" s="142">
        <f>'9496'!V39</f>
        <v>78939451.192624405</v>
      </c>
      <c r="G40" s="142"/>
      <c r="H40" s="142"/>
      <c r="I40" s="142"/>
      <c r="J40" s="142"/>
      <c r="K40" s="142"/>
      <c r="L40" s="142">
        <f t="shared" si="2"/>
        <v>558335883.89973485</v>
      </c>
      <c r="M40" s="129">
        <f>VLOOKUP(B40,Encargos!$A$8:$B$652,2,0)</f>
        <v>3.8999999999999994E-3</v>
      </c>
    </row>
    <row r="41" spans="1:13" s="130" customFormat="1">
      <c r="A41" s="130">
        <f t="shared" si="8"/>
        <v>329</v>
      </c>
      <c r="B41" s="127">
        <v>45689</v>
      </c>
      <c r="C41" s="142">
        <f t="shared" si="3"/>
        <v>558335883.89973485</v>
      </c>
      <c r="D41" s="142">
        <f t="shared" si="4"/>
        <v>2903346.5962786209</v>
      </c>
      <c r="E41" s="142">
        <f t="shared" si="7"/>
        <v>561239230.49601352</v>
      </c>
      <c r="F41" s="142">
        <f>'9496'!V40</f>
        <v>79457925.859522238</v>
      </c>
      <c r="G41" s="142"/>
      <c r="H41" s="142"/>
      <c r="I41" s="142"/>
      <c r="J41" s="142"/>
      <c r="K41" s="142"/>
      <c r="L41" s="142">
        <f t="shared" si="2"/>
        <v>640697156.35553575</v>
      </c>
      <c r="M41" s="129">
        <f>VLOOKUP(B41,Encargos!$A$8:$B$652,2,0)</f>
        <v>5.1999999999999998E-3</v>
      </c>
    </row>
    <row r="42" spans="1:13" s="130" customFormat="1">
      <c r="A42" s="130">
        <f t="shared" si="8"/>
        <v>328</v>
      </c>
      <c r="B42" s="127">
        <v>45717</v>
      </c>
      <c r="C42" s="142">
        <f t="shared" si="3"/>
        <v>640697156.35553575</v>
      </c>
      <c r="D42" s="142">
        <f t="shared" si="4"/>
        <v>2528532.5808740864</v>
      </c>
      <c r="E42" s="142">
        <f t="shared" si="7"/>
        <v>643225688.93640983</v>
      </c>
      <c r="F42" s="142">
        <f>'9496'!V41</f>
        <v>79666547.834362388</v>
      </c>
      <c r="G42" s="142"/>
      <c r="H42" s="142"/>
      <c r="I42" s="142"/>
      <c r="J42" s="142"/>
      <c r="K42" s="142"/>
      <c r="L42" s="142">
        <f t="shared" si="2"/>
        <v>722892236.77077222</v>
      </c>
      <c r="M42" s="129">
        <f>VLOOKUP(B42,Encargos!$A$8:$B$652,2,0)</f>
        <v>3.9465331721730834E-3</v>
      </c>
    </row>
    <row r="43" spans="1:13" s="130" customFormat="1">
      <c r="A43" s="130">
        <f t="shared" si="8"/>
        <v>327</v>
      </c>
      <c r="B43" s="127">
        <v>45748</v>
      </c>
      <c r="C43" s="142">
        <f t="shared" si="3"/>
        <v>722892236.77077222</v>
      </c>
      <c r="D43" s="142">
        <f t="shared" si="4"/>
        <v>2852918.1923222514</v>
      </c>
      <c r="E43" s="142">
        <f t="shared" si="7"/>
        <v>725745154.96309447</v>
      </c>
      <c r="F43" s="142">
        <f>'9496'!V42</f>
        <v>79990778.511126846</v>
      </c>
      <c r="G43" s="142"/>
      <c r="H43" s="142"/>
      <c r="I43" s="142"/>
      <c r="J43" s="142"/>
      <c r="K43" s="142"/>
      <c r="L43" s="142">
        <f t="shared" si="2"/>
        <v>805735933.47422135</v>
      </c>
      <c r="M43" s="129">
        <f>VLOOKUP(B43,Encargos!$A$8:$B$652,2,0)</f>
        <v>3.9465331721730834E-3</v>
      </c>
    </row>
    <row r="44" spans="1:13" s="130" customFormat="1">
      <c r="A44" s="130">
        <f t="shared" si="8"/>
        <v>326</v>
      </c>
      <c r="B44" s="127">
        <v>45778</v>
      </c>
      <c r="C44" s="142">
        <f t="shared" si="3"/>
        <v>805735933.47422135</v>
      </c>
      <c r="D44" s="142">
        <f t="shared" si="4"/>
        <v>3179863.5894678594</v>
      </c>
      <c r="E44" s="142">
        <f t="shared" si="7"/>
        <v>808915797.06368923</v>
      </c>
      <c r="F44" s="142">
        <f>'9496'!V43</f>
        <v>80296601.998211503</v>
      </c>
      <c r="G44" s="142"/>
      <c r="H44" s="142"/>
      <c r="I44" s="142"/>
      <c r="J44" s="142"/>
      <c r="K44" s="142"/>
      <c r="L44" s="142">
        <f t="shared" si="2"/>
        <v>889212399.06190073</v>
      </c>
      <c r="M44" s="129">
        <f>VLOOKUP(B44,Encargos!$A$8:$B$652,2,0)</f>
        <v>3.9465331721730834E-3</v>
      </c>
    </row>
    <row r="45" spans="1:13" s="130" customFormat="1">
      <c r="A45" s="130">
        <f t="shared" si="8"/>
        <v>325</v>
      </c>
      <c r="B45" s="127">
        <v>45809</v>
      </c>
      <c r="C45" s="142">
        <f t="shared" si="3"/>
        <v>889212399.06190073</v>
      </c>
      <c r="D45" s="142">
        <f t="shared" si="4"/>
        <v>3509306.2300054007</v>
      </c>
      <c r="E45" s="142">
        <f t="shared" si="7"/>
        <v>892721705.29190612</v>
      </c>
      <c r="F45" s="142">
        <f>'9496'!V44</f>
        <v>80623396.899151549</v>
      </c>
      <c r="G45" s="142"/>
      <c r="H45" s="142"/>
      <c r="I45" s="142"/>
      <c r="J45" s="142"/>
      <c r="K45" s="142"/>
      <c r="L45" s="142">
        <f t="shared" si="2"/>
        <v>973345102.19105768</v>
      </c>
      <c r="M45" s="129">
        <f>VLOOKUP(B45,Encargos!$A$8:$B$652,2,0)</f>
        <v>3.9465331721730834E-3</v>
      </c>
    </row>
    <row r="46" spans="1:13" s="130" customFormat="1">
      <c r="A46" s="130">
        <f t="shared" si="8"/>
        <v>324</v>
      </c>
      <c r="B46" s="127">
        <v>45839</v>
      </c>
      <c r="C46" s="142">
        <f t="shared" si="3"/>
        <v>973345102.19105768</v>
      </c>
      <c r="D46" s="142">
        <f t="shared" si="4"/>
        <v>3841338.7337692091</v>
      </c>
      <c r="E46" s="142">
        <f t="shared" si="7"/>
        <v>977186440.92482686</v>
      </c>
      <c r="F46" s="142">
        <f>'9496'!V45</f>
        <v>80931639.034548193</v>
      </c>
      <c r="G46" s="142"/>
      <c r="H46" s="142"/>
      <c r="I46" s="142"/>
      <c r="J46" s="142"/>
      <c r="K46" s="142"/>
      <c r="L46" s="142">
        <f t="shared" si="2"/>
        <v>1058118079.959375</v>
      </c>
      <c r="M46" s="129">
        <f>VLOOKUP(B46,Encargos!$A$8:$B$652,2,0)</f>
        <v>3.9465331721730834E-3</v>
      </c>
    </row>
    <row r="47" spans="1:13" s="130" customFormat="1">
      <c r="A47" s="130">
        <f t="shared" si="8"/>
        <v>323</v>
      </c>
      <c r="B47" s="127">
        <v>45870</v>
      </c>
      <c r="C47" s="142">
        <f t="shared" si="3"/>
        <v>1058118079.959375</v>
      </c>
      <c r="D47" s="142">
        <f t="shared" si="4"/>
        <v>4175898.1026357645</v>
      </c>
      <c r="E47" s="142">
        <f t="shared" si="7"/>
        <v>1062293978.0620108</v>
      </c>
      <c r="F47" s="142">
        <f>'9496'!V46</f>
        <v>81251038.43267636</v>
      </c>
      <c r="G47" s="142"/>
      <c r="H47" s="142"/>
      <c r="I47" s="142"/>
      <c r="J47" s="142"/>
      <c r="K47" s="142"/>
      <c r="L47" s="142">
        <f t="shared" si="2"/>
        <v>1143545016.4946871</v>
      </c>
      <c r="M47" s="129">
        <f>VLOOKUP(B47,Encargos!$A$8:$B$652,2,0)</f>
        <v>3.9465331721730834E-3</v>
      </c>
    </row>
    <row r="48" spans="1:13" s="130" customFormat="1">
      <c r="A48" s="130">
        <f t="shared" si="8"/>
        <v>322</v>
      </c>
      <c r="B48" s="127">
        <v>45901</v>
      </c>
      <c r="C48" s="142">
        <f t="shared" si="3"/>
        <v>1143545016.4946871</v>
      </c>
      <c r="D48" s="142">
        <f t="shared" si="4"/>
        <v>4513038.3414694984</v>
      </c>
      <c r="E48" s="142">
        <f t="shared" si="7"/>
        <v>1148058054.8361566</v>
      </c>
      <c r="F48" s="142">
        <f>'9496'!V47</f>
        <v>81581717.744068325</v>
      </c>
      <c r="G48" s="142"/>
      <c r="H48" s="142"/>
      <c r="I48" s="142"/>
      <c r="J48" s="142"/>
      <c r="K48" s="142"/>
      <c r="L48" s="142">
        <f t="shared" si="2"/>
        <v>1229639772.580225</v>
      </c>
      <c r="M48" s="129">
        <f>VLOOKUP(B48,Encargos!$A$8:$B$652,2,0)</f>
        <v>3.9465331721730834E-3</v>
      </c>
    </row>
    <row r="49" spans="1:13" s="130" customFormat="1">
      <c r="A49" s="130">
        <f t="shared" si="8"/>
        <v>321</v>
      </c>
      <c r="B49" s="127">
        <v>45931</v>
      </c>
      <c r="C49" s="142">
        <f t="shared" si="3"/>
        <v>1229639772.580225</v>
      </c>
      <c r="D49" s="142">
        <f t="shared" si="4"/>
        <v>4852814.1523112245</v>
      </c>
      <c r="E49" s="142">
        <f t="shared" si="7"/>
        <v>1234492586.7325363</v>
      </c>
      <c r="F49" s="142">
        <f>'9496'!V48</f>
        <v>81893623.764577657</v>
      </c>
      <c r="G49" s="142"/>
      <c r="H49" s="142"/>
      <c r="I49" s="142"/>
      <c r="J49" s="142"/>
      <c r="K49" s="142"/>
      <c r="L49" s="142">
        <f t="shared" si="2"/>
        <v>1316386210.4971139</v>
      </c>
      <c r="M49" s="129">
        <f>VLOOKUP(B49,Encargos!$A$8:$B$652,2,0)</f>
        <v>3.9465331721730834E-3</v>
      </c>
    </row>
    <row r="50" spans="1:13" s="130" customFormat="1">
      <c r="A50" s="130">
        <f t="shared" si="8"/>
        <v>320</v>
      </c>
      <c r="B50" s="127">
        <v>45962</v>
      </c>
      <c r="C50" s="142">
        <f t="shared" si="3"/>
        <v>1316386210.4971139</v>
      </c>
      <c r="D50" s="142">
        <f t="shared" si="4"/>
        <v>5195161.8471180797</v>
      </c>
      <c r="E50" s="142">
        <f t="shared" si="7"/>
        <v>1321581372.3442321</v>
      </c>
      <c r="F50" s="142">
        <f>'9496'!V49</f>
        <v>82226918.300084427</v>
      </c>
      <c r="G50" s="142"/>
      <c r="H50" s="142"/>
      <c r="I50" s="142"/>
      <c r="J50" s="142"/>
      <c r="K50" s="142"/>
      <c r="L50" s="142">
        <f t="shared" si="2"/>
        <v>1403808290.6443164</v>
      </c>
      <c r="M50" s="129">
        <f>VLOOKUP(B50,Encargos!$A$8:$B$652,2,0)</f>
        <v>3.9465331721730834E-3</v>
      </c>
    </row>
    <row r="51" spans="1:13" s="130" customFormat="1">
      <c r="A51" s="130">
        <f t="shared" si="8"/>
        <v>319</v>
      </c>
      <c r="B51" s="127">
        <v>45992</v>
      </c>
      <c r="C51" s="142">
        <f t="shared" si="3"/>
        <v>1403808290.6443164</v>
      </c>
      <c r="D51" s="142">
        <f t="shared" si="4"/>
        <v>5540175.9863993879</v>
      </c>
      <c r="E51" s="142">
        <f t="shared" si="7"/>
        <v>1409348466.6307158</v>
      </c>
      <c r="F51" s="142">
        <f>'9496'!V50</f>
        <v>82541291.073481798</v>
      </c>
      <c r="G51" s="142"/>
      <c r="H51" s="142"/>
      <c r="I51" s="142"/>
      <c r="J51" s="142"/>
      <c r="K51" s="142"/>
      <c r="L51" s="142">
        <f t="shared" si="2"/>
        <v>1491889757.7041976</v>
      </c>
      <c r="M51" s="129">
        <f>VLOOKUP(B51,Encargos!$A$8:$B$652,2,0)</f>
        <v>3.9465331721730834E-3</v>
      </c>
    </row>
    <row r="52" spans="1:13" s="130" customFormat="1">
      <c r="A52" s="130">
        <f t="shared" si="8"/>
        <v>318</v>
      </c>
      <c r="B52" s="127">
        <v>46023</v>
      </c>
      <c r="C52" s="142">
        <f t="shared" si="3"/>
        <v>1491889757.7041976</v>
      </c>
      <c r="D52" s="142">
        <f t="shared" si="4"/>
        <v>5887792.4180048797</v>
      </c>
      <c r="E52" s="142">
        <f t="shared" si="7"/>
        <v>1497777550.1222026</v>
      </c>
      <c r="F52" s="142">
        <f>'9496'!V51</f>
        <v>110489390.6890364</v>
      </c>
      <c r="G52" s="142"/>
      <c r="H52" s="142"/>
      <c r="I52" s="142"/>
      <c r="J52" s="142"/>
      <c r="K52" s="142"/>
      <c r="L52" s="142">
        <f t="shared" si="2"/>
        <v>1608266940.811239</v>
      </c>
      <c r="M52" s="129">
        <f>VLOOKUP(B52,Encargos!$A$8:$B$652,2,0)</f>
        <v>3.9465331721730834E-3</v>
      </c>
    </row>
    <row r="53" spans="1:13" s="130" customFormat="1">
      <c r="A53" s="130">
        <f t="shared" si="8"/>
        <v>317</v>
      </c>
      <c r="B53" s="127">
        <v>46054</v>
      </c>
      <c r="C53" s="142">
        <f t="shared" si="3"/>
        <v>1608266940.811239</v>
      </c>
      <c r="D53" s="142">
        <f t="shared" si="4"/>
        <v>6347078.8316208795</v>
      </c>
      <c r="E53" s="142">
        <f t="shared" si="7"/>
        <v>1614614019.6428599</v>
      </c>
      <c r="F53" s="142">
        <f>'9496'!V52</f>
        <v>110938025.24326396</v>
      </c>
      <c r="G53" s="142"/>
      <c r="H53" s="142"/>
      <c r="I53" s="142"/>
      <c r="J53" s="142"/>
      <c r="K53" s="142"/>
      <c r="L53" s="142">
        <f t="shared" si="2"/>
        <v>1725552044.8861239</v>
      </c>
      <c r="M53" s="129">
        <f>VLOOKUP(B53,Encargos!$A$8:$B$652,2,0)</f>
        <v>3.9465331721730834E-3</v>
      </c>
    </row>
    <row r="54" spans="1:13" s="130" customFormat="1">
      <c r="A54" s="130">
        <f t="shared" si="8"/>
        <v>316</v>
      </c>
      <c r="B54" s="127">
        <v>46082</v>
      </c>
      <c r="C54" s="142">
        <f t="shared" si="3"/>
        <v>1725552044.8861239</v>
      </c>
      <c r="D54" s="142">
        <f t="shared" si="4"/>
        <v>4814491.2157082977</v>
      </c>
      <c r="E54" s="142">
        <f t="shared" si="7"/>
        <v>1730366536.1018322</v>
      </c>
      <c r="F54" s="142">
        <f>'9496'!V53</f>
        <v>111115069.24793114</v>
      </c>
      <c r="G54" s="142"/>
      <c r="H54" s="142"/>
      <c r="I54" s="142"/>
      <c r="J54" s="142"/>
      <c r="K54" s="142"/>
      <c r="L54" s="142">
        <f t="shared" si="2"/>
        <v>1841481605.3497634</v>
      </c>
      <c r="M54" s="129">
        <f>VLOOKUP(B54,Encargos!$A$8:$B$652,2,0)</f>
        <v>2.7901164905321796E-3</v>
      </c>
    </row>
    <row r="55" spans="1:13" s="130" customFormat="1">
      <c r="A55" s="130">
        <f t="shared" si="8"/>
        <v>315</v>
      </c>
      <c r="B55" s="127">
        <v>46113</v>
      </c>
      <c r="C55" s="142">
        <f t="shared" si="3"/>
        <v>1841481605.3497634</v>
      </c>
      <c r="D55" s="142">
        <f t="shared" si="4"/>
        <v>5137948.194098046</v>
      </c>
      <c r="E55" s="142">
        <f t="shared" si="7"/>
        <v>1846619553.5438614</v>
      </c>
      <c r="F55" s="142">
        <f>'9496'!V54</f>
        <v>111434774.54427943</v>
      </c>
      <c r="G55" s="142"/>
      <c r="H55" s="142"/>
      <c r="I55" s="142"/>
      <c r="J55" s="142"/>
      <c r="K55" s="142"/>
      <c r="L55" s="142">
        <f t="shared" si="2"/>
        <v>1958054328.0881407</v>
      </c>
      <c r="M55" s="129">
        <f>VLOOKUP(B55,Encargos!$A$8:$B$652,2,0)</f>
        <v>2.7901164905321796E-3</v>
      </c>
    </row>
    <row r="56" spans="1:13" s="130" customFormat="1">
      <c r="A56" s="130">
        <f t="shared" si="8"/>
        <v>314</v>
      </c>
      <c r="B56" s="127">
        <v>46143</v>
      </c>
      <c r="C56" s="142">
        <f t="shared" si="3"/>
        <v>1958054328.0881407</v>
      </c>
      <c r="D56" s="142">
        <f t="shared" si="4"/>
        <v>5463199.6701566279</v>
      </c>
      <c r="E56" s="142">
        <f t="shared" si="7"/>
        <v>1963517527.7582974</v>
      </c>
      <c r="F56" s="142">
        <f>'9496'!V55</f>
        <v>111735982.22508043</v>
      </c>
      <c r="G56" s="142"/>
      <c r="H56" s="142"/>
      <c r="I56" s="142"/>
      <c r="J56" s="142"/>
      <c r="K56" s="142"/>
      <c r="L56" s="142">
        <f t="shared" si="2"/>
        <v>2075253509.9833779</v>
      </c>
      <c r="M56" s="129">
        <f>VLOOKUP(B56,Encargos!$A$8:$B$652,2,0)</f>
        <v>2.7901164905321796E-3</v>
      </c>
    </row>
    <row r="57" spans="1:13" s="130" customFormat="1">
      <c r="A57" s="130">
        <f t="shared" si="8"/>
        <v>313</v>
      </c>
      <c r="B57" s="127">
        <v>46174</v>
      </c>
      <c r="C57" s="142">
        <f t="shared" si="3"/>
        <v>2075253509.9833779</v>
      </c>
      <c r="D57" s="142">
        <f t="shared" si="4"/>
        <v>5790199.0402394095</v>
      </c>
      <c r="E57" s="142">
        <f t="shared" si="7"/>
        <v>2081043709.0236173</v>
      </c>
      <c r="F57" s="142">
        <f>'9496'!V56</f>
        <v>112057474.04029346</v>
      </c>
      <c r="G57" s="142"/>
      <c r="H57" s="142"/>
      <c r="I57" s="142"/>
      <c r="J57" s="142"/>
      <c r="K57" s="142"/>
      <c r="L57" s="142">
        <f t="shared" si="2"/>
        <v>2193101183.0639105</v>
      </c>
      <c r="M57" s="129">
        <f>VLOOKUP(B57,Encargos!$A$8:$B$652,2,0)</f>
        <v>2.7901164905321796E-3</v>
      </c>
    </row>
    <row r="58" spans="1:13" s="130" customFormat="1">
      <c r="A58" s="130">
        <f t="shared" si="8"/>
        <v>312</v>
      </c>
      <c r="B58" s="127">
        <v>46204</v>
      </c>
      <c r="C58" s="142">
        <f t="shared" si="3"/>
        <v>2193101183.0639105</v>
      </c>
      <c r="D58" s="142">
        <f t="shared" si="4"/>
        <v>6119007.7762722494</v>
      </c>
      <c r="E58" s="142">
        <f t="shared" si="7"/>
        <v>2199220190.8401828</v>
      </c>
      <c r="F58" s="142">
        <f>'9496'!V57</f>
        <v>112360364.87495551</v>
      </c>
      <c r="G58" s="142"/>
      <c r="H58" s="142"/>
      <c r="I58" s="142"/>
      <c r="J58" s="142"/>
      <c r="K58" s="142"/>
      <c r="L58" s="142">
        <f t="shared" si="2"/>
        <v>2311580555.7151384</v>
      </c>
      <c r="M58" s="129">
        <f>VLOOKUP(B58,Encargos!$A$8:$B$652,2,0)</f>
        <v>2.7901164905321796E-3</v>
      </c>
    </row>
    <row r="59" spans="1:13" s="130" customFormat="1">
      <c r="A59" s="130">
        <f t="shared" si="8"/>
        <v>311</v>
      </c>
      <c r="B59" s="127">
        <v>46235</v>
      </c>
      <c r="C59" s="142">
        <f t="shared" si="3"/>
        <v>2311580555.7151384</v>
      </c>
      <c r="D59" s="142">
        <f t="shared" si="4"/>
        <v>6449579.0276943473</v>
      </c>
      <c r="E59" s="142">
        <f t="shared" si="7"/>
        <v>2318030134.7428327</v>
      </c>
      <c r="F59" s="142">
        <f>'9496'!V58</f>
        <v>112673863.38187535</v>
      </c>
      <c r="G59" s="142"/>
      <c r="H59" s="142"/>
      <c r="I59" s="142"/>
      <c r="J59" s="142"/>
      <c r="K59" s="142"/>
      <c r="L59" s="142">
        <f t="shared" si="2"/>
        <v>2430703998.1247082</v>
      </c>
      <c r="M59" s="129">
        <f>VLOOKUP(B59,Encargos!$A$8:$B$652,2,0)</f>
        <v>2.7901164905321796E-3</v>
      </c>
    </row>
    <row r="60" spans="1:13" s="130" customFormat="1">
      <c r="A60" s="130">
        <f t="shared" si="8"/>
        <v>310</v>
      </c>
      <c r="B60" s="127">
        <v>46266</v>
      </c>
      <c r="C60" s="142">
        <f t="shared" si="3"/>
        <v>2430703998.1247082</v>
      </c>
      <c r="D60" s="142">
        <f t="shared" si="4"/>
        <v>6781947.3087702487</v>
      </c>
      <c r="E60" s="142">
        <f t="shared" si="7"/>
        <v>2437485945.4334784</v>
      </c>
      <c r="F60" s="142">
        <f>'9496'!V59</f>
        <v>112998053.71111713</v>
      </c>
      <c r="G60" s="142"/>
      <c r="H60" s="142"/>
      <c r="I60" s="142"/>
      <c r="J60" s="142"/>
      <c r="K60" s="142"/>
      <c r="L60" s="142">
        <f t="shared" si="2"/>
        <v>2550483999.1445956</v>
      </c>
      <c r="M60" s="129">
        <f>VLOOKUP(B60,Encargos!$A$8:$B$652,2,0)</f>
        <v>2.7901164905321796E-3</v>
      </c>
    </row>
    <row r="61" spans="1:13" s="130" customFormat="1">
      <c r="A61" s="130">
        <f t="shared" si="8"/>
        <v>309</v>
      </c>
      <c r="B61" s="127">
        <v>46296</v>
      </c>
      <c r="C61" s="142">
        <f t="shared" si="3"/>
        <v>2550483999.1445956</v>
      </c>
      <c r="D61" s="142">
        <f t="shared" si="4"/>
        <v>7116147.4648517976</v>
      </c>
      <c r="E61" s="142">
        <f t="shared" si="7"/>
        <v>2557600146.6094475</v>
      </c>
      <c r="F61" s="142">
        <f>'9496'!V60</f>
        <v>113303486.92828424</v>
      </c>
      <c r="G61" s="142"/>
      <c r="H61" s="142"/>
      <c r="I61" s="142"/>
      <c r="J61" s="142"/>
      <c r="K61" s="142"/>
      <c r="L61" s="142">
        <f t="shared" si="2"/>
        <v>2670903633.5377316</v>
      </c>
      <c r="M61" s="129">
        <f>VLOOKUP(B61,Encargos!$A$8:$B$652,2,0)</f>
        <v>2.7901164905321796E-3</v>
      </c>
    </row>
    <row r="62" spans="1:13" s="130" customFormat="1">
      <c r="A62" s="130">
        <f t="shared" si="8"/>
        <v>308</v>
      </c>
      <c r="B62" s="127">
        <v>46327</v>
      </c>
      <c r="C62" s="142">
        <f t="shared" si="3"/>
        <v>2670903633.5377316</v>
      </c>
      <c r="D62" s="142">
        <f t="shared" si="4"/>
        <v>7452132.2725559426</v>
      </c>
      <c r="E62" s="142">
        <f t="shared" si="7"/>
        <v>2678355765.8102875</v>
      </c>
      <c r="F62" s="142">
        <f>'9496'!V61</f>
        <v>113629488.83883408</v>
      </c>
      <c r="G62" s="142"/>
      <c r="H62" s="142"/>
      <c r="I62" s="142"/>
      <c r="J62" s="142"/>
      <c r="K62" s="142"/>
      <c r="L62" s="142">
        <f t="shared" si="2"/>
        <v>2791985254.6491218</v>
      </c>
      <c r="M62" s="129">
        <f>VLOOKUP(B62,Encargos!$A$8:$B$652,2,0)</f>
        <v>2.7901164905321796E-3</v>
      </c>
    </row>
    <row r="63" spans="1:13" s="130" customFormat="1">
      <c r="A63" s="130">
        <f t="shared" si="8"/>
        <v>307</v>
      </c>
      <c r="B63" s="127">
        <v>46357</v>
      </c>
      <c r="C63" s="142">
        <f t="shared" si="3"/>
        <v>2791985254.6491218</v>
      </c>
      <c r="D63" s="142">
        <f t="shared" si="4"/>
        <v>7789964.1003192011</v>
      </c>
      <c r="E63" s="142">
        <f t="shared" si="7"/>
        <v>2799775218.7494411</v>
      </c>
      <c r="F63" s="142">
        <f>'9496'!V62</f>
        <v>113936628.82223442</v>
      </c>
      <c r="G63" s="142"/>
      <c r="H63" s="142"/>
      <c r="I63" s="142"/>
      <c r="J63" s="142"/>
      <c r="K63" s="142"/>
      <c r="L63" s="142">
        <f t="shared" si="2"/>
        <v>2913711847.5716758</v>
      </c>
      <c r="M63" s="129">
        <f>VLOOKUP(B63,Encargos!$A$8:$B$652,2,0)</f>
        <v>2.7901164905321796E-3</v>
      </c>
    </row>
    <row r="64" spans="1:13" s="130" customFormat="1">
      <c r="A64" s="130">
        <f t="shared" si="8"/>
        <v>306</v>
      </c>
      <c r="B64" s="127">
        <v>46388</v>
      </c>
      <c r="C64" s="142">
        <f t="shared" si="3"/>
        <v>2913711847.5716758</v>
      </c>
      <c r="D64" s="142">
        <f t="shared" si="4"/>
        <v>8129595.4745687172</v>
      </c>
      <c r="E64" s="142">
        <f t="shared" si="7"/>
        <v>2921841443.0462446</v>
      </c>
      <c r="F64" s="142">
        <f>'9496'!V63</f>
        <v>142843866.4506577</v>
      </c>
      <c r="G64" s="142"/>
      <c r="H64" s="142"/>
      <c r="I64" s="142"/>
      <c r="J64" s="142"/>
      <c r="K64" s="142"/>
      <c r="L64" s="142">
        <f t="shared" si="2"/>
        <v>3064685309.4969025</v>
      </c>
      <c r="M64" s="129">
        <f>VLOOKUP(B64,Encargos!$A$8:$B$652,2,0)</f>
        <v>2.7901164905321796E-3</v>
      </c>
    </row>
    <row r="65" spans="1:13" s="130" customFormat="1">
      <c r="A65" s="130">
        <f t="shared" si="8"/>
        <v>305</v>
      </c>
      <c r="B65" s="127">
        <v>46419</v>
      </c>
      <c r="C65" s="142">
        <f t="shared" si="3"/>
        <v>3064685309.4969025</v>
      </c>
      <c r="D65" s="142">
        <f t="shared" si="4"/>
        <v>8550829.0203190241</v>
      </c>
      <c r="E65" s="142">
        <f t="shared" si="7"/>
        <v>3073236138.5172215</v>
      </c>
      <c r="F65" s="142">
        <f>'9496'!V64</f>
        <v>143253912.94250515</v>
      </c>
      <c r="G65" s="142"/>
      <c r="H65" s="142"/>
      <c r="I65" s="142"/>
      <c r="J65" s="142"/>
      <c r="K65" s="142"/>
      <c r="L65" s="142">
        <f t="shared" si="2"/>
        <v>3216490051.4597268</v>
      </c>
      <c r="M65" s="129">
        <f>VLOOKUP(B65,Encargos!$A$8:$B$652,2,0)</f>
        <v>2.7901164905321796E-3</v>
      </c>
    </row>
    <row r="66" spans="1:13" s="130" customFormat="1">
      <c r="A66" s="130">
        <f t="shared" si="8"/>
        <v>304</v>
      </c>
      <c r="B66" s="127">
        <v>46447</v>
      </c>
      <c r="C66" s="142">
        <f t="shared" si="3"/>
        <v>3216490051.4597268</v>
      </c>
      <c r="D66" s="142">
        <f t="shared" si="4"/>
        <v>7932732.1868306529</v>
      </c>
      <c r="E66" s="142">
        <f t="shared" si="7"/>
        <v>3224422783.6465573</v>
      </c>
      <c r="F66" s="142">
        <f>'9496'!V65</f>
        <v>143552309.71008325</v>
      </c>
      <c r="G66" s="142"/>
      <c r="H66" s="142"/>
      <c r="I66" s="142"/>
      <c r="J66" s="142"/>
      <c r="K66" s="142"/>
      <c r="L66" s="142">
        <f t="shared" si="2"/>
        <v>3367975093.3566408</v>
      </c>
      <c r="M66" s="129">
        <f>VLOOKUP(B66,Encargos!$A$8:$B$652,2,0)</f>
        <v>2.4662697723036864E-3</v>
      </c>
    </row>
    <row r="67" spans="1:13" s="130" customFormat="1">
      <c r="A67" s="130">
        <f t="shared" si="8"/>
        <v>303</v>
      </c>
      <c r="B67" s="127">
        <v>46478</v>
      </c>
      <c r="C67" s="142">
        <f t="shared" si="3"/>
        <v>3367975093.3566408</v>
      </c>
      <c r="D67" s="142">
        <f t="shared" si="4"/>
        <v>8306335.166617169</v>
      </c>
      <c r="E67" s="142">
        <f t="shared" si="7"/>
        <v>3376281428.5232582</v>
      </c>
      <c r="F67" s="142">
        <f>'9496'!V66</f>
        <v>143917402.37646207</v>
      </c>
      <c r="G67" s="142"/>
      <c r="H67" s="142"/>
      <c r="I67" s="142"/>
      <c r="J67" s="142"/>
      <c r="K67" s="142"/>
      <c r="L67" s="142">
        <f t="shared" si="2"/>
        <v>3520198830.8997202</v>
      </c>
      <c r="M67" s="129">
        <f>VLOOKUP(B67,Encargos!$A$8:$B$652,2,0)</f>
        <v>2.4662697723036864E-3</v>
      </c>
    </row>
    <row r="68" spans="1:13" s="130" customFormat="1">
      <c r="A68" s="130">
        <f t="shared" si="8"/>
        <v>302</v>
      </c>
      <c r="B68" s="127">
        <v>46508</v>
      </c>
      <c r="C68" s="142">
        <f t="shared" si="3"/>
        <v>3520198830.8997202</v>
      </c>
      <c r="D68" s="142">
        <f t="shared" si="4"/>
        <v>8681759.9691467565</v>
      </c>
      <c r="E68" s="142">
        <f t="shared" si="7"/>
        <v>3528880590.8688669</v>
      </c>
      <c r="F68" s="142"/>
      <c r="G68" s="142"/>
      <c r="H68" s="142"/>
      <c r="I68" s="142"/>
      <c r="J68" s="142"/>
      <c r="K68" s="142"/>
      <c r="L68" s="142">
        <f t="shared" si="2"/>
        <v>3528880590.8688669</v>
      </c>
      <c r="M68" s="129">
        <f>VLOOKUP(B68,Encargos!$A$8:$B$652,2,0)</f>
        <v>2.4662697723036864E-3</v>
      </c>
    </row>
    <row r="69" spans="1:13" s="130" customFormat="1">
      <c r="A69" s="130">
        <f t="shared" si="8"/>
        <v>301</v>
      </c>
      <c r="B69" s="127">
        <v>46539</v>
      </c>
      <c r="C69" s="142">
        <f t="shared" si="3"/>
        <v>3528880590.8688669</v>
      </c>
      <c r="D69" s="142">
        <f t="shared" si="4"/>
        <v>8703171.5313290581</v>
      </c>
      <c r="E69" s="142">
        <f t="shared" si="7"/>
        <v>3537583762.4001961</v>
      </c>
      <c r="F69" s="142"/>
      <c r="G69" s="142">
        <f>-(E69)</f>
        <v>-3537583762.4001961</v>
      </c>
      <c r="H69" s="142">
        <f t="shared" ref="H69:H132" si="9">SUM(E69:G69)*$N$4</f>
        <v>0</v>
      </c>
      <c r="I69" s="142">
        <f t="shared" si="5"/>
        <v>0</v>
      </c>
      <c r="J69" s="142">
        <f t="shared" si="6"/>
        <v>0</v>
      </c>
      <c r="K69" s="142">
        <f t="shared" si="1"/>
        <v>0</v>
      </c>
      <c r="L69" s="142">
        <f t="shared" ref="L69:L132" si="10">SUM(E69:H69)-I69</f>
        <v>0</v>
      </c>
      <c r="M69" s="129">
        <f>VLOOKUP(B69,Encargos!$A$8:$B$652,2,0)</f>
        <v>2.4662697723036864E-3</v>
      </c>
    </row>
    <row r="70" spans="1:13" s="130" customFormat="1">
      <c r="A70" s="130">
        <f t="shared" si="8"/>
        <v>300</v>
      </c>
      <c r="B70" s="127">
        <v>46569</v>
      </c>
      <c r="C70" s="142">
        <f t="shared" si="3"/>
        <v>0</v>
      </c>
      <c r="D70" s="142">
        <f t="shared" si="4"/>
        <v>0</v>
      </c>
      <c r="E70" s="142">
        <f t="shared" si="7"/>
        <v>0</v>
      </c>
      <c r="F70" s="142"/>
      <c r="G70" s="142"/>
      <c r="H70" s="142">
        <f t="shared" si="9"/>
        <v>0</v>
      </c>
      <c r="I70" s="142">
        <f t="shared" si="5"/>
        <v>0</v>
      </c>
      <c r="J70" s="142">
        <f t="shared" si="6"/>
        <v>0</v>
      </c>
      <c r="K70" s="142">
        <f t="shared" si="1"/>
        <v>0</v>
      </c>
      <c r="L70" s="142">
        <f t="shared" si="10"/>
        <v>0</v>
      </c>
      <c r="M70" s="129">
        <f>VLOOKUP(B70,Encargos!$A$8:$B$652,2,0)</f>
        <v>2.4659999999999999E-3</v>
      </c>
    </row>
    <row r="71" spans="1:13">
      <c r="A71">
        <f t="shared" si="8"/>
        <v>299</v>
      </c>
      <c r="B71" s="1">
        <v>46600</v>
      </c>
      <c r="C71" s="6">
        <f t="shared" si="3"/>
        <v>0</v>
      </c>
      <c r="D71" s="6">
        <f t="shared" si="4"/>
        <v>0</v>
      </c>
      <c r="E71" s="6">
        <f t="shared" si="7"/>
        <v>0</v>
      </c>
      <c r="F71" s="6"/>
      <c r="G71" s="6"/>
      <c r="H71" s="6">
        <f t="shared" si="9"/>
        <v>0</v>
      </c>
      <c r="I71" s="6">
        <f t="shared" si="5"/>
        <v>0</v>
      </c>
      <c r="J71" s="6">
        <f t="shared" si="6"/>
        <v>0</v>
      </c>
      <c r="K71" s="6">
        <f t="shared" ref="K71:K134" si="11">I71-J71</f>
        <v>0</v>
      </c>
      <c r="L71" s="6">
        <f t="shared" si="10"/>
        <v>0</v>
      </c>
      <c r="M71" s="17">
        <f>VLOOKUP(B71,Encargos!$A$8:$B$652,2,0)</f>
        <v>2.4659999999999999E-3</v>
      </c>
    </row>
    <row r="72" spans="1:13">
      <c r="A72">
        <f t="shared" si="8"/>
        <v>298</v>
      </c>
      <c r="B72" s="1">
        <v>46631</v>
      </c>
      <c r="C72" s="6">
        <f t="shared" si="3"/>
        <v>0</v>
      </c>
      <c r="D72" s="6">
        <f t="shared" si="4"/>
        <v>0</v>
      </c>
      <c r="E72" s="6">
        <f t="shared" si="7"/>
        <v>0</v>
      </c>
      <c r="F72" s="6"/>
      <c r="G72" s="6"/>
      <c r="H72" s="6">
        <f t="shared" si="9"/>
        <v>0</v>
      </c>
      <c r="I72" s="6">
        <f t="shared" si="5"/>
        <v>0</v>
      </c>
      <c r="J72" s="6">
        <f t="shared" si="6"/>
        <v>0</v>
      </c>
      <c r="K72" s="6">
        <f t="shared" si="11"/>
        <v>0</v>
      </c>
      <c r="L72" s="6">
        <f t="shared" si="10"/>
        <v>0</v>
      </c>
      <c r="M72" s="17">
        <f>VLOOKUP(B72,Encargos!$A$8:$B$652,2,0)</f>
        <v>2.4659999999999999E-3</v>
      </c>
    </row>
    <row r="73" spans="1:13">
      <c r="A73">
        <f t="shared" si="8"/>
        <v>297</v>
      </c>
      <c r="B73" s="1">
        <v>46661</v>
      </c>
      <c r="C73" s="6">
        <f t="shared" si="3"/>
        <v>0</v>
      </c>
      <c r="D73" s="6">
        <f t="shared" si="4"/>
        <v>0</v>
      </c>
      <c r="E73" s="6">
        <f t="shared" si="7"/>
        <v>0</v>
      </c>
      <c r="F73" s="6"/>
      <c r="G73" s="6"/>
      <c r="H73" s="6">
        <f t="shared" si="9"/>
        <v>0</v>
      </c>
      <c r="I73" s="6">
        <f t="shared" si="5"/>
        <v>0</v>
      </c>
      <c r="J73" s="6">
        <f t="shared" si="6"/>
        <v>0</v>
      </c>
      <c r="K73" s="6">
        <f t="shared" si="11"/>
        <v>0</v>
      </c>
      <c r="L73" s="6">
        <f t="shared" si="10"/>
        <v>0</v>
      </c>
      <c r="M73" s="17">
        <f>VLOOKUP(B73,Encargos!$A$8:$B$652,2,0)</f>
        <v>2.4659999999999999E-3</v>
      </c>
    </row>
    <row r="74" spans="1:13">
      <c r="A74">
        <f t="shared" si="8"/>
        <v>296</v>
      </c>
      <c r="B74" s="1">
        <v>46692</v>
      </c>
      <c r="C74" s="6">
        <f t="shared" ref="C74:C137" si="12">L73</f>
        <v>0</v>
      </c>
      <c r="D74" s="6">
        <f t="shared" ref="D74:D137" si="13">C74*M74</f>
        <v>0</v>
      </c>
      <c r="E74" s="6">
        <f t="shared" si="7"/>
        <v>0</v>
      </c>
      <c r="F74" s="6"/>
      <c r="G74" s="6"/>
      <c r="H74" s="6">
        <f t="shared" si="9"/>
        <v>0</v>
      </c>
      <c r="I74" s="6">
        <f t="shared" ref="I74:I137" si="14">PMT($N$4,A74,-SUM(E74:G74))</f>
        <v>0</v>
      </c>
      <c r="J74" s="6">
        <f t="shared" ref="J74:J137" si="15">H74</f>
        <v>0</v>
      </c>
      <c r="K74" s="6">
        <f t="shared" si="11"/>
        <v>0</v>
      </c>
      <c r="L74" s="6">
        <f t="shared" si="10"/>
        <v>0</v>
      </c>
      <c r="M74" s="17">
        <f>VLOOKUP(B74,Encargos!$A$8:$B$652,2,0)</f>
        <v>2.4659999999999999E-3</v>
      </c>
    </row>
    <row r="75" spans="1:13">
      <c r="A75">
        <f t="shared" si="8"/>
        <v>295</v>
      </c>
      <c r="B75" s="1">
        <v>46722</v>
      </c>
      <c r="C75" s="6">
        <f t="shared" si="12"/>
        <v>0</v>
      </c>
      <c r="D75" s="6">
        <f t="shared" si="13"/>
        <v>0</v>
      </c>
      <c r="E75" s="6">
        <f t="shared" ref="E75:E138" si="16">C75+D75</f>
        <v>0</v>
      </c>
      <c r="F75" s="6"/>
      <c r="G75" s="6"/>
      <c r="H75" s="6">
        <f t="shared" si="9"/>
        <v>0</v>
      </c>
      <c r="I75" s="6">
        <f t="shared" si="14"/>
        <v>0</v>
      </c>
      <c r="J75" s="6">
        <f t="shared" si="15"/>
        <v>0</v>
      </c>
      <c r="K75" s="6">
        <f t="shared" si="11"/>
        <v>0</v>
      </c>
      <c r="L75" s="6">
        <f t="shared" si="10"/>
        <v>0</v>
      </c>
      <c r="M75" s="17">
        <f>VLOOKUP(B75,Encargos!$A$8:$B$652,2,0)</f>
        <v>2.4659999999999999E-3</v>
      </c>
    </row>
    <row r="76" spans="1:13">
      <c r="A76">
        <f t="shared" ref="A76:A139" si="17">A75-1</f>
        <v>294</v>
      </c>
      <c r="B76" s="1">
        <v>46753</v>
      </c>
      <c r="C76" s="6">
        <f t="shared" si="12"/>
        <v>0</v>
      </c>
      <c r="D76" s="6">
        <f t="shared" si="13"/>
        <v>0</v>
      </c>
      <c r="E76" s="6">
        <f t="shared" si="16"/>
        <v>0</v>
      </c>
      <c r="F76" s="6"/>
      <c r="G76" s="6"/>
      <c r="H76" s="6">
        <f t="shared" si="9"/>
        <v>0</v>
      </c>
      <c r="I76" s="6">
        <f t="shared" si="14"/>
        <v>0</v>
      </c>
      <c r="J76" s="6">
        <f t="shared" si="15"/>
        <v>0</v>
      </c>
      <c r="K76" s="6">
        <f t="shared" si="11"/>
        <v>0</v>
      </c>
      <c r="L76" s="6">
        <f t="shared" si="10"/>
        <v>0</v>
      </c>
      <c r="M76" s="17">
        <f>VLOOKUP(B76,Encargos!$A$8:$B$652,2,0)</f>
        <v>2.4659999999999999E-3</v>
      </c>
    </row>
    <row r="77" spans="1:13">
      <c r="A77">
        <f t="shared" si="17"/>
        <v>293</v>
      </c>
      <c r="B77" s="1">
        <v>46784</v>
      </c>
      <c r="C77" s="6">
        <f t="shared" si="12"/>
        <v>0</v>
      </c>
      <c r="D77" s="6">
        <f t="shared" si="13"/>
        <v>0</v>
      </c>
      <c r="E77" s="6">
        <f t="shared" si="16"/>
        <v>0</v>
      </c>
      <c r="F77" s="6"/>
      <c r="G77" s="6"/>
      <c r="H77" s="6">
        <f t="shared" si="9"/>
        <v>0</v>
      </c>
      <c r="I77" s="6">
        <f t="shared" si="14"/>
        <v>0</v>
      </c>
      <c r="J77" s="6">
        <f t="shared" si="15"/>
        <v>0</v>
      </c>
      <c r="K77" s="6">
        <f t="shared" si="11"/>
        <v>0</v>
      </c>
      <c r="L77" s="6">
        <f t="shared" si="10"/>
        <v>0</v>
      </c>
      <c r="M77" s="17">
        <f>VLOOKUP(B77,Encargos!$A$8:$B$652,2,0)</f>
        <v>2.4659999999999999E-3</v>
      </c>
    </row>
    <row r="78" spans="1:13">
      <c r="A78">
        <f t="shared" si="17"/>
        <v>292</v>
      </c>
      <c r="B78" s="1">
        <v>46813</v>
      </c>
      <c r="C78" s="6">
        <f t="shared" si="12"/>
        <v>0</v>
      </c>
      <c r="D78" s="6">
        <f t="shared" si="13"/>
        <v>0</v>
      </c>
      <c r="E78" s="6">
        <f t="shared" si="16"/>
        <v>0</v>
      </c>
      <c r="F78" s="6"/>
      <c r="G78" s="6"/>
      <c r="H78" s="6">
        <f t="shared" si="9"/>
        <v>0</v>
      </c>
      <c r="I78" s="6">
        <f t="shared" si="14"/>
        <v>0</v>
      </c>
      <c r="J78" s="6">
        <f t="shared" si="15"/>
        <v>0</v>
      </c>
      <c r="K78" s="6">
        <f t="shared" si="11"/>
        <v>0</v>
      </c>
      <c r="L78" s="6">
        <f t="shared" si="10"/>
        <v>0</v>
      </c>
      <c r="M78" s="17">
        <f>VLOOKUP(B78,Encargos!$A$8:$B$652,2,0)</f>
        <v>2.4659999999999999E-3</v>
      </c>
    </row>
    <row r="79" spans="1:13">
      <c r="A79">
        <f t="shared" si="17"/>
        <v>291</v>
      </c>
      <c r="B79" s="1">
        <v>46844</v>
      </c>
      <c r="C79" s="6">
        <f t="shared" si="12"/>
        <v>0</v>
      </c>
      <c r="D79" s="6">
        <f t="shared" si="13"/>
        <v>0</v>
      </c>
      <c r="E79" s="6">
        <f t="shared" si="16"/>
        <v>0</v>
      </c>
      <c r="F79" s="6"/>
      <c r="G79" s="6"/>
      <c r="H79" s="6">
        <f t="shared" si="9"/>
        <v>0</v>
      </c>
      <c r="I79" s="6">
        <f t="shared" si="14"/>
        <v>0</v>
      </c>
      <c r="J79" s="6">
        <f t="shared" si="15"/>
        <v>0</v>
      </c>
      <c r="K79" s="6">
        <f t="shared" si="11"/>
        <v>0</v>
      </c>
      <c r="L79" s="6">
        <f t="shared" si="10"/>
        <v>0</v>
      </c>
      <c r="M79" s="17">
        <f>VLOOKUP(B79,Encargos!$A$8:$B$652,2,0)</f>
        <v>2.4659999999999999E-3</v>
      </c>
    </row>
    <row r="80" spans="1:13">
      <c r="A80">
        <f t="shared" si="17"/>
        <v>290</v>
      </c>
      <c r="B80" s="1">
        <v>46874</v>
      </c>
      <c r="C80" s="6">
        <f t="shared" si="12"/>
        <v>0</v>
      </c>
      <c r="D80" s="6">
        <f t="shared" si="13"/>
        <v>0</v>
      </c>
      <c r="E80" s="6">
        <f t="shared" si="16"/>
        <v>0</v>
      </c>
      <c r="F80" s="6"/>
      <c r="G80" s="6"/>
      <c r="H80" s="6">
        <f t="shared" si="9"/>
        <v>0</v>
      </c>
      <c r="I80" s="6">
        <f t="shared" si="14"/>
        <v>0</v>
      </c>
      <c r="J80" s="6">
        <f t="shared" si="15"/>
        <v>0</v>
      </c>
      <c r="K80" s="6">
        <f t="shared" si="11"/>
        <v>0</v>
      </c>
      <c r="L80" s="6">
        <f t="shared" si="10"/>
        <v>0</v>
      </c>
      <c r="M80" s="17">
        <f>VLOOKUP(B80,Encargos!$A$8:$B$652,2,0)</f>
        <v>2.4659999999999999E-3</v>
      </c>
    </row>
    <row r="81" spans="1:13">
      <c r="A81">
        <f t="shared" si="17"/>
        <v>289</v>
      </c>
      <c r="B81" s="1">
        <v>46905</v>
      </c>
      <c r="C81" s="6">
        <f t="shared" si="12"/>
        <v>0</v>
      </c>
      <c r="D81" s="6">
        <f t="shared" si="13"/>
        <v>0</v>
      </c>
      <c r="E81" s="6">
        <f t="shared" si="16"/>
        <v>0</v>
      </c>
      <c r="F81" s="6"/>
      <c r="G81" s="6"/>
      <c r="H81" s="6">
        <f t="shared" si="9"/>
        <v>0</v>
      </c>
      <c r="I81" s="6">
        <f t="shared" si="14"/>
        <v>0</v>
      </c>
      <c r="J81" s="6">
        <f t="shared" si="15"/>
        <v>0</v>
      </c>
      <c r="K81" s="6">
        <f t="shared" si="11"/>
        <v>0</v>
      </c>
      <c r="L81" s="6">
        <f t="shared" si="10"/>
        <v>0</v>
      </c>
      <c r="M81" s="17">
        <f>VLOOKUP(B81,Encargos!$A$8:$B$652,2,0)</f>
        <v>2.4659999999999999E-3</v>
      </c>
    </row>
    <row r="82" spans="1:13">
      <c r="A82">
        <f t="shared" si="17"/>
        <v>288</v>
      </c>
      <c r="B82" s="1">
        <v>46935</v>
      </c>
      <c r="C82" s="6">
        <f t="shared" si="12"/>
        <v>0</v>
      </c>
      <c r="D82" s="6">
        <f t="shared" si="13"/>
        <v>0</v>
      </c>
      <c r="E82" s="6">
        <f t="shared" si="16"/>
        <v>0</v>
      </c>
      <c r="F82" s="6"/>
      <c r="G82" s="6"/>
      <c r="H82" s="6">
        <f t="shared" si="9"/>
        <v>0</v>
      </c>
      <c r="I82" s="6">
        <f t="shared" si="14"/>
        <v>0</v>
      </c>
      <c r="J82" s="6">
        <f t="shared" si="15"/>
        <v>0</v>
      </c>
      <c r="K82" s="6">
        <f t="shared" si="11"/>
        <v>0</v>
      </c>
      <c r="L82" s="6">
        <f t="shared" si="10"/>
        <v>0</v>
      </c>
      <c r="M82" s="17">
        <f>VLOOKUP(B82,Encargos!$A$8:$B$652,2,0)</f>
        <v>2.4659999999999999E-3</v>
      </c>
    </row>
    <row r="83" spans="1:13">
      <c r="A83">
        <f t="shared" si="17"/>
        <v>287</v>
      </c>
      <c r="B83" s="1">
        <v>46966</v>
      </c>
      <c r="C83" s="6">
        <f t="shared" si="12"/>
        <v>0</v>
      </c>
      <c r="D83" s="6">
        <f t="shared" si="13"/>
        <v>0</v>
      </c>
      <c r="E83" s="6">
        <f t="shared" si="16"/>
        <v>0</v>
      </c>
      <c r="F83" s="6"/>
      <c r="G83" s="6"/>
      <c r="H83" s="6">
        <f t="shared" si="9"/>
        <v>0</v>
      </c>
      <c r="I83" s="6">
        <f t="shared" si="14"/>
        <v>0</v>
      </c>
      <c r="J83" s="6">
        <f t="shared" si="15"/>
        <v>0</v>
      </c>
      <c r="K83" s="6">
        <f t="shared" si="11"/>
        <v>0</v>
      </c>
      <c r="L83" s="6">
        <f t="shared" si="10"/>
        <v>0</v>
      </c>
      <c r="M83" s="17">
        <f>VLOOKUP(B83,Encargos!$A$8:$B$652,2,0)</f>
        <v>2.4659999999999999E-3</v>
      </c>
    </row>
    <row r="84" spans="1:13">
      <c r="A84">
        <f t="shared" si="17"/>
        <v>286</v>
      </c>
      <c r="B84" s="1">
        <v>46997</v>
      </c>
      <c r="C84" s="6">
        <f t="shared" si="12"/>
        <v>0</v>
      </c>
      <c r="D84" s="6">
        <f t="shared" si="13"/>
        <v>0</v>
      </c>
      <c r="E84" s="6">
        <f t="shared" si="16"/>
        <v>0</v>
      </c>
      <c r="F84" s="6"/>
      <c r="G84" s="6"/>
      <c r="H84" s="6">
        <f t="shared" si="9"/>
        <v>0</v>
      </c>
      <c r="I84" s="6">
        <f t="shared" si="14"/>
        <v>0</v>
      </c>
      <c r="J84" s="6">
        <f t="shared" si="15"/>
        <v>0</v>
      </c>
      <c r="K84" s="6">
        <f t="shared" si="11"/>
        <v>0</v>
      </c>
      <c r="L84" s="6">
        <f t="shared" si="10"/>
        <v>0</v>
      </c>
      <c r="M84" s="17">
        <f>VLOOKUP(B84,Encargos!$A$8:$B$652,2,0)</f>
        <v>2.4659999999999999E-3</v>
      </c>
    </row>
    <row r="85" spans="1:13">
      <c r="A85">
        <f t="shared" si="17"/>
        <v>285</v>
      </c>
      <c r="B85" s="1">
        <v>47027</v>
      </c>
      <c r="C85" s="6">
        <f t="shared" si="12"/>
        <v>0</v>
      </c>
      <c r="D85" s="6">
        <f t="shared" si="13"/>
        <v>0</v>
      </c>
      <c r="E85" s="6">
        <f t="shared" si="16"/>
        <v>0</v>
      </c>
      <c r="F85" s="6"/>
      <c r="G85" s="6"/>
      <c r="H85" s="6">
        <f t="shared" si="9"/>
        <v>0</v>
      </c>
      <c r="I85" s="6">
        <f t="shared" si="14"/>
        <v>0</v>
      </c>
      <c r="J85" s="6">
        <f t="shared" si="15"/>
        <v>0</v>
      </c>
      <c r="K85" s="6">
        <f t="shared" si="11"/>
        <v>0</v>
      </c>
      <c r="L85" s="6">
        <f t="shared" si="10"/>
        <v>0</v>
      </c>
      <c r="M85" s="17">
        <f>VLOOKUP(B85,Encargos!$A$8:$B$652,2,0)</f>
        <v>2.4659999999999999E-3</v>
      </c>
    </row>
    <row r="86" spans="1:13">
      <c r="A86">
        <f t="shared" si="17"/>
        <v>284</v>
      </c>
      <c r="B86" s="1">
        <v>47058</v>
      </c>
      <c r="C86" s="6">
        <f t="shared" si="12"/>
        <v>0</v>
      </c>
      <c r="D86" s="6">
        <f t="shared" si="13"/>
        <v>0</v>
      </c>
      <c r="E86" s="6">
        <f t="shared" si="16"/>
        <v>0</v>
      </c>
      <c r="F86" s="6"/>
      <c r="G86" s="6"/>
      <c r="H86" s="6">
        <f t="shared" si="9"/>
        <v>0</v>
      </c>
      <c r="I86" s="6">
        <f t="shared" si="14"/>
        <v>0</v>
      </c>
      <c r="J86" s="6">
        <f t="shared" si="15"/>
        <v>0</v>
      </c>
      <c r="K86" s="6">
        <f t="shared" si="11"/>
        <v>0</v>
      </c>
      <c r="L86" s="6">
        <f t="shared" si="10"/>
        <v>0</v>
      </c>
      <c r="M86" s="17">
        <f>VLOOKUP(B86,Encargos!$A$8:$B$652,2,0)</f>
        <v>2.4659999999999999E-3</v>
      </c>
    </row>
    <row r="87" spans="1:13">
      <c r="A87">
        <f t="shared" si="17"/>
        <v>283</v>
      </c>
      <c r="B87" s="1">
        <v>47088</v>
      </c>
      <c r="C87" s="6">
        <f t="shared" si="12"/>
        <v>0</v>
      </c>
      <c r="D87" s="6">
        <f t="shared" si="13"/>
        <v>0</v>
      </c>
      <c r="E87" s="6">
        <f t="shared" si="16"/>
        <v>0</v>
      </c>
      <c r="F87" s="6"/>
      <c r="G87" s="6"/>
      <c r="H87" s="6">
        <f t="shared" si="9"/>
        <v>0</v>
      </c>
      <c r="I87" s="6">
        <f t="shared" si="14"/>
        <v>0</v>
      </c>
      <c r="J87" s="6">
        <f t="shared" si="15"/>
        <v>0</v>
      </c>
      <c r="K87" s="6">
        <f t="shared" si="11"/>
        <v>0</v>
      </c>
      <c r="L87" s="6">
        <f t="shared" si="10"/>
        <v>0</v>
      </c>
      <c r="M87" s="17">
        <f>VLOOKUP(B87,Encargos!$A$8:$B$652,2,0)</f>
        <v>2.4659999999999999E-3</v>
      </c>
    </row>
    <row r="88" spans="1:13">
      <c r="A88">
        <f t="shared" si="17"/>
        <v>282</v>
      </c>
      <c r="B88" s="1">
        <v>47119</v>
      </c>
      <c r="C88" s="6">
        <f t="shared" si="12"/>
        <v>0</v>
      </c>
      <c r="D88" s="6">
        <f t="shared" si="13"/>
        <v>0</v>
      </c>
      <c r="E88" s="6">
        <f t="shared" si="16"/>
        <v>0</v>
      </c>
      <c r="F88" s="6"/>
      <c r="G88" s="6"/>
      <c r="H88" s="6">
        <f t="shared" si="9"/>
        <v>0</v>
      </c>
      <c r="I88" s="6">
        <f t="shared" si="14"/>
        <v>0</v>
      </c>
      <c r="J88" s="6">
        <f t="shared" si="15"/>
        <v>0</v>
      </c>
      <c r="K88" s="6">
        <f t="shared" si="11"/>
        <v>0</v>
      </c>
      <c r="L88" s="6">
        <f t="shared" si="10"/>
        <v>0</v>
      </c>
      <c r="M88" s="17">
        <f>VLOOKUP(B88,Encargos!$A$8:$B$652,2,0)</f>
        <v>2.4659999999999999E-3</v>
      </c>
    </row>
    <row r="89" spans="1:13">
      <c r="A89">
        <f t="shared" si="17"/>
        <v>281</v>
      </c>
      <c r="B89" s="1">
        <v>47150</v>
      </c>
      <c r="C89" s="6">
        <f t="shared" si="12"/>
        <v>0</v>
      </c>
      <c r="D89" s="6">
        <f t="shared" si="13"/>
        <v>0</v>
      </c>
      <c r="E89" s="6">
        <f t="shared" si="16"/>
        <v>0</v>
      </c>
      <c r="F89" s="6"/>
      <c r="G89" s="6"/>
      <c r="H89" s="6">
        <f t="shared" si="9"/>
        <v>0</v>
      </c>
      <c r="I89" s="6">
        <f t="shared" si="14"/>
        <v>0</v>
      </c>
      <c r="J89" s="6">
        <f t="shared" si="15"/>
        <v>0</v>
      </c>
      <c r="K89" s="6">
        <f t="shared" si="11"/>
        <v>0</v>
      </c>
      <c r="L89" s="6">
        <f t="shared" si="10"/>
        <v>0</v>
      </c>
      <c r="M89" s="17">
        <f>VLOOKUP(B89,Encargos!$A$8:$B$652,2,0)</f>
        <v>2.4659999999999999E-3</v>
      </c>
    </row>
    <row r="90" spans="1:13">
      <c r="A90">
        <f t="shared" si="17"/>
        <v>280</v>
      </c>
      <c r="B90" s="1">
        <v>47178</v>
      </c>
      <c r="C90" s="6">
        <f t="shared" si="12"/>
        <v>0</v>
      </c>
      <c r="D90" s="6">
        <f t="shared" si="13"/>
        <v>0</v>
      </c>
      <c r="E90" s="6">
        <f t="shared" si="16"/>
        <v>0</v>
      </c>
      <c r="F90" s="6"/>
      <c r="G90" s="6"/>
      <c r="H90" s="6">
        <f t="shared" si="9"/>
        <v>0</v>
      </c>
      <c r="I90" s="6">
        <f t="shared" si="14"/>
        <v>0</v>
      </c>
      <c r="J90" s="6">
        <f t="shared" si="15"/>
        <v>0</v>
      </c>
      <c r="K90" s="6">
        <f t="shared" si="11"/>
        <v>0</v>
      </c>
      <c r="L90" s="6">
        <f t="shared" si="10"/>
        <v>0</v>
      </c>
      <c r="M90" s="17">
        <f>VLOOKUP(B90,Encargos!$A$8:$B$652,2,0)</f>
        <v>2.4659999999999999E-3</v>
      </c>
    </row>
    <row r="91" spans="1:13">
      <c r="A91">
        <f t="shared" si="17"/>
        <v>279</v>
      </c>
      <c r="B91" s="1">
        <v>47209</v>
      </c>
      <c r="C91" s="6">
        <f t="shared" si="12"/>
        <v>0</v>
      </c>
      <c r="D91" s="6">
        <f t="shared" si="13"/>
        <v>0</v>
      </c>
      <c r="E91" s="6">
        <f t="shared" si="16"/>
        <v>0</v>
      </c>
      <c r="F91" s="6"/>
      <c r="G91" s="6"/>
      <c r="H91" s="6">
        <f t="shared" si="9"/>
        <v>0</v>
      </c>
      <c r="I91" s="6">
        <f t="shared" si="14"/>
        <v>0</v>
      </c>
      <c r="J91" s="6">
        <f t="shared" si="15"/>
        <v>0</v>
      </c>
      <c r="K91" s="6">
        <f t="shared" si="11"/>
        <v>0</v>
      </c>
      <c r="L91" s="6">
        <f t="shared" si="10"/>
        <v>0</v>
      </c>
      <c r="M91" s="17">
        <f>VLOOKUP(B91,Encargos!$A$8:$B$652,2,0)</f>
        <v>2.4659999999999999E-3</v>
      </c>
    </row>
    <row r="92" spans="1:13">
      <c r="A92">
        <f t="shared" si="17"/>
        <v>278</v>
      </c>
      <c r="B92" s="1">
        <v>47239</v>
      </c>
      <c r="C92" s="6">
        <f t="shared" si="12"/>
        <v>0</v>
      </c>
      <c r="D92" s="6">
        <f t="shared" si="13"/>
        <v>0</v>
      </c>
      <c r="E92" s="6">
        <f t="shared" si="16"/>
        <v>0</v>
      </c>
      <c r="F92" s="6"/>
      <c r="G92" s="6"/>
      <c r="H92" s="6">
        <f t="shared" si="9"/>
        <v>0</v>
      </c>
      <c r="I92" s="6">
        <f t="shared" si="14"/>
        <v>0</v>
      </c>
      <c r="J92" s="6">
        <f t="shared" si="15"/>
        <v>0</v>
      </c>
      <c r="K92" s="6">
        <f t="shared" si="11"/>
        <v>0</v>
      </c>
      <c r="L92" s="6">
        <f t="shared" si="10"/>
        <v>0</v>
      </c>
      <c r="M92" s="17">
        <f>VLOOKUP(B92,Encargos!$A$8:$B$652,2,0)</f>
        <v>2.4659999999999999E-3</v>
      </c>
    </row>
    <row r="93" spans="1:13">
      <c r="A93">
        <f t="shared" si="17"/>
        <v>277</v>
      </c>
      <c r="B93" s="1">
        <v>47270</v>
      </c>
      <c r="C93" s="6">
        <f t="shared" si="12"/>
        <v>0</v>
      </c>
      <c r="D93" s="6">
        <f t="shared" si="13"/>
        <v>0</v>
      </c>
      <c r="E93" s="6">
        <f t="shared" si="16"/>
        <v>0</v>
      </c>
      <c r="F93" s="6"/>
      <c r="G93" s="6"/>
      <c r="H93" s="6">
        <f t="shared" si="9"/>
        <v>0</v>
      </c>
      <c r="I93" s="6">
        <f t="shared" si="14"/>
        <v>0</v>
      </c>
      <c r="J93" s="6">
        <f t="shared" si="15"/>
        <v>0</v>
      </c>
      <c r="K93" s="6">
        <f t="shared" si="11"/>
        <v>0</v>
      </c>
      <c r="L93" s="6">
        <f t="shared" si="10"/>
        <v>0</v>
      </c>
      <c r="M93" s="17">
        <f>VLOOKUP(B93,Encargos!$A$8:$B$652,2,0)</f>
        <v>2.4659999999999999E-3</v>
      </c>
    </row>
    <row r="94" spans="1:13">
      <c r="A94">
        <f t="shared" si="17"/>
        <v>276</v>
      </c>
      <c r="B94" s="1">
        <v>47300</v>
      </c>
      <c r="C94" s="6">
        <f t="shared" si="12"/>
        <v>0</v>
      </c>
      <c r="D94" s="6">
        <f t="shared" si="13"/>
        <v>0</v>
      </c>
      <c r="E94" s="6">
        <f t="shared" si="16"/>
        <v>0</v>
      </c>
      <c r="F94" s="6"/>
      <c r="G94" s="6"/>
      <c r="H94" s="6">
        <f t="shared" si="9"/>
        <v>0</v>
      </c>
      <c r="I94" s="6">
        <f t="shared" si="14"/>
        <v>0</v>
      </c>
      <c r="J94" s="6">
        <f t="shared" si="15"/>
        <v>0</v>
      </c>
      <c r="K94" s="6">
        <f t="shared" si="11"/>
        <v>0</v>
      </c>
      <c r="L94" s="6">
        <f t="shared" si="10"/>
        <v>0</v>
      </c>
      <c r="M94" s="17">
        <f>VLOOKUP(B94,Encargos!$A$8:$B$652,2,0)</f>
        <v>2.4659999999999999E-3</v>
      </c>
    </row>
    <row r="95" spans="1:13">
      <c r="A95">
        <f t="shared" si="17"/>
        <v>275</v>
      </c>
      <c r="B95" s="1">
        <v>47331</v>
      </c>
      <c r="C95" s="6">
        <f t="shared" si="12"/>
        <v>0</v>
      </c>
      <c r="D95" s="6">
        <f t="shared" si="13"/>
        <v>0</v>
      </c>
      <c r="E95" s="6">
        <f t="shared" si="16"/>
        <v>0</v>
      </c>
      <c r="F95" s="6"/>
      <c r="G95" s="6"/>
      <c r="H95" s="6">
        <f t="shared" si="9"/>
        <v>0</v>
      </c>
      <c r="I95" s="6">
        <f t="shared" si="14"/>
        <v>0</v>
      </c>
      <c r="J95" s="6">
        <f t="shared" si="15"/>
        <v>0</v>
      </c>
      <c r="K95" s="6">
        <f t="shared" si="11"/>
        <v>0</v>
      </c>
      <c r="L95" s="6">
        <f t="shared" si="10"/>
        <v>0</v>
      </c>
      <c r="M95" s="17">
        <f>VLOOKUP(B95,Encargos!$A$8:$B$652,2,0)</f>
        <v>2.4659999999999999E-3</v>
      </c>
    </row>
    <row r="96" spans="1:13">
      <c r="A96">
        <f t="shared" si="17"/>
        <v>274</v>
      </c>
      <c r="B96" s="1">
        <v>47362</v>
      </c>
      <c r="C96" s="6">
        <f t="shared" si="12"/>
        <v>0</v>
      </c>
      <c r="D96" s="6">
        <f t="shared" si="13"/>
        <v>0</v>
      </c>
      <c r="E96" s="6">
        <f t="shared" si="16"/>
        <v>0</v>
      </c>
      <c r="F96" s="6"/>
      <c r="G96" s="6"/>
      <c r="H96" s="6">
        <f t="shared" si="9"/>
        <v>0</v>
      </c>
      <c r="I96" s="6">
        <f t="shared" si="14"/>
        <v>0</v>
      </c>
      <c r="J96" s="6">
        <f t="shared" si="15"/>
        <v>0</v>
      </c>
      <c r="K96" s="6">
        <f t="shared" si="11"/>
        <v>0</v>
      </c>
      <c r="L96" s="6">
        <f t="shared" si="10"/>
        <v>0</v>
      </c>
      <c r="M96" s="17">
        <f>VLOOKUP(B96,Encargos!$A$8:$B$652,2,0)</f>
        <v>2.4659999999999999E-3</v>
      </c>
    </row>
    <row r="97" spans="1:13">
      <c r="A97">
        <f t="shared" si="17"/>
        <v>273</v>
      </c>
      <c r="B97" s="1">
        <v>47392</v>
      </c>
      <c r="C97" s="6">
        <f t="shared" si="12"/>
        <v>0</v>
      </c>
      <c r="D97" s="6">
        <f t="shared" si="13"/>
        <v>0</v>
      </c>
      <c r="E97" s="6">
        <f t="shared" si="16"/>
        <v>0</v>
      </c>
      <c r="F97" s="6"/>
      <c r="G97" s="6"/>
      <c r="H97" s="6">
        <f t="shared" si="9"/>
        <v>0</v>
      </c>
      <c r="I97" s="6">
        <f t="shared" si="14"/>
        <v>0</v>
      </c>
      <c r="J97" s="6">
        <f t="shared" si="15"/>
        <v>0</v>
      </c>
      <c r="K97" s="6">
        <f t="shared" si="11"/>
        <v>0</v>
      </c>
      <c r="L97" s="6">
        <f t="shared" si="10"/>
        <v>0</v>
      </c>
      <c r="M97" s="17">
        <f>VLOOKUP(B97,Encargos!$A$8:$B$652,2,0)</f>
        <v>2.4659999999999999E-3</v>
      </c>
    </row>
    <row r="98" spans="1:13">
      <c r="A98">
        <f t="shared" si="17"/>
        <v>272</v>
      </c>
      <c r="B98" s="1">
        <v>47423</v>
      </c>
      <c r="C98" s="6">
        <f t="shared" si="12"/>
        <v>0</v>
      </c>
      <c r="D98" s="6">
        <f t="shared" si="13"/>
        <v>0</v>
      </c>
      <c r="E98" s="6">
        <f t="shared" si="16"/>
        <v>0</v>
      </c>
      <c r="F98" s="6"/>
      <c r="G98" s="6"/>
      <c r="H98" s="6">
        <f t="shared" si="9"/>
        <v>0</v>
      </c>
      <c r="I98" s="6">
        <f t="shared" si="14"/>
        <v>0</v>
      </c>
      <c r="J98" s="6">
        <f t="shared" si="15"/>
        <v>0</v>
      </c>
      <c r="K98" s="6">
        <f t="shared" si="11"/>
        <v>0</v>
      </c>
      <c r="L98" s="6">
        <f t="shared" si="10"/>
        <v>0</v>
      </c>
      <c r="M98" s="17">
        <f>VLOOKUP(B98,Encargos!$A$8:$B$652,2,0)</f>
        <v>2.4659999999999999E-3</v>
      </c>
    </row>
    <row r="99" spans="1:13">
      <c r="A99">
        <f t="shared" si="17"/>
        <v>271</v>
      </c>
      <c r="B99" s="1">
        <v>47453</v>
      </c>
      <c r="C99" s="6">
        <f t="shared" si="12"/>
        <v>0</v>
      </c>
      <c r="D99" s="6">
        <f t="shared" si="13"/>
        <v>0</v>
      </c>
      <c r="E99" s="6">
        <f t="shared" si="16"/>
        <v>0</v>
      </c>
      <c r="F99" s="6"/>
      <c r="G99" s="6"/>
      <c r="H99" s="6">
        <f t="shared" si="9"/>
        <v>0</v>
      </c>
      <c r="I99" s="6">
        <f t="shared" si="14"/>
        <v>0</v>
      </c>
      <c r="J99" s="6">
        <f t="shared" si="15"/>
        <v>0</v>
      </c>
      <c r="K99" s="6">
        <f t="shared" si="11"/>
        <v>0</v>
      </c>
      <c r="L99" s="6">
        <f t="shared" si="10"/>
        <v>0</v>
      </c>
      <c r="M99" s="17">
        <f>VLOOKUP(B99,Encargos!$A$8:$B$652,2,0)</f>
        <v>2.4659999999999999E-3</v>
      </c>
    </row>
    <row r="100" spans="1:13">
      <c r="A100">
        <f t="shared" si="17"/>
        <v>270</v>
      </c>
      <c r="B100" s="1">
        <v>47484</v>
      </c>
      <c r="C100" s="6">
        <f t="shared" si="12"/>
        <v>0</v>
      </c>
      <c r="D100" s="6">
        <f t="shared" si="13"/>
        <v>0</v>
      </c>
      <c r="E100" s="6">
        <f t="shared" si="16"/>
        <v>0</v>
      </c>
      <c r="F100" s="6"/>
      <c r="G100" s="6"/>
      <c r="H100" s="6">
        <f t="shared" si="9"/>
        <v>0</v>
      </c>
      <c r="I100" s="6">
        <f t="shared" si="14"/>
        <v>0</v>
      </c>
      <c r="J100" s="6">
        <f t="shared" si="15"/>
        <v>0</v>
      </c>
      <c r="K100" s="6">
        <f t="shared" si="11"/>
        <v>0</v>
      </c>
      <c r="L100" s="6">
        <f t="shared" si="10"/>
        <v>0</v>
      </c>
      <c r="M100" s="17">
        <f>VLOOKUP(B100,Encargos!$A$8:$B$652,2,0)</f>
        <v>2.4659999999999999E-3</v>
      </c>
    </row>
    <row r="101" spans="1:13">
      <c r="A101">
        <f t="shared" si="17"/>
        <v>269</v>
      </c>
      <c r="B101" s="1">
        <v>47515</v>
      </c>
      <c r="C101" s="6">
        <f t="shared" si="12"/>
        <v>0</v>
      </c>
      <c r="D101" s="6">
        <f t="shared" si="13"/>
        <v>0</v>
      </c>
      <c r="E101" s="6">
        <f t="shared" si="16"/>
        <v>0</v>
      </c>
      <c r="F101" s="6"/>
      <c r="G101" s="6"/>
      <c r="H101" s="6">
        <f t="shared" si="9"/>
        <v>0</v>
      </c>
      <c r="I101" s="6">
        <f t="shared" si="14"/>
        <v>0</v>
      </c>
      <c r="J101" s="6">
        <f t="shared" si="15"/>
        <v>0</v>
      </c>
      <c r="K101" s="6">
        <f t="shared" si="11"/>
        <v>0</v>
      </c>
      <c r="L101" s="6">
        <f t="shared" si="10"/>
        <v>0</v>
      </c>
      <c r="M101" s="17">
        <f>VLOOKUP(B101,Encargos!$A$8:$B$652,2,0)</f>
        <v>2.4659999999999999E-3</v>
      </c>
    </row>
    <row r="102" spans="1:13">
      <c r="A102">
        <f t="shared" si="17"/>
        <v>268</v>
      </c>
      <c r="B102" s="1">
        <v>47543</v>
      </c>
      <c r="C102" s="6">
        <f t="shared" si="12"/>
        <v>0</v>
      </c>
      <c r="D102" s="6">
        <f t="shared" si="13"/>
        <v>0</v>
      </c>
      <c r="E102" s="6">
        <f t="shared" si="16"/>
        <v>0</v>
      </c>
      <c r="F102" s="6"/>
      <c r="G102" s="6"/>
      <c r="H102" s="6">
        <f t="shared" si="9"/>
        <v>0</v>
      </c>
      <c r="I102" s="6">
        <f t="shared" si="14"/>
        <v>0</v>
      </c>
      <c r="J102" s="6">
        <f t="shared" si="15"/>
        <v>0</v>
      </c>
      <c r="K102" s="6">
        <f t="shared" si="11"/>
        <v>0</v>
      </c>
      <c r="L102" s="6">
        <f t="shared" si="10"/>
        <v>0</v>
      </c>
      <c r="M102" s="17">
        <f>VLOOKUP(B102,Encargos!$A$8:$B$652,2,0)</f>
        <v>2.4659999999999999E-3</v>
      </c>
    </row>
    <row r="103" spans="1:13">
      <c r="A103">
        <f t="shared" si="17"/>
        <v>267</v>
      </c>
      <c r="B103" s="1">
        <v>47574</v>
      </c>
      <c r="C103" s="6">
        <f t="shared" si="12"/>
        <v>0</v>
      </c>
      <c r="D103" s="6">
        <f t="shared" si="13"/>
        <v>0</v>
      </c>
      <c r="E103" s="6">
        <f t="shared" si="16"/>
        <v>0</v>
      </c>
      <c r="F103" s="6"/>
      <c r="G103" s="6"/>
      <c r="H103" s="6">
        <f t="shared" si="9"/>
        <v>0</v>
      </c>
      <c r="I103" s="6">
        <f t="shared" si="14"/>
        <v>0</v>
      </c>
      <c r="J103" s="6">
        <f t="shared" si="15"/>
        <v>0</v>
      </c>
      <c r="K103" s="6">
        <f t="shared" si="11"/>
        <v>0</v>
      </c>
      <c r="L103" s="6">
        <f t="shared" si="10"/>
        <v>0</v>
      </c>
      <c r="M103" s="17">
        <f>VLOOKUP(B103,Encargos!$A$8:$B$652,2,0)</f>
        <v>2.4659999999999999E-3</v>
      </c>
    </row>
    <row r="104" spans="1:13">
      <c r="A104">
        <f t="shared" si="17"/>
        <v>266</v>
      </c>
      <c r="B104" s="1">
        <v>47604</v>
      </c>
      <c r="C104" s="6">
        <f t="shared" si="12"/>
        <v>0</v>
      </c>
      <c r="D104" s="6">
        <f t="shared" si="13"/>
        <v>0</v>
      </c>
      <c r="E104" s="6">
        <f t="shared" si="16"/>
        <v>0</v>
      </c>
      <c r="F104" s="6"/>
      <c r="G104" s="6"/>
      <c r="H104" s="6">
        <f t="shared" si="9"/>
        <v>0</v>
      </c>
      <c r="I104" s="6">
        <f t="shared" si="14"/>
        <v>0</v>
      </c>
      <c r="J104" s="6">
        <f t="shared" si="15"/>
        <v>0</v>
      </c>
      <c r="K104" s="6">
        <f t="shared" si="11"/>
        <v>0</v>
      </c>
      <c r="L104" s="6">
        <f t="shared" si="10"/>
        <v>0</v>
      </c>
      <c r="M104" s="17">
        <f>VLOOKUP(B104,Encargos!$A$8:$B$652,2,0)</f>
        <v>2.4659999999999999E-3</v>
      </c>
    </row>
    <row r="105" spans="1:13">
      <c r="A105">
        <f t="shared" si="17"/>
        <v>265</v>
      </c>
      <c r="B105" s="1">
        <v>47635</v>
      </c>
      <c r="C105" s="6">
        <f t="shared" si="12"/>
        <v>0</v>
      </c>
      <c r="D105" s="6">
        <f t="shared" si="13"/>
        <v>0</v>
      </c>
      <c r="E105" s="6">
        <f t="shared" si="16"/>
        <v>0</v>
      </c>
      <c r="F105" s="6"/>
      <c r="G105" s="6"/>
      <c r="H105" s="6">
        <f t="shared" si="9"/>
        <v>0</v>
      </c>
      <c r="I105" s="6">
        <f t="shared" si="14"/>
        <v>0</v>
      </c>
      <c r="J105" s="6">
        <f t="shared" si="15"/>
        <v>0</v>
      </c>
      <c r="K105" s="6">
        <f t="shared" si="11"/>
        <v>0</v>
      </c>
      <c r="L105" s="6">
        <f t="shared" si="10"/>
        <v>0</v>
      </c>
      <c r="M105" s="17">
        <f>VLOOKUP(B105,Encargos!$A$8:$B$652,2,0)</f>
        <v>2.4659999999999999E-3</v>
      </c>
    </row>
    <row r="106" spans="1:13">
      <c r="A106">
        <f t="shared" si="17"/>
        <v>264</v>
      </c>
      <c r="B106" s="1">
        <v>47665</v>
      </c>
      <c r="C106" s="6">
        <f t="shared" si="12"/>
        <v>0</v>
      </c>
      <c r="D106" s="6">
        <f t="shared" si="13"/>
        <v>0</v>
      </c>
      <c r="E106" s="6">
        <f t="shared" si="16"/>
        <v>0</v>
      </c>
      <c r="F106" s="6"/>
      <c r="G106" s="6"/>
      <c r="H106" s="6">
        <f t="shared" si="9"/>
        <v>0</v>
      </c>
      <c r="I106" s="6">
        <f t="shared" si="14"/>
        <v>0</v>
      </c>
      <c r="J106" s="6">
        <f t="shared" si="15"/>
        <v>0</v>
      </c>
      <c r="K106" s="6">
        <f t="shared" si="11"/>
        <v>0</v>
      </c>
      <c r="L106" s="6">
        <f t="shared" si="10"/>
        <v>0</v>
      </c>
      <c r="M106" s="17">
        <f>VLOOKUP(B106,Encargos!$A$8:$B$652,2,0)</f>
        <v>2.4659999999999999E-3</v>
      </c>
    </row>
    <row r="107" spans="1:13">
      <c r="A107">
        <f t="shared" si="17"/>
        <v>263</v>
      </c>
      <c r="B107" s="1">
        <v>47696</v>
      </c>
      <c r="C107" s="6">
        <f t="shared" si="12"/>
        <v>0</v>
      </c>
      <c r="D107" s="6">
        <f t="shared" si="13"/>
        <v>0</v>
      </c>
      <c r="E107" s="6">
        <f t="shared" si="16"/>
        <v>0</v>
      </c>
      <c r="F107" s="6"/>
      <c r="G107" s="6"/>
      <c r="H107" s="6">
        <f t="shared" si="9"/>
        <v>0</v>
      </c>
      <c r="I107" s="6">
        <f t="shared" si="14"/>
        <v>0</v>
      </c>
      <c r="J107" s="6">
        <f t="shared" si="15"/>
        <v>0</v>
      </c>
      <c r="K107" s="6">
        <f t="shared" si="11"/>
        <v>0</v>
      </c>
      <c r="L107" s="6">
        <f t="shared" si="10"/>
        <v>0</v>
      </c>
      <c r="M107" s="17">
        <f>VLOOKUP(B107,Encargos!$A$8:$B$652,2,0)</f>
        <v>2.4659999999999999E-3</v>
      </c>
    </row>
    <row r="108" spans="1:13">
      <c r="A108">
        <f t="shared" si="17"/>
        <v>262</v>
      </c>
      <c r="B108" s="1">
        <v>47727</v>
      </c>
      <c r="C108" s="6">
        <f t="shared" si="12"/>
        <v>0</v>
      </c>
      <c r="D108" s="6">
        <f t="shared" si="13"/>
        <v>0</v>
      </c>
      <c r="E108" s="6">
        <f t="shared" si="16"/>
        <v>0</v>
      </c>
      <c r="F108" s="6"/>
      <c r="G108" s="6"/>
      <c r="H108" s="6">
        <f t="shared" si="9"/>
        <v>0</v>
      </c>
      <c r="I108" s="6">
        <f t="shared" si="14"/>
        <v>0</v>
      </c>
      <c r="J108" s="6">
        <f t="shared" si="15"/>
        <v>0</v>
      </c>
      <c r="K108" s="6">
        <f t="shared" si="11"/>
        <v>0</v>
      </c>
      <c r="L108" s="6">
        <f t="shared" si="10"/>
        <v>0</v>
      </c>
      <c r="M108" s="17">
        <f>VLOOKUP(B108,Encargos!$A$8:$B$652,2,0)</f>
        <v>2.4659999999999999E-3</v>
      </c>
    </row>
    <row r="109" spans="1:13">
      <c r="A109">
        <f t="shared" si="17"/>
        <v>261</v>
      </c>
      <c r="B109" s="1">
        <v>47757</v>
      </c>
      <c r="C109" s="6">
        <f t="shared" si="12"/>
        <v>0</v>
      </c>
      <c r="D109" s="6">
        <f t="shared" si="13"/>
        <v>0</v>
      </c>
      <c r="E109" s="6">
        <f t="shared" si="16"/>
        <v>0</v>
      </c>
      <c r="F109" s="6"/>
      <c r="G109" s="6"/>
      <c r="H109" s="6">
        <f t="shared" si="9"/>
        <v>0</v>
      </c>
      <c r="I109" s="6">
        <f t="shared" si="14"/>
        <v>0</v>
      </c>
      <c r="J109" s="6">
        <f t="shared" si="15"/>
        <v>0</v>
      </c>
      <c r="K109" s="6">
        <f t="shared" si="11"/>
        <v>0</v>
      </c>
      <c r="L109" s="6">
        <f t="shared" si="10"/>
        <v>0</v>
      </c>
      <c r="M109" s="17">
        <f>VLOOKUP(B109,Encargos!$A$8:$B$652,2,0)</f>
        <v>2.4659999999999999E-3</v>
      </c>
    </row>
    <row r="110" spans="1:13">
      <c r="A110">
        <f t="shared" si="17"/>
        <v>260</v>
      </c>
      <c r="B110" s="1">
        <v>47788</v>
      </c>
      <c r="C110" s="6">
        <f t="shared" si="12"/>
        <v>0</v>
      </c>
      <c r="D110" s="6">
        <f t="shared" si="13"/>
        <v>0</v>
      </c>
      <c r="E110" s="6">
        <f t="shared" si="16"/>
        <v>0</v>
      </c>
      <c r="F110" s="6"/>
      <c r="G110" s="6"/>
      <c r="H110" s="6">
        <f t="shared" si="9"/>
        <v>0</v>
      </c>
      <c r="I110" s="6">
        <f t="shared" si="14"/>
        <v>0</v>
      </c>
      <c r="J110" s="6">
        <f t="shared" si="15"/>
        <v>0</v>
      </c>
      <c r="K110" s="6">
        <f t="shared" si="11"/>
        <v>0</v>
      </c>
      <c r="L110" s="6">
        <f t="shared" si="10"/>
        <v>0</v>
      </c>
      <c r="M110" s="17">
        <f>VLOOKUP(B110,Encargos!$A$8:$B$652,2,0)</f>
        <v>2.4659999999999999E-3</v>
      </c>
    </row>
    <row r="111" spans="1:13">
      <c r="A111">
        <f t="shared" si="17"/>
        <v>259</v>
      </c>
      <c r="B111" s="1">
        <v>47818</v>
      </c>
      <c r="C111" s="6">
        <f t="shared" si="12"/>
        <v>0</v>
      </c>
      <c r="D111" s="6">
        <f t="shared" si="13"/>
        <v>0</v>
      </c>
      <c r="E111" s="6">
        <f t="shared" si="16"/>
        <v>0</v>
      </c>
      <c r="F111" s="6"/>
      <c r="G111" s="6"/>
      <c r="H111" s="6">
        <f t="shared" si="9"/>
        <v>0</v>
      </c>
      <c r="I111" s="6">
        <f t="shared" si="14"/>
        <v>0</v>
      </c>
      <c r="J111" s="6">
        <f t="shared" si="15"/>
        <v>0</v>
      </c>
      <c r="K111" s="6">
        <f t="shared" si="11"/>
        <v>0</v>
      </c>
      <c r="L111" s="6">
        <f t="shared" si="10"/>
        <v>0</v>
      </c>
      <c r="M111" s="17">
        <f>VLOOKUP(B111,Encargos!$A$8:$B$652,2,0)</f>
        <v>2.4659999999999999E-3</v>
      </c>
    </row>
    <row r="112" spans="1:13">
      <c r="A112">
        <f t="shared" si="17"/>
        <v>258</v>
      </c>
      <c r="B112" s="1">
        <v>47849</v>
      </c>
      <c r="C112" s="6">
        <f t="shared" si="12"/>
        <v>0</v>
      </c>
      <c r="D112" s="6">
        <f t="shared" si="13"/>
        <v>0</v>
      </c>
      <c r="E112" s="6">
        <f t="shared" si="16"/>
        <v>0</v>
      </c>
      <c r="F112" s="6"/>
      <c r="G112" s="6"/>
      <c r="H112" s="6">
        <f t="shared" si="9"/>
        <v>0</v>
      </c>
      <c r="I112" s="6">
        <f t="shared" si="14"/>
        <v>0</v>
      </c>
      <c r="J112" s="6">
        <f t="shared" si="15"/>
        <v>0</v>
      </c>
      <c r="K112" s="6">
        <f t="shared" si="11"/>
        <v>0</v>
      </c>
      <c r="L112" s="6">
        <f t="shared" si="10"/>
        <v>0</v>
      </c>
      <c r="M112" s="17">
        <f>VLOOKUP(B112,Encargos!$A$8:$B$652,2,0)</f>
        <v>2.4659999999999999E-3</v>
      </c>
    </row>
    <row r="113" spans="1:13">
      <c r="A113">
        <f t="shared" si="17"/>
        <v>257</v>
      </c>
      <c r="B113" s="1">
        <v>47880</v>
      </c>
      <c r="C113" s="6">
        <f t="shared" si="12"/>
        <v>0</v>
      </c>
      <c r="D113" s="6">
        <f t="shared" si="13"/>
        <v>0</v>
      </c>
      <c r="E113" s="6">
        <f t="shared" si="16"/>
        <v>0</v>
      </c>
      <c r="F113" s="6"/>
      <c r="G113" s="6"/>
      <c r="H113" s="6">
        <f t="shared" si="9"/>
        <v>0</v>
      </c>
      <c r="I113" s="6">
        <f t="shared" si="14"/>
        <v>0</v>
      </c>
      <c r="J113" s="6">
        <f t="shared" si="15"/>
        <v>0</v>
      </c>
      <c r="K113" s="6">
        <f t="shared" si="11"/>
        <v>0</v>
      </c>
      <c r="L113" s="6">
        <f t="shared" si="10"/>
        <v>0</v>
      </c>
      <c r="M113" s="17">
        <f>VLOOKUP(B113,Encargos!$A$8:$B$652,2,0)</f>
        <v>2.4659999999999999E-3</v>
      </c>
    </row>
    <row r="114" spans="1:13">
      <c r="A114">
        <f t="shared" si="17"/>
        <v>256</v>
      </c>
      <c r="B114" s="1">
        <v>47908</v>
      </c>
      <c r="C114" s="6">
        <f t="shared" si="12"/>
        <v>0</v>
      </c>
      <c r="D114" s="6">
        <f t="shared" si="13"/>
        <v>0</v>
      </c>
      <c r="E114" s="6">
        <f t="shared" si="16"/>
        <v>0</v>
      </c>
      <c r="F114" s="6"/>
      <c r="G114" s="6"/>
      <c r="H114" s="6">
        <f t="shared" si="9"/>
        <v>0</v>
      </c>
      <c r="I114" s="6">
        <f t="shared" si="14"/>
        <v>0</v>
      </c>
      <c r="J114" s="6">
        <f t="shared" si="15"/>
        <v>0</v>
      </c>
      <c r="K114" s="6">
        <f t="shared" si="11"/>
        <v>0</v>
      </c>
      <c r="L114" s="6">
        <f t="shared" si="10"/>
        <v>0</v>
      </c>
      <c r="M114" s="17">
        <f>VLOOKUP(B114,Encargos!$A$8:$B$652,2,0)</f>
        <v>2.4659999999999999E-3</v>
      </c>
    </row>
    <row r="115" spans="1:13">
      <c r="A115">
        <f t="shared" si="17"/>
        <v>255</v>
      </c>
      <c r="B115" s="1">
        <v>47939</v>
      </c>
      <c r="C115" s="6">
        <f t="shared" si="12"/>
        <v>0</v>
      </c>
      <c r="D115" s="6">
        <f t="shared" si="13"/>
        <v>0</v>
      </c>
      <c r="E115" s="6">
        <f t="shared" si="16"/>
        <v>0</v>
      </c>
      <c r="F115" s="6"/>
      <c r="G115" s="6"/>
      <c r="H115" s="6">
        <f t="shared" si="9"/>
        <v>0</v>
      </c>
      <c r="I115" s="6">
        <f t="shared" si="14"/>
        <v>0</v>
      </c>
      <c r="J115" s="6">
        <f t="shared" si="15"/>
        <v>0</v>
      </c>
      <c r="K115" s="6">
        <f t="shared" si="11"/>
        <v>0</v>
      </c>
      <c r="L115" s="6">
        <f t="shared" si="10"/>
        <v>0</v>
      </c>
      <c r="M115" s="17">
        <f>VLOOKUP(B115,Encargos!$A$8:$B$652,2,0)</f>
        <v>2.4659999999999999E-3</v>
      </c>
    </row>
    <row r="116" spans="1:13">
      <c r="A116">
        <f t="shared" si="17"/>
        <v>254</v>
      </c>
      <c r="B116" s="1">
        <v>47969</v>
      </c>
      <c r="C116" s="6">
        <f t="shared" si="12"/>
        <v>0</v>
      </c>
      <c r="D116" s="6">
        <f t="shared" si="13"/>
        <v>0</v>
      </c>
      <c r="E116" s="6">
        <f t="shared" si="16"/>
        <v>0</v>
      </c>
      <c r="F116" s="6"/>
      <c r="G116" s="6"/>
      <c r="H116" s="6">
        <f t="shared" si="9"/>
        <v>0</v>
      </c>
      <c r="I116" s="6">
        <f t="shared" si="14"/>
        <v>0</v>
      </c>
      <c r="J116" s="6">
        <f t="shared" si="15"/>
        <v>0</v>
      </c>
      <c r="K116" s="6">
        <f t="shared" si="11"/>
        <v>0</v>
      </c>
      <c r="L116" s="6">
        <f t="shared" si="10"/>
        <v>0</v>
      </c>
      <c r="M116" s="17">
        <f>VLOOKUP(B116,Encargos!$A$8:$B$652,2,0)</f>
        <v>2.4659999999999999E-3</v>
      </c>
    </row>
    <row r="117" spans="1:13">
      <c r="A117">
        <f t="shared" si="17"/>
        <v>253</v>
      </c>
      <c r="B117" s="1">
        <v>48000</v>
      </c>
      <c r="C117" s="6">
        <f t="shared" si="12"/>
        <v>0</v>
      </c>
      <c r="D117" s="6">
        <f t="shared" si="13"/>
        <v>0</v>
      </c>
      <c r="E117" s="6">
        <f t="shared" si="16"/>
        <v>0</v>
      </c>
      <c r="F117" s="6"/>
      <c r="G117" s="6"/>
      <c r="H117" s="6">
        <f t="shared" si="9"/>
        <v>0</v>
      </c>
      <c r="I117" s="6">
        <f t="shared" si="14"/>
        <v>0</v>
      </c>
      <c r="J117" s="6">
        <f t="shared" si="15"/>
        <v>0</v>
      </c>
      <c r="K117" s="6">
        <f t="shared" si="11"/>
        <v>0</v>
      </c>
      <c r="L117" s="6">
        <f t="shared" si="10"/>
        <v>0</v>
      </c>
      <c r="M117" s="17">
        <f>VLOOKUP(B117,Encargos!$A$8:$B$652,2,0)</f>
        <v>2.4659999999999999E-3</v>
      </c>
    </row>
    <row r="118" spans="1:13">
      <c r="A118">
        <f t="shared" si="17"/>
        <v>252</v>
      </c>
      <c r="B118" s="1">
        <v>48030</v>
      </c>
      <c r="C118" s="6">
        <f t="shared" si="12"/>
        <v>0</v>
      </c>
      <c r="D118" s="6">
        <f t="shared" si="13"/>
        <v>0</v>
      </c>
      <c r="E118" s="6">
        <f t="shared" si="16"/>
        <v>0</v>
      </c>
      <c r="F118" s="6"/>
      <c r="G118" s="6"/>
      <c r="H118" s="6">
        <f t="shared" si="9"/>
        <v>0</v>
      </c>
      <c r="I118" s="6">
        <f t="shared" si="14"/>
        <v>0</v>
      </c>
      <c r="J118" s="6">
        <f t="shared" si="15"/>
        <v>0</v>
      </c>
      <c r="K118" s="6">
        <f t="shared" si="11"/>
        <v>0</v>
      </c>
      <c r="L118" s="6">
        <f t="shared" si="10"/>
        <v>0</v>
      </c>
      <c r="M118" s="17">
        <f>VLOOKUP(B118,Encargos!$A$8:$B$652,2,0)</f>
        <v>2.4659999999999999E-3</v>
      </c>
    </row>
    <row r="119" spans="1:13">
      <c r="A119">
        <f t="shared" si="17"/>
        <v>251</v>
      </c>
      <c r="B119" s="1">
        <v>48061</v>
      </c>
      <c r="C119" s="6">
        <f t="shared" si="12"/>
        <v>0</v>
      </c>
      <c r="D119" s="6">
        <f t="shared" si="13"/>
        <v>0</v>
      </c>
      <c r="E119" s="6">
        <f t="shared" si="16"/>
        <v>0</v>
      </c>
      <c r="F119" s="6"/>
      <c r="G119" s="6"/>
      <c r="H119" s="6">
        <f t="shared" si="9"/>
        <v>0</v>
      </c>
      <c r="I119" s="6">
        <f t="shared" si="14"/>
        <v>0</v>
      </c>
      <c r="J119" s="6">
        <f t="shared" si="15"/>
        <v>0</v>
      </c>
      <c r="K119" s="6">
        <f t="shared" si="11"/>
        <v>0</v>
      </c>
      <c r="L119" s="6">
        <f t="shared" si="10"/>
        <v>0</v>
      </c>
      <c r="M119" s="17">
        <f>VLOOKUP(B119,Encargos!$A$8:$B$652,2,0)</f>
        <v>2.4659999999999999E-3</v>
      </c>
    </row>
    <row r="120" spans="1:13">
      <c r="A120">
        <f t="shared" si="17"/>
        <v>250</v>
      </c>
      <c r="B120" s="1">
        <v>48092</v>
      </c>
      <c r="C120" s="6">
        <f t="shared" si="12"/>
        <v>0</v>
      </c>
      <c r="D120" s="6">
        <f t="shared" si="13"/>
        <v>0</v>
      </c>
      <c r="E120" s="6">
        <f t="shared" si="16"/>
        <v>0</v>
      </c>
      <c r="F120" s="6"/>
      <c r="G120" s="6"/>
      <c r="H120" s="6">
        <f t="shared" si="9"/>
        <v>0</v>
      </c>
      <c r="I120" s="6">
        <f t="shared" si="14"/>
        <v>0</v>
      </c>
      <c r="J120" s="6">
        <f t="shared" si="15"/>
        <v>0</v>
      </c>
      <c r="K120" s="6">
        <f t="shared" si="11"/>
        <v>0</v>
      </c>
      <c r="L120" s="6">
        <f t="shared" si="10"/>
        <v>0</v>
      </c>
      <c r="M120" s="17">
        <f>VLOOKUP(B120,Encargos!$A$8:$B$652,2,0)</f>
        <v>2.4659999999999999E-3</v>
      </c>
    </row>
    <row r="121" spans="1:13">
      <c r="A121">
        <f t="shared" si="17"/>
        <v>249</v>
      </c>
      <c r="B121" s="1">
        <v>48122</v>
      </c>
      <c r="C121" s="6">
        <f t="shared" si="12"/>
        <v>0</v>
      </c>
      <c r="D121" s="6">
        <f t="shared" si="13"/>
        <v>0</v>
      </c>
      <c r="E121" s="6">
        <f t="shared" si="16"/>
        <v>0</v>
      </c>
      <c r="F121" s="6"/>
      <c r="G121" s="6"/>
      <c r="H121" s="6">
        <f t="shared" si="9"/>
        <v>0</v>
      </c>
      <c r="I121" s="6">
        <f t="shared" si="14"/>
        <v>0</v>
      </c>
      <c r="J121" s="6">
        <f t="shared" si="15"/>
        <v>0</v>
      </c>
      <c r="K121" s="6">
        <f t="shared" si="11"/>
        <v>0</v>
      </c>
      <c r="L121" s="6">
        <f t="shared" si="10"/>
        <v>0</v>
      </c>
      <c r="M121" s="17">
        <f>VLOOKUP(B121,Encargos!$A$8:$B$652,2,0)</f>
        <v>2.4659999999999999E-3</v>
      </c>
    </row>
    <row r="122" spans="1:13">
      <c r="A122">
        <f t="shared" si="17"/>
        <v>248</v>
      </c>
      <c r="B122" s="1">
        <v>48153</v>
      </c>
      <c r="C122" s="6">
        <f t="shared" si="12"/>
        <v>0</v>
      </c>
      <c r="D122" s="6">
        <f t="shared" si="13"/>
        <v>0</v>
      </c>
      <c r="E122" s="6">
        <f t="shared" si="16"/>
        <v>0</v>
      </c>
      <c r="F122" s="6"/>
      <c r="G122" s="6"/>
      <c r="H122" s="6">
        <f t="shared" si="9"/>
        <v>0</v>
      </c>
      <c r="I122" s="6">
        <f t="shared" si="14"/>
        <v>0</v>
      </c>
      <c r="J122" s="6">
        <f t="shared" si="15"/>
        <v>0</v>
      </c>
      <c r="K122" s="6">
        <f t="shared" si="11"/>
        <v>0</v>
      </c>
      <c r="L122" s="6">
        <f t="shared" si="10"/>
        <v>0</v>
      </c>
      <c r="M122" s="17">
        <f>VLOOKUP(B122,Encargos!$A$8:$B$652,2,0)</f>
        <v>2.4659999999999999E-3</v>
      </c>
    </row>
    <row r="123" spans="1:13">
      <c r="A123">
        <f t="shared" si="17"/>
        <v>247</v>
      </c>
      <c r="B123" s="1">
        <v>48183</v>
      </c>
      <c r="C123" s="6">
        <f t="shared" si="12"/>
        <v>0</v>
      </c>
      <c r="D123" s="6">
        <f t="shared" si="13"/>
        <v>0</v>
      </c>
      <c r="E123" s="6">
        <f t="shared" si="16"/>
        <v>0</v>
      </c>
      <c r="F123" s="6"/>
      <c r="G123" s="6"/>
      <c r="H123" s="6">
        <f t="shared" si="9"/>
        <v>0</v>
      </c>
      <c r="I123" s="6">
        <f t="shared" si="14"/>
        <v>0</v>
      </c>
      <c r="J123" s="6">
        <f t="shared" si="15"/>
        <v>0</v>
      </c>
      <c r="K123" s="6">
        <f t="shared" si="11"/>
        <v>0</v>
      </c>
      <c r="L123" s="6">
        <f t="shared" si="10"/>
        <v>0</v>
      </c>
      <c r="M123" s="17">
        <f>VLOOKUP(B123,Encargos!$A$8:$B$652,2,0)</f>
        <v>2.4659999999999999E-3</v>
      </c>
    </row>
    <row r="124" spans="1:13">
      <c r="A124">
        <f t="shared" si="17"/>
        <v>246</v>
      </c>
      <c r="B124" s="1">
        <v>48214</v>
      </c>
      <c r="C124" s="6">
        <f t="shared" si="12"/>
        <v>0</v>
      </c>
      <c r="D124" s="6">
        <f t="shared" si="13"/>
        <v>0</v>
      </c>
      <c r="E124" s="6">
        <f t="shared" si="16"/>
        <v>0</v>
      </c>
      <c r="F124" s="6"/>
      <c r="G124" s="6"/>
      <c r="H124" s="6">
        <f t="shared" si="9"/>
        <v>0</v>
      </c>
      <c r="I124" s="6">
        <f t="shared" si="14"/>
        <v>0</v>
      </c>
      <c r="J124" s="6">
        <f t="shared" si="15"/>
        <v>0</v>
      </c>
      <c r="K124" s="6">
        <f t="shared" si="11"/>
        <v>0</v>
      </c>
      <c r="L124" s="6">
        <f t="shared" si="10"/>
        <v>0</v>
      </c>
      <c r="M124" s="17">
        <f>VLOOKUP(B124,Encargos!$A$8:$B$652,2,0)</f>
        <v>2.4659999999999999E-3</v>
      </c>
    </row>
    <row r="125" spans="1:13">
      <c r="A125">
        <f t="shared" si="17"/>
        <v>245</v>
      </c>
      <c r="B125" s="1">
        <v>48245</v>
      </c>
      <c r="C125" s="6">
        <f t="shared" si="12"/>
        <v>0</v>
      </c>
      <c r="D125" s="6">
        <f t="shared" si="13"/>
        <v>0</v>
      </c>
      <c r="E125" s="6">
        <f t="shared" si="16"/>
        <v>0</v>
      </c>
      <c r="F125" s="6"/>
      <c r="G125" s="6"/>
      <c r="H125" s="6">
        <f t="shared" si="9"/>
        <v>0</v>
      </c>
      <c r="I125" s="6">
        <f t="shared" si="14"/>
        <v>0</v>
      </c>
      <c r="J125" s="6">
        <f t="shared" si="15"/>
        <v>0</v>
      </c>
      <c r="K125" s="6">
        <f t="shared" si="11"/>
        <v>0</v>
      </c>
      <c r="L125" s="6">
        <f t="shared" si="10"/>
        <v>0</v>
      </c>
      <c r="M125" s="17">
        <f>VLOOKUP(B125,Encargos!$A$8:$B$652,2,0)</f>
        <v>2.4659999999999999E-3</v>
      </c>
    </row>
    <row r="126" spans="1:13">
      <c r="A126">
        <f t="shared" si="17"/>
        <v>244</v>
      </c>
      <c r="B126" s="1">
        <v>48274</v>
      </c>
      <c r="C126" s="6">
        <f t="shared" si="12"/>
        <v>0</v>
      </c>
      <c r="D126" s="6">
        <f t="shared" si="13"/>
        <v>0</v>
      </c>
      <c r="E126" s="6">
        <f t="shared" si="16"/>
        <v>0</v>
      </c>
      <c r="F126" s="6"/>
      <c r="G126" s="6"/>
      <c r="H126" s="6">
        <f t="shared" si="9"/>
        <v>0</v>
      </c>
      <c r="I126" s="6">
        <f t="shared" si="14"/>
        <v>0</v>
      </c>
      <c r="J126" s="6">
        <f t="shared" si="15"/>
        <v>0</v>
      </c>
      <c r="K126" s="6">
        <f t="shared" si="11"/>
        <v>0</v>
      </c>
      <c r="L126" s="6">
        <f t="shared" si="10"/>
        <v>0</v>
      </c>
      <c r="M126" s="17">
        <f>VLOOKUP(B126,Encargos!$A$8:$B$652,2,0)</f>
        <v>2.4659999999999999E-3</v>
      </c>
    </row>
    <row r="127" spans="1:13">
      <c r="A127">
        <f t="shared" si="17"/>
        <v>243</v>
      </c>
      <c r="B127" s="1">
        <v>48305</v>
      </c>
      <c r="C127" s="6">
        <f t="shared" si="12"/>
        <v>0</v>
      </c>
      <c r="D127" s="6">
        <f t="shared" si="13"/>
        <v>0</v>
      </c>
      <c r="E127" s="6">
        <f t="shared" si="16"/>
        <v>0</v>
      </c>
      <c r="F127" s="6"/>
      <c r="G127" s="6"/>
      <c r="H127" s="6">
        <f t="shared" si="9"/>
        <v>0</v>
      </c>
      <c r="I127" s="6">
        <f t="shared" si="14"/>
        <v>0</v>
      </c>
      <c r="J127" s="6">
        <f t="shared" si="15"/>
        <v>0</v>
      </c>
      <c r="K127" s="6">
        <f t="shared" si="11"/>
        <v>0</v>
      </c>
      <c r="L127" s="6">
        <f t="shared" si="10"/>
        <v>0</v>
      </c>
      <c r="M127" s="17">
        <f>VLOOKUP(B127,Encargos!$A$8:$B$652,2,0)</f>
        <v>2.4659999999999999E-3</v>
      </c>
    </row>
    <row r="128" spans="1:13">
      <c r="A128">
        <f t="shared" si="17"/>
        <v>242</v>
      </c>
      <c r="B128" s="1">
        <v>48335</v>
      </c>
      <c r="C128" s="6">
        <f t="shared" si="12"/>
        <v>0</v>
      </c>
      <c r="D128" s="6">
        <f t="shared" si="13"/>
        <v>0</v>
      </c>
      <c r="E128" s="6">
        <f t="shared" si="16"/>
        <v>0</v>
      </c>
      <c r="F128" s="6"/>
      <c r="G128" s="6"/>
      <c r="H128" s="6">
        <f t="shared" si="9"/>
        <v>0</v>
      </c>
      <c r="I128" s="6">
        <f t="shared" si="14"/>
        <v>0</v>
      </c>
      <c r="J128" s="6">
        <f t="shared" si="15"/>
        <v>0</v>
      </c>
      <c r="K128" s="6">
        <f t="shared" si="11"/>
        <v>0</v>
      </c>
      <c r="L128" s="6">
        <f t="shared" si="10"/>
        <v>0</v>
      </c>
      <c r="M128" s="17">
        <f>VLOOKUP(B128,Encargos!$A$8:$B$652,2,0)</f>
        <v>2.4659999999999999E-3</v>
      </c>
    </row>
    <row r="129" spans="1:13">
      <c r="A129">
        <f t="shared" si="17"/>
        <v>241</v>
      </c>
      <c r="B129" s="1">
        <v>48366</v>
      </c>
      <c r="C129" s="6">
        <f t="shared" si="12"/>
        <v>0</v>
      </c>
      <c r="D129" s="6">
        <f t="shared" si="13"/>
        <v>0</v>
      </c>
      <c r="E129" s="6">
        <f t="shared" si="16"/>
        <v>0</v>
      </c>
      <c r="F129" s="6"/>
      <c r="G129" s="6"/>
      <c r="H129" s="6">
        <f t="shared" si="9"/>
        <v>0</v>
      </c>
      <c r="I129" s="6">
        <f t="shared" si="14"/>
        <v>0</v>
      </c>
      <c r="J129" s="6">
        <f t="shared" si="15"/>
        <v>0</v>
      </c>
      <c r="K129" s="6">
        <f t="shared" si="11"/>
        <v>0</v>
      </c>
      <c r="L129" s="6">
        <f t="shared" si="10"/>
        <v>0</v>
      </c>
      <c r="M129" s="17">
        <f>VLOOKUP(B129,Encargos!$A$8:$B$652,2,0)</f>
        <v>2.4659999999999999E-3</v>
      </c>
    </row>
    <row r="130" spans="1:13">
      <c r="A130">
        <f t="shared" si="17"/>
        <v>240</v>
      </c>
      <c r="B130" s="1">
        <v>48396</v>
      </c>
      <c r="C130" s="6">
        <f t="shared" si="12"/>
        <v>0</v>
      </c>
      <c r="D130" s="6">
        <f t="shared" si="13"/>
        <v>0</v>
      </c>
      <c r="E130" s="6">
        <f t="shared" si="16"/>
        <v>0</v>
      </c>
      <c r="F130" s="6"/>
      <c r="G130" s="6"/>
      <c r="H130" s="6">
        <f t="shared" si="9"/>
        <v>0</v>
      </c>
      <c r="I130" s="6">
        <f t="shared" si="14"/>
        <v>0</v>
      </c>
      <c r="J130" s="6">
        <f t="shared" si="15"/>
        <v>0</v>
      </c>
      <c r="K130" s="6">
        <f t="shared" si="11"/>
        <v>0</v>
      </c>
      <c r="L130" s="6">
        <f t="shared" si="10"/>
        <v>0</v>
      </c>
      <c r="M130" s="17">
        <f>VLOOKUP(B130,Encargos!$A$8:$B$652,2,0)</f>
        <v>2.4659999999999999E-3</v>
      </c>
    </row>
    <row r="131" spans="1:13">
      <c r="A131">
        <f t="shared" si="17"/>
        <v>239</v>
      </c>
      <c r="B131" s="1">
        <v>48427</v>
      </c>
      <c r="C131" s="6">
        <f t="shared" si="12"/>
        <v>0</v>
      </c>
      <c r="D131" s="6">
        <f t="shared" si="13"/>
        <v>0</v>
      </c>
      <c r="E131" s="6">
        <f t="shared" si="16"/>
        <v>0</v>
      </c>
      <c r="F131" s="6"/>
      <c r="G131" s="6"/>
      <c r="H131" s="6">
        <f t="shared" si="9"/>
        <v>0</v>
      </c>
      <c r="I131" s="6">
        <f t="shared" si="14"/>
        <v>0</v>
      </c>
      <c r="J131" s="6">
        <f t="shared" si="15"/>
        <v>0</v>
      </c>
      <c r="K131" s="6">
        <f t="shared" si="11"/>
        <v>0</v>
      </c>
      <c r="L131" s="6">
        <f t="shared" si="10"/>
        <v>0</v>
      </c>
      <c r="M131" s="17">
        <f>VLOOKUP(B131,Encargos!$A$8:$B$652,2,0)</f>
        <v>2.4659999999999999E-3</v>
      </c>
    </row>
    <row r="132" spans="1:13">
      <c r="A132">
        <f t="shared" si="17"/>
        <v>238</v>
      </c>
      <c r="B132" s="1">
        <v>48458</v>
      </c>
      <c r="C132" s="6">
        <f t="shared" si="12"/>
        <v>0</v>
      </c>
      <c r="D132" s="6">
        <f t="shared" si="13"/>
        <v>0</v>
      </c>
      <c r="E132" s="6">
        <f t="shared" si="16"/>
        <v>0</v>
      </c>
      <c r="F132" s="6"/>
      <c r="G132" s="6"/>
      <c r="H132" s="6">
        <f t="shared" si="9"/>
        <v>0</v>
      </c>
      <c r="I132" s="6">
        <f t="shared" si="14"/>
        <v>0</v>
      </c>
      <c r="J132" s="6">
        <f t="shared" si="15"/>
        <v>0</v>
      </c>
      <c r="K132" s="6">
        <f t="shared" si="11"/>
        <v>0</v>
      </c>
      <c r="L132" s="6">
        <f t="shared" si="10"/>
        <v>0</v>
      </c>
      <c r="M132" s="17">
        <f>VLOOKUP(B132,Encargos!$A$8:$B$652,2,0)</f>
        <v>2.4659999999999999E-3</v>
      </c>
    </row>
    <row r="133" spans="1:13">
      <c r="A133">
        <f t="shared" si="17"/>
        <v>237</v>
      </c>
      <c r="B133" s="1">
        <v>48488</v>
      </c>
      <c r="C133" s="6">
        <f t="shared" si="12"/>
        <v>0</v>
      </c>
      <c r="D133" s="6">
        <f t="shared" si="13"/>
        <v>0</v>
      </c>
      <c r="E133" s="6">
        <f t="shared" si="16"/>
        <v>0</v>
      </c>
      <c r="F133" s="6"/>
      <c r="G133" s="6"/>
      <c r="H133" s="6">
        <f t="shared" ref="H133:H196" si="18">SUM(E133:G133)*$N$4</f>
        <v>0</v>
      </c>
      <c r="I133" s="6">
        <f t="shared" si="14"/>
        <v>0</v>
      </c>
      <c r="J133" s="6">
        <f t="shared" si="15"/>
        <v>0</v>
      </c>
      <c r="K133" s="6">
        <f t="shared" si="11"/>
        <v>0</v>
      </c>
      <c r="L133" s="6">
        <f t="shared" ref="L133:L196" si="19">SUM(E133:H133)-I133</f>
        <v>0</v>
      </c>
      <c r="M133" s="17">
        <f>VLOOKUP(B133,Encargos!$A$8:$B$652,2,0)</f>
        <v>2.4659999999999999E-3</v>
      </c>
    </row>
    <row r="134" spans="1:13">
      <c r="A134">
        <f t="shared" si="17"/>
        <v>236</v>
      </c>
      <c r="B134" s="1">
        <v>48519</v>
      </c>
      <c r="C134" s="6">
        <f t="shared" si="12"/>
        <v>0</v>
      </c>
      <c r="D134" s="6">
        <f t="shared" si="13"/>
        <v>0</v>
      </c>
      <c r="E134" s="6">
        <f t="shared" si="16"/>
        <v>0</v>
      </c>
      <c r="F134" s="6"/>
      <c r="G134" s="6"/>
      <c r="H134" s="6">
        <f t="shared" si="18"/>
        <v>0</v>
      </c>
      <c r="I134" s="6">
        <f t="shared" si="14"/>
        <v>0</v>
      </c>
      <c r="J134" s="6">
        <f t="shared" si="15"/>
        <v>0</v>
      </c>
      <c r="K134" s="6">
        <f t="shared" si="11"/>
        <v>0</v>
      </c>
      <c r="L134" s="6">
        <f t="shared" si="19"/>
        <v>0</v>
      </c>
      <c r="M134" s="17">
        <f>VLOOKUP(B134,Encargos!$A$8:$B$652,2,0)</f>
        <v>2.4659999999999999E-3</v>
      </c>
    </row>
    <row r="135" spans="1:13">
      <c r="A135">
        <f t="shared" si="17"/>
        <v>235</v>
      </c>
      <c r="B135" s="1">
        <v>48549</v>
      </c>
      <c r="C135" s="6">
        <f t="shared" si="12"/>
        <v>0</v>
      </c>
      <c r="D135" s="6">
        <f t="shared" si="13"/>
        <v>0</v>
      </c>
      <c r="E135" s="6">
        <f t="shared" si="16"/>
        <v>0</v>
      </c>
      <c r="F135" s="6"/>
      <c r="G135" s="6"/>
      <c r="H135" s="6">
        <f t="shared" si="18"/>
        <v>0</v>
      </c>
      <c r="I135" s="6">
        <f t="shared" si="14"/>
        <v>0</v>
      </c>
      <c r="J135" s="6">
        <f t="shared" si="15"/>
        <v>0</v>
      </c>
      <c r="K135" s="6">
        <f t="shared" ref="K135:K198" si="20">I135-J135</f>
        <v>0</v>
      </c>
      <c r="L135" s="6">
        <f t="shared" si="19"/>
        <v>0</v>
      </c>
      <c r="M135" s="17">
        <f>VLOOKUP(B135,Encargos!$A$8:$B$652,2,0)</f>
        <v>2.4659999999999999E-3</v>
      </c>
    </row>
    <row r="136" spans="1:13">
      <c r="A136">
        <f t="shared" si="17"/>
        <v>234</v>
      </c>
      <c r="B136" s="1">
        <v>48580</v>
      </c>
      <c r="C136" s="6">
        <f t="shared" si="12"/>
        <v>0</v>
      </c>
      <c r="D136" s="6">
        <f t="shared" si="13"/>
        <v>0</v>
      </c>
      <c r="E136" s="6">
        <f t="shared" si="16"/>
        <v>0</v>
      </c>
      <c r="F136" s="6"/>
      <c r="G136" s="6"/>
      <c r="H136" s="6">
        <f t="shared" si="18"/>
        <v>0</v>
      </c>
      <c r="I136" s="6">
        <f t="shared" si="14"/>
        <v>0</v>
      </c>
      <c r="J136" s="6">
        <f t="shared" si="15"/>
        <v>0</v>
      </c>
      <c r="K136" s="6">
        <f t="shared" si="20"/>
        <v>0</v>
      </c>
      <c r="L136" s="6">
        <f t="shared" si="19"/>
        <v>0</v>
      </c>
      <c r="M136" s="17">
        <f>VLOOKUP(B136,Encargos!$A$8:$B$652,2,0)</f>
        <v>2.4659999999999999E-3</v>
      </c>
    </row>
    <row r="137" spans="1:13">
      <c r="A137">
        <f t="shared" si="17"/>
        <v>233</v>
      </c>
      <c r="B137" s="1">
        <v>48611</v>
      </c>
      <c r="C137" s="6">
        <f t="shared" si="12"/>
        <v>0</v>
      </c>
      <c r="D137" s="6">
        <f t="shared" si="13"/>
        <v>0</v>
      </c>
      <c r="E137" s="6">
        <f t="shared" si="16"/>
        <v>0</v>
      </c>
      <c r="F137" s="6"/>
      <c r="G137" s="6"/>
      <c r="H137" s="6">
        <f t="shared" si="18"/>
        <v>0</v>
      </c>
      <c r="I137" s="6">
        <f t="shared" si="14"/>
        <v>0</v>
      </c>
      <c r="J137" s="6">
        <f t="shared" si="15"/>
        <v>0</v>
      </c>
      <c r="K137" s="6">
        <f t="shared" si="20"/>
        <v>0</v>
      </c>
      <c r="L137" s="6">
        <f t="shared" si="19"/>
        <v>0</v>
      </c>
      <c r="M137" s="17">
        <f>VLOOKUP(B137,Encargos!$A$8:$B$652,2,0)</f>
        <v>2.4659999999999999E-3</v>
      </c>
    </row>
    <row r="138" spans="1:13">
      <c r="A138">
        <f t="shared" si="17"/>
        <v>232</v>
      </c>
      <c r="B138" s="1">
        <v>48639</v>
      </c>
      <c r="C138" s="6">
        <f t="shared" ref="C138:C201" si="21">L137</f>
        <v>0</v>
      </c>
      <c r="D138" s="6">
        <f t="shared" ref="D138:D201" si="22">C138*M138</f>
        <v>0</v>
      </c>
      <c r="E138" s="6">
        <f t="shared" si="16"/>
        <v>0</v>
      </c>
      <c r="F138" s="6"/>
      <c r="G138" s="6"/>
      <c r="H138" s="6">
        <f t="shared" si="18"/>
        <v>0</v>
      </c>
      <c r="I138" s="6">
        <f t="shared" ref="I138:I201" si="23">PMT($N$4,A138,-SUM(E138:G138))</f>
        <v>0</v>
      </c>
      <c r="J138" s="6">
        <f t="shared" ref="J138:J201" si="24">H138</f>
        <v>0</v>
      </c>
      <c r="K138" s="6">
        <f t="shared" si="20"/>
        <v>0</v>
      </c>
      <c r="L138" s="6">
        <f t="shared" si="19"/>
        <v>0</v>
      </c>
      <c r="M138" s="17">
        <f>VLOOKUP(B138,Encargos!$A$8:$B$652,2,0)</f>
        <v>2.4659999999999999E-3</v>
      </c>
    </row>
    <row r="139" spans="1:13">
      <c r="A139">
        <f t="shared" si="17"/>
        <v>231</v>
      </c>
      <c r="B139" s="1">
        <v>48670</v>
      </c>
      <c r="C139" s="6">
        <f t="shared" si="21"/>
        <v>0</v>
      </c>
      <c r="D139" s="6">
        <f t="shared" si="22"/>
        <v>0</v>
      </c>
      <c r="E139" s="6">
        <f t="shared" ref="E139:E202" si="25">C139+D139</f>
        <v>0</v>
      </c>
      <c r="F139" s="6"/>
      <c r="G139" s="6"/>
      <c r="H139" s="6">
        <f t="shared" si="18"/>
        <v>0</v>
      </c>
      <c r="I139" s="6">
        <f t="shared" si="23"/>
        <v>0</v>
      </c>
      <c r="J139" s="6">
        <f t="shared" si="24"/>
        <v>0</v>
      </c>
      <c r="K139" s="6">
        <f t="shared" si="20"/>
        <v>0</v>
      </c>
      <c r="L139" s="6">
        <f t="shared" si="19"/>
        <v>0</v>
      </c>
      <c r="M139" s="17">
        <f>VLOOKUP(B139,Encargos!$A$8:$B$652,2,0)</f>
        <v>2.4659999999999999E-3</v>
      </c>
    </row>
    <row r="140" spans="1:13">
      <c r="A140">
        <f t="shared" ref="A140:A203" si="26">A139-1</f>
        <v>230</v>
      </c>
      <c r="B140" s="1">
        <v>48700</v>
      </c>
      <c r="C140" s="6">
        <f t="shared" si="21"/>
        <v>0</v>
      </c>
      <c r="D140" s="6">
        <f t="shared" si="22"/>
        <v>0</v>
      </c>
      <c r="E140" s="6">
        <f t="shared" si="25"/>
        <v>0</v>
      </c>
      <c r="F140" s="6"/>
      <c r="G140" s="6"/>
      <c r="H140" s="6">
        <f t="shared" si="18"/>
        <v>0</v>
      </c>
      <c r="I140" s="6">
        <f t="shared" si="23"/>
        <v>0</v>
      </c>
      <c r="J140" s="6">
        <f t="shared" si="24"/>
        <v>0</v>
      </c>
      <c r="K140" s="6">
        <f t="shared" si="20"/>
        <v>0</v>
      </c>
      <c r="L140" s="6">
        <f t="shared" si="19"/>
        <v>0</v>
      </c>
      <c r="M140" s="17">
        <f>VLOOKUP(B140,Encargos!$A$8:$B$652,2,0)</f>
        <v>2.4659999999999999E-3</v>
      </c>
    </row>
    <row r="141" spans="1:13">
      <c r="A141">
        <f t="shared" si="26"/>
        <v>229</v>
      </c>
      <c r="B141" s="1">
        <v>48731</v>
      </c>
      <c r="C141" s="6">
        <f t="shared" si="21"/>
        <v>0</v>
      </c>
      <c r="D141" s="6">
        <f t="shared" si="22"/>
        <v>0</v>
      </c>
      <c r="E141" s="6">
        <f t="shared" si="25"/>
        <v>0</v>
      </c>
      <c r="F141" s="6"/>
      <c r="G141" s="6"/>
      <c r="H141" s="6">
        <f t="shared" si="18"/>
        <v>0</v>
      </c>
      <c r="I141" s="6">
        <f t="shared" si="23"/>
        <v>0</v>
      </c>
      <c r="J141" s="6">
        <f t="shared" si="24"/>
        <v>0</v>
      </c>
      <c r="K141" s="6">
        <f t="shared" si="20"/>
        <v>0</v>
      </c>
      <c r="L141" s="6">
        <f t="shared" si="19"/>
        <v>0</v>
      </c>
      <c r="M141" s="17">
        <f>VLOOKUP(B141,Encargos!$A$8:$B$652,2,0)</f>
        <v>2.4659999999999999E-3</v>
      </c>
    </row>
    <row r="142" spans="1:13">
      <c r="A142">
        <f t="shared" si="26"/>
        <v>228</v>
      </c>
      <c r="B142" s="1">
        <v>48761</v>
      </c>
      <c r="C142" s="6">
        <f t="shared" si="21"/>
        <v>0</v>
      </c>
      <c r="D142" s="6">
        <f t="shared" si="22"/>
        <v>0</v>
      </c>
      <c r="E142" s="6">
        <f t="shared" si="25"/>
        <v>0</v>
      </c>
      <c r="F142" s="6"/>
      <c r="G142" s="6"/>
      <c r="H142" s="6">
        <f t="shared" si="18"/>
        <v>0</v>
      </c>
      <c r="I142" s="6">
        <f t="shared" si="23"/>
        <v>0</v>
      </c>
      <c r="J142" s="6">
        <f t="shared" si="24"/>
        <v>0</v>
      </c>
      <c r="K142" s="6">
        <f t="shared" si="20"/>
        <v>0</v>
      </c>
      <c r="L142" s="6">
        <f t="shared" si="19"/>
        <v>0</v>
      </c>
      <c r="M142" s="17">
        <f>VLOOKUP(B142,Encargos!$A$8:$B$652,2,0)</f>
        <v>2.4659999999999999E-3</v>
      </c>
    </row>
    <row r="143" spans="1:13">
      <c r="A143">
        <f t="shared" si="26"/>
        <v>227</v>
      </c>
      <c r="B143" s="1">
        <v>48792</v>
      </c>
      <c r="C143" s="6">
        <f t="shared" si="21"/>
        <v>0</v>
      </c>
      <c r="D143" s="6">
        <f t="shared" si="22"/>
        <v>0</v>
      </c>
      <c r="E143" s="6">
        <f t="shared" si="25"/>
        <v>0</v>
      </c>
      <c r="F143" s="6"/>
      <c r="G143" s="6"/>
      <c r="H143" s="6">
        <f t="shared" si="18"/>
        <v>0</v>
      </c>
      <c r="I143" s="6">
        <f t="shared" si="23"/>
        <v>0</v>
      </c>
      <c r="J143" s="6">
        <f t="shared" si="24"/>
        <v>0</v>
      </c>
      <c r="K143" s="6">
        <f t="shared" si="20"/>
        <v>0</v>
      </c>
      <c r="L143" s="6">
        <f t="shared" si="19"/>
        <v>0</v>
      </c>
      <c r="M143" s="17">
        <f>VLOOKUP(B143,Encargos!$A$8:$B$652,2,0)</f>
        <v>2.4659999999999999E-3</v>
      </c>
    </row>
    <row r="144" spans="1:13">
      <c r="A144">
        <f t="shared" si="26"/>
        <v>226</v>
      </c>
      <c r="B144" s="1">
        <v>48823</v>
      </c>
      <c r="C144" s="6">
        <f t="shared" si="21"/>
        <v>0</v>
      </c>
      <c r="D144" s="6">
        <f t="shared" si="22"/>
        <v>0</v>
      </c>
      <c r="E144" s="6">
        <f t="shared" si="25"/>
        <v>0</v>
      </c>
      <c r="F144" s="6"/>
      <c r="G144" s="6"/>
      <c r="H144" s="6">
        <f t="shared" si="18"/>
        <v>0</v>
      </c>
      <c r="I144" s="6">
        <f t="shared" si="23"/>
        <v>0</v>
      </c>
      <c r="J144" s="6">
        <f t="shared" si="24"/>
        <v>0</v>
      </c>
      <c r="K144" s="6">
        <f t="shared" si="20"/>
        <v>0</v>
      </c>
      <c r="L144" s="6">
        <f t="shared" si="19"/>
        <v>0</v>
      </c>
      <c r="M144" s="17">
        <f>VLOOKUP(B144,Encargos!$A$8:$B$652,2,0)</f>
        <v>2.4659999999999999E-3</v>
      </c>
    </row>
    <row r="145" spans="1:13">
      <c r="A145">
        <f t="shared" si="26"/>
        <v>225</v>
      </c>
      <c r="B145" s="1">
        <v>48853</v>
      </c>
      <c r="C145" s="6">
        <f t="shared" si="21"/>
        <v>0</v>
      </c>
      <c r="D145" s="6">
        <f t="shared" si="22"/>
        <v>0</v>
      </c>
      <c r="E145" s="6">
        <f t="shared" si="25"/>
        <v>0</v>
      </c>
      <c r="F145" s="6"/>
      <c r="G145" s="6"/>
      <c r="H145" s="6">
        <f t="shared" si="18"/>
        <v>0</v>
      </c>
      <c r="I145" s="6">
        <f t="shared" si="23"/>
        <v>0</v>
      </c>
      <c r="J145" s="6">
        <f t="shared" si="24"/>
        <v>0</v>
      </c>
      <c r="K145" s="6">
        <f t="shared" si="20"/>
        <v>0</v>
      </c>
      <c r="L145" s="6">
        <f t="shared" si="19"/>
        <v>0</v>
      </c>
      <c r="M145" s="17">
        <f>VLOOKUP(B145,Encargos!$A$8:$B$652,2,0)</f>
        <v>2.4659999999999999E-3</v>
      </c>
    </row>
    <row r="146" spans="1:13">
      <c r="A146">
        <f t="shared" si="26"/>
        <v>224</v>
      </c>
      <c r="B146" s="1">
        <v>48884</v>
      </c>
      <c r="C146" s="6">
        <f t="shared" si="21"/>
        <v>0</v>
      </c>
      <c r="D146" s="6">
        <f t="shared" si="22"/>
        <v>0</v>
      </c>
      <c r="E146" s="6">
        <f t="shared" si="25"/>
        <v>0</v>
      </c>
      <c r="F146" s="6"/>
      <c r="G146" s="6"/>
      <c r="H146" s="6">
        <f t="shared" si="18"/>
        <v>0</v>
      </c>
      <c r="I146" s="6">
        <f t="shared" si="23"/>
        <v>0</v>
      </c>
      <c r="J146" s="6">
        <f t="shared" si="24"/>
        <v>0</v>
      </c>
      <c r="K146" s="6">
        <f t="shared" si="20"/>
        <v>0</v>
      </c>
      <c r="L146" s="6">
        <f t="shared" si="19"/>
        <v>0</v>
      </c>
      <c r="M146" s="17">
        <f>VLOOKUP(B146,Encargos!$A$8:$B$652,2,0)</f>
        <v>2.4659999999999999E-3</v>
      </c>
    </row>
    <row r="147" spans="1:13">
      <c r="A147">
        <f t="shared" si="26"/>
        <v>223</v>
      </c>
      <c r="B147" s="1">
        <v>48914</v>
      </c>
      <c r="C147" s="6">
        <f t="shared" si="21"/>
        <v>0</v>
      </c>
      <c r="D147" s="6">
        <f t="shared" si="22"/>
        <v>0</v>
      </c>
      <c r="E147" s="6">
        <f t="shared" si="25"/>
        <v>0</v>
      </c>
      <c r="F147" s="6"/>
      <c r="G147" s="6"/>
      <c r="H147" s="6">
        <f t="shared" si="18"/>
        <v>0</v>
      </c>
      <c r="I147" s="6">
        <f t="shared" si="23"/>
        <v>0</v>
      </c>
      <c r="J147" s="6">
        <f t="shared" si="24"/>
        <v>0</v>
      </c>
      <c r="K147" s="6">
        <f t="shared" si="20"/>
        <v>0</v>
      </c>
      <c r="L147" s="6">
        <f t="shared" si="19"/>
        <v>0</v>
      </c>
      <c r="M147" s="17">
        <f>VLOOKUP(B147,Encargos!$A$8:$B$652,2,0)</f>
        <v>2.4659999999999999E-3</v>
      </c>
    </row>
    <row r="148" spans="1:13">
      <c r="A148">
        <f t="shared" si="26"/>
        <v>222</v>
      </c>
      <c r="B148" s="1">
        <v>48945</v>
      </c>
      <c r="C148" s="6">
        <f t="shared" si="21"/>
        <v>0</v>
      </c>
      <c r="D148" s="6">
        <f t="shared" si="22"/>
        <v>0</v>
      </c>
      <c r="E148" s="6">
        <f t="shared" si="25"/>
        <v>0</v>
      </c>
      <c r="F148" s="6"/>
      <c r="G148" s="6"/>
      <c r="H148" s="6">
        <f t="shared" si="18"/>
        <v>0</v>
      </c>
      <c r="I148" s="6">
        <f t="shared" si="23"/>
        <v>0</v>
      </c>
      <c r="J148" s="6">
        <f t="shared" si="24"/>
        <v>0</v>
      </c>
      <c r="K148" s="6">
        <f t="shared" si="20"/>
        <v>0</v>
      </c>
      <c r="L148" s="6">
        <f t="shared" si="19"/>
        <v>0</v>
      </c>
      <c r="M148" s="17">
        <f>VLOOKUP(B148,Encargos!$A$8:$B$652,2,0)</f>
        <v>2.4659999999999999E-3</v>
      </c>
    </row>
    <row r="149" spans="1:13">
      <c r="A149">
        <f t="shared" si="26"/>
        <v>221</v>
      </c>
      <c r="B149" s="1">
        <v>48976</v>
      </c>
      <c r="C149" s="6">
        <f t="shared" si="21"/>
        <v>0</v>
      </c>
      <c r="D149" s="6">
        <f t="shared" si="22"/>
        <v>0</v>
      </c>
      <c r="E149" s="6">
        <f t="shared" si="25"/>
        <v>0</v>
      </c>
      <c r="F149" s="6"/>
      <c r="G149" s="6"/>
      <c r="H149" s="6">
        <f t="shared" si="18"/>
        <v>0</v>
      </c>
      <c r="I149" s="6">
        <f t="shared" si="23"/>
        <v>0</v>
      </c>
      <c r="J149" s="6">
        <f t="shared" si="24"/>
        <v>0</v>
      </c>
      <c r="K149" s="6">
        <f t="shared" si="20"/>
        <v>0</v>
      </c>
      <c r="L149" s="6">
        <f t="shared" si="19"/>
        <v>0</v>
      </c>
      <c r="M149" s="17">
        <f>VLOOKUP(B149,Encargos!$A$8:$B$652,2,0)</f>
        <v>2.4659999999999999E-3</v>
      </c>
    </row>
    <row r="150" spans="1:13">
      <c r="A150">
        <f t="shared" si="26"/>
        <v>220</v>
      </c>
      <c r="B150" s="1">
        <v>49004</v>
      </c>
      <c r="C150" s="6">
        <f t="shared" si="21"/>
        <v>0</v>
      </c>
      <c r="D150" s="6">
        <f t="shared" si="22"/>
        <v>0</v>
      </c>
      <c r="E150" s="6">
        <f t="shared" si="25"/>
        <v>0</v>
      </c>
      <c r="F150" s="6"/>
      <c r="G150" s="6"/>
      <c r="H150" s="6">
        <f t="shared" si="18"/>
        <v>0</v>
      </c>
      <c r="I150" s="6">
        <f t="shared" si="23"/>
        <v>0</v>
      </c>
      <c r="J150" s="6">
        <f t="shared" si="24"/>
        <v>0</v>
      </c>
      <c r="K150" s="6">
        <f t="shared" si="20"/>
        <v>0</v>
      </c>
      <c r="L150" s="6">
        <f t="shared" si="19"/>
        <v>0</v>
      </c>
      <c r="M150" s="17">
        <f>VLOOKUP(B150,Encargos!$A$8:$B$652,2,0)</f>
        <v>2.4659999999999999E-3</v>
      </c>
    </row>
    <row r="151" spans="1:13">
      <c r="A151">
        <f t="shared" si="26"/>
        <v>219</v>
      </c>
      <c r="B151" s="1">
        <v>49035</v>
      </c>
      <c r="C151" s="6">
        <f t="shared" si="21"/>
        <v>0</v>
      </c>
      <c r="D151" s="6">
        <f t="shared" si="22"/>
        <v>0</v>
      </c>
      <c r="E151" s="6">
        <f t="shared" si="25"/>
        <v>0</v>
      </c>
      <c r="F151" s="6"/>
      <c r="G151" s="6"/>
      <c r="H151" s="6">
        <f t="shared" si="18"/>
        <v>0</v>
      </c>
      <c r="I151" s="6">
        <f t="shared" si="23"/>
        <v>0</v>
      </c>
      <c r="J151" s="6">
        <f t="shared" si="24"/>
        <v>0</v>
      </c>
      <c r="K151" s="6">
        <f t="shared" si="20"/>
        <v>0</v>
      </c>
      <c r="L151" s="6">
        <f t="shared" si="19"/>
        <v>0</v>
      </c>
      <c r="M151" s="17">
        <f>VLOOKUP(B151,Encargos!$A$8:$B$652,2,0)</f>
        <v>2.4659999999999999E-3</v>
      </c>
    </row>
    <row r="152" spans="1:13">
      <c r="A152">
        <f t="shared" si="26"/>
        <v>218</v>
      </c>
      <c r="B152" s="1">
        <v>49065</v>
      </c>
      <c r="C152" s="6">
        <f t="shared" si="21"/>
        <v>0</v>
      </c>
      <c r="D152" s="6">
        <f t="shared" si="22"/>
        <v>0</v>
      </c>
      <c r="E152" s="6">
        <f t="shared" si="25"/>
        <v>0</v>
      </c>
      <c r="F152" s="6"/>
      <c r="G152" s="6"/>
      <c r="H152" s="6">
        <f t="shared" si="18"/>
        <v>0</v>
      </c>
      <c r="I152" s="6">
        <f t="shared" si="23"/>
        <v>0</v>
      </c>
      <c r="J152" s="6">
        <f t="shared" si="24"/>
        <v>0</v>
      </c>
      <c r="K152" s="6">
        <f t="shared" si="20"/>
        <v>0</v>
      </c>
      <c r="L152" s="6">
        <f t="shared" si="19"/>
        <v>0</v>
      </c>
      <c r="M152" s="17">
        <f>VLOOKUP(B152,Encargos!$A$8:$B$652,2,0)</f>
        <v>2.4659999999999999E-3</v>
      </c>
    </row>
    <row r="153" spans="1:13">
      <c r="A153">
        <f t="shared" si="26"/>
        <v>217</v>
      </c>
      <c r="B153" s="1">
        <v>49096</v>
      </c>
      <c r="C153" s="6">
        <f t="shared" si="21"/>
        <v>0</v>
      </c>
      <c r="D153" s="6">
        <f t="shared" si="22"/>
        <v>0</v>
      </c>
      <c r="E153" s="6">
        <f t="shared" si="25"/>
        <v>0</v>
      </c>
      <c r="F153" s="6"/>
      <c r="G153" s="6"/>
      <c r="H153" s="6">
        <f t="shared" si="18"/>
        <v>0</v>
      </c>
      <c r="I153" s="6">
        <f t="shared" si="23"/>
        <v>0</v>
      </c>
      <c r="J153" s="6">
        <f t="shared" si="24"/>
        <v>0</v>
      </c>
      <c r="K153" s="6">
        <f t="shared" si="20"/>
        <v>0</v>
      </c>
      <c r="L153" s="6">
        <f t="shared" si="19"/>
        <v>0</v>
      </c>
      <c r="M153" s="17">
        <f>VLOOKUP(B153,Encargos!$A$8:$B$652,2,0)</f>
        <v>2.4659999999999999E-3</v>
      </c>
    </row>
    <row r="154" spans="1:13">
      <c r="A154">
        <f t="shared" si="26"/>
        <v>216</v>
      </c>
      <c r="B154" s="1">
        <v>49126</v>
      </c>
      <c r="C154" s="6">
        <f t="shared" si="21"/>
        <v>0</v>
      </c>
      <c r="D154" s="6">
        <f t="shared" si="22"/>
        <v>0</v>
      </c>
      <c r="E154" s="6">
        <f t="shared" si="25"/>
        <v>0</v>
      </c>
      <c r="F154" s="6"/>
      <c r="G154" s="6"/>
      <c r="H154" s="6">
        <f t="shared" si="18"/>
        <v>0</v>
      </c>
      <c r="I154" s="6">
        <f t="shared" si="23"/>
        <v>0</v>
      </c>
      <c r="J154" s="6">
        <f t="shared" si="24"/>
        <v>0</v>
      </c>
      <c r="K154" s="6">
        <f t="shared" si="20"/>
        <v>0</v>
      </c>
      <c r="L154" s="6">
        <f t="shared" si="19"/>
        <v>0</v>
      </c>
      <c r="M154" s="17">
        <f>VLOOKUP(B154,Encargos!$A$8:$B$652,2,0)</f>
        <v>2.4659999999999999E-3</v>
      </c>
    </row>
    <row r="155" spans="1:13">
      <c r="A155">
        <f t="shared" si="26"/>
        <v>215</v>
      </c>
      <c r="B155" s="1">
        <v>49157</v>
      </c>
      <c r="C155" s="6">
        <f t="shared" si="21"/>
        <v>0</v>
      </c>
      <c r="D155" s="6">
        <f t="shared" si="22"/>
        <v>0</v>
      </c>
      <c r="E155" s="6">
        <f t="shared" si="25"/>
        <v>0</v>
      </c>
      <c r="F155" s="6"/>
      <c r="G155" s="6"/>
      <c r="H155" s="6">
        <f t="shared" si="18"/>
        <v>0</v>
      </c>
      <c r="I155" s="6">
        <f t="shared" si="23"/>
        <v>0</v>
      </c>
      <c r="J155" s="6">
        <f t="shared" si="24"/>
        <v>0</v>
      </c>
      <c r="K155" s="6">
        <f t="shared" si="20"/>
        <v>0</v>
      </c>
      <c r="L155" s="6">
        <f t="shared" si="19"/>
        <v>0</v>
      </c>
      <c r="M155" s="17">
        <f>VLOOKUP(B155,Encargos!$A$8:$B$652,2,0)</f>
        <v>2.3800000000000002E-3</v>
      </c>
    </row>
    <row r="156" spans="1:13">
      <c r="A156">
        <f t="shared" si="26"/>
        <v>214</v>
      </c>
      <c r="B156" s="1">
        <v>49188</v>
      </c>
      <c r="C156" s="6">
        <f t="shared" si="21"/>
        <v>0</v>
      </c>
      <c r="D156" s="6">
        <f t="shared" si="22"/>
        <v>0</v>
      </c>
      <c r="E156" s="6">
        <f t="shared" si="25"/>
        <v>0</v>
      </c>
      <c r="F156" s="6"/>
      <c r="G156" s="6"/>
      <c r="H156" s="6">
        <f t="shared" si="18"/>
        <v>0</v>
      </c>
      <c r="I156" s="6">
        <f t="shared" si="23"/>
        <v>0</v>
      </c>
      <c r="J156" s="6">
        <f t="shared" si="24"/>
        <v>0</v>
      </c>
      <c r="K156" s="6">
        <f t="shared" si="20"/>
        <v>0</v>
      </c>
      <c r="L156" s="6">
        <f t="shared" si="19"/>
        <v>0</v>
      </c>
      <c r="M156" s="17">
        <f>VLOOKUP(B156,Encargos!$A$8:$B$652,2,0)</f>
        <v>1.905E-3</v>
      </c>
    </row>
    <row r="157" spans="1:13">
      <c r="A157">
        <f t="shared" si="26"/>
        <v>213</v>
      </c>
      <c r="B157" s="1">
        <v>49218</v>
      </c>
      <c r="C157" s="6">
        <f t="shared" si="21"/>
        <v>0</v>
      </c>
      <c r="D157" s="6">
        <f t="shared" si="22"/>
        <v>0</v>
      </c>
      <c r="E157" s="6">
        <f t="shared" si="25"/>
        <v>0</v>
      </c>
      <c r="F157" s="6"/>
      <c r="G157" s="6"/>
      <c r="H157" s="6">
        <f t="shared" si="18"/>
        <v>0</v>
      </c>
      <c r="I157" s="6">
        <f t="shared" si="23"/>
        <v>0</v>
      </c>
      <c r="J157" s="6">
        <f t="shared" si="24"/>
        <v>0</v>
      </c>
      <c r="K157" s="6">
        <f t="shared" si="20"/>
        <v>0</v>
      </c>
      <c r="L157" s="6">
        <f t="shared" si="19"/>
        <v>0</v>
      </c>
      <c r="M157" s="17">
        <f>VLOOKUP(B157,Encargos!$A$8:$B$652,2,0)</f>
        <v>2.405E-3</v>
      </c>
    </row>
    <row r="158" spans="1:13">
      <c r="A158">
        <f t="shared" si="26"/>
        <v>212</v>
      </c>
      <c r="B158" s="1">
        <v>49249</v>
      </c>
      <c r="C158" s="6">
        <f t="shared" si="21"/>
        <v>0</v>
      </c>
      <c r="D158" s="6">
        <f t="shared" si="22"/>
        <v>0</v>
      </c>
      <c r="E158" s="6">
        <f t="shared" si="25"/>
        <v>0</v>
      </c>
      <c r="F158" s="6"/>
      <c r="G158" s="6"/>
      <c r="H158" s="6">
        <f t="shared" si="18"/>
        <v>0</v>
      </c>
      <c r="I158" s="6">
        <f t="shared" si="23"/>
        <v>0</v>
      </c>
      <c r="J158" s="6">
        <f t="shared" si="24"/>
        <v>0</v>
      </c>
      <c r="K158" s="6">
        <f t="shared" si="20"/>
        <v>0</v>
      </c>
      <c r="L158" s="6">
        <f t="shared" si="19"/>
        <v>0</v>
      </c>
      <c r="M158" s="17">
        <f>VLOOKUP(B158,Encargos!$A$8:$B$652,2,0)</f>
        <v>1.6559999999999999E-3</v>
      </c>
    </row>
    <row r="159" spans="1:13">
      <c r="A159">
        <f t="shared" si="26"/>
        <v>211</v>
      </c>
      <c r="B159" s="1">
        <v>49279</v>
      </c>
      <c r="C159" s="6">
        <f t="shared" si="21"/>
        <v>0</v>
      </c>
      <c r="D159" s="6">
        <f t="shared" si="22"/>
        <v>0</v>
      </c>
      <c r="E159" s="6">
        <f t="shared" si="25"/>
        <v>0</v>
      </c>
      <c r="F159" s="6"/>
      <c r="G159" s="6"/>
      <c r="H159" s="6">
        <f t="shared" si="18"/>
        <v>0</v>
      </c>
      <c r="I159" s="6">
        <f t="shared" si="23"/>
        <v>0</v>
      </c>
      <c r="J159" s="6">
        <f t="shared" si="24"/>
        <v>0</v>
      </c>
      <c r="K159" s="6">
        <f t="shared" si="20"/>
        <v>0</v>
      </c>
      <c r="L159" s="6">
        <f t="shared" si="19"/>
        <v>0</v>
      </c>
      <c r="M159" s="17">
        <f>VLOOKUP(B159,Encargos!$A$8:$B$652,2,0)</f>
        <v>1.905E-3</v>
      </c>
    </row>
    <row r="160" spans="1:13">
      <c r="A160">
        <f t="shared" si="26"/>
        <v>210</v>
      </c>
      <c r="B160" s="1">
        <v>49310</v>
      </c>
      <c r="C160" s="6">
        <f t="shared" si="21"/>
        <v>0</v>
      </c>
      <c r="D160" s="6">
        <f t="shared" si="22"/>
        <v>0</v>
      </c>
      <c r="E160" s="6">
        <f t="shared" si="25"/>
        <v>0</v>
      </c>
      <c r="F160" s="6"/>
      <c r="G160" s="6"/>
      <c r="H160" s="6">
        <f t="shared" si="18"/>
        <v>0</v>
      </c>
      <c r="I160" s="6">
        <f t="shared" si="23"/>
        <v>0</v>
      </c>
      <c r="J160" s="6">
        <f t="shared" si="24"/>
        <v>0</v>
      </c>
      <c r="K160" s="6">
        <f t="shared" si="20"/>
        <v>0</v>
      </c>
      <c r="L160" s="6">
        <f t="shared" si="19"/>
        <v>0</v>
      </c>
      <c r="M160" s="17">
        <f>VLOOKUP(B160,Encargos!$A$8:$B$652,2,0)</f>
        <v>1.6559999999999999E-3</v>
      </c>
    </row>
    <row r="161" spans="1:13">
      <c r="A161">
        <f t="shared" si="26"/>
        <v>209</v>
      </c>
      <c r="B161" s="1">
        <v>49341</v>
      </c>
      <c r="C161" s="6">
        <f t="shared" si="21"/>
        <v>0</v>
      </c>
      <c r="D161" s="6">
        <f t="shared" si="22"/>
        <v>0</v>
      </c>
      <c r="E161" s="6">
        <f t="shared" si="25"/>
        <v>0</v>
      </c>
      <c r="F161" s="6"/>
      <c r="G161" s="6"/>
      <c r="H161" s="6">
        <f t="shared" si="18"/>
        <v>0</v>
      </c>
      <c r="I161" s="6">
        <f t="shared" si="23"/>
        <v>0</v>
      </c>
      <c r="J161" s="6">
        <f t="shared" si="24"/>
        <v>0</v>
      </c>
      <c r="K161" s="6">
        <f t="shared" si="20"/>
        <v>0</v>
      </c>
      <c r="L161" s="6">
        <f t="shared" si="19"/>
        <v>0</v>
      </c>
      <c r="M161" s="17">
        <f>VLOOKUP(B161,Encargos!$A$8:$B$652,2,0)</f>
        <v>1.6559999999999999E-3</v>
      </c>
    </row>
    <row r="162" spans="1:13">
      <c r="A162">
        <f t="shared" si="26"/>
        <v>208</v>
      </c>
      <c r="B162" s="1">
        <v>49369</v>
      </c>
      <c r="C162" s="6">
        <f t="shared" si="21"/>
        <v>0</v>
      </c>
      <c r="D162" s="6">
        <f t="shared" si="22"/>
        <v>0</v>
      </c>
      <c r="E162" s="6">
        <f t="shared" si="25"/>
        <v>0</v>
      </c>
      <c r="F162" s="6"/>
      <c r="G162" s="6"/>
      <c r="H162" s="6">
        <f t="shared" si="18"/>
        <v>0</v>
      </c>
      <c r="I162" s="6">
        <f t="shared" si="23"/>
        <v>0</v>
      </c>
      <c r="J162" s="6">
        <f t="shared" si="24"/>
        <v>0</v>
      </c>
      <c r="K162" s="6">
        <f t="shared" si="20"/>
        <v>0</v>
      </c>
      <c r="L162" s="6">
        <f t="shared" si="19"/>
        <v>0</v>
      </c>
      <c r="M162" s="17">
        <f>VLOOKUP(B162,Encargos!$A$8:$B$652,2,0)</f>
        <v>2.1329999999999999E-3</v>
      </c>
    </row>
    <row r="163" spans="1:13">
      <c r="A163">
        <f t="shared" si="26"/>
        <v>207</v>
      </c>
      <c r="B163" s="1">
        <v>49400</v>
      </c>
      <c r="C163" s="6">
        <f t="shared" si="21"/>
        <v>0</v>
      </c>
      <c r="D163" s="6">
        <f t="shared" si="22"/>
        <v>0</v>
      </c>
      <c r="E163" s="6">
        <f t="shared" si="25"/>
        <v>0</v>
      </c>
      <c r="F163" s="6"/>
      <c r="G163" s="6"/>
      <c r="H163" s="6">
        <f t="shared" si="18"/>
        <v>0</v>
      </c>
      <c r="I163" s="6">
        <f t="shared" si="23"/>
        <v>0</v>
      </c>
      <c r="J163" s="6">
        <f t="shared" si="24"/>
        <v>0</v>
      </c>
      <c r="K163" s="6">
        <f t="shared" si="20"/>
        <v>0</v>
      </c>
      <c r="L163" s="6">
        <f t="shared" si="19"/>
        <v>0</v>
      </c>
      <c r="M163" s="17">
        <f>VLOOKUP(B163,Encargos!$A$8:$B$652,2,0)</f>
        <v>1.139E-3</v>
      </c>
    </row>
    <row r="164" spans="1:13">
      <c r="A164">
        <f t="shared" si="26"/>
        <v>206</v>
      </c>
      <c r="B164" s="1">
        <v>49430</v>
      </c>
      <c r="C164" s="6">
        <f t="shared" si="21"/>
        <v>0</v>
      </c>
      <c r="D164" s="6">
        <f t="shared" si="22"/>
        <v>0</v>
      </c>
      <c r="E164" s="6">
        <f t="shared" si="25"/>
        <v>0</v>
      </c>
      <c r="F164" s="6"/>
      <c r="G164" s="6"/>
      <c r="H164" s="6">
        <f t="shared" si="18"/>
        <v>0</v>
      </c>
      <c r="I164" s="6">
        <f t="shared" si="23"/>
        <v>0</v>
      </c>
      <c r="J164" s="6">
        <f t="shared" si="24"/>
        <v>0</v>
      </c>
      <c r="K164" s="6">
        <f t="shared" si="20"/>
        <v>0</v>
      </c>
      <c r="L164" s="6">
        <f t="shared" si="19"/>
        <v>0</v>
      </c>
      <c r="M164" s="17">
        <f>VLOOKUP(B164,Encargos!$A$8:$B$652,2,0)</f>
        <v>1.884E-3</v>
      </c>
    </row>
    <row r="165" spans="1:13">
      <c r="A165">
        <f t="shared" si="26"/>
        <v>205</v>
      </c>
      <c r="B165" s="1">
        <v>49461</v>
      </c>
      <c r="C165" s="6">
        <f t="shared" si="21"/>
        <v>0</v>
      </c>
      <c r="D165" s="6">
        <f t="shared" si="22"/>
        <v>0</v>
      </c>
      <c r="E165" s="6">
        <f t="shared" si="25"/>
        <v>0</v>
      </c>
      <c r="F165" s="6"/>
      <c r="G165" s="6"/>
      <c r="H165" s="6">
        <f t="shared" si="18"/>
        <v>0</v>
      </c>
      <c r="I165" s="6">
        <f t="shared" si="23"/>
        <v>0</v>
      </c>
      <c r="J165" s="6">
        <f t="shared" si="24"/>
        <v>0</v>
      </c>
      <c r="K165" s="6">
        <f t="shared" si="20"/>
        <v>0</v>
      </c>
      <c r="L165" s="6">
        <f t="shared" si="19"/>
        <v>0</v>
      </c>
      <c r="M165" s="17">
        <f>VLOOKUP(B165,Encargos!$A$8:$B$652,2,0)</f>
        <v>1.884E-3</v>
      </c>
    </row>
    <row r="166" spans="1:13">
      <c r="A166">
        <f t="shared" si="26"/>
        <v>204</v>
      </c>
      <c r="B166" s="1">
        <v>49491</v>
      </c>
      <c r="C166" s="6">
        <f t="shared" si="21"/>
        <v>0</v>
      </c>
      <c r="D166" s="6">
        <f t="shared" si="22"/>
        <v>0</v>
      </c>
      <c r="E166" s="6">
        <f t="shared" si="25"/>
        <v>0</v>
      </c>
      <c r="F166" s="6"/>
      <c r="G166" s="6"/>
      <c r="H166" s="6">
        <f t="shared" si="18"/>
        <v>0</v>
      </c>
      <c r="I166" s="6">
        <f t="shared" si="23"/>
        <v>0</v>
      </c>
      <c r="J166" s="6">
        <f t="shared" si="24"/>
        <v>0</v>
      </c>
      <c r="K166" s="6">
        <f t="shared" si="20"/>
        <v>0</v>
      </c>
      <c r="L166" s="6">
        <f t="shared" si="19"/>
        <v>0</v>
      </c>
      <c r="M166" s="17">
        <f>VLOOKUP(B166,Encargos!$A$8:$B$652,2,0)</f>
        <v>1.884E-3</v>
      </c>
    </row>
    <row r="167" spans="1:13">
      <c r="A167">
        <f t="shared" si="26"/>
        <v>203</v>
      </c>
      <c r="B167" s="1">
        <v>49522</v>
      </c>
      <c r="C167" s="6">
        <f t="shared" si="21"/>
        <v>0</v>
      </c>
      <c r="D167" s="6">
        <f t="shared" si="22"/>
        <v>0</v>
      </c>
      <c r="E167" s="6">
        <f t="shared" si="25"/>
        <v>0</v>
      </c>
      <c r="F167" s="6"/>
      <c r="G167" s="6"/>
      <c r="H167" s="6">
        <f t="shared" si="18"/>
        <v>0</v>
      </c>
      <c r="I167" s="6">
        <f t="shared" si="23"/>
        <v>0</v>
      </c>
      <c r="J167" s="6">
        <f t="shared" si="24"/>
        <v>0</v>
      </c>
      <c r="K167" s="6">
        <f t="shared" si="20"/>
        <v>0</v>
      </c>
      <c r="L167" s="6">
        <f t="shared" si="19"/>
        <v>0</v>
      </c>
      <c r="M167" s="17">
        <f>VLOOKUP(B167,Encargos!$A$8:$B$652,2,0)</f>
        <v>1.884E-3</v>
      </c>
    </row>
    <row r="168" spans="1:13">
      <c r="A168">
        <f t="shared" si="26"/>
        <v>202</v>
      </c>
      <c r="B168" s="1">
        <v>49553</v>
      </c>
      <c r="C168" s="6">
        <f t="shared" si="21"/>
        <v>0</v>
      </c>
      <c r="D168" s="6">
        <f t="shared" si="22"/>
        <v>0</v>
      </c>
      <c r="E168" s="6">
        <f t="shared" si="25"/>
        <v>0</v>
      </c>
      <c r="F168" s="6"/>
      <c r="G168" s="6"/>
      <c r="H168" s="6">
        <f t="shared" si="18"/>
        <v>0</v>
      </c>
      <c r="I168" s="6">
        <f t="shared" si="23"/>
        <v>0</v>
      </c>
      <c r="J168" s="6">
        <f t="shared" si="24"/>
        <v>0</v>
      </c>
      <c r="K168" s="6">
        <f t="shared" si="20"/>
        <v>0</v>
      </c>
      <c r="L168" s="6">
        <f t="shared" si="19"/>
        <v>0</v>
      </c>
      <c r="M168" s="17">
        <f>VLOOKUP(B168,Encargos!$A$8:$B$652,2,0)</f>
        <v>2.1329999999999999E-3</v>
      </c>
    </row>
    <row r="169" spans="1:13">
      <c r="A169">
        <f t="shared" si="26"/>
        <v>201</v>
      </c>
      <c r="B169" s="1">
        <v>49583</v>
      </c>
      <c r="C169" s="6">
        <f t="shared" si="21"/>
        <v>0</v>
      </c>
      <c r="D169" s="6">
        <f t="shared" si="22"/>
        <v>0</v>
      </c>
      <c r="E169" s="6">
        <f t="shared" si="25"/>
        <v>0</v>
      </c>
      <c r="F169" s="6"/>
      <c r="G169" s="6"/>
      <c r="H169" s="6">
        <f t="shared" si="18"/>
        <v>0</v>
      </c>
      <c r="I169" s="6">
        <f t="shared" si="23"/>
        <v>0</v>
      </c>
      <c r="J169" s="6">
        <f t="shared" si="24"/>
        <v>0</v>
      </c>
      <c r="K169" s="6">
        <f t="shared" si="20"/>
        <v>0</v>
      </c>
      <c r="L169" s="6">
        <f t="shared" si="19"/>
        <v>0</v>
      </c>
      <c r="M169" s="17">
        <f>VLOOKUP(B169,Encargos!$A$8:$B$652,2,0)</f>
        <v>2.382E-3</v>
      </c>
    </row>
    <row r="170" spans="1:13">
      <c r="A170">
        <f t="shared" si="26"/>
        <v>200</v>
      </c>
      <c r="B170" s="1">
        <v>49614</v>
      </c>
      <c r="C170" s="6">
        <f t="shared" si="21"/>
        <v>0</v>
      </c>
      <c r="D170" s="6">
        <f t="shared" si="22"/>
        <v>0</v>
      </c>
      <c r="E170" s="6">
        <f t="shared" si="25"/>
        <v>0</v>
      </c>
      <c r="F170" s="6"/>
      <c r="G170" s="6"/>
      <c r="H170" s="6">
        <f t="shared" si="18"/>
        <v>0</v>
      </c>
      <c r="I170" s="6">
        <f t="shared" si="23"/>
        <v>0</v>
      </c>
      <c r="J170" s="6">
        <f t="shared" si="24"/>
        <v>0</v>
      </c>
      <c r="K170" s="6">
        <f t="shared" si="20"/>
        <v>0</v>
      </c>
      <c r="L170" s="6">
        <f t="shared" si="19"/>
        <v>0</v>
      </c>
      <c r="M170" s="17">
        <f>VLOOKUP(B170,Encargos!$A$8:$B$652,2,0)</f>
        <v>1.387E-3</v>
      </c>
    </row>
    <row r="171" spans="1:13">
      <c r="A171">
        <f t="shared" si="26"/>
        <v>199</v>
      </c>
      <c r="B171" s="1">
        <v>49644</v>
      </c>
      <c r="C171" s="6">
        <f t="shared" si="21"/>
        <v>0</v>
      </c>
      <c r="D171" s="6">
        <f t="shared" si="22"/>
        <v>0</v>
      </c>
      <c r="E171" s="6">
        <f t="shared" si="25"/>
        <v>0</v>
      </c>
      <c r="F171" s="6"/>
      <c r="G171" s="6"/>
      <c r="H171" s="6">
        <f>SUM(E171:G171)*$N$4</f>
        <v>0</v>
      </c>
      <c r="I171" s="6">
        <f t="shared" si="23"/>
        <v>0</v>
      </c>
      <c r="J171" s="6">
        <f t="shared" si="24"/>
        <v>0</v>
      </c>
      <c r="K171" s="6">
        <f t="shared" si="20"/>
        <v>0</v>
      </c>
      <c r="L171" s="6">
        <f t="shared" si="19"/>
        <v>0</v>
      </c>
      <c r="M171" s="17">
        <f>VLOOKUP(B171,Encargos!$A$8:$B$652,2,0)</f>
        <v>2.1329999999999999E-3</v>
      </c>
    </row>
    <row r="172" spans="1:13">
      <c r="A172">
        <f t="shared" si="26"/>
        <v>198</v>
      </c>
      <c r="B172" s="1">
        <v>49675</v>
      </c>
      <c r="C172" s="6">
        <f t="shared" si="21"/>
        <v>0</v>
      </c>
      <c r="D172" s="6">
        <f t="shared" si="22"/>
        <v>0</v>
      </c>
      <c r="E172" s="6">
        <f t="shared" si="25"/>
        <v>0</v>
      </c>
      <c r="F172" s="6"/>
      <c r="G172" s="6"/>
      <c r="H172" s="6">
        <f t="shared" si="18"/>
        <v>0</v>
      </c>
      <c r="I172" s="6">
        <f t="shared" si="23"/>
        <v>0</v>
      </c>
      <c r="J172" s="6">
        <f t="shared" si="24"/>
        <v>0</v>
      </c>
      <c r="K172" s="6">
        <f t="shared" si="20"/>
        <v>0</v>
      </c>
      <c r="L172" s="6">
        <f t="shared" si="19"/>
        <v>0</v>
      </c>
      <c r="M172" s="17">
        <f>VLOOKUP(B172,Encargos!$A$8:$B$652,2,0)</f>
        <v>1.6359999999999999E-3</v>
      </c>
    </row>
    <row r="173" spans="1:13">
      <c r="A173">
        <f t="shared" si="26"/>
        <v>197</v>
      </c>
      <c r="B173" s="1">
        <v>49706</v>
      </c>
      <c r="C173" s="6">
        <f t="shared" si="21"/>
        <v>0</v>
      </c>
      <c r="D173" s="6">
        <f t="shared" si="22"/>
        <v>0</v>
      </c>
      <c r="E173" s="6">
        <f t="shared" si="25"/>
        <v>0</v>
      </c>
      <c r="F173" s="6"/>
      <c r="G173" s="6"/>
      <c r="H173" s="6">
        <f t="shared" si="18"/>
        <v>0</v>
      </c>
      <c r="I173" s="6">
        <f t="shared" si="23"/>
        <v>0</v>
      </c>
      <c r="J173" s="6">
        <f t="shared" si="24"/>
        <v>0</v>
      </c>
      <c r="K173" s="6">
        <f t="shared" si="20"/>
        <v>0</v>
      </c>
      <c r="L173" s="6">
        <f t="shared" si="19"/>
        <v>0</v>
      </c>
      <c r="M173" s="17">
        <f>VLOOKUP(B173,Encargos!$A$8:$B$652,2,0)</f>
        <v>1.6359999999999999E-3</v>
      </c>
    </row>
    <row r="174" spans="1:13">
      <c r="A174">
        <f t="shared" si="26"/>
        <v>196</v>
      </c>
      <c r="B174" s="1">
        <v>49735</v>
      </c>
      <c r="C174" s="6">
        <f t="shared" si="21"/>
        <v>0</v>
      </c>
      <c r="D174" s="6">
        <f t="shared" si="22"/>
        <v>0</v>
      </c>
      <c r="E174" s="6">
        <f t="shared" si="25"/>
        <v>0</v>
      </c>
      <c r="F174" s="6"/>
      <c r="G174" s="6"/>
      <c r="H174" s="6">
        <f t="shared" si="18"/>
        <v>0</v>
      </c>
      <c r="I174" s="6">
        <f t="shared" si="23"/>
        <v>0</v>
      </c>
      <c r="J174" s="6">
        <f t="shared" si="24"/>
        <v>0</v>
      </c>
      <c r="K174" s="6">
        <f t="shared" si="20"/>
        <v>0</v>
      </c>
      <c r="L174" s="6">
        <f t="shared" si="19"/>
        <v>0</v>
      </c>
      <c r="M174" s="17">
        <f>VLOOKUP(B174,Encargos!$A$8:$B$652,2,0)</f>
        <v>2.0470000000000002E-3</v>
      </c>
    </row>
    <row r="175" spans="1:13">
      <c r="A175">
        <f t="shared" si="26"/>
        <v>195</v>
      </c>
      <c r="B175" s="1">
        <v>49766</v>
      </c>
      <c r="C175" s="6">
        <f t="shared" si="21"/>
        <v>0</v>
      </c>
      <c r="D175" s="6">
        <f t="shared" si="22"/>
        <v>0</v>
      </c>
      <c r="E175" s="6">
        <f t="shared" si="25"/>
        <v>0</v>
      </c>
      <c r="F175" s="6"/>
      <c r="G175" s="6"/>
      <c r="H175" s="6">
        <f t="shared" si="18"/>
        <v>0</v>
      </c>
      <c r="I175" s="6">
        <f t="shared" si="23"/>
        <v>0</v>
      </c>
      <c r="J175" s="6">
        <f t="shared" si="24"/>
        <v>0</v>
      </c>
      <c r="K175" s="6">
        <f t="shared" si="20"/>
        <v>0</v>
      </c>
      <c r="L175" s="6">
        <f t="shared" si="19"/>
        <v>0</v>
      </c>
      <c r="M175" s="17">
        <f>VLOOKUP(B175,Encargos!$A$8:$B$652,2,0)</f>
        <v>1.3129999999999999E-3</v>
      </c>
    </row>
    <row r="176" spans="1:13">
      <c r="A176">
        <f t="shared" si="26"/>
        <v>194</v>
      </c>
      <c r="B176" s="1">
        <v>49796</v>
      </c>
      <c r="C176" s="6">
        <f t="shared" si="21"/>
        <v>0</v>
      </c>
      <c r="D176" s="6">
        <f t="shared" si="22"/>
        <v>0</v>
      </c>
      <c r="E176" s="6">
        <f t="shared" si="25"/>
        <v>0</v>
      </c>
      <c r="F176" s="6"/>
      <c r="G176" s="6"/>
      <c r="H176" s="6">
        <f t="shared" si="18"/>
        <v>0</v>
      </c>
      <c r="I176" s="6">
        <f t="shared" si="23"/>
        <v>0</v>
      </c>
      <c r="J176" s="6">
        <f t="shared" si="24"/>
        <v>0</v>
      </c>
      <c r="K176" s="6">
        <f t="shared" si="20"/>
        <v>0</v>
      </c>
      <c r="L176" s="6">
        <f t="shared" si="19"/>
        <v>0</v>
      </c>
      <c r="M176" s="17">
        <f>VLOOKUP(B176,Encargos!$A$8:$B$652,2,0)</f>
        <v>1.802E-3</v>
      </c>
    </row>
    <row r="177" spans="1:13">
      <c r="A177">
        <f t="shared" si="26"/>
        <v>193</v>
      </c>
      <c r="B177" s="1">
        <v>49827</v>
      </c>
      <c r="C177" s="6">
        <f t="shared" si="21"/>
        <v>0</v>
      </c>
      <c r="D177" s="6">
        <f t="shared" si="22"/>
        <v>0</v>
      </c>
      <c r="E177" s="6">
        <f t="shared" si="25"/>
        <v>0</v>
      </c>
      <c r="F177" s="6"/>
      <c r="G177" s="6"/>
      <c r="H177" s="6">
        <f t="shared" si="18"/>
        <v>0</v>
      </c>
      <c r="I177" s="6">
        <f t="shared" si="23"/>
        <v>0</v>
      </c>
      <c r="J177" s="6">
        <f t="shared" si="24"/>
        <v>0</v>
      </c>
      <c r="K177" s="6">
        <f t="shared" si="20"/>
        <v>0</v>
      </c>
      <c r="L177" s="6">
        <f t="shared" si="19"/>
        <v>0</v>
      </c>
      <c r="M177" s="17">
        <f>VLOOKUP(B177,Encargos!$A$8:$B$652,2,0)</f>
        <v>1.5579999999999999E-3</v>
      </c>
    </row>
    <row r="178" spans="1:13">
      <c r="A178">
        <f t="shared" si="26"/>
        <v>192</v>
      </c>
      <c r="B178" s="1">
        <v>49857</v>
      </c>
      <c r="C178" s="6">
        <f t="shared" si="21"/>
        <v>0</v>
      </c>
      <c r="D178" s="6">
        <f t="shared" si="22"/>
        <v>0</v>
      </c>
      <c r="E178" s="6">
        <f t="shared" si="25"/>
        <v>0</v>
      </c>
      <c r="F178" s="6"/>
      <c r="G178" s="6"/>
      <c r="H178" s="6">
        <f t="shared" si="18"/>
        <v>0</v>
      </c>
      <c r="I178" s="6">
        <f t="shared" si="23"/>
        <v>0</v>
      </c>
      <c r="J178" s="6">
        <f t="shared" si="24"/>
        <v>0</v>
      </c>
      <c r="K178" s="6">
        <f t="shared" si="20"/>
        <v>0</v>
      </c>
      <c r="L178" s="6">
        <f t="shared" si="19"/>
        <v>0</v>
      </c>
      <c r="M178" s="17">
        <f>VLOOKUP(B178,Encargos!$A$8:$B$652,2,0)</f>
        <v>1.802E-3</v>
      </c>
    </row>
    <row r="179" spans="1:13">
      <c r="A179">
        <f t="shared" si="26"/>
        <v>191</v>
      </c>
      <c r="B179" s="1">
        <v>49888</v>
      </c>
      <c r="C179" s="6">
        <f t="shared" si="21"/>
        <v>0</v>
      </c>
      <c r="D179" s="6">
        <f t="shared" si="22"/>
        <v>0</v>
      </c>
      <c r="E179" s="6">
        <f t="shared" si="25"/>
        <v>0</v>
      </c>
      <c r="F179" s="6"/>
      <c r="G179" s="6"/>
      <c r="H179" s="6">
        <f t="shared" si="18"/>
        <v>0</v>
      </c>
      <c r="I179" s="6">
        <f t="shared" si="23"/>
        <v>0</v>
      </c>
      <c r="J179" s="6">
        <f t="shared" si="24"/>
        <v>0</v>
      </c>
      <c r="K179" s="6">
        <f t="shared" si="20"/>
        <v>0</v>
      </c>
      <c r="L179" s="6">
        <f t="shared" si="19"/>
        <v>0</v>
      </c>
      <c r="M179" s="17">
        <f>VLOOKUP(B179,Encargos!$A$8:$B$652,2,0)</f>
        <v>1.5579999999999999E-3</v>
      </c>
    </row>
    <row r="180" spans="1:13">
      <c r="A180">
        <f t="shared" si="26"/>
        <v>190</v>
      </c>
      <c r="B180" s="1">
        <v>49919</v>
      </c>
      <c r="C180" s="6">
        <f t="shared" si="21"/>
        <v>0</v>
      </c>
      <c r="D180" s="6">
        <f t="shared" si="22"/>
        <v>0</v>
      </c>
      <c r="E180" s="6">
        <f t="shared" si="25"/>
        <v>0</v>
      </c>
      <c r="F180" s="6"/>
      <c r="G180" s="6"/>
      <c r="H180" s="6">
        <f t="shared" si="18"/>
        <v>0</v>
      </c>
      <c r="I180" s="6">
        <f t="shared" si="23"/>
        <v>0</v>
      </c>
      <c r="J180" s="6">
        <f t="shared" si="24"/>
        <v>0</v>
      </c>
      <c r="K180" s="6">
        <f t="shared" si="20"/>
        <v>0</v>
      </c>
      <c r="L180" s="6">
        <f t="shared" si="19"/>
        <v>0</v>
      </c>
      <c r="M180" s="17">
        <f>VLOOKUP(B180,Encargos!$A$8:$B$652,2,0)</f>
        <v>2.2920000000000002E-3</v>
      </c>
    </row>
    <row r="181" spans="1:13">
      <c r="A181">
        <f t="shared" si="26"/>
        <v>189</v>
      </c>
      <c r="B181" s="1">
        <v>49949</v>
      </c>
      <c r="C181" s="6">
        <f t="shared" si="21"/>
        <v>0</v>
      </c>
      <c r="D181" s="6">
        <f t="shared" si="22"/>
        <v>0</v>
      </c>
      <c r="E181" s="6">
        <f t="shared" si="25"/>
        <v>0</v>
      </c>
      <c r="F181" s="6"/>
      <c r="G181" s="6"/>
      <c r="H181" s="6">
        <f t="shared" si="18"/>
        <v>0</v>
      </c>
      <c r="I181" s="6">
        <f t="shared" si="23"/>
        <v>0</v>
      </c>
      <c r="J181" s="6">
        <f t="shared" si="24"/>
        <v>0</v>
      </c>
      <c r="K181" s="6">
        <f t="shared" si="20"/>
        <v>0</v>
      </c>
      <c r="L181" s="6">
        <f t="shared" si="19"/>
        <v>0</v>
      </c>
      <c r="M181" s="17">
        <f>VLOOKUP(B181,Encargos!$A$8:$B$652,2,0)</f>
        <v>1.802E-3</v>
      </c>
    </row>
    <row r="182" spans="1:13">
      <c r="A182">
        <f t="shared" si="26"/>
        <v>188</v>
      </c>
      <c r="B182" s="1">
        <v>49980</v>
      </c>
      <c r="C182" s="6">
        <f t="shared" si="21"/>
        <v>0</v>
      </c>
      <c r="D182" s="6">
        <f t="shared" si="22"/>
        <v>0</v>
      </c>
      <c r="E182" s="6">
        <f t="shared" si="25"/>
        <v>0</v>
      </c>
      <c r="F182" s="6"/>
      <c r="G182" s="6"/>
      <c r="H182" s="6">
        <f t="shared" si="18"/>
        <v>0</v>
      </c>
      <c r="I182" s="6">
        <f t="shared" si="23"/>
        <v>0</v>
      </c>
      <c r="J182" s="6">
        <f t="shared" si="24"/>
        <v>0</v>
      </c>
      <c r="K182" s="6">
        <f t="shared" si="20"/>
        <v>0</v>
      </c>
      <c r="L182" s="6">
        <f t="shared" si="19"/>
        <v>0</v>
      </c>
      <c r="M182" s="17">
        <f>VLOOKUP(B182,Encargos!$A$8:$B$652,2,0)</f>
        <v>2.0470000000000002E-3</v>
      </c>
    </row>
    <row r="183" spans="1:13">
      <c r="A183">
        <f t="shared" si="26"/>
        <v>187</v>
      </c>
      <c r="B183" s="1">
        <v>50010</v>
      </c>
      <c r="C183" s="6">
        <f t="shared" si="21"/>
        <v>0</v>
      </c>
      <c r="D183" s="6">
        <f t="shared" si="22"/>
        <v>0</v>
      </c>
      <c r="E183" s="6">
        <f t="shared" si="25"/>
        <v>0</v>
      </c>
      <c r="F183" s="6"/>
      <c r="G183" s="6"/>
      <c r="H183" s="6">
        <f t="shared" si="18"/>
        <v>0</v>
      </c>
      <c r="I183" s="6">
        <f t="shared" si="23"/>
        <v>0</v>
      </c>
      <c r="J183" s="6">
        <f t="shared" si="24"/>
        <v>0</v>
      </c>
      <c r="K183" s="6">
        <f t="shared" si="20"/>
        <v>0</v>
      </c>
      <c r="L183" s="6">
        <f t="shared" si="19"/>
        <v>0</v>
      </c>
      <c r="M183" s="17">
        <f>VLOOKUP(B183,Encargos!$A$8:$B$652,2,0)</f>
        <v>2.2920000000000002E-3</v>
      </c>
    </row>
    <row r="184" spans="1:13">
      <c r="A184">
        <f t="shared" si="26"/>
        <v>186</v>
      </c>
      <c r="B184" s="1">
        <v>50041</v>
      </c>
      <c r="C184" s="6">
        <f t="shared" si="21"/>
        <v>0</v>
      </c>
      <c r="D184" s="6">
        <f t="shared" si="22"/>
        <v>0</v>
      </c>
      <c r="E184" s="6">
        <f t="shared" si="25"/>
        <v>0</v>
      </c>
      <c r="F184" s="6"/>
      <c r="G184" s="6"/>
      <c r="H184" s="6">
        <f t="shared" si="18"/>
        <v>0</v>
      </c>
      <c r="I184" s="6">
        <f t="shared" si="23"/>
        <v>0</v>
      </c>
      <c r="J184" s="6">
        <f t="shared" si="24"/>
        <v>0</v>
      </c>
      <c r="K184" s="6">
        <f t="shared" si="20"/>
        <v>0</v>
      </c>
      <c r="L184" s="6">
        <f t="shared" si="19"/>
        <v>0</v>
      </c>
      <c r="M184" s="17">
        <f>VLOOKUP(B184,Encargos!$A$8:$B$652,2,0)</f>
        <v>1.5579999999999999E-3</v>
      </c>
    </row>
    <row r="185" spans="1:13">
      <c r="A185">
        <f t="shared" si="26"/>
        <v>185</v>
      </c>
      <c r="B185" s="1">
        <v>50072</v>
      </c>
      <c r="C185" s="6">
        <f t="shared" si="21"/>
        <v>0</v>
      </c>
      <c r="D185" s="6">
        <f t="shared" si="22"/>
        <v>0</v>
      </c>
      <c r="E185" s="6">
        <f t="shared" si="25"/>
        <v>0</v>
      </c>
      <c r="F185" s="6"/>
      <c r="G185" s="6"/>
      <c r="H185" s="6">
        <f t="shared" si="18"/>
        <v>0</v>
      </c>
      <c r="I185" s="6">
        <f t="shared" si="23"/>
        <v>0</v>
      </c>
      <c r="J185" s="6">
        <f t="shared" si="24"/>
        <v>0</v>
      </c>
      <c r="K185" s="6">
        <f t="shared" si="20"/>
        <v>0</v>
      </c>
      <c r="L185" s="6">
        <f t="shared" si="19"/>
        <v>0</v>
      </c>
      <c r="M185" s="17">
        <f>VLOOKUP(B185,Encargos!$A$8:$B$652,2,0)</f>
        <v>2.0470000000000002E-3</v>
      </c>
    </row>
    <row r="186" spans="1:13">
      <c r="A186">
        <f t="shared" si="26"/>
        <v>184</v>
      </c>
      <c r="B186" s="1">
        <v>50100</v>
      </c>
      <c r="C186" s="6">
        <f t="shared" si="21"/>
        <v>0</v>
      </c>
      <c r="D186" s="6">
        <f t="shared" si="22"/>
        <v>0</v>
      </c>
      <c r="E186" s="6">
        <f t="shared" si="25"/>
        <v>0</v>
      </c>
      <c r="F186" s="6"/>
      <c r="G186" s="6"/>
      <c r="H186" s="6">
        <f t="shared" si="18"/>
        <v>0</v>
      </c>
      <c r="I186" s="6">
        <f t="shared" si="23"/>
        <v>0</v>
      </c>
      <c r="J186" s="6">
        <f t="shared" si="24"/>
        <v>0</v>
      </c>
      <c r="K186" s="6">
        <f t="shared" si="20"/>
        <v>0</v>
      </c>
      <c r="L186" s="6">
        <f t="shared" si="19"/>
        <v>0</v>
      </c>
      <c r="M186" s="17">
        <f>VLOOKUP(B186,Encargos!$A$8:$B$652,2,0)</f>
        <v>1.884E-3</v>
      </c>
    </row>
    <row r="187" spans="1:13">
      <c r="A187">
        <f t="shared" si="26"/>
        <v>183</v>
      </c>
      <c r="B187" s="1">
        <v>50131</v>
      </c>
      <c r="C187" s="6">
        <f t="shared" si="21"/>
        <v>0</v>
      </c>
      <c r="D187" s="6">
        <f t="shared" si="22"/>
        <v>0</v>
      </c>
      <c r="E187" s="6">
        <f t="shared" si="25"/>
        <v>0</v>
      </c>
      <c r="F187" s="6"/>
      <c r="G187" s="6"/>
      <c r="H187" s="6">
        <f t="shared" si="18"/>
        <v>0</v>
      </c>
      <c r="I187" s="6">
        <f t="shared" si="23"/>
        <v>0</v>
      </c>
      <c r="J187" s="6">
        <f t="shared" si="24"/>
        <v>0</v>
      </c>
      <c r="K187" s="6">
        <f t="shared" si="20"/>
        <v>0</v>
      </c>
      <c r="L187" s="6">
        <f t="shared" si="19"/>
        <v>0</v>
      </c>
      <c r="M187" s="17">
        <f>VLOOKUP(B187,Encargos!$A$8:$B$652,2,0)</f>
        <v>1.139E-3</v>
      </c>
    </row>
    <row r="188" spans="1:13">
      <c r="A188">
        <f t="shared" si="26"/>
        <v>182</v>
      </c>
      <c r="B188" s="1">
        <v>50161</v>
      </c>
      <c r="C188" s="6">
        <f t="shared" si="21"/>
        <v>0</v>
      </c>
      <c r="D188" s="6">
        <f t="shared" si="22"/>
        <v>0</v>
      </c>
      <c r="E188" s="6">
        <f t="shared" si="25"/>
        <v>0</v>
      </c>
      <c r="F188" s="6"/>
      <c r="G188" s="6"/>
      <c r="H188" s="6">
        <f t="shared" si="18"/>
        <v>0</v>
      </c>
      <c r="I188" s="6">
        <f t="shared" si="23"/>
        <v>0</v>
      </c>
      <c r="J188" s="6">
        <f t="shared" si="24"/>
        <v>0</v>
      </c>
      <c r="K188" s="6">
        <f t="shared" si="20"/>
        <v>0</v>
      </c>
      <c r="L188" s="6">
        <f t="shared" si="19"/>
        <v>0</v>
      </c>
      <c r="M188" s="17">
        <f>VLOOKUP(B188,Encargos!$A$8:$B$652,2,0)</f>
        <v>2.1329999999999999E-3</v>
      </c>
    </row>
    <row r="189" spans="1:13">
      <c r="A189">
        <f t="shared" si="26"/>
        <v>181</v>
      </c>
      <c r="B189" s="1">
        <v>50192</v>
      </c>
      <c r="C189" s="6">
        <f t="shared" si="21"/>
        <v>0</v>
      </c>
      <c r="D189" s="6">
        <f t="shared" si="22"/>
        <v>0</v>
      </c>
      <c r="E189" s="6">
        <f t="shared" si="25"/>
        <v>0</v>
      </c>
      <c r="F189" s="6"/>
      <c r="G189" s="6"/>
      <c r="H189" s="6">
        <f t="shared" si="18"/>
        <v>0</v>
      </c>
      <c r="I189" s="6">
        <f t="shared" si="23"/>
        <v>0</v>
      </c>
      <c r="J189" s="6">
        <f t="shared" si="24"/>
        <v>0</v>
      </c>
      <c r="K189" s="6">
        <f t="shared" si="20"/>
        <v>0</v>
      </c>
      <c r="L189" s="6">
        <f t="shared" si="19"/>
        <v>0</v>
      </c>
      <c r="M189" s="17">
        <f>VLOOKUP(B189,Encargos!$A$8:$B$652,2,0)</f>
        <v>1.6359999999999999E-3</v>
      </c>
    </row>
    <row r="190" spans="1:13">
      <c r="A190">
        <f t="shared" si="26"/>
        <v>180</v>
      </c>
      <c r="B190" s="1">
        <v>50222</v>
      </c>
      <c r="C190" s="6">
        <f t="shared" si="21"/>
        <v>0</v>
      </c>
      <c r="D190" s="6">
        <f t="shared" si="22"/>
        <v>0</v>
      </c>
      <c r="E190" s="6">
        <f t="shared" si="25"/>
        <v>0</v>
      </c>
      <c r="F190" s="6"/>
      <c r="G190" s="6"/>
      <c r="H190" s="6">
        <f t="shared" si="18"/>
        <v>0</v>
      </c>
      <c r="I190" s="6">
        <f t="shared" si="23"/>
        <v>0</v>
      </c>
      <c r="J190" s="6">
        <f t="shared" si="24"/>
        <v>0</v>
      </c>
      <c r="K190" s="6">
        <f t="shared" si="20"/>
        <v>0</v>
      </c>
      <c r="L190" s="6">
        <f t="shared" si="19"/>
        <v>0</v>
      </c>
      <c r="M190" s="17">
        <f>VLOOKUP(B190,Encargos!$A$8:$B$652,2,0)</f>
        <v>1.6359999999999999E-3</v>
      </c>
    </row>
    <row r="191" spans="1:13">
      <c r="A191">
        <f t="shared" si="26"/>
        <v>179</v>
      </c>
      <c r="B191" s="1">
        <v>50253</v>
      </c>
      <c r="C191" s="6">
        <f t="shared" si="21"/>
        <v>0</v>
      </c>
      <c r="D191" s="6">
        <f t="shared" si="22"/>
        <v>0</v>
      </c>
      <c r="E191" s="6">
        <f t="shared" si="25"/>
        <v>0</v>
      </c>
      <c r="F191" s="6"/>
      <c r="G191" s="6"/>
      <c r="H191" s="6">
        <f t="shared" si="18"/>
        <v>0</v>
      </c>
      <c r="I191" s="6">
        <f t="shared" si="23"/>
        <v>0</v>
      </c>
      <c r="J191" s="6">
        <f t="shared" si="24"/>
        <v>0</v>
      </c>
      <c r="K191" s="6">
        <f t="shared" si="20"/>
        <v>0</v>
      </c>
      <c r="L191" s="6">
        <f t="shared" si="19"/>
        <v>0</v>
      </c>
      <c r="M191" s="17">
        <f>VLOOKUP(B191,Encargos!$A$8:$B$652,2,0)</f>
        <v>1.884E-3</v>
      </c>
    </row>
    <row r="192" spans="1:13">
      <c r="A192">
        <f t="shared" si="26"/>
        <v>178</v>
      </c>
      <c r="B192" s="1">
        <v>50284</v>
      </c>
      <c r="C192" s="6">
        <f t="shared" si="21"/>
        <v>0</v>
      </c>
      <c r="D192" s="6">
        <f t="shared" si="22"/>
        <v>0</v>
      </c>
      <c r="E192" s="6">
        <f t="shared" si="25"/>
        <v>0</v>
      </c>
      <c r="F192" s="6"/>
      <c r="G192" s="6"/>
      <c r="H192" s="6">
        <f t="shared" si="18"/>
        <v>0</v>
      </c>
      <c r="I192" s="6">
        <f t="shared" si="23"/>
        <v>0</v>
      </c>
      <c r="J192" s="6">
        <f t="shared" si="24"/>
        <v>0</v>
      </c>
      <c r="K192" s="6">
        <f t="shared" si="20"/>
        <v>0</v>
      </c>
      <c r="L192" s="6">
        <f t="shared" si="19"/>
        <v>0</v>
      </c>
      <c r="M192" s="17">
        <f>VLOOKUP(B192,Encargos!$A$8:$B$652,2,0)</f>
        <v>2.382E-3</v>
      </c>
    </row>
    <row r="193" spans="1:13">
      <c r="A193">
        <f t="shared" si="26"/>
        <v>177</v>
      </c>
      <c r="B193" s="1">
        <v>50314</v>
      </c>
      <c r="C193" s="6">
        <f t="shared" si="21"/>
        <v>0</v>
      </c>
      <c r="D193" s="6">
        <f t="shared" si="22"/>
        <v>0</v>
      </c>
      <c r="E193" s="6">
        <f t="shared" si="25"/>
        <v>0</v>
      </c>
      <c r="F193" s="6"/>
      <c r="G193" s="6"/>
      <c r="H193" s="6">
        <f t="shared" si="18"/>
        <v>0</v>
      </c>
      <c r="I193" s="6">
        <f t="shared" si="23"/>
        <v>0</v>
      </c>
      <c r="J193" s="6">
        <f t="shared" si="24"/>
        <v>0</v>
      </c>
      <c r="K193" s="6">
        <f t="shared" si="20"/>
        <v>0</v>
      </c>
      <c r="L193" s="6">
        <f t="shared" si="19"/>
        <v>0</v>
      </c>
      <c r="M193" s="17">
        <f>VLOOKUP(B193,Encargos!$A$8:$B$652,2,0)</f>
        <v>1.884E-3</v>
      </c>
    </row>
    <row r="194" spans="1:13">
      <c r="A194">
        <f t="shared" si="26"/>
        <v>176</v>
      </c>
      <c r="B194" s="1">
        <v>50345</v>
      </c>
      <c r="C194" s="6">
        <f t="shared" si="21"/>
        <v>0</v>
      </c>
      <c r="D194" s="6">
        <f t="shared" si="22"/>
        <v>0</v>
      </c>
      <c r="E194" s="6">
        <f t="shared" si="25"/>
        <v>0</v>
      </c>
      <c r="F194" s="6"/>
      <c r="G194" s="6"/>
      <c r="H194" s="6">
        <f t="shared" si="18"/>
        <v>0</v>
      </c>
      <c r="I194" s="6">
        <f t="shared" si="23"/>
        <v>0</v>
      </c>
      <c r="J194" s="6">
        <f t="shared" si="24"/>
        <v>0</v>
      </c>
      <c r="K194" s="6">
        <f t="shared" si="20"/>
        <v>0</v>
      </c>
      <c r="L194" s="6">
        <f t="shared" si="19"/>
        <v>0</v>
      </c>
      <c r="M194" s="17">
        <f>VLOOKUP(B194,Encargos!$A$8:$B$652,2,0)</f>
        <v>1.884E-3</v>
      </c>
    </row>
    <row r="195" spans="1:13">
      <c r="A195">
        <f t="shared" si="26"/>
        <v>175</v>
      </c>
      <c r="B195" s="1">
        <v>50375</v>
      </c>
      <c r="C195" s="6">
        <f t="shared" si="21"/>
        <v>0</v>
      </c>
      <c r="D195" s="6">
        <f t="shared" si="22"/>
        <v>0</v>
      </c>
      <c r="E195" s="6">
        <f t="shared" si="25"/>
        <v>0</v>
      </c>
      <c r="F195" s="6"/>
      <c r="G195" s="6"/>
      <c r="H195" s="6">
        <f t="shared" si="18"/>
        <v>0</v>
      </c>
      <c r="I195" s="6">
        <f t="shared" si="23"/>
        <v>0</v>
      </c>
      <c r="J195" s="6">
        <f t="shared" si="24"/>
        <v>0</v>
      </c>
      <c r="K195" s="6">
        <f t="shared" si="20"/>
        <v>0</v>
      </c>
      <c r="L195" s="6">
        <f t="shared" si="19"/>
        <v>0</v>
      </c>
      <c r="M195" s="17">
        <f>VLOOKUP(B195,Encargos!$A$8:$B$652,2,0)</f>
        <v>1.884E-3</v>
      </c>
    </row>
    <row r="196" spans="1:13">
      <c r="A196">
        <f t="shared" si="26"/>
        <v>174</v>
      </c>
      <c r="B196" s="1">
        <v>50406</v>
      </c>
      <c r="C196" s="6">
        <f t="shared" si="21"/>
        <v>0</v>
      </c>
      <c r="D196" s="6">
        <f t="shared" si="22"/>
        <v>0</v>
      </c>
      <c r="E196" s="6">
        <f t="shared" si="25"/>
        <v>0</v>
      </c>
      <c r="F196" s="6"/>
      <c r="G196" s="6"/>
      <c r="H196" s="6">
        <f t="shared" si="18"/>
        <v>0</v>
      </c>
      <c r="I196" s="6">
        <f t="shared" si="23"/>
        <v>0</v>
      </c>
      <c r="J196" s="6">
        <f t="shared" si="24"/>
        <v>0</v>
      </c>
      <c r="K196" s="6">
        <f t="shared" si="20"/>
        <v>0</v>
      </c>
      <c r="L196" s="6">
        <f t="shared" si="19"/>
        <v>0</v>
      </c>
      <c r="M196" s="17">
        <f>VLOOKUP(B196,Encargos!$A$8:$B$652,2,0)</f>
        <v>1.6359999999999999E-3</v>
      </c>
    </row>
    <row r="197" spans="1:13">
      <c r="A197">
        <f t="shared" si="26"/>
        <v>173</v>
      </c>
      <c r="B197" s="1">
        <v>50437</v>
      </c>
      <c r="C197" s="6">
        <f t="shared" si="21"/>
        <v>0</v>
      </c>
      <c r="D197" s="6">
        <f t="shared" si="22"/>
        <v>0</v>
      </c>
      <c r="E197" s="6">
        <f t="shared" si="25"/>
        <v>0</v>
      </c>
      <c r="F197" s="6"/>
      <c r="G197" s="6"/>
      <c r="H197" s="6">
        <f t="shared" ref="H197:H260" si="27">SUM(E197:G197)*$N$4</f>
        <v>0</v>
      </c>
      <c r="I197" s="6">
        <f t="shared" si="23"/>
        <v>0</v>
      </c>
      <c r="J197" s="6">
        <f t="shared" si="24"/>
        <v>0</v>
      </c>
      <c r="K197" s="6">
        <f t="shared" si="20"/>
        <v>0</v>
      </c>
      <c r="L197" s="6">
        <f t="shared" ref="L197:L260" si="28">SUM(E197:H197)-I197</f>
        <v>0</v>
      </c>
      <c r="M197" s="17">
        <f>VLOOKUP(B197,Encargos!$A$8:$B$652,2,0)</f>
        <v>2.1329999999999999E-3</v>
      </c>
    </row>
    <row r="198" spans="1:13">
      <c r="A198">
        <f t="shared" si="26"/>
        <v>172</v>
      </c>
      <c r="B198" s="1">
        <v>50465</v>
      </c>
      <c r="C198" s="6">
        <f t="shared" si="21"/>
        <v>0</v>
      </c>
      <c r="D198" s="6">
        <f t="shared" si="22"/>
        <v>0</v>
      </c>
      <c r="E198" s="6">
        <f t="shared" si="25"/>
        <v>0</v>
      </c>
      <c r="F198" s="6"/>
      <c r="G198" s="6"/>
      <c r="H198" s="6">
        <f t="shared" si="27"/>
        <v>0</v>
      </c>
      <c r="I198" s="6">
        <f t="shared" si="23"/>
        <v>0</v>
      </c>
      <c r="J198" s="6">
        <f t="shared" si="24"/>
        <v>0</v>
      </c>
      <c r="K198" s="6">
        <f t="shared" si="20"/>
        <v>0</v>
      </c>
      <c r="L198" s="6">
        <f t="shared" si="28"/>
        <v>0</v>
      </c>
      <c r="M198" s="17">
        <f>VLOOKUP(B198,Encargos!$A$8:$B$652,2,0)</f>
        <v>1.616E-3</v>
      </c>
    </row>
    <row r="199" spans="1:13">
      <c r="A199">
        <f t="shared" si="26"/>
        <v>171</v>
      </c>
      <c r="B199" s="1">
        <v>50496</v>
      </c>
      <c r="C199" s="6">
        <f t="shared" si="21"/>
        <v>0</v>
      </c>
      <c r="D199" s="6">
        <f t="shared" si="22"/>
        <v>0</v>
      </c>
      <c r="E199" s="6">
        <f t="shared" si="25"/>
        <v>0</v>
      </c>
      <c r="F199" s="6"/>
      <c r="G199" s="6"/>
      <c r="H199" s="6">
        <f t="shared" si="27"/>
        <v>0</v>
      </c>
      <c r="I199" s="6">
        <f t="shared" si="23"/>
        <v>0</v>
      </c>
      <c r="J199" s="6">
        <f t="shared" si="24"/>
        <v>0</v>
      </c>
      <c r="K199" s="6">
        <f t="shared" ref="K199:K262" si="29">I199-J199</f>
        <v>0</v>
      </c>
      <c r="L199" s="6">
        <f t="shared" si="28"/>
        <v>0</v>
      </c>
      <c r="M199" s="17">
        <f>VLOOKUP(B199,Encargos!$A$8:$B$652,2,0)</f>
        <v>1.616E-3</v>
      </c>
    </row>
    <row r="200" spans="1:13">
      <c r="A200">
        <f t="shared" si="26"/>
        <v>170</v>
      </c>
      <c r="B200" s="1">
        <v>50526</v>
      </c>
      <c r="C200" s="6">
        <f t="shared" si="21"/>
        <v>0</v>
      </c>
      <c r="D200" s="6">
        <f t="shared" si="22"/>
        <v>0</v>
      </c>
      <c r="E200" s="6">
        <f t="shared" si="25"/>
        <v>0</v>
      </c>
      <c r="F200" s="6"/>
      <c r="G200" s="6"/>
      <c r="H200" s="6">
        <f t="shared" si="27"/>
        <v>0</v>
      </c>
      <c r="I200" s="6">
        <f t="shared" si="23"/>
        <v>0</v>
      </c>
      <c r="J200" s="6">
        <f t="shared" si="24"/>
        <v>0</v>
      </c>
      <c r="K200" s="6">
        <f t="shared" si="29"/>
        <v>0</v>
      </c>
      <c r="L200" s="6">
        <f t="shared" si="28"/>
        <v>0</v>
      </c>
      <c r="M200" s="17">
        <f>VLOOKUP(B200,Encargos!$A$8:$B$652,2,0)</f>
        <v>1.8640000000000002E-3</v>
      </c>
    </row>
    <row r="201" spans="1:13">
      <c r="A201">
        <f t="shared" si="26"/>
        <v>169</v>
      </c>
      <c r="B201" s="1">
        <v>50557</v>
      </c>
      <c r="C201" s="6">
        <f t="shared" si="21"/>
        <v>0</v>
      </c>
      <c r="D201" s="6">
        <f t="shared" si="22"/>
        <v>0</v>
      </c>
      <c r="E201" s="6">
        <f t="shared" si="25"/>
        <v>0</v>
      </c>
      <c r="F201" s="6"/>
      <c r="G201" s="6"/>
      <c r="H201" s="6">
        <f t="shared" si="27"/>
        <v>0</v>
      </c>
      <c r="I201" s="6">
        <f t="shared" si="23"/>
        <v>0</v>
      </c>
      <c r="J201" s="6">
        <f t="shared" si="24"/>
        <v>0</v>
      </c>
      <c r="K201" s="6">
        <f t="shared" si="29"/>
        <v>0</v>
      </c>
      <c r="L201" s="6">
        <f t="shared" si="28"/>
        <v>0</v>
      </c>
      <c r="M201" s="17">
        <f>VLOOKUP(B201,Encargos!$A$8:$B$652,2,0)</f>
        <v>1.616E-3</v>
      </c>
    </row>
    <row r="202" spans="1:13">
      <c r="A202">
        <f t="shared" si="26"/>
        <v>168</v>
      </c>
      <c r="B202" s="1">
        <v>50587</v>
      </c>
      <c r="C202" s="6">
        <f t="shared" ref="C202:C265" si="30">L201</f>
        <v>0</v>
      </c>
      <c r="D202" s="6">
        <f t="shared" ref="D202:D265" si="31">C202*M202</f>
        <v>0</v>
      </c>
      <c r="E202" s="6">
        <f t="shared" si="25"/>
        <v>0</v>
      </c>
      <c r="F202" s="6"/>
      <c r="G202" s="6"/>
      <c r="H202" s="6">
        <f t="shared" si="27"/>
        <v>0</v>
      </c>
      <c r="I202" s="6">
        <f t="shared" ref="I202:I265" si="32">PMT($N$4,A202,-SUM(E202:G202))</f>
        <v>0</v>
      </c>
      <c r="J202" s="6">
        <f t="shared" ref="J202:J265" si="33">H202</f>
        <v>0</v>
      </c>
      <c r="K202" s="6">
        <f t="shared" si="29"/>
        <v>0</v>
      </c>
      <c r="L202" s="6">
        <f t="shared" si="28"/>
        <v>0</v>
      </c>
      <c r="M202" s="17">
        <f>VLOOKUP(B202,Encargos!$A$8:$B$652,2,0)</f>
        <v>1.8640000000000002E-3</v>
      </c>
    </row>
    <row r="203" spans="1:13">
      <c r="A203">
        <f t="shared" si="26"/>
        <v>167</v>
      </c>
      <c r="B203" s="1">
        <v>50618</v>
      </c>
      <c r="C203" s="6">
        <f t="shared" si="30"/>
        <v>0</v>
      </c>
      <c r="D203" s="6">
        <f t="shared" si="31"/>
        <v>0</v>
      </c>
      <c r="E203" s="6">
        <f t="shared" ref="E203:E266" si="34">C203+D203</f>
        <v>0</v>
      </c>
      <c r="F203" s="6"/>
      <c r="G203" s="6"/>
      <c r="H203" s="6">
        <f t="shared" si="27"/>
        <v>0</v>
      </c>
      <c r="I203" s="6">
        <f t="shared" si="32"/>
        <v>0</v>
      </c>
      <c r="J203" s="6">
        <f t="shared" si="33"/>
        <v>0</v>
      </c>
      <c r="K203" s="6">
        <f t="shared" si="29"/>
        <v>0</v>
      </c>
      <c r="L203" s="6">
        <f t="shared" si="28"/>
        <v>0</v>
      </c>
      <c r="M203" s="17">
        <f>VLOOKUP(B203,Encargos!$A$8:$B$652,2,0)</f>
        <v>1.8640000000000002E-3</v>
      </c>
    </row>
    <row r="204" spans="1:13">
      <c r="A204">
        <f t="shared" ref="A204:A267" si="35">A203-1</f>
        <v>166</v>
      </c>
      <c r="B204" s="1">
        <v>50649</v>
      </c>
      <c r="C204" s="6">
        <f t="shared" si="30"/>
        <v>0</v>
      </c>
      <c r="D204" s="6">
        <f t="shared" si="31"/>
        <v>0</v>
      </c>
      <c r="E204" s="6">
        <f t="shared" si="34"/>
        <v>0</v>
      </c>
      <c r="F204" s="6"/>
      <c r="G204" s="6"/>
      <c r="H204" s="6">
        <f t="shared" si="27"/>
        <v>0</v>
      </c>
      <c r="I204" s="6">
        <f t="shared" si="32"/>
        <v>0</v>
      </c>
      <c r="J204" s="6">
        <f t="shared" si="33"/>
        <v>0</v>
      </c>
      <c r="K204" s="6">
        <f t="shared" si="29"/>
        <v>0</v>
      </c>
      <c r="L204" s="6">
        <f t="shared" si="28"/>
        <v>0</v>
      </c>
      <c r="M204" s="17">
        <f>VLOOKUP(B204,Encargos!$A$8:$B$652,2,0)</f>
        <v>2.111E-3</v>
      </c>
    </row>
    <row r="205" spans="1:13">
      <c r="A205">
        <f t="shared" si="35"/>
        <v>165</v>
      </c>
      <c r="B205" s="1">
        <v>50679</v>
      </c>
      <c r="C205" s="6">
        <f t="shared" si="30"/>
        <v>0</v>
      </c>
      <c r="D205" s="6">
        <f t="shared" si="31"/>
        <v>0</v>
      </c>
      <c r="E205" s="6">
        <f t="shared" si="34"/>
        <v>0</v>
      </c>
      <c r="F205" s="6"/>
      <c r="G205" s="6"/>
      <c r="H205" s="6">
        <f t="shared" si="27"/>
        <v>0</v>
      </c>
      <c r="I205" s="6">
        <f t="shared" si="32"/>
        <v>0</v>
      </c>
      <c r="J205" s="6">
        <f t="shared" si="33"/>
        <v>0</v>
      </c>
      <c r="K205" s="6">
        <f t="shared" si="29"/>
        <v>0</v>
      </c>
      <c r="L205" s="6">
        <f t="shared" si="28"/>
        <v>0</v>
      </c>
      <c r="M205" s="17">
        <f>VLOOKUP(B205,Encargos!$A$8:$B$652,2,0)</f>
        <v>2.111E-3</v>
      </c>
    </row>
    <row r="206" spans="1:13">
      <c r="A206">
        <f t="shared" si="35"/>
        <v>164</v>
      </c>
      <c r="B206" s="1">
        <v>50710</v>
      </c>
      <c r="C206" s="6">
        <f t="shared" si="30"/>
        <v>0</v>
      </c>
      <c r="D206" s="6">
        <f t="shared" si="31"/>
        <v>0</v>
      </c>
      <c r="E206" s="6">
        <f t="shared" si="34"/>
        <v>0</v>
      </c>
      <c r="F206" s="6"/>
      <c r="G206" s="6"/>
      <c r="H206" s="6">
        <f t="shared" si="27"/>
        <v>0</v>
      </c>
      <c r="I206" s="6">
        <f t="shared" si="32"/>
        <v>0</v>
      </c>
      <c r="J206" s="6">
        <f t="shared" si="33"/>
        <v>0</v>
      </c>
      <c r="K206" s="6">
        <f t="shared" si="29"/>
        <v>0</v>
      </c>
      <c r="L206" s="6">
        <f t="shared" si="28"/>
        <v>0</v>
      </c>
      <c r="M206" s="17">
        <f>VLOOKUP(B206,Encargos!$A$8:$B$652,2,0)</f>
        <v>1.8640000000000002E-3</v>
      </c>
    </row>
    <row r="207" spans="1:13">
      <c r="A207">
        <f t="shared" si="35"/>
        <v>163</v>
      </c>
      <c r="B207" s="1">
        <v>50740</v>
      </c>
      <c r="C207" s="6">
        <f t="shared" si="30"/>
        <v>0</v>
      </c>
      <c r="D207" s="6">
        <f t="shared" si="31"/>
        <v>0</v>
      </c>
      <c r="E207" s="6">
        <f t="shared" si="34"/>
        <v>0</v>
      </c>
      <c r="F207" s="6"/>
      <c r="G207" s="6"/>
      <c r="H207" s="6">
        <f t="shared" si="27"/>
        <v>0</v>
      </c>
      <c r="I207" s="6">
        <f t="shared" si="32"/>
        <v>0</v>
      </c>
      <c r="J207" s="6">
        <f t="shared" si="33"/>
        <v>0</v>
      </c>
      <c r="K207" s="6">
        <f t="shared" si="29"/>
        <v>0</v>
      </c>
      <c r="L207" s="6">
        <f t="shared" si="28"/>
        <v>0</v>
      </c>
      <c r="M207" s="17">
        <f>VLOOKUP(B207,Encargos!$A$8:$B$652,2,0)</f>
        <v>1.616E-3</v>
      </c>
    </row>
    <row r="208" spans="1:13">
      <c r="A208">
        <f t="shared" si="35"/>
        <v>162</v>
      </c>
      <c r="B208" s="1">
        <v>50771</v>
      </c>
      <c r="C208" s="6">
        <f t="shared" si="30"/>
        <v>0</v>
      </c>
      <c r="D208" s="6">
        <f t="shared" si="31"/>
        <v>0</v>
      </c>
      <c r="E208" s="6">
        <f t="shared" si="34"/>
        <v>0</v>
      </c>
      <c r="F208" s="6"/>
      <c r="G208" s="6"/>
      <c r="H208" s="6">
        <f t="shared" si="27"/>
        <v>0</v>
      </c>
      <c r="I208" s="6">
        <f t="shared" si="32"/>
        <v>0</v>
      </c>
      <c r="J208" s="6">
        <f t="shared" si="33"/>
        <v>0</v>
      </c>
      <c r="K208" s="6">
        <f t="shared" si="29"/>
        <v>0</v>
      </c>
      <c r="L208" s="6">
        <f t="shared" si="28"/>
        <v>0</v>
      </c>
      <c r="M208" s="17">
        <f>VLOOKUP(B208,Encargos!$A$8:$B$652,2,0)</f>
        <v>1.616E-3</v>
      </c>
    </row>
    <row r="209" spans="1:13">
      <c r="A209">
        <f t="shared" si="35"/>
        <v>161</v>
      </c>
      <c r="B209" s="1">
        <v>50802</v>
      </c>
      <c r="C209" s="6">
        <f t="shared" si="30"/>
        <v>0</v>
      </c>
      <c r="D209" s="6">
        <f t="shared" si="31"/>
        <v>0</v>
      </c>
      <c r="E209" s="6">
        <f t="shared" si="34"/>
        <v>0</v>
      </c>
      <c r="F209" s="6"/>
      <c r="G209" s="6"/>
      <c r="H209" s="6">
        <f t="shared" si="27"/>
        <v>0</v>
      </c>
      <c r="I209" s="6">
        <f t="shared" si="32"/>
        <v>0</v>
      </c>
      <c r="J209" s="6">
        <f t="shared" si="33"/>
        <v>0</v>
      </c>
      <c r="K209" s="6">
        <f t="shared" si="29"/>
        <v>0</v>
      </c>
      <c r="L209" s="6">
        <f t="shared" si="28"/>
        <v>0</v>
      </c>
      <c r="M209" s="17">
        <f>VLOOKUP(B209,Encargos!$A$8:$B$652,2,0)</f>
        <v>2.359E-3</v>
      </c>
    </row>
    <row r="210" spans="1:13">
      <c r="A210">
        <f t="shared" si="35"/>
        <v>160</v>
      </c>
      <c r="B210" s="1">
        <v>50830</v>
      </c>
      <c r="C210" s="6">
        <f t="shared" si="30"/>
        <v>0</v>
      </c>
      <c r="D210" s="6">
        <f t="shared" si="31"/>
        <v>0</v>
      </c>
      <c r="E210" s="6">
        <f t="shared" si="34"/>
        <v>0</v>
      </c>
      <c r="F210" s="6"/>
      <c r="G210" s="6"/>
      <c r="H210" s="6">
        <f t="shared" si="27"/>
        <v>0</v>
      </c>
      <c r="I210" s="6">
        <f t="shared" si="32"/>
        <v>0</v>
      </c>
      <c r="J210" s="6">
        <f t="shared" si="33"/>
        <v>0</v>
      </c>
      <c r="K210" s="6">
        <f t="shared" si="29"/>
        <v>0</v>
      </c>
      <c r="L210" s="6">
        <f t="shared" si="28"/>
        <v>0</v>
      </c>
      <c r="M210" s="17">
        <f>VLOOKUP(B210,Encargos!$A$8:$B$652,2,0)</f>
        <v>1.8640000000000002E-3</v>
      </c>
    </row>
    <row r="211" spans="1:13">
      <c r="A211">
        <f t="shared" si="35"/>
        <v>159</v>
      </c>
      <c r="B211" s="1">
        <v>50861</v>
      </c>
      <c r="C211" s="6">
        <f t="shared" si="30"/>
        <v>0</v>
      </c>
      <c r="D211" s="6">
        <f t="shared" si="31"/>
        <v>0</v>
      </c>
      <c r="E211" s="6">
        <f t="shared" si="34"/>
        <v>0</v>
      </c>
      <c r="F211" s="6"/>
      <c r="G211" s="6"/>
      <c r="H211" s="6">
        <f t="shared" si="27"/>
        <v>0</v>
      </c>
      <c r="I211" s="6">
        <f t="shared" si="32"/>
        <v>0</v>
      </c>
      <c r="J211" s="6">
        <f t="shared" si="33"/>
        <v>0</v>
      </c>
      <c r="K211" s="6">
        <f t="shared" si="29"/>
        <v>0</v>
      </c>
      <c r="L211" s="6">
        <f t="shared" si="28"/>
        <v>0</v>
      </c>
      <c r="M211" s="17">
        <f>VLOOKUP(B211,Encargos!$A$8:$B$652,2,0)</f>
        <v>1.121E-3</v>
      </c>
    </row>
    <row r="212" spans="1:13">
      <c r="A212">
        <f t="shared" si="35"/>
        <v>158</v>
      </c>
      <c r="B212" s="1">
        <v>50891</v>
      </c>
      <c r="C212" s="6">
        <f t="shared" si="30"/>
        <v>0</v>
      </c>
      <c r="D212" s="6">
        <f t="shared" si="31"/>
        <v>0</v>
      </c>
      <c r="E212" s="6">
        <f t="shared" si="34"/>
        <v>0</v>
      </c>
      <c r="F212" s="6"/>
      <c r="G212" s="6"/>
      <c r="H212" s="6">
        <f t="shared" si="27"/>
        <v>0</v>
      </c>
      <c r="I212" s="6">
        <f t="shared" si="32"/>
        <v>0</v>
      </c>
      <c r="J212" s="6">
        <f t="shared" si="33"/>
        <v>0</v>
      </c>
      <c r="K212" s="6">
        <f t="shared" si="29"/>
        <v>0</v>
      </c>
      <c r="L212" s="6">
        <f t="shared" si="28"/>
        <v>0</v>
      </c>
      <c r="M212" s="17">
        <f>VLOOKUP(B212,Encargos!$A$8:$B$652,2,0)</f>
        <v>2.359E-3</v>
      </c>
    </row>
    <row r="213" spans="1:13">
      <c r="A213">
        <f t="shared" si="35"/>
        <v>157</v>
      </c>
      <c r="B213" s="1">
        <v>50922</v>
      </c>
      <c r="C213" s="6">
        <f t="shared" si="30"/>
        <v>0</v>
      </c>
      <c r="D213" s="6">
        <f t="shared" si="31"/>
        <v>0</v>
      </c>
      <c r="E213" s="6">
        <f t="shared" si="34"/>
        <v>0</v>
      </c>
      <c r="F213" s="6"/>
      <c r="G213" s="6"/>
      <c r="H213" s="6">
        <f t="shared" si="27"/>
        <v>0</v>
      </c>
      <c r="I213" s="6">
        <f t="shared" si="32"/>
        <v>0</v>
      </c>
      <c r="J213" s="6">
        <f t="shared" si="33"/>
        <v>0</v>
      </c>
      <c r="K213" s="6">
        <f t="shared" si="29"/>
        <v>0</v>
      </c>
      <c r="L213" s="6">
        <f t="shared" si="28"/>
        <v>0</v>
      </c>
      <c r="M213" s="17">
        <f>VLOOKUP(B213,Encargos!$A$8:$B$652,2,0)</f>
        <v>1.369E-3</v>
      </c>
    </row>
    <row r="214" spans="1:13">
      <c r="A214">
        <f t="shared" si="35"/>
        <v>156</v>
      </c>
      <c r="B214" s="1">
        <v>50952</v>
      </c>
      <c r="C214" s="6">
        <f t="shared" si="30"/>
        <v>0</v>
      </c>
      <c r="D214" s="6">
        <f t="shared" si="31"/>
        <v>0</v>
      </c>
      <c r="E214" s="6">
        <f t="shared" si="34"/>
        <v>0</v>
      </c>
      <c r="F214" s="6"/>
      <c r="G214" s="6"/>
      <c r="H214" s="6">
        <f t="shared" si="27"/>
        <v>0</v>
      </c>
      <c r="I214" s="6">
        <f t="shared" si="32"/>
        <v>0</v>
      </c>
      <c r="J214" s="6">
        <f t="shared" si="33"/>
        <v>0</v>
      </c>
      <c r="K214" s="6">
        <f t="shared" si="29"/>
        <v>0</v>
      </c>
      <c r="L214" s="6">
        <f t="shared" si="28"/>
        <v>0</v>
      </c>
      <c r="M214" s="17">
        <f>VLOOKUP(B214,Encargos!$A$8:$B$652,2,0)</f>
        <v>2.111E-3</v>
      </c>
    </row>
    <row r="215" spans="1:13">
      <c r="A215">
        <f t="shared" si="35"/>
        <v>155</v>
      </c>
      <c r="B215" s="1">
        <v>50983</v>
      </c>
      <c r="C215" s="6">
        <f t="shared" si="30"/>
        <v>0</v>
      </c>
      <c r="D215" s="6">
        <f t="shared" si="31"/>
        <v>0</v>
      </c>
      <c r="E215" s="6">
        <f t="shared" si="34"/>
        <v>0</v>
      </c>
      <c r="F215" s="6"/>
      <c r="G215" s="6"/>
      <c r="H215" s="6">
        <f t="shared" si="27"/>
        <v>0</v>
      </c>
      <c r="I215" s="6">
        <f t="shared" si="32"/>
        <v>0</v>
      </c>
      <c r="J215" s="6">
        <f t="shared" si="33"/>
        <v>0</v>
      </c>
      <c r="K215" s="6">
        <f t="shared" si="29"/>
        <v>0</v>
      </c>
      <c r="L215" s="6">
        <f t="shared" si="28"/>
        <v>0</v>
      </c>
      <c r="M215" s="17">
        <f>VLOOKUP(B215,Encargos!$A$8:$B$652,2,0)</f>
        <v>1.8640000000000002E-3</v>
      </c>
    </row>
    <row r="216" spans="1:13">
      <c r="A216">
        <f t="shared" si="35"/>
        <v>154</v>
      </c>
      <c r="B216" s="1">
        <v>51014</v>
      </c>
      <c r="C216" s="6">
        <f t="shared" si="30"/>
        <v>0</v>
      </c>
      <c r="D216" s="6">
        <f t="shared" si="31"/>
        <v>0</v>
      </c>
      <c r="E216" s="6">
        <f t="shared" si="34"/>
        <v>0</v>
      </c>
      <c r="F216" s="6"/>
      <c r="G216" s="6"/>
      <c r="H216" s="6">
        <f t="shared" si="27"/>
        <v>0</v>
      </c>
      <c r="I216" s="6">
        <f t="shared" si="32"/>
        <v>0</v>
      </c>
      <c r="J216" s="6">
        <f t="shared" si="33"/>
        <v>0</v>
      </c>
      <c r="K216" s="6">
        <f t="shared" si="29"/>
        <v>0</v>
      </c>
      <c r="L216" s="6">
        <f t="shared" si="28"/>
        <v>0</v>
      </c>
      <c r="M216" s="17">
        <f>VLOOKUP(B216,Encargos!$A$8:$B$652,2,0)</f>
        <v>1.8640000000000002E-3</v>
      </c>
    </row>
    <row r="217" spans="1:13">
      <c r="A217">
        <f t="shared" si="35"/>
        <v>153</v>
      </c>
      <c r="B217" s="1">
        <v>51044</v>
      </c>
      <c r="C217" s="6">
        <f t="shared" si="30"/>
        <v>0</v>
      </c>
      <c r="D217" s="6">
        <f t="shared" si="31"/>
        <v>0</v>
      </c>
      <c r="E217" s="6">
        <f t="shared" si="34"/>
        <v>0</v>
      </c>
      <c r="F217" s="6"/>
      <c r="G217" s="6"/>
      <c r="H217" s="6">
        <f t="shared" si="27"/>
        <v>0</v>
      </c>
      <c r="I217" s="6">
        <f t="shared" si="32"/>
        <v>0</v>
      </c>
      <c r="J217" s="6">
        <f t="shared" si="33"/>
        <v>0</v>
      </c>
      <c r="K217" s="6">
        <f t="shared" si="29"/>
        <v>0</v>
      </c>
      <c r="L217" s="6">
        <f t="shared" si="28"/>
        <v>0</v>
      </c>
      <c r="M217" s="17">
        <f>VLOOKUP(B217,Encargos!$A$8:$B$652,2,0)</f>
        <v>2.359E-3</v>
      </c>
    </row>
    <row r="218" spans="1:13">
      <c r="A218">
        <f t="shared" si="35"/>
        <v>152</v>
      </c>
      <c r="B218" s="1">
        <v>51075</v>
      </c>
      <c r="C218" s="6">
        <f t="shared" si="30"/>
        <v>0</v>
      </c>
      <c r="D218" s="6">
        <f t="shared" si="31"/>
        <v>0</v>
      </c>
      <c r="E218" s="6">
        <f t="shared" si="34"/>
        <v>0</v>
      </c>
      <c r="F218" s="6"/>
      <c r="G218" s="6"/>
      <c r="H218" s="6">
        <f t="shared" si="27"/>
        <v>0</v>
      </c>
      <c r="I218" s="6">
        <f t="shared" si="32"/>
        <v>0</v>
      </c>
      <c r="J218" s="6">
        <f t="shared" si="33"/>
        <v>0</v>
      </c>
      <c r="K218" s="6">
        <f t="shared" si="29"/>
        <v>0</v>
      </c>
      <c r="L218" s="6">
        <f t="shared" si="28"/>
        <v>0</v>
      </c>
      <c r="M218" s="17">
        <f>VLOOKUP(B218,Encargos!$A$8:$B$652,2,0)</f>
        <v>1.8640000000000002E-3</v>
      </c>
    </row>
    <row r="219" spans="1:13">
      <c r="A219">
        <f t="shared" si="35"/>
        <v>151</v>
      </c>
      <c r="B219" s="1">
        <v>51105</v>
      </c>
      <c r="C219" s="6">
        <f t="shared" si="30"/>
        <v>0</v>
      </c>
      <c r="D219" s="6">
        <f t="shared" si="31"/>
        <v>0</v>
      </c>
      <c r="E219" s="6">
        <f t="shared" si="34"/>
        <v>0</v>
      </c>
      <c r="F219" s="6"/>
      <c r="G219" s="6"/>
      <c r="H219" s="6">
        <f t="shared" si="27"/>
        <v>0</v>
      </c>
      <c r="I219" s="6">
        <f t="shared" si="32"/>
        <v>0</v>
      </c>
      <c r="J219" s="6">
        <f t="shared" si="33"/>
        <v>0</v>
      </c>
      <c r="K219" s="6">
        <f t="shared" si="29"/>
        <v>0</v>
      </c>
      <c r="L219" s="6">
        <f t="shared" si="28"/>
        <v>0</v>
      </c>
      <c r="M219" s="17">
        <f>VLOOKUP(B219,Encargos!$A$8:$B$652,2,0)</f>
        <v>1.616E-3</v>
      </c>
    </row>
    <row r="220" spans="1:13">
      <c r="A220">
        <f t="shared" si="35"/>
        <v>150</v>
      </c>
      <c r="B220" s="1">
        <v>51136</v>
      </c>
      <c r="C220" s="6">
        <f t="shared" si="30"/>
        <v>0</v>
      </c>
      <c r="D220" s="6">
        <f t="shared" si="31"/>
        <v>0</v>
      </c>
      <c r="E220" s="6">
        <f t="shared" si="34"/>
        <v>0</v>
      </c>
      <c r="F220" s="6"/>
      <c r="G220" s="6"/>
      <c r="H220" s="6">
        <f t="shared" si="27"/>
        <v>0</v>
      </c>
      <c r="I220" s="6">
        <f t="shared" si="32"/>
        <v>0</v>
      </c>
      <c r="J220" s="6">
        <f t="shared" si="33"/>
        <v>0</v>
      </c>
      <c r="K220" s="6">
        <f t="shared" si="29"/>
        <v>0</v>
      </c>
      <c r="L220" s="6">
        <f t="shared" si="28"/>
        <v>0</v>
      </c>
      <c r="M220" s="17">
        <f>VLOOKUP(B220,Encargos!$A$8:$B$652,2,0)</f>
        <v>1.616E-3</v>
      </c>
    </row>
    <row r="221" spans="1:13">
      <c r="A221">
        <f t="shared" si="35"/>
        <v>149</v>
      </c>
      <c r="B221" s="1">
        <v>51167</v>
      </c>
      <c r="C221" s="6">
        <f t="shared" si="30"/>
        <v>0</v>
      </c>
      <c r="D221" s="6">
        <f t="shared" si="31"/>
        <v>0</v>
      </c>
      <c r="E221" s="6">
        <f t="shared" si="34"/>
        <v>0</v>
      </c>
      <c r="F221" s="6"/>
      <c r="G221" s="6"/>
      <c r="H221" s="6">
        <f t="shared" si="27"/>
        <v>0</v>
      </c>
      <c r="I221" s="6">
        <f t="shared" si="32"/>
        <v>0</v>
      </c>
      <c r="J221" s="6">
        <f t="shared" si="33"/>
        <v>0</v>
      </c>
      <c r="K221" s="6">
        <f t="shared" si="29"/>
        <v>0</v>
      </c>
      <c r="L221" s="6">
        <f t="shared" si="28"/>
        <v>0</v>
      </c>
      <c r="M221" s="17">
        <f>VLOOKUP(B221,Encargos!$A$8:$B$652,2,0)</f>
        <v>2.111E-3</v>
      </c>
    </row>
    <row r="222" spans="1:13">
      <c r="A222">
        <f t="shared" si="35"/>
        <v>148</v>
      </c>
      <c r="B222" s="1">
        <v>51196</v>
      </c>
      <c r="C222" s="6">
        <f t="shared" si="30"/>
        <v>0</v>
      </c>
      <c r="D222" s="6">
        <f t="shared" si="31"/>
        <v>0</v>
      </c>
      <c r="E222" s="6">
        <f t="shared" si="34"/>
        <v>0</v>
      </c>
      <c r="F222" s="6"/>
      <c r="G222" s="6"/>
      <c r="H222" s="6">
        <f t="shared" si="27"/>
        <v>0</v>
      </c>
      <c r="I222" s="6">
        <f t="shared" si="32"/>
        <v>0</v>
      </c>
      <c r="J222" s="6">
        <f t="shared" si="33"/>
        <v>0</v>
      </c>
      <c r="K222" s="6">
        <f t="shared" si="29"/>
        <v>0</v>
      </c>
      <c r="L222" s="6">
        <f t="shared" si="28"/>
        <v>0</v>
      </c>
      <c r="M222" s="17">
        <f>VLOOKUP(B222,Encargos!$A$8:$B$652,2,0)</f>
        <v>2.111E-3</v>
      </c>
    </row>
    <row r="223" spans="1:13">
      <c r="A223">
        <f t="shared" si="35"/>
        <v>147</v>
      </c>
      <c r="B223" s="1">
        <v>51227</v>
      </c>
      <c r="C223" s="6">
        <f t="shared" si="30"/>
        <v>0</v>
      </c>
      <c r="D223" s="6">
        <f t="shared" si="31"/>
        <v>0</v>
      </c>
      <c r="E223" s="6">
        <f t="shared" si="34"/>
        <v>0</v>
      </c>
      <c r="F223" s="6"/>
      <c r="G223" s="6"/>
      <c r="H223" s="6">
        <f t="shared" si="27"/>
        <v>0</v>
      </c>
      <c r="I223" s="6">
        <f t="shared" si="32"/>
        <v>0</v>
      </c>
      <c r="J223" s="6">
        <f t="shared" si="33"/>
        <v>0</v>
      </c>
      <c r="K223" s="6">
        <f t="shared" si="29"/>
        <v>0</v>
      </c>
      <c r="L223" s="6">
        <f t="shared" si="28"/>
        <v>0</v>
      </c>
      <c r="M223" s="17">
        <f>VLOOKUP(B223,Encargos!$A$8:$B$652,2,0)</f>
        <v>1.369E-3</v>
      </c>
    </row>
    <row r="224" spans="1:13">
      <c r="A224">
        <f t="shared" si="35"/>
        <v>146</v>
      </c>
      <c r="B224" s="1">
        <v>51257</v>
      </c>
      <c r="C224" s="6">
        <f t="shared" si="30"/>
        <v>0</v>
      </c>
      <c r="D224" s="6">
        <f t="shared" si="31"/>
        <v>0</v>
      </c>
      <c r="E224" s="6">
        <f t="shared" si="34"/>
        <v>0</v>
      </c>
      <c r="F224" s="6"/>
      <c r="G224" s="6"/>
      <c r="H224" s="6">
        <f t="shared" si="27"/>
        <v>0</v>
      </c>
      <c r="I224" s="6">
        <f t="shared" si="32"/>
        <v>0</v>
      </c>
      <c r="J224" s="6">
        <f t="shared" si="33"/>
        <v>0</v>
      </c>
      <c r="K224" s="6">
        <f t="shared" si="29"/>
        <v>0</v>
      </c>
      <c r="L224" s="6">
        <f t="shared" si="28"/>
        <v>0</v>
      </c>
      <c r="M224" s="17">
        <f>VLOOKUP(B224,Encargos!$A$8:$B$652,2,0)</f>
        <v>1.8640000000000002E-3</v>
      </c>
    </row>
    <row r="225" spans="1:13">
      <c r="A225">
        <f t="shared" si="35"/>
        <v>145</v>
      </c>
      <c r="B225" s="1">
        <v>51288</v>
      </c>
      <c r="C225" s="6">
        <f t="shared" si="30"/>
        <v>0</v>
      </c>
      <c r="D225" s="6">
        <f t="shared" si="31"/>
        <v>0</v>
      </c>
      <c r="E225" s="6">
        <f t="shared" si="34"/>
        <v>0</v>
      </c>
      <c r="F225" s="6"/>
      <c r="G225" s="6"/>
      <c r="H225" s="6">
        <f t="shared" si="27"/>
        <v>0</v>
      </c>
      <c r="I225" s="6">
        <f t="shared" si="32"/>
        <v>0</v>
      </c>
      <c r="J225" s="6">
        <f t="shared" si="33"/>
        <v>0</v>
      </c>
      <c r="K225" s="6">
        <f t="shared" si="29"/>
        <v>0</v>
      </c>
      <c r="L225" s="6">
        <f t="shared" si="28"/>
        <v>0</v>
      </c>
      <c r="M225" s="17">
        <f>VLOOKUP(B225,Encargos!$A$8:$B$652,2,0)</f>
        <v>1.8640000000000002E-3</v>
      </c>
    </row>
    <row r="226" spans="1:13">
      <c r="A226">
        <f t="shared" si="35"/>
        <v>144</v>
      </c>
      <c r="B226" s="1">
        <v>51318</v>
      </c>
      <c r="C226" s="6">
        <f t="shared" si="30"/>
        <v>0</v>
      </c>
      <c r="D226" s="6">
        <f t="shared" si="31"/>
        <v>0</v>
      </c>
      <c r="E226" s="6">
        <f t="shared" si="34"/>
        <v>0</v>
      </c>
      <c r="F226" s="6"/>
      <c r="G226" s="6"/>
      <c r="H226" s="6">
        <f t="shared" si="27"/>
        <v>0</v>
      </c>
      <c r="I226" s="6">
        <f t="shared" si="32"/>
        <v>0</v>
      </c>
      <c r="J226" s="6">
        <f t="shared" si="33"/>
        <v>0</v>
      </c>
      <c r="K226" s="6">
        <f t="shared" si="29"/>
        <v>0</v>
      </c>
      <c r="L226" s="6">
        <f t="shared" si="28"/>
        <v>0</v>
      </c>
      <c r="M226" s="17">
        <f>VLOOKUP(B226,Encargos!$A$8:$B$652,2,0)</f>
        <v>1.8640000000000002E-3</v>
      </c>
    </row>
    <row r="227" spans="1:13">
      <c r="A227">
        <f t="shared" si="35"/>
        <v>143</v>
      </c>
      <c r="B227" s="1">
        <v>51349</v>
      </c>
      <c r="C227" s="6">
        <f t="shared" si="30"/>
        <v>0</v>
      </c>
      <c r="D227" s="6">
        <f t="shared" si="31"/>
        <v>0</v>
      </c>
      <c r="E227" s="6">
        <f t="shared" si="34"/>
        <v>0</v>
      </c>
      <c r="F227" s="6"/>
      <c r="G227" s="6"/>
      <c r="H227" s="6">
        <f t="shared" si="27"/>
        <v>0</v>
      </c>
      <c r="I227" s="6">
        <f t="shared" si="32"/>
        <v>0</v>
      </c>
      <c r="J227" s="6">
        <f t="shared" si="33"/>
        <v>0</v>
      </c>
      <c r="K227" s="6">
        <f t="shared" si="29"/>
        <v>0</v>
      </c>
      <c r="L227" s="6">
        <f t="shared" si="28"/>
        <v>0</v>
      </c>
      <c r="M227" s="17">
        <f>VLOOKUP(B227,Encargos!$A$8:$B$652,2,0)</f>
        <v>1.8640000000000002E-3</v>
      </c>
    </row>
    <row r="228" spans="1:13">
      <c r="A228">
        <f t="shared" si="35"/>
        <v>142</v>
      </c>
      <c r="B228" s="1">
        <v>51380</v>
      </c>
      <c r="C228" s="6">
        <f t="shared" si="30"/>
        <v>0</v>
      </c>
      <c r="D228" s="6">
        <f t="shared" si="31"/>
        <v>0</v>
      </c>
      <c r="E228" s="6">
        <f t="shared" si="34"/>
        <v>0</v>
      </c>
      <c r="F228" s="6"/>
      <c r="G228" s="6"/>
      <c r="H228" s="6">
        <f t="shared" si="27"/>
        <v>0</v>
      </c>
      <c r="I228" s="6">
        <f t="shared" si="32"/>
        <v>0</v>
      </c>
      <c r="J228" s="6">
        <f t="shared" si="33"/>
        <v>0</v>
      </c>
      <c r="K228" s="6">
        <f t="shared" si="29"/>
        <v>0</v>
      </c>
      <c r="L228" s="6">
        <f t="shared" si="28"/>
        <v>0</v>
      </c>
      <c r="M228" s="17">
        <f>VLOOKUP(B228,Encargos!$A$8:$B$652,2,0)</f>
        <v>2.111E-3</v>
      </c>
    </row>
    <row r="229" spans="1:13">
      <c r="A229">
        <f t="shared" si="35"/>
        <v>141</v>
      </c>
      <c r="B229" s="1">
        <v>51410</v>
      </c>
      <c r="C229" s="6">
        <f t="shared" si="30"/>
        <v>0</v>
      </c>
      <c r="D229" s="6">
        <f t="shared" si="31"/>
        <v>0</v>
      </c>
      <c r="E229" s="6">
        <f t="shared" si="34"/>
        <v>0</v>
      </c>
      <c r="F229" s="6"/>
      <c r="G229" s="6"/>
      <c r="H229" s="6">
        <f t="shared" si="27"/>
        <v>0</v>
      </c>
      <c r="I229" s="6">
        <f t="shared" si="32"/>
        <v>0</v>
      </c>
      <c r="J229" s="6">
        <f t="shared" si="33"/>
        <v>0</v>
      </c>
      <c r="K229" s="6">
        <f t="shared" si="29"/>
        <v>0</v>
      </c>
      <c r="L229" s="6">
        <f t="shared" si="28"/>
        <v>0</v>
      </c>
      <c r="M229" s="17">
        <f>VLOOKUP(B229,Encargos!$A$8:$B$652,2,0)</f>
        <v>2.359E-3</v>
      </c>
    </row>
    <row r="230" spans="1:13">
      <c r="A230">
        <f t="shared" si="35"/>
        <v>140</v>
      </c>
      <c r="B230" s="1">
        <v>51441</v>
      </c>
      <c r="C230" s="6">
        <f t="shared" si="30"/>
        <v>0</v>
      </c>
      <c r="D230" s="6">
        <f t="shared" si="31"/>
        <v>0</v>
      </c>
      <c r="E230" s="6">
        <f t="shared" si="34"/>
        <v>0</v>
      </c>
      <c r="F230" s="6"/>
      <c r="G230" s="6"/>
      <c r="H230" s="6">
        <f t="shared" si="27"/>
        <v>0</v>
      </c>
      <c r="I230" s="6">
        <f t="shared" si="32"/>
        <v>0</v>
      </c>
      <c r="J230" s="6">
        <f t="shared" si="33"/>
        <v>0</v>
      </c>
      <c r="K230" s="6">
        <f t="shared" si="29"/>
        <v>0</v>
      </c>
      <c r="L230" s="6">
        <f t="shared" si="28"/>
        <v>0</v>
      </c>
      <c r="M230" s="17">
        <f>VLOOKUP(B230,Encargos!$A$8:$B$652,2,0)</f>
        <v>1.369E-3</v>
      </c>
    </row>
    <row r="231" spans="1:13">
      <c r="A231">
        <f t="shared" si="35"/>
        <v>139</v>
      </c>
      <c r="B231" s="1">
        <v>51471</v>
      </c>
      <c r="C231" s="6">
        <f t="shared" si="30"/>
        <v>0</v>
      </c>
      <c r="D231" s="6">
        <f t="shared" si="31"/>
        <v>0</v>
      </c>
      <c r="E231" s="6">
        <f t="shared" si="34"/>
        <v>0</v>
      </c>
      <c r="F231" s="6"/>
      <c r="G231" s="6"/>
      <c r="H231" s="6">
        <f t="shared" si="27"/>
        <v>0</v>
      </c>
      <c r="I231" s="6">
        <f t="shared" si="32"/>
        <v>0</v>
      </c>
      <c r="J231" s="6">
        <f t="shared" si="33"/>
        <v>0</v>
      </c>
      <c r="K231" s="6">
        <f t="shared" si="29"/>
        <v>0</v>
      </c>
      <c r="L231" s="6">
        <f t="shared" si="28"/>
        <v>0</v>
      </c>
      <c r="M231" s="17">
        <f>VLOOKUP(B231,Encargos!$A$8:$B$652,2,0)</f>
        <v>2.111E-3</v>
      </c>
    </row>
    <row r="232" spans="1:13">
      <c r="A232">
        <f t="shared" si="35"/>
        <v>138</v>
      </c>
      <c r="B232" s="1">
        <v>51502</v>
      </c>
      <c r="C232" s="6">
        <f t="shared" si="30"/>
        <v>0</v>
      </c>
      <c r="D232" s="6">
        <f t="shared" si="31"/>
        <v>0</v>
      </c>
      <c r="E232" s="6">
        <f t="shared" si="34"/>
        <v>0</v>
      </c>
      <c r="F232" s="6"/>
      <c r="G232" s="6"/>
      <c r="H232" s="6">
        <f t="shared" si="27"/>
        <v>0</v>
      </c>
      <c r="I232" s="6">
        <f t="shared" si="32"/>
        <v>0</v>
      </c>
      <c r="J232" s="6">
        <f t="shared" si="33"/>
        <v>0</v>
      </c>
      <c r="K232" s="6">
        <f t="shared" si="29"/>
        <v>0</v>
      </c>
      <c r="L232" s="6">
        <f t="shared" si="28"/>
        <v>0</v>
      </c>
      <c r="M232" s="17">
        <f>VLOOKUP(B232,Encargos!$A$8:$B$652,2,0)</f>
        <v>1.616E-3</v>
      </c>
    </row>
    <row r="233" spans="1:13">
      <c r="A233">
        <f t="shared" si="35"/>
        <v>137</v>
      </c>
      <c r="B233" s="1">
        <v>51533</v>
      </c>
      <c r="C233" s="6">
        <f t="shared" si="30"/>
        <v>0</v>
      </c>
      <c r="D233" s="6">
        <f t="shared" si="31"/>
        <v>0</v>
      </c>
      <c r="E233" s="6">
        <f t="shared" si="34"/>
        <v>0</v>
      </c>
      <c r="F233" s="6"/>
      <c r="G233" s="6"/>
      <c r="H233" s="6">
        <f t="shared" si="27"/>
        <v>0</v>
      </c>
      <c r="I233" s="6">
        <f t="shared" si="32"/>
        <v>0</v>
      </c>
      <c r="J233" s="6">
        <f t="shared" si="33"/>
        <v>0</v>
      </c>
      <c r="K233" s="6">
        <f t="shared" si="29"/>
        <v>0</v>
      </c>
      <c r="L233" s="6">
        <f t="shared" si="28"/>
        <v>0</v>
      </c>
      <c r="M233" s="17">
        <f>VLOOKUP(B233,Encargos!$A$8:$B$652,2,0)</f>
        <v>1.616E-3</v>
      </c>
    </row>
    <row r="234" spans="1:13">
      <c r="A234">
        <f t="shared" si="35"/>
        <v>136</v>
      </c>
      <c r="B234" s="1">
        <v>51561</v>
      </c>
      <c r="C234" s="6">
        <f t="shared" si="30"/>
        <v>0</v>
      </c>
      <c r="D234" s="6">
        <f t="shared" si="31"/>
        <v>0</v>
      </c>
      <c r="E234" s="6">
        <f t="shared" si="34"/>
        <v>0</v>
      </c>
      <c r="F234" s="6"/>
      <c r="G234" s="6"/>
      <c r="H234" s="6">
        <f t="shared" si="27"/>
        <v>0</v>
      </c>
      <c r="I234" s="6">
        <f t="shared" si="32"/>
        <v>0</v>
      </c>
      <c r="J234" s="6">
        <f t="shared" si="33"/>
        <v>0</v>
      </c>
      <c r="K234" s="6">
        <f t="shared" si="29"/>
        <v>0</v>
      </c>
      <c r="L234" s="6">
        <f t="shared" si="28"/>
        <v>0</v>
      </c>
      <c r="M234" s="17">
        <f>VLOOKUP(B234,Encargos!$A$8:$B$652,2,0)</f>
        <v>2.068E-3</v>
      </c>
    </row>
    <row r="235" spans="1:13">
      <c r="A235">
        <f t="shared" si="35"/>
        <v>135</v>
      </c>
      <c r="B235" s="1">
        <v>51592</v>
      </c>
      <c r="C235" s="6">
        <f t="shared" si="30"/>
        <v>0</v>
      </c>
      <c r="D235" s="6">
        <f t="shared" si="31"/>
        <v>0</v>
      </c>
      <c r="E235" s="6">
        <f t="shared" si="34"/>
        <v>0</v>
      </c>
      <c r="F235" s="6"/>
      <c r="G235" s="6"/>
      <c r="H235" s="6">
        <f t="shared" si="27"/>
        <v>0</v>
      </c>
      <c r="I235" s="6">
        <f t="shared" si="32"/>
        <v>0</v>
      </c>
      <c r="J235" s="6">
        <f t="shared" si="33"/>
        <v>0</v>
      </c>
      <c r="K235" s="6">
        <f t="shared" si="29"/>
        <v>0</v>
      </c>
      <c r="L235" s="6">
        <f t="shared" si="28"/>
        <v>0</v>
      </c>
      <c r="M235" s="17">
        <f>VLOOKUP(B235,Encargos!$A$8:$B$652,2,0)</f>
        <v>1.5770000000000001E-3</v>
      </c>
    </row>
    <row r="236" spans="1:13">
      <c r="A236">
        <f t="shared" si="35"/>
        <v>134</v>
      </c>
      <c r="B236" s="1">
        <v>51622</v>
      </c>
      <c r="C236" s="6">
        <f t="shared" si="30"/>
        <v>0</v>
      </c>
      <c r="D236" s="6">
        <f t="shared" si="31"/>
        <v>0</v>
      </c>
      <c r="E236" s="6">
        <f t="shared" si="34"/>
        <v>0</v>
      </c>
      <c r="F236" s="6"/>
      <c r="G236" s="6"/>
      <c r="H236" s="6">
        <f t="shared" si="27"/>
        <v>0</v>
      </c>
      <c r="I236" s="6">
        <f t="shared" si="32"/>
        <v>0</v>
      </c>
      <c r="J236" s="6">
        <f t="shared" si="33"/>
        <v>0</v>
      </c>
      <c r="K236" s="6">
        <f t="shared" si="29"/>
        <v>0</v>
      </c>
      <c r="L236" s="6">
        <f t="shared" si="28"/>
        <v>0</v>
      </c>
      <c r="M236" s="17">
        <f>VLOOKUP(B236,Encargos!$A$8:$B$652,2,0)</f>
        <v>1.3309999999999999E-3</v>
      </c>
    </row>
    <row r="237" spans="1:13">
      <c r="A237">
        <f t="shared" si="35"/>
        <v>133</v>
      </c>
      <c r="B237" s="1">
        <v>51653</v>
      </c>
      <c r="C237" s="6">
        <f t="shared" si="30"/>
        <v>0</v>
      </c>
      <c r="D237" s="6">
        <f t="shared" si="31"/>
        <v>0</v>
      </c>
      <c r="E237" s="6">
        <f t="shared" si="34"/>
        <v>0</v>
      </c>
      <c r="F237" s="6"/>
      <c r="G237" s="6"/>
      <c r="H237" s="6">
        <f t="shared" si="27"/>
        <v>0</v>
      </c>
      <c r="I237" s="6">
        <f t="shared" si="32"/>
        <v>0</v>
      </c>
      <c r="J237" s="6">
        <f t="shared" si="33"/>
        <v>0</v>
      </c>
      <c r="K237" s="6">
        <f t="shared" si="29"/>
        <v>0</v>
      </c>
      <c r="L237" s="6">
        <f t="shared" si="28"/>
        <v>0</v>
      </c>
      <c r="M237" s="17">
        <f>VLOOKUP(B237,Encargos!$A$8:$B$652,2,0)</f>
        <v>1.823E-3</v>
      </c>
    </row>
    <row r="238" spans="1:13">
      <c r="A238">
        <f t="shared" si="35"/>
        <v>132</v>
      </c>
      <c r="B238" s="1">
        <v>51683</v>
      </c>
      <c r="C238" s="6">
        <f t="shared" si="30"/>
        <v>0</v>
      </c>
      <c r="D238" s="6">
        <f t="shared" si="31"/>
        <v>0</v>
      </c>
      <c r="E238" s="6">
        <f t="shared" si="34"/>
        <v>0</v>
      </c>
      <c r="F238" s="6"/>
      <c r="G238" s="6"/>
      <c r="H238" s="6">
        <f t="shared" si="27"/>
        <v>0</v>
      </c>
      <c r="I238" s="6">
        <f t="shared" si="32"/>
        <v>0</v>
      </c>
      <c r="J238" s="6">
        <f t="shared" si="33"/>
        <v>0</v>
      </c>
      <c r="K238" s="6">
        <f t="shared" si="29"/>
        <v>0</v>
      </c>
      <c r="L238" s="6">
        <f t="shared" si="28"/>
        <v>0</v>
      </c>
      <c r="M238" s="17">
        <f>VLOOKUP(B238,Encargos!$A$8:$B$652,2,0)</f>
        <v>2.068E-3</v>
      </c>
    </row>
    <row r="239" spans="1:13">
      <c r="A239">
        <f t="shared" si="35"/>
        <v>131</v>
      </c>
      <c r="B239" s="1">
        <v>51714</v>
      </c>
      <c r="C239" s="6">
        <f t="shared" si="30"/>
        <v>0</v>
      </c>
      <c r="D239" s="6">
        <f t="shared" si="31"/>
        <v>0</v>
      </c>
      <c r="E239" s="6">
        <f t="shared" si="34"/>
        <v>0</v>
      </c>
      <c r="F239" s="6"/>
      <c r="G239" s="6"/>
      <c r="H239" s="6">
        <f t="shared" si="27"/>
        <v>0</v>
      </c>
      <c r="I239" s="6">
        <f t="shared" si="32"/>
        <v>0</v>
      </c>
      <c r="J239" s="6">
        <f t="shared" si="33"/>
        <v>0</v>
      </c>
      <c r="K239" s="6">
        <f t="shared" si="29"/>
        <v>0</v>
      </c>
      <c r="L239" s="6">
        <f t="shared" si="28"/>
        <v>0</v>
      </c>
      <c r="M239" s="17">
        <f>VLOOKUP(B239,Encargos!$A$8:$B$652,2,0)</f>
        <v>1.3309999999999999E-3</v>
      </c>
    </row>
    <row r="240" spans="1:13">
      <c r="A240">
        <f t="shared" si="35"/>
        <v>130</v>
      </c>
      <c r="B240" s="1">
        <v>51745</v>
      </c>
      <c r="C240" s="6">
        <f t="shared" si="30"/>
        <v>0</v>
      </c>
      <c r="D240" s="6">
        <f t="shared" si="31"/>
        <v>0</v>
      </c>
      <c r="E240" s="6">
        <f t="shared" si="34"/>
        <v>0</v>
      </c>
      <c r="F240" s="6"/>
      <c r="G240" s="6"/>
      <c r="H240" s="6">
        <f t="shared" si="27"/>
        <v>0</v>
      </c>
      <c r="I240" s="6">
        <f t="shared" si="32"/>
        <v>0</v>
      </c>
      <c r="J240" s="6">
        <f t="shared" si="33"/>
        <v>0</v>
      </c>
      <c r="K240" s="6">
        <f t="shared" si="29"/>
        <v>0</v>
      </c>
      <c r="L240" s="6">
        <f t="shared" si="28"/>
        <v>0</v>
      </c>
      <c r="M240" s="17">
        <f>VLOOKUP(B240,Encargos!$A$8:$B$652,2,0)</f>
        <v>2.3140000000000001E-3</v>
      </c>
    </row>
    <row r="241" spans="1:13">
      <c r="A241">
        <f t="shared" si="35"/>
        <v>129</v>
      </c>
      <c r="B241" s="1">
        <v>51775</v>
      </c>
      <c r="C241" s="6">
        <f t="shared" si="30"/>
        <v>0</v>
      </c>
      <c r="D241" s="6">
        <f t="shared" si="31"/>
        <v>0</v>
      </c>
      <c r="E241" s="6">
        <f t="shared" si="34"/>
        <v>0</v>
      </c>
      <c r="F241" s="6"/>
      <c r="G241" s="6"/>
      <c r="H241" s="6">
        <f t="shared" si="27"/>
        <v>0</v>
      </c>
      <c r="I241" s="6">
        <f t="shared" si="32"/>
        <v>0</v>
      </c>
      <c r="J241" s="6">
        <f t="shared" si="33"/>
        <v>0</v>
      </c>
      <c r="K241" s="6">
        <f t="shared" si="29"/>
        <v>0</v>
      </c>
      <c r="L241" s="6">
        <f t="shared" si="28"/>
        <v>0</v>
      </c>
      <c r="M241" s="17">
        <f>VLOOKUP(B241,Encargos!$A$8:$B$652,2,0)</f>
        <v>2.068E-3</v>
      </c>
    </row>
    <row r="242" spans="1:13">
      <c r="A242">
        <f t="shared" si="35"/>
        <v>128</v>
      </c>
      <c r="B242" s="1">
        <v>51806</v>
      </c>
      <c r="C242" s="6">
        <f t="shared" si="30"/>
        <v>0</v>
      </c>
      <c r="D242" s="6">
        <f t="shared" si="31"/>
        <v>0</v>
      </c>
      <c r="E242" s="6">
        <f t="shared" si="34"/>
        <v>0</v>
      </c>
      <c r="F242" s="6"/>
      <c r="G242" s="6"/>
      <c r="H242" s="6">
        <f t="shared" si="27"/>
        <v>0</v>
      </c>
      <c r="I242" s="6">
        <f t="shared" si="32"/>
        <v>0</v>
      </c>
      <c r="J242" s="6">
        <f t="shared" si="33"/>
        <v>0</v>
      </c>
      <c r="K242" s="6">
        <f t="shared" si="29"/>
        <v>0</v>
      </c>
      <c r="L242" s="6">
        <f t="shared" si="28"/>
        <v>0</v>
      </c>
      <c r="M242" s="17">
        <f>VLOOKUP(B242,Encargos!$A$8:$B$652,2,0)</f>
        <v>1.823E-3</v>
      </c>
    </row>
    <row r="243" spans="1:13">
      <c r="A243">
        <f t="shared" si="35"/>
        <v>127</v>
      </c>
      <c r="B243" s="1">
        <v>51836</v>
      </c>
      <c r="C243" s="6">
        <f t="shared" si="30"/>
        <v>0</v>
      </c>
      <c r="D243" s="6">
        <f t="shared" si="31"/>
        <v>0</v>
      </c>
      <c r="E243" s="6">
        <f t="shared" si="34"/>
        <v>0</v>
      </c>
      <c r="F243" s="6"/>
      <c r="G243" s="6"/>
      <c r="H243" s="6">
        <f t="shared" si="27"/>
        <v>0</v>
      </c>
      <c r="I243" s="6">
        <f t="shared" si="32"/>
        <v>0</v>
      </c>
      <c r="J243" s="6">
        <f t="shared" si="33"/>
        <v>0</v>
      </c>
      <c r="K243" s="6">
        <f t="shared" si="29"/>
        <v>0</v>
      </c>
      <c r="L243" s="6">
        <f t="shared" si="28"/>
        <v>0</v>
      </c>
      <c r="M243" s="17">
        <f>VLOOKUP(B243,Encargos!$A$8:$B$652,2,0)</f>
        <v>2.3140000000000001E-3</v>
      </c>
    </row>
    <row r="244" spans="1:13">
      <c r="A244">
        <f t="shared" si="35"/>
        <v>126</v>
      </c>
      <c r="B244" s="1">
        <v>51867</v>
      </c>
      <c r="C244" s="6">
        <f t="shared" si="30"/>
        <v>0</v>
      </c>
      <c r="D244" s="6">
        <f t="shared" si="31"/>
        <v>0</v>
      </c>
      <c r="E244" s="6">
        <f t="shared" si="34"/>
        <v>0</v>
      </c>
      <c r="F244" s="6"/>
      <c r="G244" s="6"/>
      <c r="H244" s="6">
        <f t="shared" si="27"/>
        <v>0</v>
      </c>
      <c r="I244" s="6">
        <f t="shared" si="32"/>
        <v>0</v>
      </c>
      <c r="J244" s="6">
        <f t="shared" si="33"/>
        <v>0</v>
      </c>
      <c r="K244" s="6">
        <f t="shared" si="29"/>
        <v>0</v>
      </c>
      <c r="L244" s="6">
        <f t="shared" si="28"/>
        <v>0</v>
      </c>
      <c r="M244" s="17">
        <f>VLOOKUP(B244,Encargos!$A$8:$B$652,2,0)</f>
        <v>1.5770000000000001E-3</v>
      </c>
    </row>
    <row r="245" spans="1:13">
      <c r="A245">
        <f t="shared" si="35"/>
        <v>125</v>
      </c>
      <c r="B245" s="1">
        <v>51898</v>
      </c>
      <c r="C245" s="6">
        <f t="shared" si="30"/>
        <v>0</v>
      </c>
      <c r="D245" s="6">
        <f t="shared" si="31"/>
        <v>0</v>
      </c>
      <c r="E245" s="6">
        <f t="shared" si="34"/>
        <v>0</v>
      </c>
      <c r="F245" s="6"/>
      <c r="G245" s="6"/>
      <c r="H245" s="6">
        <f t="shared" si="27"/>
        <v>0</v>
      </c>
      <c r="I245" s="6">
        <f t="shared" si="32"/>
        <v>0</v>
      </c>
      <c r="J245" s="6">
        <f t="shared" si="33"/>
        <v>0</v>
      </c>
      <c r="K245" s="6">
        <f t="shared" si="29"/>
        <v>0</v>
      </c>
      <c r="L245" s="6">
        <f t="shared" si="28"/>
        <v>0</v>
      </c>
      <c r="M245" s="17">
        <f>VLOOKUP(B245,Encargos!$A$8:$B$652,2,0)</f>
        <v>1.823E-3</v>
      </c>
    </row>
    <row r="246" spans="1:13">
      <c r="A246">
        <f t="shared" si="35"/>
        <v>124</v>
      </c>
      <c r="B246" s="1">
        <v>51926</v>
      </c>
      <c r="C246" s="6">
        <f t="shared" si="30"/>
        <v>0</v>
      </c>
      <c r="D246" s="6">
        <f t="shared" si="31"/>
        <v>0</v>
      </c>
      <c r="E246" s="6">
        <f t="shared" si="34"/>
        <v>0</v>
      </c>
      <c r="F246" s="6"/>
      <c r="G246" s="6"/>
      <c r="H246" s="6">
        <f t="shared" si="27"/>
        <v>0</v>
      </c>
      <c r="I246" s="6">
        <f t="shared" si="32"/>
        <v>0</v>
      </c>
      <c r="J246" s="6">
        <f t="shared" si="33"/>
        <v>0</v>
      </c>
      <c r="K246" s="6">
        <f t="shared" si="29"/>
        <v>0</v>
      </c>
      <c r="L246" s="6">
        <f t="shared" si="28"/>
        <v>0</v>
      </c>
      <c r="M246" s="17">
        <f>VLOOKUP(B246,Encargos!$A$8:$B$652,2,0)</f>
        <v>2.068E-3</v>
      </c>
    </row>
    <row r="247" spans="1:13">
      <c r="A247">
        <f t="shared" si="35"/>
        <v>123</v>
      </c>
      <c r="B247" s="1">
        <v>51957</v>
      </c>
      <c r="C247" s="6">
        <f t="shared" si="30"/>
        <v>0</v>
      </c>
      <c r="D247" s="6">
        <f t="shared" si="31"/>
        <v>0</v>
      </c>
      <c r="E247" s="6">
        <f t="shared" si="34"/>
        <v>0</v>
      </c>
      <c r="F247" s="6"/>
      <c r="G247" s="6"/>
      <c r="H247" s="6">
        <f t="shared" si="27"/>
        <v>0</v>
      </c>
      <c r="I247" s="6">
        <f t="shared" si="32"/>
        <v>0</v>
      </c>
      <c r="J247" s="6">
        <f t="shared" si="33"/>
        <v>0</v>
      </c>
      <c r="K247" s="6">
        <f t="shared" si="29"/>
        <v>0</v>
      </c>
      <c r="L247" s="6">
        <f t="shared" si="28"/>
        <v>0</v>
      </c>
      <c r="M247" s="17">
        <f>VLOOKUP(B247,Encargos!$A$8:$B$652,2,0)</f>
        <v>1.0859999999999999E-3</v>
      </c>
    </row>
    <row r="248" spans="1:13">
      <c r="A248">
        <f t="shared" si="35"/>
        <v>122</v>
      </c>
      <c r="B248" s="1">
        <v>51987</v>
      </c>
      <c r="C248" s="6">
        <f t="shared" si="30"/>
        <v>0</v>
      </c>
      <c r="D248" s="6">
        <f t="shared" si="31"/>
        <v>0</v>
      </c>
      <c r="E248" s="6">
        <f t="shared" si="34"/>
        <v>0</v>
      </c>
      <c r="F248" s="6"/>
      <c r="G248" s="6"/>
      <c r="H248" s="6">
        <f t="shared" si="27"/>
        <v>0</v>
      </c>
      <c r="I248" s="6">
        <f t="shared" si="32"/>
        <v>0</v>
      </c>
      <c r="J248" s="6">
        <f t="shared" si="33"/>
        <v>0</v>
      </c>
      <c r="K248" s="6">
        <f t="shared" si="29"/>
        <v>0</v>
      </c>
      <c r="L248" s="6">
        <f t="shared" si="28"/>
        <v>0</v>
      </c>
      <c r="M248" s="17">
        <f>VLOOKUP(B248,Encargos!$A$8:$B$652,2,0)</f>
        <v>1.823E-3</v>
      </c>
    </row>
    <row r="249" spans="1:13">
      <c r="A249">
        <f t="shared" si="35"/>
        <v>121</v>
      </c>
      <c r="B249" s="1">
        <v>52018</v>
      </c>
      <c r="C249" s="6">
        <f t="shared" si="30"/>
        <v>0</v>
      </c>
      <c r="D249" s="6">
        <f t="shared" si="31"/>
        <v>0</v>
      </c>
      <c r="E249" s="6">
        <f t="shared" si="34"/>
        <v>0</v>
      </c>
      <c r="F249" s="6"/>
      <c r="G249" s="6"/>
      <c r="H249" s="6">
        <f t="shared" si="27"/>
        <v>0</v>
      </c>
      <c r="I249" s="6">
        <f t="shared" si="32"/>
        <v>0</v>
      </c>
      <c r="J249" s="6">
        <f t="shared" si="33"/>
        <v>0</v>
      </c>
      <c r="K249" s="6">
        <f t="shared" si="29"/>
        <v>0</v>
      </c>
      <c r="L249" s="6">
        <f t="shared" si="28"/>
        <v>0</v>
      </c>
      <c r="M249" s="17">
        <f>VLOOKUP(B249,Encargos!$A$8:$B$652,2,0)</f>
        <v>1.5770000000000001E-3</v>
      </c>
    </row>
    <row r="250" spans="1:13">
      <c r="A250">
        <f t="shared" si="35"/>
        <v>120</v>
      </c>
      <c r="B250" s="1">
        <v>52048</v>
      </c>
      <c r="C250" s="6">
        <f t="shared" si="30"/>
        <v>0</v>
      </c>
      <c r="D250" s="6">
        <f t="shared" si="31"/>
        <v>0</v>
      </c>
      <c r="E250" s="6">
        <f t="shared" si="34"/>
        <v>0</v>
      </c>
      <c r="F250" s="6"/>
      <c r="G250" s="6"/>
      <c r="H250" s="6">
        <f t="shared" si="27"/>
        <v>0</v>
      </c>
      <c r="I250" s="6">
        <f t="shared" si="32"/>
        <v>0</v>
      </c>
      <c r="J250" s="6">
        <f t="shared" si="33"/>
        <v>0</v>
      </c>
      <c r="K250" s="6">
        <f t="shared" si="29"/>
        <v>0</v>
      </c>
      <c r="L250" s="6">
        <f t="shared" si="28"/>
        <v>0</v>
      </c>
      <c r="M250" s="17">
        <f>VLOOKUP(B250,Encargos!$A$8:$B$652,2,0)</f>
        <v>1.823E-3</v>
      </c>
    </row>
    <row r="251" spans="1:13">
      <c r="A251">
        <f t="shared" si="35"/>
        <v>119</v>
      </c>
      <c r="B251" s="1">
        <v>52079</v>
      </c>
      <c r="C251" s="6">
        <f t="shared" si="30"/>
        <v>0</v>
      </c>
      <c r="D251" s="6">
        <f t="shared" si="31"/>
        <v>0</v>
      </c>
      <c r="E251" s="6">
        <f t="shared" si="34"/>
        <v>0</v>
      </c>
      <c r="F251" s="6"/>
      <c r="G251" s="6"/>
      <c r="H251" s="6">
        <f t="shared" si="27"/>
        <v>0</v>
      </c>
      <c r="I251" s="6">
        <f t="shared" si="32"/>
        <v>0</v>
      </c>
      <c r="J251" s="6">
        <f t="shared" si="33"/>
        <v>0</v>
      </c>
      <c r="K251" s="6">
        <f t="shared" si="29"/>
        <v>0</v>
      </c>
      <c r="L251" s="6">
        <f t="shared" si="28"/>
        <v>0</v>
      </c>
      <c r="M251" s="17">
        <f>VLOOKUP(B251,Encargos!$A$8:$B$652,2,0)</f>
        <v>1.5770000000000001E-3</v>
      </c>
    </row>
    <row r="252" spans="1:13">
      <c r="A252">
        <f t="shared" si="35"/>
        <v>118</v>
      </c>
      <c r="B252" s="1">
        <v>52110</v>
      </c>
      <c r="C252" s="6">
        <f t="shared" si="30"/>
        <v>0</v>
      </c>
      <c r="D252" s="6">
        <f t="shared" si="31"/>
        <v>0</v>
      </c>
      <c r="E252" s="6">
        <f t="shared" si="34"/>
        <v>0</v>
      </c>
      <c r="F252" s="6"/>
      <c r="G252" s="6"/>
      <c r="H252" s="6">
        <f t="shared" si="27"/>
        <v>0</v>
      </c>
      <c r="I252" s="6">
        <f t="shared" si="32"/>
        <v>0</v>
      </c>
      <c r="J252" s="6">
        <f t="shared" si="33"/>
        <v>0</v>
      </c>
      <c r="K252" s="6">
        <f t="shared" si="29"/>
        <v>0</v>
      </c>
      <c r="L252" s="6">
        <f t="shared" si="28"/>
        <v>0</v>
      </c>
      <c r="M252" s="17">
        <f>VLOOKUP(B252,Encargos!$A$8:$B$652,2,0)</f>
        <v>2.3140000000000001E-3</v>
      </c>
    </row>
    <row r="253" spans="1:13">
      <c r="A253">
        <f t="shared" si="35"/>
        <v>117</v>
      </c>
      <c r="B253" s="1">
        <v>52140</v>
      </c>
      <c r="C253" s="6">
        <f t="shared" si="30"/>
        <v>0</v>
      </c>
      <c r="D253" s="6">
        <f t="shared" si="31"/>
        <v>0</v>
      </c>
      <c r="E253" s="6">
        <f t="shared" si="34"/>
        <v>0</v>
      </c>
      <c r="F253" s="6"/>
      <c r="G253" s="6"/>
      <c r="H253" s="6">
        <f t="shared" si="27"/>
        <v>0</v>
      </c>
      <c r="I253" s="6">
        <f t="shared" si="32"/>
        <v>0</v>
      </c>
      <c r="J253" s="6">
        <f t="shared" si="33"/>
        <v>0</v>
      </c>
      <c r="K253" s="6">
        <f t="shared" si="29"/>
        <v>0</v>
      </c>
      <c r="L253" s="6">
        <f t="shared" si="28"/>
        <v>0</v>
      </c>
      <c r="M253" s="17">
        <f>VLOOKUP(B253,Encargos!$A$8:$B$652,2,0)</f>
        <v>1.823E-3</v>
      </c>
    </row>
    <row r="254" spans="1:13">
      <c r="A254">
        <f t="shared" si="35"/>
        <v>116</v>
      </c>
      <c r="B254" s="1">
        <v>52171</v>
      </c>
      <c r="C254" s="6">
        <f t="shared" si="30"/>
        <v>0</v>
      </c>
      <c r="D254" s="6">
        <f t="shared" si="31"/>
        <v>0</v>
      </c>
      <c r="E254" s="6">
        <f t="shared" si="34"/>
        <v>0</v>
      </c>
      <c r="F254" s="6"/>
      <c r="G254" s="6"/>
      <c r="H254" s="6">
        <f t="shared" si="27"/>
        <v>0</v>
      </c>
      <c r="I254" s="6">
        <f t="shared" si="32"/>
        <v>0</v>
      </c>
      <c r="J254" s="6">
        <f t="shared" si="33"/>
        <v>0</v>
      </c>
      <c r="K254" s="6">
        <f t="shared" si="29"/>
        <v>0</v>
      </c>
      <c r="L254" s="6">
        <f t="shared" si="28"/>
        <v>0</v>
      </c>
      <c r="M254" s="17">
        <f>VLOOKUP(B254,Encargos!$A$8:$B$652,2,0)</f>
        <v>2.068E-3</v>
      </c>
    </row>
    <row r="255" spans="1:13">
      <c r="A255">
        <f t="shared" si="35"/>
        <v>115</v>
      </c>
      <c r="B255" s="1">
        <v>52201</v>
      </c>
      <c r="C255" s="6">
        <f t="shared" si="30"/>
        <v>0</v>
      </c>
      <c r="D255" s="6">
        <f t="shared" si="31"/>
        <v>0</v>
      </c>
      <c r="E255" s="6">
        <f t="shared" si="34"/>
        <v>0</v>
      </c>
      <c r="F255" s="6"/>
      <c r="G255" s="6"/>
      <c r="H255" s="6">
        <f t="shared" si="27"/>
        <v>0</v>
      </c>
      <c r="I255" s="6">
        <f t="shared" si="32"/>
        <v>0</v>
      </c>
      <c r="J255" s="6">
        <f t="shared" si="33"/>
        <v>0</v>
      </c>
      <c r="K255" s="6">
        <f t="shared" si="29"/>
        <v>0</v>
      </c>
      <c r="L255" s="6">
        <f t="shared" si="28"/>
        <v>0</v>
      </c>
      <c r="M255" s="17">
        <f>VLOOKUP(B255,Encargos!$A$8:$B$652,2,0)</f>
        <v>2.3140000000000001E-3</v>
      </c>
    </row>
    <row r="256" spans="1:13">
      <c r="A256">
        <f t="shared" si="35"/>
        <v>114</v>
      </c>
      <c r="B256" s="1">
        <v>52232</v>
      </c>
      <c r="C256" s="6">
        <f t="shared" si="30"/>
        <v>0</v>
      </c>
      <c r="D256" s="6">
        <f t="shared" si="31"/>
        <v>0</v>
      </c>
      <c r="E256" s="6">
        <f t="shared" si="34"/>
        <v>0</v>
      </c>
      <c r="F256" s="6"/>
      <c r="G256" s="6"/>
      <c r="H256" s="6">
        <f t="shared" si="27"/>
        <v>0</v>
      </c>
      <c r="I256" s="6">
        <f t="shared" si="32"/>
        <v>0</v>
      </c>
      <c r="J256" s="6">
        <f t="shared" si="33"/>
        <v>0</v>
      </c>
      <c r="K256" s="6">
        <f t="shared" si="29"/>
        <v>0</v>
      </c>
      <c r="L256" s="6">
        <f t="shared" si="28"/>
        <v>0</v>
      </c>
      <c r="M256" s="17">
        <f>VLOOKUP(B256,Encargos!$A$8:$B$652,2,0)</f>
        <v>1.5770000000000001E-3</v>
      </c>
    </row>
    <row r="257" spans="1:13">
      <c r="A257">
        <f t="shared" si="35"/>
        <v>113</v>
      </c>
      <c r="B257" s="1">
        <v>52263</v>
      </c>
      <c r="C257" s="6">
        <f t="shared" si="30"/>
        <v>0</v>
      </c>
      <c r="D257" s="6">
        <f t="shared" si="31"/>
        <v>0</v>
      </c>
      <c r="E257" s="6">
        <f t="shared" si="34"/>
        <v>0</v>
      </c>
      <c r="F257" s="6"/>
      <c r="G257" s="6"/>
      <c r="H257" s="6">
        <f t="shared" si="27"/>
        <v>0</v>
      </c>
      <c r="I257" s="6">
        <f t="shared" si="32"/>
        <v>0</v>
      </c>
      <c r="J257" s="6">
        <f t="shared" si="33"/>
        <v>0</v>
      </c>
      <c r="K257" s="6">
        <f t="shared" si="29"/>
        <v>0</v>
      </c>
      <c r="L257" s="6">
        <f t="shared" si="28"/>
        <v>0</v>
      </c>
      <c r="M257" s="17">
        <f>VLOOKUP(B257,Encargos!$A$8:$B$652,2,0)</f>
        <v>2.068E-3</v>
      </c>
    </row>
    <row r="258" spans="1:13">
      <c r="A258">
        <f t="shared" si="35"/>
        <v>112</v>
      </c>
      <c r="B258" s="1">
        <v>52291</v>
      </c>
      <c r="C258" s="6">
        <f t="shared" si="30"/>
        <v>0</v>
      </c>
      <c r="D258" s="6">
        <f t="shared" si="31"/>
        <v>0</v>
      </c>
      <c r="E258" s="6">
        <f t="shared" si="34"/>
        <v>0</v>
      </c>
      <c r="F258" s="6"/>
      <c r="G258" s="6"/>
      <c r="H258" s="6">
        <f t="shared" si="27"/>
        <v>0</v>
      </c>
      <c r="I258" s="6">
        <f t="shared" si="32"/>
        <v>0</v>
      </c>
      <c r="J258" s="6">
        <f t="shared" si="33"/>
        <v>0</v>
      </c>
      <c r="K258" s="6">
        <f t="shared" si="29"/>
        <v>0</v>
      </c>
      <c r="L258" s="6">
        <f t="shared" si="28"/>
        <v>0</v>
      </c>
      <c r="M258" s="17">
        <f>VLOOKUP(B258,Encargos!$A$8:$B$652,2,0)</f>
        <v>1.884E-3</v>
      </c>
    </row>
    <row r="259" spans="1:13">
      <c r="A259">
        <f t="shared" si="35"/>
        <v>111</v>
      </c>
      <c r="B259" s="1">
        <v>52322</v>
      </c>
      <c r="C259" s="6">
        <f t="shared" si="30"/>
        <v>0</v>
      </c>
      <c r="D259" s="6">
        <f t="shared" si="31"/>
        <v>0</v>
      </c>
      <c r="E259" s="6">
        <f t="shared" si="34"/>
        <v>0</v>
      </c>
      <c r="F259" s="6"/>
      <c r="G259" s="6"/>
      <c r="H259" s="6">
        <f t="shared" si="27"/>
        <v>0</v>
      </c>
      <c r="I259" s="6">
        <f t="shared" si="32"/>
        <v>0</v>
      </c>
      <c r="J259" s="6">
        <f t="shared" si="33"/>
        <v>0</v>
      </c>
      <c r="K259" s="6">
        <f t="shared" si="29"/>
        <v>0</v>
      </c>
      <c r="L259" s="6">
        <f t="shared" si="28"/>
        <v>0</v>
      </c>
      <c r="M259" s="17">
        <f>VLOOKUP(B259,Encargos!$A$8:$B$652,2,0)</f>
        <v>1.139E-3</v>
      </c>
    </row>
    <row r="260" spans="1:13">
      <c r="A260">
        <f t="shared" si="35"/>
        <v>110</v>
      </c>
      <c r="B260" s="1">
        <v>52352</v>
      </c>
      <c r="C260" s="6">
        <f t="shared" si="30"/>
        <v>0</v>
      </c>
      <c r="D260" s="6">
        <f t="shared" si="31"/>
        <v>0</v>
      </c>
      <c r="E260" s="6">
        <f t="shared" si="34"/>
        <v>0</v>
      </c>
      <c r="F260" s="6"/>
      <c r="G260" s="6"/>
      <c r="H260" s="6">
        <f t="shared" si="27"/>
        <v>0</v>
      </c>
      <c r="I260" s="6">
        <f t="shared" si="32"/>
        <v>0</v>
      </c>
      <c r="J260" s="6">
        <f t="shared" si="33"/>
        <v>0</v>
      </c>
      <c r="K260" s="6">
        <f t="shared" si="29"/>
        <v>0</v>
      </c>
      <c r="L260" s="6">
        <f t="shared" si="28"/>
        <v>0</v>
      </c>
      <c r="M260" s="17">
        <f>VLOOKUP(B260,Encargos!$A$8:$B$652,2,0)</f>
        <v>1.884E-3</v>
      </c>
    </row>
    <row r="261" spans="1:13">
      <c r="A261">
        <f t="shared" si="35"/>
        <v>109</v>
      </c>
      <c r="B261" s="1">
        <v>52383</v>
      </c>
      <c r="C261" s="6">
        <f t="shared" si="30"/>
        <v>0</v>
      </c>
      <c r="D261" s="6">
        <f t="shared" si="31"/>
        <v>0</v>
      </c>
      <c r="E261" s="6">
        <f t="shared" si="34"/>
        <v>0</v>
      </c>
      <c r="F261" s="6"/>
      <c r="G261" s="6"/>
      <c r="H261" s="6">
        <f t="shared" ref="H261:H324" si="36">SUM(E261:G261)*$N$4</f>
        <v>0</v>
      </c>
      <c r="I261" s="6">
        <f t="shared" si="32"/>
        <v>0</v>
      </c>
      <c r="J261" s="6">
        <f t="shared" si="33"/>
        <v>0</v>
      </c>
      <c r="K261" s="6">
        <f t="shared" si="29"/>
        <v>0</v>
      </c>
      <c r="L261" s="6">
        <f t="shared" ref="L261:L324" si="37">SUM(E261:H261)-I261</f>
        <v>0</v>
      </c>
      <c r="M261" s="17">
        <f>VLOOKUP(B261,Encargos!$A$8:$B$652,2,0)</f>
        <v>1.884E-3</v>
      </c>
    </row>
    <row r="262" spans="1:13">
      <c r="A262">
        <f t="shared" si="35"/>
        <v>108</v>
      </c>
      <c r="B262" s="1">
        <v>52413</v>
      </c>
      <c r="C262" s="6">
        <f t="shared" si="30"/>
        <v>0</v>
      </c>
      <c r="D262" s="6">
        <f t="shared" si="31"/>
        <v>0</v>
      </c>
      <c r="E262" s="6">
        <f t="shared" si="34"/>
        <v>0</v>
      </c>
      <c r="F262" s="6"/>
      <c r="G262" s="6"/>
      <c r="H262" s="6">
        <f t="shared" si="36"/>
        <v>0</v>
      </c>
      <c r="I262" s="6">
        <f t="shared" si="32"/>
        <v>0</v>
      </c>
      <c r="J262" s="6">
        <f t="shared" si="33"/>
        <v>0</v>
      </c>
      <c r="K262" s="6">
        <f t="shared" si="29"/>
        <v>0</v>
      </c>
      <c r="L262" s="6">
        <f t="shared" si="37"/>
        <v>0</v>
      </c>
      <c r="M262" s="17">
        <f>VLOOKUP(B262,Encargos!$A$8:$B$652,2,0)</f>
        <v>1.387E-3</v>
      </c>
    </row>
    <row r="263" spans="1:13">
      <c r="A263">
        <f t="shared" si="35"/>
        <v>107</v>
      </c>
      <c r="B263" s="1">
        <v>52444</v>
      </c>
      <c r="C263" s="6">
        <f t="shared" si="30"/>
        <v>0</v>
      </c>
      <c r="D263" s="6">
        <f t="shared" si="31"/>
        <v>0</v>
      </c>
      <c r="E263" s="6">
        <f t="shared" si="34"/>
        <v>0</v>
      </c>
      <c r="F263" s="6"/>
      <c r="G263" s="6"/>
      <c r="H263" s="6">
        <f t="shared" si="36"/>
        <v>0</v>
      </c>
      <c r="I263" s="6">
        <f t="shared" si="32"/>
        <v>0</v>
      </c>
      <c r="J263" s="6">
        <f t="shared" si="33"/>
        <v>0</v>
      </c>
      <c r="K263" s="6">
        <f t="shared" ref="K263:K326" si="38">I263-J263</f>
        <v>0</v>
      </c>
      <c r="L263" s="6">
        <f t="shared" si="37"/>
        <v>0</v>
      </c>
      <c r="M263" s="17">
        <f>VLOOKUP(B263,Encargos!$A$8:$B$652,2,0)</f>
        <v>2.1329999999999999E-3</v>
      </c>
    </row>
    <row r="264" spans="1:13">
      <c r="A264">
        <f t="shared" si="35"/>
        <v>106</v>
      </c>
      <c r="B264" s="1">
        <v>52475</v>
      </c>
      <c r="C264" s="6">
        <f t="shared" si="30"/>
        <v>0</v>
      </c>
      <c r="D264" s="6">
        <f t="shared" si="31"/>
        <v>0</v>
      </c>
      <c r="E264" s="6">
        <f t="shared" si="34"/>
        <v>0</v>
      </c>
      <c r="F264" s="6"/>
      <c r="G264" s="6"/>
      <c r="H264" s="6">
        <f t="shared" si="36"/>
        <v>0</v>
      </c>
      <c r="I264" s="6">
        <f t="shared" si="32"/>
        <v>0</v>
      </c>
      <c r="J264" s="6">
        <f t="shared" si="33"/>
        <v>0</v>
      </c>
      <c r="K264" s="6">
        <f t="shared" si="38"/>
        <v>0</v>
      </c>
      <c r="L264" s="6">
        <f t="shared" si="37"/>
        <v>0</v>
      </c>
      <c r="M264" s="17">
        <f>VLOOKUP(B264,Encargos!$A$8:$B$652,2,0)</f>
        <v>2.382E-3</v>
      </c>
    </row>
    <row r="265" spans="1:13">
      <c r="A265">
        <f t="shared" si="35"/>
        <v>105</v>
      </c>
      <c r="B265" s="1">
        <v>52505</v>
      </c>
      <c r="C265" s="6">
        <f t="shared" si="30"/>
        <v>0</v>
      </c>
      <c r="D265" s="6">
        <f t="shared" si="31"/>
        <v>0</v>
      </c>
      <c r="E265" s="6">
        <f t="shared" si="34"/>
        <v>0</v>
      </c>
      <c r="F265" s="6"/>
      <c r="G265" s="6"/>
      <c r="H265" s="6">
        <f t="shared" si="36"/>
        <v>0</v>
      </c>
      <c r="I265" s="6">
        <f t="shared" si="32"/>
        <v>0</v>
      </c>
      <c r="J265" s="6">
        <f t="shared" si="33"/>
        <v>0</v>
      </c>
      <c r="K265" s="6">
        <f t="shared" si="38"/>
        <v>0</v>
      </c>
      <c r="L265" s="6">
        <f t="shared" si="37"/>
        <v>0</v>
      </c>
      <c r="M265" s="17">
        <f>VLOOKUP(B265,Encargos!$A$8:$B$652,2,0)</f>
        <v>1.884E-3</v>
      </c>
    </row>
    <row r="266" spans="1:13">
      <c r="A266">
        <f t="shared" si="35"/>
        <v>104</v>
      </c>
      <c r="B266" s="1">
        <v>52536</v>
      </c>
      <c r="C266" s="6">
        <f t="shared" ref="C266:C329" si="39">L265</f>
        <v>0</v>
      </c>
      <c r="D266" s="6">
        <f t="shared" ref="D266:D329" si="40">C266*M266</f>
        <v>0</v>
      </c>
      <c r="E266" s="6">
        <f t="shared" si="34"/>
        <v>0</v>
      </c>
      <c r="F266" s="6"/>
      <c r="G266" s="6"/>
      <c r="H266" s="6">
        <f t="shared" si="36"/>
        <v>0</v>
      </c>
      <c r="I266" s="6">
        <f t="shared" ref="I266:I329" si="41">PMT($N$4,A266,-SUM(E266:G266))</f>
        <v>0</v>
      </c>
      <c r="J266" s="6">
        <f t="shared" ref="J266:J329" si="42">H266</f>
        <v>0</v>
      </c>
      <c r="K266" s="6">
        <f t="shared" si="38"/>
        <v>0</v>
      </c>
      <c r="L266" s="6">
        <f t="shared" si="37"/>
        <v>0</v>
      </c>
      <c r="M266" s="17">
        <f>VLOOKUP(B266,Encargos!$A$8:$B$652,2,0)</f>
        <v>1.884E-3</v>
      </c>
    </row>
    <row r="267" spans="1:13">
      <c r="A267">
        <f t="shared" si="35"/>
        <v>103</v>
      </c>
      <c r="B267" s="1">
        <v>52566</v>
      </c>
      <c r="C267" s="6">
        <f t="shared" si="39"/>
        <v>0</v>
      </c>
      <c r="D267" s="6">
        <f t="shared" si="40"/>
        <v>0</v>
      </c>
      <c r="E267" s="6">
        <f t="shared" ref="E267:E330" si="43">C267+D267</f>
        <v>0</v>
      </c>
      <c r="F267" s="6"/>
      <c r="G267" s="6"/>
      <c r="H267" s="6">
        <f t="shared" si="36"/>
        <v>0</v>
      </c>
      <c r="I267" s="6">
        <f t="shared" si="41"/>
        <v>0</v>
      </c>
      <c r="J267" s="6">
        <f t="shared" si="42"/>
        <v>0</v>
      </c>
      <c r="K267" s="6">
        <f t="shared" si="38"/>
        <v>0</v>
      </c>
      <c r="L267" s="6">
        <f t="shared" si="37"/>
        <v>0</v>
      </c>
      <c r="M267" s="17">
        <f>VLOOKUP(B267,Encargos!$A$8:$B$652,2,0)</f>
        <v>1.884E-3</v>
      </c>
    </row>
    <row r="268" spans="1:13">
      <c r="A268">
        <f t="shared" ref="A268:A331" si="44">A267-1</f>
        <v>102</v>
      </c>
      <c r="B268" s="1">
        <v>52597</v>
      </c>
      <c r="C268" s="6">
        <f t="shared" si="39"/>
        <v>0</v>
      </c>
      <c r="D268" s="6">
        <f t="shared" si="40"/>
        <v>0</v>
      </c>
      <c r="E268" s="6">
        <f t="shared" si="43"/>
        <v>0</v>
      </c>
      <c r="F268" s="6"/>
      <c r="G268" s="6"/>
      <c r="H268" s="6">
        <f t="shared" si="36"/>
        <v>0</v>
      </c>
      <c r="I268" s="6">
        <f t="shared" si="41"/>
        <v>0</v>
      </c>
      <c r="J268" s="6">
        <f t="shared" si="42"/>
        <v>0</v>
      </c>
      <c r="K268" s="6">
        <f t="shared" si="38"/>
        <v>0</v>
      </c>
      <c r="L268" s="6">
        <f t="shared" si="37"/>
        <v>0</v>
      </c>
      <c r="M268" s="17">
        <f>VLOOKUP(B268,Encargos!$A$8:$B$652,2,0)</f>
        <v>1.6359999999999999E-3</v>
      </c>
    </row>
    <row r="269" spans="1:13">
      <c r="A269">
        <f t="shared" si="44"/>
        <v>101</v>
      </c>
      <c r="B269" s="1">
        <v>52628</v>
      </c>
      <c r="C269" s="6">
        <f t="shared" si="39"/>
        <v>0</v>
      </c>
      <c r="D269" s="6">
        <f t="shared" si="40"/>
        <v>0</v>
      </c>
      <c r="E269" s="6">
        <f t="shared" si="43"/>
        <v>0</v>
      </c>
      <c r="F269" s="6"/>
      <c r="G269" s="6"/>
      <c r="H269" s="6">
        <f t="shared" si="36"/>
        <v>0</v>
      </c>
      <c r="I269" s="6">
        <f t="shared" si="41"/>
        <v>0</v>
      </c>
      <c r="J269" s="6">
        <f t="shared" si="42"/>
        <v>0</v>
      </c>
      <c r="K269" s="6">
        <f t="shared" si="38"/>
        <v>0</v>
      </c>
      <c r="L269" s="6">
        <f t="shared" si="37"/>
        <v>0</v>
      </c>
      <c r="M269" s="17">
        <f>VLOOKUP(B269,Encargos!$A$8:$B$652,2,0)</f>
        <v>2.1329999999999999E-3</v>
      </c>
    </row>
    <row r="270" spans="1:13">
      <c r="A270">
        <f t="shared" si="44"/>
        <v>100</v>
      </c>
      <c r="B270" s="1">
        <v>52657</v>
      </c>
      <c r="C270" s="6">
        <f t="shared" si="39"/>
        <v>0</v>
      </c>
      <c r="D270" s="6">
        <f t="shared" si="40"/>
        <v>0</v>
      </c>
      <c r="E270" s="6">
        <f t="shared" si="43"/>
        <v>0</v>
      </c>
      <c r="F270" s="6"/>
      <c r="G270" s="6"/>
      <c r="H270" s="6">
        <f t="shared" si="36"/>
        <v>0</v>
      </c>
      <c r="I270" s="6">
        <f t="shared" si="41"/>
        <v>0</v>
      </c>
      <c r="J270" s="6">
        <f t="shared" si="42"/>
        <v>0</v>
      </c>
      <c r="K270" s="6">
        <f t="shared" si="38"/>
        <v>0</v>
      </c>
      <c r="L270" s="6">
        <f t="shared" si="37"/>
        <v>0</v>
      </c>
      <c r="M270" s="17">
        <f>VLOOKUP(B270,Encargos!$A$8:$B$652,2,0)</f>
        <v>1.616E-3</v>
      </c>
    </row>
    <row r="271" spans="1:13">
      <c r="A271">
        <f t="shared" si="44"/>
        <v>99</v>
      </c>
      <c r="B271" s="1">
        <v>52688</v>
      </c>
      <c r="C271" s="6">
        <f t="shared" si="39"/>
        <v>0</v>
      </c>
      <c r="D271" s="6">
        <f t="shared" si="40"/>
        <v>0</v>
      </c>
      <c r="E271" s="6">
        <f t="shared" si="43"/>
        <v>0</v>
      </c>
      <c r="F271" s="6"/>
      <c r="G271" s="6"/>
      <c r="H271" s="6">
        <f t="shared" si="36"/>
        <v>0</v>
      </c>
      <c r="I271" s="6">
        <f t="shared" si="41"/>
        <v>0</v>
      </c>
      <c r="J271" s="6">
        <f t="shared" si="42"/>
        <v>0</v>
      </c>
      <c r="K271" s="6">
        <f t="shared" si="38"/>
        <v>0</v>
      </c>
      <c r="L271" s="6">
        <f t="shared" si="37"/>
        <v>0</v>
      </c>
      <c r="M271" s="17">
        <f>VLOOKUP(B271,Encargos!$A$8:$B$652,2,0)</f>
        <v>1.616E-3</v>
      </c>
    </row>
    <row r="272" spans="1:13">
      <c r="A272">
        <f t="shared" si="44"/>
        <v>98</v>
      </c>
      <c r="B272" s="1">
        <v>52718</v>
      </c>
      <c r="C272" s="6">
        <f t="shared" si="39"/>
        <v>0</v>
      </c>
      <c r="D272" s="6">
        <f t="shared" si="40"/>
        <v>0</v>
      </c>
      <c r="E272" s="6">
        <f t="shared" si="43"/>
        <v>0</v>
      </c>
      <c r="F272" s="6"/>
      <c r="G272" s="6"/>
      <c r="H272" s="6">
        <f t="shared" si="36"/>
        <v>0</v>
      </c>
      <c r="I272" s="6">
        <f t="shared" si="41"/>
        <v>0</v>
      </c>
      <c r="J272" s="6">
        <f t="shared" si="42"/>
        <v>0</v>
      </c>
      <c r="K272" s="6">
        <f t="shared" si="38"/>
        <v>0</v>
      </c>
      <c r="L272" s="6">
        <f t="shared" si="37"/>
        <v>0</v>
      </c>
      <c r="M272" s="17">
        <f>VLOOKUP(B272,Encargos!$A$8:$B$652,2,0)</f>
        <v>2.111E-3</v>
      </c>
    </row>
    <row r="273" spans="1:13">
      <c r="A273">
        <f t="shared" si="44"/>
        <v>97</v>
      </c>
      <c r="B273" s="1">
        <v>52749</v>
      </c>
      <c r="C273" s="6">
        <f t="shared" si="39"/>
        <v>0</v>
      </c>
      <c r="D273" s="6">
        <f t="shared" si="40"/>
        <v>0</v>
      </c>
      <c r="E273" s="6">
        <f t="shared" si="43"/>
        <v>0</v>
      </c>
      <c r="F273" s="6"/>
      <c r="G273" s="6"/>
      <c r="H273" s="6">
        <f t="shared" si="36"/>
        <v>0</v>
      </c>
      <c r="I273" s="6">
        <f t="shared" si="41"/>
        <v>0</v>
      </c>
      <c r="J273" s="6">
        <f t="shared" si="42"/>
        <v>0</v>
      </c>
      <c r="K273" s="6">
        <f t="shared" si="38"/>
        <v>0</v>
      </c>
      <c r="L273" s="6">
        <f t="shared" si="37"/>
        <v>0</v>
      </c>
      <c r="M273" s="17">
        <f>VLOOKUP(B273,Encargos!$A$8:$B$652,2,0)</f>
        <v>1.369E-3</v>
      </c>
    </row>
    <row r="274" spans="1:13">
      <c r="A274">
        <f t="shared" si="44"/>
        <v>96</v>
      </c>
      <c r="B274" s="1">
        <v>52779</v>
      </c>
      <c r="C274" s="6">
        <f t="shared" si="39"/>
        <v>0</v>
      </c>
      <c r="D274" s="6">
        <f t="shared" si="40"/>
        <v>0</v>
      </c>
      <c r="E274" s="6">
        <f t="shared" si="43"/>
        <v>0</v>
      </c>
      <c r="F274" s="6"/>
      <c r="G274" s="6"/>
      <c r="H274" s="6">
        <f t="shared" si="36"/>
        <v>0</v>
      </c>
      <c r="I274" s="6">
        <f t="shared" si="41"/>
        <v>0</v>
      </c>
      <c r="J274" s="6">
        <f t="shared" si="42"/>
        <v>0</v>
      </c>
      <c r="K274" s="6">
        <f t="shared" si="38"/>
        <v>0</v>
      </c>
      <c r="L274" s="6">
        <f t="shared" si="37"/>
        <v>0</v>
      </c>
      <c r="M274" s="17">
        <f>VLOOKUP(B274,Encargos!$A$8:$B$652,2,0)</f>
        <v>2.111E-3</v>
      </c>
    </row>
    <row r="275" spans="1:13">
      <c r="A275">
        <f t="shared" si="44"/>
        <v>95</v>
      </c>
      <c r="B275" s="1">
        <v>52810</v>
      </c>
      <c r="C275" s="6">
        <f t="shared" si="39"/>
        <v>0</v>
      </c>
      <c r="D275" s="6">
        <f t="shared" si="40"/>
        <v>0</v>
      </c>
      <c r="E275" s="6">
        <f t="shared" si="43"/>
        <v>0</v>
      </c>
      <c r="F275" s="6"/>
      <c r="G275" s="6"/>
      <c r="H275" s="6">
        <f t="shared" si="36"/>
        <v>0</v>
      </c>
      <c r="I275" s="6">
        <f t="shared" si="41"/>
        <v>0</v>
      </c>
      <c r="J275" s="6">
        <f t="shared" si="42"/>
        <v>0</v>
      </c>
      <c r="K275" s="6">
        <f t="shared" si="38"/>
        <v>0</v>
      </c>
      <c r="L275" s="6">
        <f t="shared" si="37"/>
        <v>0</v>
      </c>
      <c r="M275" s="17">
        <f>VLOOKUP(B275,Encargos!$A$8:$B$652,2,0)</f>
        <v>1.8640000000000002E-3</v>
      </c>
    </row>
    <row r="276" spans="1:13">
      <c r="A276">
        <f t="shared" si="44"/>
        <v>94</v>
      </c>
      <c r="B276" s="1">
        <v>52841</v>
      </c>
      <c r="C276" s="6">
        <f t="shared" si="39"/>
        <v>0</v>
      </c>
      <c r="D276" s="6">
        <f t="shared" si="40"/>
        <v>0</v>
      </c>
      <c r="E276" s="6">
        <f t="shared" si="43"/>
        <v>0</v>
      </c>
      <c r="F276" s="6"/>
      <c r="G276" s="6"/>
      <c r="H276" s="6">
        <f t="shared" si="36"/>
        <v>0</v>
      </c>
      <c r="I276" s="6">
        <f t="shared" si="41"/>
        <v>0</v>
      </c>
      <c r="J276" s="6">
        <f t="shared" si="42"/>
        <v>0</v>
      </c>
      <c r="K276" s="6">
        <f t="shared" si="38"/>
        <v>0</v>
      </c>
      <c r="L276" s="6">
        <f t="shared" si="37"/>
        <v>0</v>
      </c>
      <c r="M276" s="17">
        <f>VLOOKUP(B276,Encargos!$A$8:$B$652,2,0)</f>
        <v>1.8640000000000002E-3</v>
      </c>
    </row>
    <row r="277" spans="1:13">
      <c r="A277">
        <f t="shared" si="44"/>
        <v>93</v>
      </c>
      <c r="B277" s="1">
        <v>52871</v>
      </c>
      <c r="C277" s="6">
        <f t="shared" si="39"/>
        <v>0</v>
      </c>
      <c r="D277" s="6">
        <f t="shared" si="40"/>
        <v>0</v>
      </c>
      <c r="E277" s="6">
        <f t="shared" si="43"/>
        <v>0</v>
      </c>
      <c r="F277" s="6"/>
      <c r="G277" s="6"/>
      <c r="H277" s="6">
        <f t="shared" si="36"/>
        <v>0</v>
      </c>
      <c r="I277" s="6">
        <f t="shared" si="41"/>
        <v>0</v>
      </c>
      <c r="J277" s="6">
        <f t="shared" si="42"/>
        <v>0</v>
      </c>
      <c r="K277" s="6">
        <f t="shared" si="38"/>
        <v>0</v>
      </c>
      <c r="L277" s="6">
        <f t="shared" si="37"/>
        <v>0</v>
      </c>
      <c r="M277" s="17">
        <f>VLOOKUP(B277,Encargos!$A$8:$B$652,2,0)</f>
        <v>2.359E-3</v>
      </c>
    </row>
    <row r="278" spans="1:13">
      <c r="A278">
        <f t="shared" si="44"/>
        <v>92</v>
      </c>
      <c r="B278" s="1">
        <v>52902</v>
      </c>
      <c r="C278" s="6">
        <f t="shared" si="39"/>
        <v>0</v>
      </c>
      <c r="D278" s="6">
        <f t="shared" si="40"/>
        <v>0</v>
      </c>
      <c r="E278" s="6">
        <f t="shared" si="43"/>
        <v>0</v>
      </c>
      <c r="F278" s="6"/>
      <c r="G278" s="6"/>
      <c r="H278" s="6">
        <f t="shared" si="36"/>
        <v>0</v>
      </c>
      <c r="I278" s="6">
        <f t="shared" si="41"/>
        <v>0</v>
      </c>
      <c r="J278" s="6">
        <f t="shared" si="42"/>
        <v>0</v>
      </c>
      <c r="K278" s="6">
        <f t="shared" si="38"/>
        <v>0</v>
      </c>
      <c r="L278" s="6">
        <f t="shared" si="37"/>
        <v>0</v>
      </c>
      <c r="M278" s="17">
        <f>VLOOKUP(B278,Encargos!$A$8:$B$652,2,0)</f>
        <v>1.8640000000000002E-3</v>
      </c>
    </row>
    <row r="279" spans="1:13">
      <c r="A279">
        <f t="shared" si="44"/>
        <v>91</v>
      </c>
      <c r="B279" s="1">
        <v>52932</v>
      </c>
      <c r="C279" s="6">
        <f t="shared" si="39"/>
        <v>0</v>
      </c>
      <c r="D279" s="6">
        <f t="shared" si="40"/>
        <v>0</v>
      </c>
      <c r="E279" s="6">
        <f t="shared" si="43"/>
        <v>0</v>
      </c>
      <c r="F279" s="6"/>
      <c r="G279" s="6"/>
      <c r="H279" s="6">
        <f t="shared" si="36"/>
        <v>0</v>
      </c>
      <c r="I279" s="6">
        <f t="shared" si="41"/>
        <v>0</v>
      </c>
      <c r="J279" s="6">
        <f t="shared" si="42"/>
        <v>0</v>
      </c>
      <c r="K279" s="6">
        <f t="shared" si="38"/>
        <v>0</v>
      </c>
      <c r="L279" s="6">
        <f t="shared" si="37"/>
        <v>0</v>
      </c>
      <c r="M279" s="17">
        <f>VLOOKUP(B279,Encargos!$A$8:$B$652,2,0)</f>
        <v>1.616E-3</v>
      </c>
    </row>
    <row r="280" spans="1:13">
      <c r="A280">
        <f t="shared" si="44"/>
        <v>90</v>
      </c>
      <c r="B280" s="1">
        <v>52963</v>
      </c>
      <c r="C280" s="6">
        <f t="shared" si="39"/>
        <v>0</v>
      </c>
      <c r="D280" s="6">
        <f t="shared" si="40"/>
        <v>0</v>
      </c>
      <c r="E280" s="6">
        <f t="shared" si="43"/>
        <v>0</v>
      </c>
      <c r="F280" s="6"/>
      <c r="G280" s="6"/>
      <c r="H280" s="6">
        <f t="shared" si="36"/>
        <v>0</v>
      </c>
      <c r="I280" s="6">
        <f t="shared" si="41"/>
        <v>0</v>
      </c>
      <c r="J280" s="6">
        <f t="shared" si="42"/>
        <v>0</v>
      </c>
      <c r="K280" s="6">
        <f t="shared" si="38"/>
        <v>0</v>
      </c>
      <c r="L280" s="6">
        <f t="shared" si="37"/>
        <v>0</v>
      </c>
      <c r="M280" s="17">
        <f>VLOOKUP(B280,Encargos!$A$8:$B$652,2,0)</f>
        <v>1.616E-3</v>
      </c>
    </row>
    <row r="281" spans="1:13">
      <c r="A281">
        <f t="shared" si="44"/>
        <v>89</v>
      </c>
      <c r="B281" s="1">
        <v>52994</v>
      </c>
      <c r="C281" s="6">
        <f t="shared" si="39"/>
        <v>0</v>
      </c>
      <c r="D281" s="6">
        <f t="shared" si="40"/>
        <v>0</v>
      </c>
      <c r="E281" s="6">
        <f t="shared" si="43"/>
        <v>0</v>
      </c>
      <c r="F281" s="6"/>
      <c r="G281" s="6"/>
      <c r="H281" s="6">
        <f t="shared" si="36"/>
        <v>0</v>
      </c>
      <c r="I281" s="6">
        <f t="shared" si="41"/>
        <v>0</v>
      </c>
      <c r="J281" s="6">
        <f t="shared" si="42"/>
        <v>0</v>
      </c>
      <c r="K281" s="6">
        <f t="shared" si="38"/>
        <v>0</v>
      </c>
      <c r="L281" s="6">
        <f t="shared" si="37"/>
        <v>0</v>
      </c>
      <c r="M281" s="17">
        <f>VLOOKUP(B281,Encargos!$A$8:$B$652,2,0)</f>
        <v>2.111E-3</v>
      </c>
    </row>
    <row r="282" spans="1:13">
      <c r="A282">
        <f t="shared" si="44"/>
        <v>88</v>
      </c>
      <c r="B282" s="1">
        <v>53022</v>
      </c>
      <c r="C282" s="6">
        <f t="shared" si="39"/>
        <v>0</v>
      </c>
      <c r="D282" s="6">
        <f t="shared" si="40"/>
        <v>0</v>
      </c>
      <c r="E282" s="6">
        <f t="shared" si="43"/>
        <v>0</v>
      </c>
      <c r="F282" s="6"/>
      <c r="G282" s="6"/>
      <c r="H282" s="6">
        <f t="shared" si="36"/>
        <v>0</v>
      </c>
      <c r="I282" s="6">
        <f t="shared" si="41"/>
        <v>0</v>
      </c>
      <c r="J282" s="6">
        <f t="shared" si="42"/>
        <v>0</v>
      </c>
      <c r="K282" s="6">
        <f t="shared" si="38"/>
        <v>0</v>
      </c>
      <c r="L282" s="6">
        <f t="shared" si="37"/>
        <v>0</v>
      </c>
      <c r="M282" s="17">
        <f>VLOOKUP(B282,Encargos!$A$8:$B$652,2,0)</f>
        <v>2.1549999999999998E-3</v>
      </c>
    </row>
    <row r="283" spans="1:13">
      <c r="A283">
        <f t="shared" si="44"/>
        <v>87</v>
      </c>
      <c r="B283" s="1">
        <v>53053</v>
      </c>
      <c r="C283" s="6">
        <f t="shared" si="39"/>
        <v>0</v>
      </c>
      <c r="D283" s="6">
        <f t="shared" si="40"/>
        <v>0</v>
      </c>
      <c r="E283" s="6">
        <f t="shared" si="43"/>
        <v>0</v>
      </c>
      <c r="F283" s="6"/>
      <c r="G283" s="6"/>
      <c r="H283" s="6">
        <f t="shared" si="36"/>
        <v>0</v>
      </c>
      <c r="I283" s="6">
        <f t="shared" si="41"/>
        <v>0</v>
      </c>
      <c r="J283" s="6">
        <f t="shared" si="42"/>
        <v>0</v>
      </c>
      <c r="K283" s="6">
        <f t="shared" si="38"/>
        <v>0</v>
      </c>
      <c r="L283" s="6">
        <f t="shared" si="37"/>
        <v>0</v>
      </c>
      <c r="M283" s="17">
        <f>VLOOKUP(B283,Encargos!$A$8:$B$652,2,0)</f>
        <v>1.157E-3</v>
      </c>
    </row>
    <row r="284" spans="1:13">
      <c r="A284">
        <f t="shared" si="44"/>
        <v>86</v>
      </c>
      <c r="B284" s="1">
        <v>53083</v>
      </c>
      <c r="C284" s="6">
        <f t="shared" si="39"/>
        <v>0</v>
      </c>
      <c r="D284" s="6">
        <f t="shared" si="40"/>
        <v>0</v>
      </c>
      <c r="E284" s="6">
        <f t="shared" si="43"/>
        <v>0</v>
      </c>
      <c r="F284" s="6"/>
      <c r="G284" s="6"/>
      <c r="H284" s="6">
        <f t="shared" si="36"/>
        <v>0</v>
      </c>
      <c r="I284" s="6">
        <f t="shared" si="41"/>
        <v>0</v>
      </c>
      <c r="J284" s="6">
        <f t="shared" si="42"/>
        <v>0</v>
      </c>
      <c r="K284" s="6">
        <f t="shared" si="38"/>
        <v>0</v>
      </c>
      <c r="L284" s="6">
        <f t="shared" si="37"/>
        <v>0</v>
      </c>
      <c r="M284" s="17">
        <f>VLOOKUP(B284,Encargos!$A$8:$B$652,2,0)</f>
        <v>2.405E-3</v>
      </c>
    </row>
    <row r="285" spans="1:13">
      <c r="A285">
        <f t="shared" si="44"/>
        <v>85</v>
      </c>
      <c r="B285" s="1">
        <v>53114</v>
      </c>
      <c r="C285" s="6">
        <f t="shared" si="39"/>
        <v>0</v>
      </c>
      <c r="D285" s="6">
        <f t="shared" si="40"/>
        <v>0</v>
      </c>
      <c r="E285" s="6">
        <f t="shared" si="43"/>
        <v>0</v>
      </c>
      <c r="F285" s="6"/>
      <c r="G285" s="6"/>
      <c r="H285" s="6">
        <f t="shared" si="36"/>
        <v>0</v>
      </c>
      <c r="I285" s="6">
        <f t="shared" si="41"/>
        <v>0</v>
      </c>
      <c r="J285" s="6">
        <f t="shared" si="42"/>
        <v>0</v>
      </c>
      <c r="K285" s="6">
        <f t="shared" si="38"/>
        <v>0</v>
      </c>
      <c r="L285" s="6">
        <f t="shared" si="37"/>
        <v>0</v>
      </c>
      <c r="M285" s="17">
        <f>VLOOKUP(B285,Encargos!$A$8:$B$652,2,0)</f>
        <v>1.157E-3</v>
      </c>
    </row>
    <row r="286" spans="1:13">
      <c r="A286">
        <f t="shared" si="44"/>
        <v>84</v>
      </c>
      <c r="B286" s="1">
        <v>53144</v>
      </c>
      <c r="C286" s="6">
        <f t="shared" si="39"/>
        <v>0</v>
      </c>
      <c r="D286" s="6">
        <f t="shared" si="40"/>
        <v>0</v>
      </c>
      <c r="E286" s="6">
        <f t="shared" si="43"/>
        <v>0</v>
      </c>
      <c r="F286" s="6"/>
      <c r="G286" s="6"/>
      <c r="H286" s="6">
        <f t="shared" si="36"/>
        <v>0</v>
      </c>
      <c r="I286" s="6">
        <f t="shared" si="41"/>
        <v>0</v>
      </c>
      <c r="J286" s="6">
        <f t="shared" si="42"/>
        <v>0</v>
      </c>
      <c r="K286" s="6">
        <f t="shared" si="38"/>
        <v>0</v>
      </c>
      <c r="L286" s="6">
        <f t="shared" si="37"/>
        <v>0</v>
      </c>
      <c r="M286" s="17">
        <f>VLOOKUP(B286,Encargos!$A$8:$B$652,2,0)</f>
        <v>2.1549999999999998E-3</v>
      </c>
    </row>
    <row r="287" spans="1:13">
      <c r="A287">
        <f t="shared" si="44"/>
        <v>83</v>
      </c>
      <c r="B287" s="1">
        <v>53175</v>
      </c>
      <c r="C287" s="6">
        <f t="shared" si="39"/>
        <v>0</v>
      </c>
      <c r="D287" s="6">
        <f t="shared" si="40"/>
        <v>0</v>
      </c>
      <c r="E287" s="6">
        <f t="shared" si="43"/>
        <v>0</v>
      </c>
      <c r="F287" s="6"/>
      <c r="G287" s="6"/>
      <c r="H287" s="6">
        <f t="shared" si="36"/>
        <v>0</v>
      </c>
      <c r="I287" s="6">
        <f t="shared" si="41"/>
        <v>0</v>
      </c>
      <c r="J287" s="6">
        <f t="shared" si="42"/>
        <v>0</v>
      </c>
      <c r="K287" s="6">
        <f t="shared" si="38"/>
        <v>0</v>
      </c>
      <c r="L287" s="6">
        <f t="shared" si="37"/>
        <v>0</v>
      </c>
      <c r="M287" s="17">
        <f>VLOOKUP(B287,Encargos!$A$8:$B$652,2,0)</f>
        <v>1.905E-3</v>
      </c>
    </row>
    <row r="288" spans="1:13">
      <c r="A288">
        <f t="shared" si="44"/>
        <v>82</v>
      </c>
      <c r="B288" s="1">
        <v>53206</v>
      </c>
      <c r="C288" s="6">
        <f t="shared" si="39"/>
        <v>0</v>
      </c>
      <c r="D288" s="6">
        <f t="shared" si="40"/>
        <v>0</v>
      </c>
      <c r="E288" s="6">
        <f t="shared" si="43"/>
        <v>0</v>
      </c>
      <c r="F288" s="6"/>
      <c r="G288" s="6"/>
      <c r="H288" s="6">
        <f t="shared" si="36"/>
        <v>0</v>
      </c>
      <c r="I288" s="6">
        <f t="shared" si="41"/>
        <v>0</v>
      </c>
      <c r="J288" s="6">
        <f t="shared" si="42"/>
        <v>0</v>
      </c>
      <c r="K288" s="6">
        <f t="shared" si="38"/>
        <v>0</v>
      </c>
      <c r="L288" s="6">
        <f t="shared" si="37"/>
        <v>0</v>
      </c>
      <c r="M288" s="17">
        <f>VLOOKUP(B288,Encargos!$A$8:$B$652,2,0)</f>
        <v>1.905E-3</v>
      </c>
    </row>
    <row r="289" spans="1:13">
      <c r="A289">
        <f t="shared" si="44"/>
        <v>81</v>
      </c>
      <c r="B289" s="1">
        <v>53236</v>
      </c>
      <c r="C289" s="6">
        <f t="shared" si="39"/>
        <v>0</v>
      </c>
      <c r="D289" s="6">
        <f t="shared" si="40"/>
        <v>0</v>
      </c>
      <c r="E289" s="6">
        <f t="shared" si="43"/>
        <v>0</v>
      </c>
      <c r="F289" s="6"/>
      <c r="G289" s="6"/>
      <c r="H289" s="6">
        <f t="shared" si="36"/>
        <v>0</v>
      </c>
      <c r="I289" s="6">
        <f t="shared" si="41"/>
        <v>0</v>
      </c>
      <c r="J289" s="6">
        <f t="shared" si="42"/>
        <v>0</v>
      </c>
      <c r="K289" s="6">
        <f t="shared" si="38"/>
        <v>0</v>
      </c>
      <c r="L289" s="6">
        <f t="shared" si="37"/>
        <v>0</v>
      </c>
      <c r="M289" s="17">
        <f>VLOOKUP(B289,Encargos!$A$8:$B$652,2,0)</f>
        <v>2.405E-3</v>
      </c>
    </row>
    <row r="290" spans="1:13">
      <c r="A290">
        <f t="shared" si="44"/>
        <v>80</v>
      </c>
      <c r="B290" s="1">
        <v>53267</v>
      </c>
      <c r="C290" s="6">
        <f t="shared" si="39"/>
        <v>0</v>
      </c>
      <c r="D290" s="6">
        <f t="shared" si="40"/>
        <v>0</v>
      </c>
      <c r="E290" s="6">
        <f t="shared" si="43"/>
        <v>0</v>
      </c>
      <c r="F290" s="6"/>
      <c r="G290" s="6"/>
      <c r="H290" s="6">
        <f t="shared" si="36"/>
        <v>0</v>
      </c>
      <c r="I290" s="6">
        <f t="shared" si="41"/>
        <v>0</v>
      </c>
      <c r="J290" s="6">
        <f t="shared" si="42"/>
        <v>0</v>
      </c>
      <c r="K290" s="6">
        <f t="shared" si="38"/>
        <v>0</v>
      </c>
      <c r="L290" s="6">
        <f t="shared" si="37"/>
        <v>0</v>
      </c>
      <c r="M290" s="17">
        <f>VLOOKUP(B290,Encargos!$A$8:$B$652,2,0)</f>
        <v>1.6559999999999999E-3</v>
      </c>
    </row>
    <row r="291" spans="1:13">
      <c r="A291">
        <f t="shared" si="44"/>
        <v>79</v>
      </c>
      <c r="B291" s="1">
        <v>53297</v>
      </c>
      <c r="C291" s="6">
        <f t="shared" si="39"/>
        <v>0</v>
      </c>
      <c r="D291" s="6">
        <f t="shared" si="40"/>
        <v>0</v>
      </c>
      <c r="E291" s="6">
        <f t="shared" si="43"/>
        <v>0</v>
      </c>
      <c r="F291" s="6"/>
      <c r="G291" s="6"/>
      <c r="H291" s="6">
        <f t="shared" si="36"/>
        <v>0</v>
      </c>
      <c r="I291" s="6">
        <f t="shared" si="41"/>
        <v>0</v>
      </c>
      <c r="J291" s="6">
        <f t="shared" si="42"/>
        <v>0</v>
      </c>
      <c r="K291" s="6">
        <f t="shared" si="38"/>
        <v>0</v>
      </c>
      <c r="L291" s="6">
        <f t="shared" si="37"/>
        <v>0</v>
      </c>
      <c r="M291" s="17">
        <f>VLOOKUP(B291,Encargos!$A$8:$B$652,2,0)</f>
        <v>1.905E-3</v>
      </c>
    </row>
    <row r="292" spans="1:13">
      <c r="A292">
        <f t="shared" si="44"/>
        <v>78</v>
      </c>
      <c r="B292" s="1">
        <v>53328</v>
      </c>
      <c r="C292" s="6">
        <f t="shared" si="39"/>
        <v>0</v>
      </c>
      <c r="D292" s="6">
        <f t="shared" si="40"/>
        <v>0</v>
      </c>
      <c r="E292" s="6">
        <f t="shared" si="43"/>
        <v>0</v>
      </c>
      <c r="F292" s="6"/>
      <c r="G292" s="6"/>
      <c r="H292" s="6">
        <f t="shared" si="36"/>
        <v>0</v>
      </c>
      <c r="I292" s="6">
        <f t="shared" si="41"/>
        <v>0</v>
      </c>
      <c r="J292" s="6">
        <f t="shared" si="42"/>
        <v>0</v>
      </c>
      <c r="K292" s="6">
        <f t="shared" si="38"/>
        <v>0</v>
      </c>
      <c r="L292" s="6">
        <f t="shared" si="37"/>
        <v>0</v>
      </c>
      <c r="M292" s="17">
        <f>VLOOKUP(B292,Encargos!$A$8:$B$652,2,0)</f>
        <v>1.6559999999999999E-3</v>
      </c>
    </row>
    <row r="293" spans="1:13">
      <c r="A293">
        <f t="shared" si="44"/>
        <v>77</v>
      </c>
      <c r="B293" s="1">
        <v>53359</v>
      </c>
      <c r="C293" s="6">
        <f t="shared" si="39"/>
        <v>0</v>
      </c>
      <c r="D293" s="6">
        <f t="shared" si="40"/>
        <v>0</v>
      </c>
      <c r="E293" s="6">
        <f t="shared" si="43"/>
        <v>0</v>
      </c>
      <c r="F293" s="6"/>
      <c r="G293" s="6"/>
      <c r="H293" s="6">
        <f t="shared" si="36"/>
        <v>0</v>
      </c>
      <c r="I293" s="6">
        <f t="shared" si="41"/>
        <v>0</v>
      </c>
      <c r="J293" s="6">
        <f t="shared" si="42"/>
        <v>0</v>
      </c>
      <c r="K293" s="6">
        <f t="shared" si="38"/>
        <v>0</v>
      </c>
      <c r="L293" s="6">
        <f t="shared" si="37"/>
        <v>0</v>
      </c>
      <c r="M293" s="17">
        <f>VLOOKUP(B293,Encargos!$A$8:$B$652,2,0)</f>
        <v>1.6559999999999999E-3</v>
      </c>
    </row>
    <row r="294" spans="1:13">
      <c r="A294">
        <f t="shared" si="44"/>
        <v>76</v>
      </c>
      <c r="B294" s="1">
        <v>53387</v>
      </c>
      <c r="C294" s="6">
        <f t="shared" si="39"/>
        <v>0</v>
      </c>
      <c r="D294" s="6">
        <f t="shared" si="40"/>
        <v>0</v>
      </c>
      <c r="E294" s="6">
        <f t="shared" si="43"/>
        <v>0</v>
      </c>
      <c r="F294" s="6"/>
      <c r="G294" s="6"/>
      <c r="H294" s="6">
        <f t="shared" si="36"/>
        <v>0</v>
      </c>
      <c r="I294" s="6">
        <f t="shared" si="41"/>
        <v>0</v>
      </c>
      <c r="J294" s="6">
        <f t="shared" si="42"/>
        <v>0</v>
      </c>
      <c r="K294" s="6">
        <f t="shared" si="38"/>
        <v>0</v>
      </c>
      <c r="L294" s="6">
        <f t="shared" si="37"/>
        <v>0</v>
      </c>
      <c r="M294" s="17">
        <f>VLOOKUP(B294,Encargos!$A$8:$B$652,2,0)</f>
        <v>2.1410000000000001E-3</v>
      </c>
    </row>
    <row r="295" spans="1:13">
      <c r="A295">
        <f t="shared" si="44"/>
        <v>75</v>
      </c>
      <c r="B295" s="1">
        <v>53418</v>
      </c>
      <c r="C295" s="6">
        <f t="shared" si="39"/>
        <v>0</v>
      </c>
      <c r="D295" s="6">
        <f t="shared" si="40"/>
        <v>0</v>
      </c>
      <c r="E295" s="6">
        <f t="shared" si="43"/>
        <v>0</v>
      </c>
      <c r="F295" s="6"/>
      <c r="G295" s="6"/>
      <c r="H295" s="6">
        <f t="shared" si="36"/>
        <v>0</v>
      </c>
      <c r="I295" s="6">
        <f t="shared" si="41"/>
        <v>0</v>
      </c>
      <c r="J295" s="6">
        <f t="shared" si="42"/>
        <v>0</v>
      </c>
      <c r="K295" s="6">
        <f t="shared" si="38"/>
        <v>0</v>
      </c>
      <c r="L295" s="6">
        <f t="shared" si="37"/>
        <v>0</v>
      </c>
      <c r="M295" s="17">
        <f>VLOOKUP(B295,Encargos!$A$8:$B$652,2,0)</f>
        <v>1.426E-3</v>
      </c>
    </row>
    <row r="296" spans="1:13">
      <c r="A296">
        <f t="shared" si="44"/>
        <v>74</v>
      </c>
      <c r="B296" s="1">
        <v>53448</v>
      </c>
      <c r="C296" s="6">
        <f t="shared" si="39"/>
        <v>0</v>
      </c>
      <c r="D296" s="6">
        <f t="shared" si="40"/>
        <v>0</v>
      </c>
      <c r="E296" s="6">
        <f t="shared" si="43"/>
        <v>0</v>
      </c>
      <c r="F296" s="6"/>
      <c r="G296" s="6"/>
      <c r="H296" s="6">
        <f t="shared" si="36"/>
        <v>0</v>
      </c>
      <c r="I296" s="6">
        <f t="shared" si="41"/>
        <v>0</v>
      </c>
      <c r="J296" s="6">
        <f t="shared" si="42"/>
        <v>0</v>
      </c>
      <c r="K296" s="6">
        <f t="shared" si="38"/>
        <v>0</v>
      </c>
      <c r="L296" s="6">
        <f t="shared" si="37"/>
        <v>0</v>
      </c>
      <c r="M296" s="17">
        <f>VLOOKUP(B296,Encargos!$A$8:$B$652,2,0)</f>
        <v>1.903E-3</v>
      </c>
    </row>
    <row r="297" spans="1:13">
      <c r="A297">
        <f t="shared" si="44"/>
        <v>73</v>
      </c>
      <c r="B297" s="1">
        <v>53479</v>
      </c>
      <c r="C297" s="6">
        <f t="shared" si="39"/>
        <v>0</v>
      </c>
      <c r="D297" s="6">
        <f t="shared" si="40"/>
        <v>0</v>
      </c>
      <c r="E297" s="6">
        <f t="shared" si="43"/>
        <v>0</v>
      </c>
      <c r="F297" s="6"/>
      <c r="G297" s="6"/>
      <c r="H297" s="6">
        <f t="shared" si="36"/>
        <v>0</v>
      </c>
      <c r="I297" s="6">
        <f t="shared" si="41"/>
        <v>0</v>
      </c>
      <c r="J297" s="6">
        <f t="shared" si="42"/>
        <v>0</v>
      </c>
      <c r="K297" s="6">
        <f t="shared" si="38"/>
        <v>0</v>
      </c>
      <c r="L297" s="6">
        <f t="shared" si="37"/>
        <v>0</v>
      </c>
      <c r="M297" s="17">
        <f>VLOOKUP(B297,Encargos!$A$8:$B$652,2,0)</f>
        <v>1.6639999999999999E-3</v>
      </c>
    </row>
    <row r="298" spans="1:13">
      <c r="A298">
        <f t="shared" si="44"/>
        <v>72</v>
      </c>
      <c r="B298" s="1">
        <v>53509</v>
      </c>
      <c r="C298" s="6">
        <f t="shared" si="39"/>
        <v>0</v>
      </c>
      <c r="D298" s="6">
        <f t="shared" si="40"/>
        <v>0</v>
      </c>
      <c r="E298" s="6">
        <f t="shared" si="43"/>
        <v>0</v>
      </c>
      <c r="F298" s="6"/>
      <c r="G298" s="6"/>
      <c r="H298" s="6">
        <f t="shared" si="36"/>
        <v>0</v>
      </c>
      <c r="I298" s="6">
        <f t="shared" si="41"/>
        <v>0</v>
      </c>
      <c r="J298" s="6">
        <f t="shared" si="42"/>
        <v>0</v>
      </c>
      <c r="K298" s="6">
        <f t="shared" si="38"/>
        <v>0</v>
      </c>
      <c r="L298" s="6">
        <f t="shared" si="37"/>
        <v>0</v>
      </c>
      <c r="M298" s="17">
        <f>VLOOKUP(B298,Encargos!$A$8:$B$652,2,0)</f>
        <v>2.1410000000000001E-3</v>
      </c>
    </row>
    <row r="299" spans="1:13">
      <c r="A299">
        <f t="shared" si="44"/>
        <v>71</v>
      </c>
      <c r="B299" s="1">
        <v>53540</v>
      </c>
      <c r="C299" s="6">
        <f t="shared" si="39"/>
        <v>0</v>
      </c>
      <c r="D299" s="6">
        <f t="shared" si="40"/>
        <v>0</v>
      </c>
      <c r="E299" s="6">
        <f t="shared" si="43"/>
        <v>0</v>
      </c>
      <c r="F299" s="6"/>
      <c r="G299" s="6"/>
      <c r="H299" s="6">
        <f t="shared" si="36"/>
        <v>0</v>
      </c>
      <c r="I299" s="6">
        <f t="shared" si="41"/>
        <v>0</v>
      </c>
      <c r="J299" s="6">
        <f t="shared" si="42"/>
        <v>0</v>
      </c>
      <c r="K299" s="6">
        <f t="shared" si="38"/>
        <v>0</v>
      </c>
      <c r="L299" s="6">
        <f t="shared" si="37"/>
        <v>0</v>
      </c>
      <c r="M299" s="17">
        <f>VLOOKUP(B299,Encargos!$A$8:$B$652,2,0)</f>
        <v>1.6639999999999999E-3</v>
      </c>
    </row>
    <row r="300" spans="1:13">
      <c r="A300">
        <f t="shared" si="44"/>
        <v>70</v>
      </c>
      <c r="B300" s="1">
        <v>53571</v>
      </c>
      <c r="C300" s="6">
        <f t="shared" si="39"/>
        <v>0</v>
      </c>
      <c r="D300" s="6">
        <f t="shared" si="40"/>
        <v>0</v>
      </c>
      <c r="E300" s="6">
        <f t="shared" si="43"/>
        <v>0</v>
      </c>
      <c r="F300" s="6"/>
      <c r="G300" s="6"/>
      <c r="H300" s="6">
        <f t="shared" si="36"/>
        <v>0</v>
      </c>
      <c r="I300" s="6">
        <f t="shared" si="41"/>
        <v>0</v>
      </c>
      <c r="J300" s="6">
        <f t="shared" si="42"/>
        <v>0</v>
      </c>
      <c r="K300" s="6">
        <f t="shared" si="38"/>
        <v>0</v>
      </c>
      <c r="L300" s="6">
        <f t="shared" si="37"/>
        <v>0</v>
      </c>
      <c r="M300" s="17">
        <f>VLOOKUP(B300,Encargos!$A$8:$B$652,2,0)</f>
        <v>1.903E-3</v>
      </c>
    </row>
    <row r="301" spans="1:13">
      <c r="A301">
        <f t="shared" si="44"/>
        <v>69</v>
      </c>
      <c r="B301" s="1">
        <v>53601</v>
      </c>
      <c r="C301" s="6">
        <f t="shared" si="39"/>
        <v>0</v>
      </c>
      <c r="D301" s="6">
        <f t="shared" si="40"/>
        <v>0</v>
      </c>
      <c r="E301" s="6">
        <f t="shared" si="43"/>
        <v>0</v>
      </c>
      <c r="F301" s="6"/>
      <c r="G301" s="6"/>
      <c r="H301" s="6">
        <f t="shared" si="36"/>
        <v>0</v>
      </c>
      <c r="I301" s="6">
        <f t="shared" si="41"/>
        <v>0</v>
      </c>
      <c r="J301" s="6">
        <f t="shared" si="42"/>
        <v>0</v>
      </c>
      <c r="K301" s="6">
        <f t="shared" si="38"/>
        <v>0</v>
      </c>
      <c r="L301" s="6">
        <f t="shared" si="37"/>
        <v>0</v>
      </c>
      <c r="M301" s="17">
        <f>VLOOKUP(B301,Encargos!$A$8:$B$652,2,0)</f>
        <v>2.1410000000000001E-3</v>
      </c>
    </row>
    <row r="302" spans="1:13">
      <c r="A302">
        <f t="shared" si="44"/>
        <v>68</v>
      </c>
      <c r="B302" s="1">
        <v>53632</v>
      </c>
      <c r="C302" s="6">
        <f t="shared" si="39"/>
        <v>0</v>
      </c>
      <c r="D302" s="6">
        <f t="shared" si="40"/>
        <v>0</v>
      </c>
      <c r="E302" s="6">
        <f t="shared" si="43"/>
        <v>0</v>
      </c>
      <c r="F302" s="6"/>
      <c r="G302" s="6"/>
      <c r="H302" s="6">
        <f t="shared" si="36"/>
        <v>0</v>
      </c>
      <c r="I302" s="6">
        <f t="shared" si="41"/>
        <v>0</v>
      </c>
      <c r="J302" s="6">
        <f t="shared" si="42"/>
        <v>0</v>
      </c>
      <c r="K302" s="6">
        <f t="shared" si="38"/>
        <v>0</v>
      </c>
      <c r="L302" s="6">
        <f t="shared" si="37"/>
        <v>0</v>
      </c>
      <c r="M302" s="17">
        <f>VLOOKUP(B302,Encargos!$A$8:$B$652,2,0)</f>
        <v>1.426E-3</v>
      </c>
    </row>
    <row r="303" spans="1:13">
      <c r="A303">
        <f t="shared" si="44"/>
        <v>67</v>
      </c>
      <c r="B303" s="1">
        <v>53662</v>
      </c>
      <c r="C303" s="6">
        <f t="shared" si="39"/>
        <v>0</v>
      </c>
      <c r="D303" s="6">
        <f t="shared" si="40"/>
        <v>0</v>
      </c>
      <c r="E303" s="6">
        <f t="shared" si="43"/>
        <v>0</v>
      </c>
      <c r="F303" s="6"/>
      <c r="G303" s="6"/>
      <c r="H303" s="6">
        <f t="shared" si="36"/>
        <v>0</v>
      </c>
      <c r="I303" s="6">
        <f t="shared" si="41"/>
        <v>0</v>
      </c>
      <c r="J303" s="6">
        <f t="shared" si="42"/>
        <v>0</v>
      </c>
      <c r="K303" s="6">
        <f t="shared" si="38"/>
        <v>0</v>
      </c>
      <c r="L303" s="6">
        <f t="shared" si="37"/>
        <v>0</v>
      </c>
      <c r="M303" s="17">
        <f>VLOOKUP(B303,Encargos!$A$8:$B$652,2,0)</f>
        <v>2.1410000000000001E-3</v>
      </c>
    </row>
    <row r="304" spans="1:13">
      <c r="A304">
        <f t="shared" si="44"/>
        <v>66</v>
      </c>
      <c r="B304" s="1">
        <v>53693</v>
      </c>
      <c r="C304" s="6">
        <f t="shared" si="39"/>
        <v>0</v>
      </c>
      <c r="D304" s="6">
        <f t="shared" si="40"/>
        <v>0</v>
      </c>
      <c r="E304" s="6">
        <f t="shared" si="43"/>
        <v>0</v>
      </c>
      <c r="F304" s="6"/>
      <c r="G304" s="6"/>
      <c r="H304" s="6">
        <f t="shared" si="36"/>
        <v>0</v>
      </c>
      <c r="I304" s="6">
        <f t="shared" si="41"/>
        <v>0</v>
      </c>
      <c r="J304" s="6">
        <f t="shared" si="42"/>
        <v>0</v>
      </c>
      <c r="K304" s="6">
        <f t="shared" si="38"/>
        <v>0</v>
      </c>
      <c r="L304" s="6">
        <f t="shared" si="37"/>
        <v>0</v>
      </c>
      <c r="M304" s="17">
        <f>VLOOKUP(B304,Encargos!$A$8:$B$652,2,0)</f>
        <v>1.903E-3</v>
      </c>
    </row>
    <row r="305" spans="1:13">
      <c r="A305">
        <f t="shared" si="44"/>
        <v>65</v>
      </c>
      <c r="B305" s="1">
        <v>53724</v>
      </c>
      <c r="C305" s="6">
        <f t="shared" si="39"/>
        <v>0</v>
      </c>
      <c r="D305" s="6">
        <f t="shared" si="40"/>
        <v>0</v>
      </c>
      <c r="E305" s="6">
        <f t="shared" si="43"/>
        <v>0</v>
      </c>
      <c r="F305" s="6"/>
      <c r="G305" s="6"/>
      <c r="H305" s="6">
        <f t="shared" si="36"/>
        <v>0</v>
      </c>
      <c r="I305" s="6">
        <f t="shared" si="41"/>
        <v>0</v>
      </c>
      <c r="J305" s="6">
        <f t="shared" si="42"/>
        <v>0</v>
      </c>
      <c r="K305" s="6">
        <f t="shared" si="38"/>
        <v>0</v>
      </c>
      <c r="L305" s="6">
        <f t="shared" si="37"/>
        <v>0</v>
      </c>
      <c r="M305" s="17">
        <f>VLOOKUP(B305,Encargos!$A$8:$B$652,2,0)</f>
        <v>1.6639999999999999E-3</v>
      </c>
    </row>
    <row r="306" spans="1:13">
      <c r="A306">
        <f t="shared" si="44"/>
        <v>64</v>
      </c>
      <c r="B306" s="1">
        <v>53752</v>
      </c>
      <c r="C306" s="6">
        <f t="shared" si="39"/>
        <v>0</v>
      </c>
      <c r="D306" s="6">
        <f t="shared" si="40"/>
        <v>0</v>
      </c>
      <c r="E306" s="6">
        <f t="shared" si="43"/>
        <v>0</v>
      </c>
      <c r="F306" s="6"/>
      <c r="G306" s="6"/>
      <c r="H306" s="6">
        <f t="shared" si="36"/>
        <v>0</v>
      </c>
      <c r="I306" s="6">
        <f t="shared" si="41"/>
        <v>0</v>
      </c>
      <c r="J306" s="6">
        <f t="shared" si="42"/>
        <v>0</v>
      </c>
      <c r="K306" s="6">
        <f t="shared" si="38"/>
        <v>0</v>
      </c>
      <c r="L306" s="6">
        <f t="shared" si="37"/>
        <v>0</v>
      </c>
      <c r="M306" s="17">
        <f>VLOOKUP(B306,Encargos!$A$8:$B$652,2,0)</f>
        <v>2.1410000000000001E-3</v>
      </c>
    </row>
    <row r="307" spans="1:13">
      <c r="A307">
        <f t="shared" si="44"/>
        <v>63</v>
      </c>
      <c r="B307" s="1">
        <v>53783</v>
      </c>
      <c r="C307" s="6">
        <f t="shared" si="39"/>
        <v>0</v>
      </c>
      <c r="D307" s="6">
        <f t="shared" si="40"/>
        <v>0</v>
      </c>
      <c r="E307" s="6">
        <f t="shared" si="43"/>
        <v>0</v>
      </c>
      <c r="F307" s="6"/>
      <c r="G307" s="6"/>
      <c r="H307" s="6">
        <f t="shared" si="36"/>
        <v>0</v>
      </c>
      <c r="I307" s="6">
        <f t="shared" si="41"/>
        <v>0</v>
      </c>
      <c r="J307" s="6">
        <f t="shared" si="42"/>
        <v>0</v>
      </c>
      <c r="K307" s="6">
        <f t="shared" si="38"/>
        <v>0</v>
      </c>
      <c r="L307" s="6">
        <f t="shared" si="37"/>
        <v>0</v>
      </c>
      <c r="M307" s="17">
        <f>VLOOKUP(B307,Encargos!$A$8:$B$652,2,0)</f>
        <v>1.426E-3</v>
      </c>
    </row>
    <row r="308" spans="1:13">
      <c r="A308">
        <f t="shared" si="44"/>
        <v>62</v>
      </c>
      <c r="B308" s="1">
        <v>53813</v>
      </c>
      <c r="C308" s="6">
        <f t="shared" si="39"/>
        <v>0</v>
      </c>
      <c r="D308" s="6">
        <f t="shared" si="40"/>
        <v>0</v>
      </c>
      <c r="E308" s="6">
        <f t="shared" si="43"/>
        <v>0</v>
      </c>
      <c r="F308" s="6"/>
      <c r="G308" s="6"/>
      <c r="H308" s="6">
        <f t="shared" si="36"/>
        <v>0</v>
      </c>
      <c r="I308" s="6">
        <f t="shared" si="41"/>
        <v>0</v>
      </c>
      <c r="J308" s="6">
        <f t="shared" si="42"/>
        <v>0</v>
      </c>
      <c r="K308" s="6">
        <f t="shared" si="38"/>
        <v>0</v>
      </c>
      <c r="L308" s="6">
        <f t="shared" si="37"/>
        <v>0</v>
      </c>
      <c r="M308" s="17">
        <f>VLOOKUP(B308,Encargos!$A$8:$B$652,2,0)</f>
        <v>1.6639999999999999E-3</v>
      </c>
    </row>
    <row r="309" spans="1:13">
      <c r="A309">
        <f t="shared" si="44"/>
        <v>61</v>
      </c>
      <c r="B309" s="1">
        <v>53844</v>
      </c>
      <c r="C309" s="6">
        <f t="shared" si="39"/>
        <v>0</v>
      </c>
      <c r="D309" s="6">
        <f t="shared" si="40"/>
        <v>0</v>
      </c>
      <c r="E309" s="6">
        <f t="shared" si="43"/>
        <v>0</v>
      </c>
      <c r="F309" s="6"/>
      <c r="G309" s="6"/>
      <c r="H309" s="6">
        <f t="shared" si="36"/>
        <v>0</v>
      </c>
      <c r="I309" s="6">
        <f t="shared" si="41"/>
        <v>0</v>
      </c>
      <c r="J309" s="6">
        <f t="shared" si="42"/>
        <v>0</v>
      </c>
      <c r="K309" s="6">
        <f t="shared" si="38"/>
        <v>0</v>
      </c>
      <c r="L309" s="6">
        <f t="shared" si="37"/>
        <v>0</v>
      </c>
      <c r="M309" s="17">
        <f>VLOOKUP(B309,Encargos!$A$8:$B$652,2,0)</f>
        <v>1.903E-3</v>
      </c>
    </row>
    <row r="310" spans="1:13">
      <c r="A310">
        <f t="shared" si="44"/>
        <v>60</v>
      </c>
      <c r="B310" s="1">
        <v>53874</v>
      </c>
      <c r="C310" s="6">
        <f t="shared" si="39"/>
        <v>0</v>
      </c>
      <c r="D310" s="6">
        <f t="shared" si="40"/>
        <v>0</v>
      </c>
      <c r="E310" s="6">
        <f t="shared" si="43"/>
        <v>0</v>
      </c>
      <c r="F310" s="6"/>
      <c r="G310" s="6"/>
      <c r="H310" s="6">
        <f t="shared" si="36"/>
        <v>0</v>
      </c>
      <c r="I310" s="6">
        <f t="shared" si="41"/>
        <v>0</v>
      </c>
      <c r="J310" s="6">
        <f t="shared" si="42"/>
        <v>0</v>
      </c>
      <c r="K310" s="6">
        <f t="shared" si="38"/>
        <v>0</v>
      </c>
      <c r="L310" s="6">
        <f t="shared" si="37"/>
        <v>0</v>
      </c>
      <c r="M310" s="17">
        <f>VLOOKUP(B310,Encargos!$A$8:$B$652,2,0)</f>
        <v>2.1410000000000001E-3</v>
      </c>
    </row>
    <row r="311" spans="1:13">
      <c r="A311">
        <f t="shared" si="44"/>
        <v>59</v>
      </c>
      <c r="B311" s="1">
        <v>53905</v>
      </c>
      <c r="C311" s="6">
        <f t="shared" si="39"/>
        <v>0</v>
      </c>
      <c r="D311" s="6">
        <f t="shared" si="40"/>
        <v>0</v>
      </c>
      <c r="E311" s="6">
        <f t="shared" si="43"/>
        <v>0</v>
      </c>
      <c r="F311" s="6"/>
      <c r="G311" s="6"/>
      <c r="H311" s="6">
        <f t="shared" si="36"/>
        <v>0</v>
      </c>
      <c r="I311" s="6">
        <f t="shared" si="41"/>
        <v>0</v>
      </c>
      <c r="J311" s="6">
        <f t="shared" si="42"/>
        <v>0</v>
      </c>
      <c r="K311" s="6">
        <f t="shared" si="38"/>
        <v>0</v>
      </c>
      <c r="L311" s="6">
        <f t="shared" si="37"/>
        <v>0</v>
      </c>
      <c r="M311" s="17">
        <f>VLOOKUP(B311,Encargos!$A$8:$B$652,2,0)</f>
        <v>1.426E-3</v>
      </c>
    </row>
    <row r="312" spans="1:13">
      <c r="A312">
        <f t="shared" si="44"/>
        <v>58</v>
      </c>
      <c r="B312" s="1">
        <v>53936</v>
      </c>
      <c r="C312" s="6">
        <f t="shared" si="39"/>
        <v>0</v>
      </c>
      <c r="D312" s="6">
        <f t="shared" si="40"/>
        <v>0</v>
      </c>
      <c r="E312" s="6">
        <f t="shared" si="43"/>
        <v>0</v>
      </c>
      <c r="F312" s="6"/>
      <c r="G312" s="6"/>
      <c r="H312" s="6">
        <f t="shared" si="36"/>
        <v>0</v>
      </c>
      <c r="I312" s="6">
        <f t="shared" si="41"/>
        <v>0</v>
      </c>
      <c r="J312" s="6">
        <f t="shared" si="42"/>
        <v>0</v>
      </c>
      <c r="K312" s="6">
        <f t="shared" si="38"/>
        <v>0</v>
      </c>
      <c r="L312" s="6">
        <f t="shared" si="37"/>
        <v>0</v>
      </c>
      <c r="M312" s="17">
        <f>VLOOKUP(B312,Encargos!$A$8:$B$652,2,0)</f>
        <v>2.1410000000000001E-3</v>
      </c>
    </row>
    <row r="313" spans="1:13">
      <c r="A313">
        <f t="shared" si="44"/>
        <v>57</v>
      </c>
      <c r="B313" s="1">
        <v>53966</v>
      </c>
      <c r="C313" s="6">
        <f t="shared" si="39"/>
        <v>0</v>
      </c>
      <c r="D313" s="6">
        <f t="shared" si="40"/>
        <v>0</v>
      </c>
      <c r="E313" s="6">
        <f t="shared" si="43"/>
        <v>0</v>
      </c>
      <c r="F313" s="6"/>
      <c r="G313" s="6"/>
      <c r="H313" s="6">
        <f t="shared" si="36"/>
        <v>0</v>
      </c>
      <c r="I313" s="6">
        <f t="shared" si="41"/>
        <v>0</v>
      </c>
      <c r="J313" s="6">
        <f t="shared" si="42"/>
        <v>0</v>
      </c>
      <c r="K313" s="6">
        <f t="shared" si="38"/>
        <v>0</v>
      </c>
      <c r="L313" s="6">
        <f t="shared" si="37"/>
        <v>0</v>
      </c>
      <c r="M313" s="17">
        <f>VLOOKUP(B313,Encargos!$A$8:$B$652,2,0)</f>
        <v>1.903E-3</v>
      </c>
    </row>
    <row r="314" spans="1:13">
      <c r="A314">
        <f t="shared" si="44"/>
        <v>56</v>
      </c>
      <c r="B314" s="1">
        <v>53997</v>
      </c>
      <c r="C314" s="6">
        <f t="shared" si="39"/>
        <v>0</v>
      </c>
      <c r="D314" s="6">
        <f t="shared" si="40"/>
        <v>0</v>
      </c>
      <c r="E314" s="6">
        <f t="shared" si="43"/>
        <v>0</v>
      </c>
      <c r="F314" s="6"/>
      <c r="G314" s="6"/>
      <c r="H314" s="6">
        <f t="shared" si="36"/>
        <v>0</v>
      </c>
      <c r="I314" s="6">
        <f t="shared" si="41"/>
        <v>0</v>
      </c>
      <c r="J314" s="6">
        <f t="shared" si="42"/>
        <v>0</v>
      </c>
      <c r="K314" s="6">
        <f t="shared" si="38"/>
        <v>0</v>
      </c>
      <c r="L314" s="6">
        <f t="shared" si="37"/>
        <v>0</v>
      </c>
      <c r="M314" s="17">
        <f>VLOOKUP(B314,Encargos!$A$8:$B$652,2,0)</f>
        <v>1.6639999999999999E-3</v>
      </c>
    </row>
    <row r="315" spans="1:13">
      <c r="A315">
        <f t="shared" si="44"/>
        <v>55</v>
      </c>
      <c r="B315" s="1">
        <v>54027</v>
      </c>
      <c r="C315" s="6">
        <f t="shared" si="39"/>
        <v>0</v>
      </c>
      <c r="D315" s="6">
        <f t="shared" si="40"/>
        <v>0</v>
      </c>
      <c r="E315" s="6">
        <f t="shared" si="43"/>
        <v>0</v>
      </c>
      <c r="F315" s="6"/>
      <c r="G315" s="6"/>
      <c r="H315" s="6">
        <f t="shared" si="36"/>
        <v>0</v>
      </c>
      <c r="I315" s="6">
        <f t="shared" si="41"/>
        <v>0</v>
      </c>
      <c r="J315" s="6">
        <f t="shared" si="42"/>
        <v>0</v>
      </c>
      <c r="K315" s="6">
        <f t="shared" si="38"/>
        <v>0</v>
      </c>
      <c r="L315" s="6">
        <f t="shared" si="37"/>
        <v>0</v>
      </c>
      <c r="M315" s="17">
        <f>VLOOKUP(B315,Encargos!$A$8:$B$652,2,0)</f>
        <v>2.1410000000000001E-3</v>
      </c>
    </row>
    <row r="316" spans="1:13">
      <c r="A316">
        <f t="shared" si="44"/>
        <v>54</v>
      </c>
      <c r="B316" s="1">
        <v>54058</v>
      </c>
      <c r="C316" s="6">
        <f t="shared" si="39"/>
        <v>0</v>
      </c>
      <c r="D316" s="6">
        <f t="shared" si="40"/>
        <v>0</v>
      </c>
      <c r="E316" s="6">
        <f t="shared" si="43"/>
        <v>0</v>
      </c>
      <c r="F316" s="6"/>
      <c r="G316" s="6"/>
      <c r="H316" s="6">
        <f t="shared" si="36"/>
        <v>0</v>
      </c>
      <c r="I316" s="6">
        <f t="shared" si="41"/>
        <v>0</v>
      </c>
      <c r="J316" s="6">
        <f t="shared" si="42"/>
        <v>0</v>
      </c>
      <c r="K316" s="6">
        <f t="shared" si="38"/>
        <v>0</v>
      </c>
      <c r="L316" s="6">
        <f t="shared" si="37"/>
        <v>0</v>
      </c>
      <c r="M316" s="17">
        <f>VLOOKUP(B316,Encargos!$A$8:$B$652,2,0)</f>
        <v>1.6639999999999999E-3</v>
      </c>
    </row>
    <row r="317" spans="1:13">
      <c r="A317">
        <f t="shared" si="44"/>
        <v>53</v>
      </c>
      <c r="B317" s="1">
        <v>54089</v>
      </c>
      <c r="C317" s="6">
        <f t="shared" si="39"/>
        <v>0</v>
      </c>
      <c r="D317" s="6">
        <f t="shared" si="40"/>
        <v>0</v>
      </c>
      <c r="E317" s="6">
        <f t="shared" si="43"/>
        <v>0</v>
      </c>
      <c r="F317" s="6"/>
      <c r="G317" s="6"/>
      <c r="H317" s="6">
        <f t="shared" si="36"/>
        <v>0</v>
      </c>
      <c r="I317" s="6">
        <f t="shared" si="41"/>
        <v>0</v>
      </c>
      <c r="J317" s="6">
        <f t="shared" si="42"/>
        <v>0</v>
      </c>
      <c r="K317" s="6">
        <f t="shared" si="38"/>
        <v>0</v>
      </c>
      <c r="L317" s="6">
        <f t="shared" si="37"/>
        <v>0</v>
      </c>
      <c r="M317" s="17">
        <f>VLOOKUP(B317,Encargos!$A$8:$B$652,2,0)</f>
        <v>1.903E-3</v>
      </c>
    </row>
    <row r="318" spans="1:13">
      <c r="A318">
        <f t="shared" si="44"/>
        <v>52</v>
      </c>
      <c r="B318" s="1">
        <v>54118</v>
      </c>
      <c r="C318" s="6">
        <f t="shared" si="39"/>
        <v>0</v>
      </c>
      <c r="D318" s="6">
        <f t="shared" si="40"/>
        <v>0</v>
      </c>
      <c r="E318" s="6">
        <f t="shared" si="43"/>
        <v>0</v>
      </c>
      <c r="F318" s="6"/>
      <c r="G318" s="6"/>
      <c r="H318" s="6">
        <f t="shared" si="36"/>
        <v>0</v>
      </c>
      <c r="I318" s="6">
        <f t="shared" si="41"/>
        <v>0</v>
      </c>
      <c r="J318" s="6">
        <f t="shared" si="42"/>
        <v>0</v>
      </c>
      <c r="K318" s="6">
        <f t="shared" si="38"/>
        <v>0</v>
      </c>
      <c r="L318" s="6">
        <f t="shared" si="37"/>
        <v>0</v>
      </c>
      <c r="M318" s="17">
        <f>VLOOKUP(B318,Encargos!$A$8:$B$652,2,0)</f>
        <v>2.1199999999999999E-3</v>
      </c>
    </row>
    <row r="319" spans="1:13">
      <c r="A319">
        <f t="shared" si="44"/>
        <v>51</v>
      </c>
      <c r="B319" s="1">
        <v>54149</v>
      </c>
      <c r="C319" s="6">
        <f t="shared" si="39"/>
        <v>0</v>
      </c>
      <c r="D319" s="6">
        <f t="shared" si="40"/>
        <v>0</v>
      </c>
      <c r="E319" s="6">
        <f t="shared" si="43"/>
        <v>0</v>
      </c>
      <c r="F319" s="6"/>
      <c r="G319" s="6"/>
      <c r="H319" s="6">
        <f t="shared" si="36"/>
        <v>0</v>
      </c>
      <c r="I319" s="6">
        <f t="shared" si="41"/>
        <v>0</v>
      </c>
      <c r="J319" s="6">
        <f t="shared" si="42"/>
        <v>0</v>
      </c>
      <c r="K319" s="6">
        <f t="shared" si="38"/>
        <v>0</v>
      </c>
      <c r="L319" s="6">
        <f t="shared" si="37"/>
        <v>0</v>
      </c>
      <c r="M319" s="17">
        <f>VLOOKUP(B319,Encargos!$A$8:$B$652,2,0)</f>
        <v>1.4080000000000002E-3</v>
      </c>
    </row>
    <row r="320" spans="1:13">
      <c r="A320">
        <f t="shared" si="44"/>
        <v>50</v>
      </c>
      <c r="B320" s="1">
        <v>54179</v>
      </c>
      <c r="C320" s="6">
        <f t="shared" si="39"/>
        <v>0</v>
      </c>
      <c r="D320" s="6">
        <f t="shared" si="40"/>
        <v>0</v>
      </c>
      <c r="E320" s="6">
        <f t="shared" si="43"/>
        <v>0</v>
      </c>
      <c r="F320" s="6"/>
      <c r="G320" s="6"/>
      <c r="H320" s="6">
        <f t="shared" si="36"/>
        <v>0</v>
      </c>
      <c r="I320" s="6">
        <f t="shared" si="41"/>
        <v>0</v>
      </c>
      <c r="J320" s="6">
        <f t="shared" si="42"/>
        <v>0</v>
      </c>
      <c r="K320" s="6">
        <f t="shared" si="38"/>
        <v>0</v>
      </c>
      <c r="L320" s="6">
        <f t="shared" si="37"/>
        <v>0</v>
      </c>
      <c r="M320" s="17">
        <f>VLOOKUP(B320,Encargos!$A$8:$B$652,2,0)</f>
        <v>1.8829999999999999E-3</v>
      </c>
    </row>
    <row r="321" spans="1:13">
      <c r="A321">
        <f t="shared" si="44"/>
        <v>49</v>
      </c>
      <c r="B321" s="1">
        <v>54210</v>
      </c>
      <c r="C321" s="6">
        <f t="shared" si="39"/>
        <v>0</v>
      </c>
      <c r="D321" s="6">
        <f t="shared" si="40"/>
        <v>0</v>
      </c>
      <c r="E321" s="6">
        <f t="shared" si="43"/>
        <v>0</v>
      </c>
      <c r="F321" s="6"/>
      <c r="G321" s="6"/>
      <c r="H321" s="6">
        <f t="shared" si="36"/>
        <v>0</v>
      </c>
      <c r="I321" s="6">
        <f t="shared" si="41"/>
        <v>0</v>
      </c>
      <c r="J321" s="6">
        <f t="shared" si="42"/>
        <v>0</v>
      </c>
      <c r="K321" s="6">
        <f t="shared" si="38"/>
        <v>0</v>
      </c>
      <c r="L321" s="6">
        <f t="shared" si="37"/>
        <v>0</v>
      </c>
      <c r="M321" s="17">
        <f>VLOOKUP(B321,Encargos!$A$8:$B$652,2,0)</f>
        <v>1.8829999999999999E-3</v>
      </c>
    </row>
    <row r="322" spans="1:13">
      <c r="A322">
        <f t="shared" si="44"/>
        <v>48</v>
      </c>
      <c r="B322" s="1">
        <v>54240</v>
      </c>
      <c r="C322" s="6">
        <f t="shared" si="39"/>
        <v>0</v>
      </c>
      <c r="D322" s="6">
        <f t="shared" si="40"/>
        <v>0</v>
      </c>
      <c r="E322" s="6">
        <f t="shared" si="43"/>
        <v>0</v>
      </c>
      <c r="F322" s="6"/>
      <c r="G322" s="6"/>
      <c r="H322" s="6">
        <f t="shared" si="36"/>
        <v>0</v>
      </c>
      <c r="I322" s="6">
        <f t="shared" si="41"/>
        <v>0</v>
      </c>
      <c r="J322" s="6">
        <f t="shared" si="42"/>
        <v>0</v>
      </c>
      <c r="K322" s="6">
        <f t="shared" si="38"/>
        <v>0</v>
      </c>
      <c r="L322" s="6">
        <f t="shared" si="37"/>
        <v>0</v>
      </c>
      <c r="M322" s="17">
        <f>VLOOKUP(B322,Encargos!$A$8:$B$652,2,0)</f>
        <v>1.645E-3</v>
      </c>
    </row>
    <row r="323" spans="1:13">
      <c r="A323">
        <f t="shared" si="44"/>
        <v>47</v>
      </c>
      <c r="B323" s="1">
        <v>54271</v>
      </c>
      <c r="C323" s="6">
        <f t="shared" si="39"/>
        <v>0</v>
      </c>
      <c r="D323" s="6">
        <f t="shared" si="40"/>
        <v>0</v>
      </c>
      <c r="E323" s="6">
        <f t="shared" si="43"/>
        <v>0</v>
      </c>
      <c r="F323" s="6"/>
      <c r="G323" s="6"/>
      <c r="H323" s="6">
        <f t="shared" si="36"/>
        <v>0</v>
      </c>
      <c r="I323" s="6">
        <f t="shared" si="41"/>
        <v>0</v>
      </c>
      <c r="J323" s="6">
        <f t="shared" si="42"/>
        <v>0</v>
      </c>
      <c r="K323" s="6">
        <f t="shared" si="38"/>
        <v>0</v>
      </c>
      <c r="L323" s="6">
        <f t="shared" si="37"/>
        <v>0</v>
      </c>
      <c r="M323" s="17">
        <f>VLOOKUP(B323,Encargos!$A$8:$B$652,2,0)</f>
        <v>1.8829999999999999E-3</v>
      </c>
    </row>
    <row r="324" spans="1:13">
      <c r="A324">
        <f t="shared" si="44"/>
        <v>46</v>
      </c>
      <c r="B324" s="1">
        <v>54302</v>
      </c>
      <c r="C324" s="6">
        <f t="shared" si="39"/>
        <v>0</v>
      </c>
      <c r="D324" s="6">
        <f t="shared" si="40"/>
        <v>0</v>
      </c>
      <c r="E324" s="6">
        <f t="shared" si="43"/>
        <v>0</v>
      </c>
      <c r="F324" s="6"/>
      <c r="G324" s="6"/>
      <c r="H324" s="6">
        <f t="shared" si="36"/>
        <v>0</v>
      </c>
      <c r="I324" s="6">
        <f t="shared" si="41"/>
        <v>0</v>
      </c>
      <c r="J324" s="6">
        <f t="shared" si="42"/>
        <v>0</v>
      </c>
      <c r="K324" s="6">
        <f t="shared" si="38"/>
        <v>0</v>
      </c>
      <c r="L324" s="6">
        <f t="shared" si="37"/>
        <v>0</v>
      </c>
      <c r="M324" s="17">
        <f>VLOOKUP(B324,Encargos!$A$8:$B$652,2,0)</f>
        <v>2.1199999999999999E-3</v>
      </c>
    </row>
    <row r="325" spans="1:13">
      <c r="A325">
        <f t="shared" si="44"/>
        <v>45</v>
      </c>
      <c r="B325" s="1">
        <v>54332</v>
      </c>
      <c r="C325" s="6">
        <f t="shared" si="39"/>
        <v>0</v>
      </c>
      <c r="D325" s="6">
        <f t="shared" si="40"/>
        <v>0</v>
      </c>
      <c r="E325" s="6">
        <f t="shared" si="43"/>
        <v>0</v>
      </c>
      <c r="F325" s="6"/>
      <c r="G325" s="6"/>
      <c r="H325" s="6">
        <f t="shared" ref="H325:H369" si="45">SUM(E325:G325)*$N$4</f>
        <v>0</v>
      </c>
      <c r="I325" s="6">
        <f t="shared" si="41"/>
        <v>0</v>
      </c>
      <c r="J325" s="6">
        <f t="shared" si="42"/>
        <v>0</v>
      </c>
      <c r="K325" s="6">
        <f t="shared" si="38"/>
        <v>0</v>
      </c>
      <c r="L325" s="6">
        <f t="shared" ref="L325:L366" si="46">SUM(E325:H325)-I325</f>
        <v>0</v>
      </c>
      <c r="M325" s="17">
        <f>VLOOKUP(B325,Encargos!$A$8:$B$652,2,0)</f>
        <v>1.645E-3</v>
      </c>
    </row>
    <row r="326" spans="1:13">
      <c r="A326">
        <f t="shared" si="44"/>
        <v>44</v>
      </c>
      <c r="B326" s="1">
        <v>54363</v>
      </c>
      <c r="C326" s="6">
        <f t="shared" si="39"/>
        <v>0</v>
      </c>
      <c r="D326" s="6">
        <f t="shared" si="40"/>
        <v>0</v>
      </c>
      <c r="E326" s="6">
        <f t="shared" si="43"/>
        <v>0</v>
      </c>
      <c r="F326" s="6"/>
      <c r="G326" s="6"/>
      <c r="H326" s="6">
        <f t="shared" si="45"/>
        <v>0</v>
      </c>
      <c r="I326" s="6">
        <f t="shared" si="41"/>
        <v>0</v>
      </c>
      <c r="J326" s="6">
        <f t="shared" si="42"/>
        <v>0</v>
      </c>
      <c r="K326" s="6">
        <f t="shared" si="38"/>
        <v>0</v>
      </c>
      <c r="L326" s="6">
        <f t="shared" si="46"/>
        <v>0</v>
      </c>
      <c r="M326" s="17">
        <f>VLOOKUP(B326,Encargos!$A$8:$B$652,2,0)</f>
        <v>1.8829999999999999E-3</v>
      </c>
    </row>
    <row r="327" spans="1:13">
      <c r="A327">
        <f t="shared" si="44"/>
        <v>43</v>
      </c>
      <c r="B327" s="1">
        <v>54393</v>
      </c>
      <c r="C327" s="6">
        <f t="shared" si="39"/>
        <v>0</v>
      </c>
      <c r="D327" s="6">
        <f t="shared" si="40"/>
        <v>0</v>
      </c>
      <c r="E327" s="6">
        <f t="shared" si="43"/>
        <v>0</v>
      </c>
      <c r="F327" s="6"/>
      <c r="G327" s="6"/>
      <c r="H327" s="6">
        <f t="shared" si="45"/>
        <v>0</v>
      </c>
      <c r="I327" s="6">
        <f t="shared" si="41"/>
        <v>0</v>
      </c>
      <c r="J327" s="6">
        <f t="shared" si="42"/>
        <v>0</v>
      </c>
      <c r="K327" s="6">
        <f t="shared" ref="K327:K369" si="47">I327-J327</f>
        <v>0</v>
      </c>
      <c r="L327" s="6">
        <f t="shared" si="46"/>
        <v>0</v>
      </c>
      <c r="M327" s="17">
        <f>VLOOKUP(B327,Encargos!$A$8:$B$652,2,0)</f>
        <v>1.8829999999999999E-3</v>
      </c>
    </row>
    <row r="328" spans="1:13">
      <c r="A328">
        <f t="shared" si="44"/>
        <v>42</v>
      </c>
      <c r="B328" s="1">
        <v>54424</v>
      </c>
      <c r="C328" s="6">
        <f t="shared" si="39"/>
        <v>0</v>
      </c>
      <c r="D328" s="6">
        <f t="shared" si="40"/>
        <v>0</v>
      </c>
      <c r="E328" s="6">
        <f t="shared" si="43"/>
        <v>0</v>
      </c>
      <c r="F328" s="6"/>
      <c r="G328" s="6"/>
      <c r="H328" s="6">
        <f t="shared" si="45"/>
        <v>0</v>
      </c>
      <c r="I328" s="6">
        <f t="shared" si="41"/>
        <v>0</v>
      </c>
      <c r="J328" s="6">
        <f t="shared" si="42"/>
        <v>0</v>
      </c>
      <c r="K328" s="6">
        <f t="shared" si="47"/>
        <v>0</v>
      </c>
      <c r="L328" s="6">
        <f t="shared" si="46"/>
        <v>0</v>
      </c>
      <c r="M328" s="17">
        <f>VLOOKUP(B328,Encargos!$A$8:$B$652,2,0)</f>
        <v>1.645E-3</v>
      </c>
    </row>
    <row r="329" spans="1:13">
      <c r="A329">
        <f t="shared" si="44"/>
        <v>41</v>
      </c>
      <c r="B329" s="1">
        <v>54455</v>
      </c>
      <c r="C329" s="6">
        <f t="shared" si="39"/>
        <v>0</v>
      </c>
      <c r="D329" s="6">
        <f t="shared" si="40"/>
        <v>0</v>
      </c>
      <c r="E329" s="6">
        <f t="shared" si="43"/>
        <v>0</v>
      </c>
      <c r="F329" s="6"/>
      <c r="G329" s="6"/>
      <c r="H329" s="6">
        <f t="shared" si="45"/>
        <v>0</v>
      </c>
      <c r="I329" s="6">
        <f t="shared" si="41"/>
        <v>0</v>
      </c>
      <c r="J329" s="6">
        <f t="shared" si="42"/>
        <v>0</v>
      </c>
      <c r="K329" s="6">
        <f t="shared" si="47"/>
        <v>0</v>
      </c>
      <c r="L329" s="6">
        <f t="shared" si="46"/>
        <v>0</v>
      </c>
      <c r="M329" s="17">
        <f>VLOOKUP(B329,Encargos!$A$8:$B$652,2,0)</f>
        <v>2.1199999999999999E-3</v>
      </c>
    </row>
    <row r="330" spans="1:13">
      <c r="A330">
        <f t="shared" si="44"/>
        <v>40</v>
      </c>
      <c r="B330" s="1">
        <v>54483</v>
      </c>
      <c r="C330" s="6">
        <f t="shared" ref="C330:C369" si="48">L329</f>
        <v>0</v>
      </c>
      <c r="D330" s="6">
        <f t="shared" ref="D330:D369" si="49">C330*M330</f>
        <v>0</v>
      </c>
      <c r="E330" s="6">
        <f t="shared" si="43"/>
        <v>0</v>
      </c>
      <c r="F330" s="6"/>
      <c r="G330" s="6"/>
      <c r="H330" s="6">
        <f t="shared" si="45"/>
        <v>0</v>
      </c>
      <c r="I330" s="6">
        <f t="shared" ref="I330:I369" si="50">PMT($N$4,A330,-SUM(E330:G330))</f>
        <v>0</v>
      </c>
      <c r="J330" s="6">
        <f t="shared" ref="J330:J369" si="51">H330</f>
        <v>0</v>
      </c>
      <c r="K330" s="6">
        <f t="shared" si="47"/>
        <v>0</v>
      </c>
      <c r="L330" s="6">
        <f t="shared" si="46"/>
        <v>0</v>
      </c>
      <c r="M330" s="17">
        <f>VLOOKUP(B330,Encargos!$A$8:$B$652,2,0)</f>
        <v>1.6639999999999999E-3</v>
      </c>
    </row>
    <row r="331" spans="1:13">
      <c r="A331">
        <f t="shared" si="44"/>
        <v>39</v>
      </c>
      <c r="B331" s="1">
        <v>54514</v>
      </c>
      <c r="C331" s="6">
        <f t="shared" si="48"/>
        <v>0</v>
      </c>
      <c r="D331" s="6">
        <f t="shared" si="49"/>
        <v>0</v>
      </c>
      <c r="E331" s="6">
        <f t="shared" ref="E331:E369" si="52">C331+D331</f>
        <v>0</v>
      </c>
      <c r="F331" s="6"/>
      <c r="G331" s="6"/>
      <c r="H331" s="6">
        <f t="shared" si="45"/>
        <v>0</v>
      </c>
      <c r="I331" s="6">
        <f t="shared" si="50"/>
        <v>0</v>
      </c>
      <c r="J331" s="6">
        <f t="shared" si="51"/>
        <v>0</v>
      </c>
      <c r="K331" s="6">
        <f t="shared" si="47"/>
        <v>0</v>
      </c>
      <c r="L331" s="6">
        <f t="shared" si="46"/>
        <v>0</v>
      </c>
      <c r="M331" s="17">
        <f>VLOOKUP(B331,Encargos!$A$8:$B$652,2,0)</f>
        <v>1.426E-3</v>
      </c>
    </row>
    <row r="332" spans="1:13">
      <c r="A332">
        <f t="shared" ref="A332:A369" si="53">A331-1</f>
        <v>38</v>
      </c>
      <c r="B332" s="1">
        <v>54544</v>
      </c>
      <c r="C332" s="6">
        <f t="shared" si="48"/>
        <v>0</v>
      </c>
      <c r="D332" s="6">
        <f t="shared" si="49"/>
        <v>0</v>
      </c>
      <c r="E332" s="6">
        <f t="shared" si="52"/>
        <v>0</v>
      </c>
      <c r="F332" s="6"/>
      <c r="G332" s="6"/>
      <c r="H332" s="6">
        <f t="shared" si="45"/>
        <v>0</v>
      </c>
      <c r="I332" s="6">
        <f t="shared" si="50"/>
        <v>0</v>
      </c>
      <c r="J332" s="6">
        <f t="shared" si="51"/>
        <v>0</v>
      </c>
      <c r="K332" s="6">
        <f t="shared" si="47"/>
        <v>0</v>
      </c>
      <c r="L332" s="6">
        <f t="shared" si="46"/>
        <v>0</v>
      </c>
      <c r="M332" s="17">
        <f>VLOOKUP(B332,Encargos!$A$8:$B$652,2,0)</f>
        <v>2.1410000000000001E-3</v>
      </c>
    </row>
    <row r="333" spans="1:13">
      <c r="A333">
        <f t="shared" si="53"/>
        <v>37</v>
      </c>
      <c r="B333" s="1">
        <v>54575</v>
      </c>
      <c r="C333" s="6">
        <f t="shared" si="48"/>
        <v>0</v>
      </c>
      <c r="D333" s="6">
        <f t="shared" si="49"/>
        <v>0</v>
      </c>
      <c r="E333" s="6">
        <f t="shared" si="52"/>
        <v>0</v>
      </c>
      <c r="F333" s="6"/>
      <c r="G333" s="6"/>
      <c r="H333" s="6">
        <f t="shared" si="45"/>
        <v>0</v>
      </c>
      <c r="I333" s="6">
        <f t="shared" si="50"/>
        <v>0</v>
      </c>
      <c r="J333" s="6">
        <f t="shared" si="51"/>
        <v>0</v>
      </c>
      <c r="K333" s="6">
        <f t="shared" si="47"/>
        <v>0</v>
      </c>
      <c r="L333" s="6">
        <f t="shared" si="46"/>
        <v>0</v>
      </c>
      <c r="M333" s="17">
        <f>VLOOKUP(B333,Encargos!$A$8:$B$652,2,0)</f>
        <v>1.903E-3</v>
      </c>
    </row>
    <row r="334" spans="1:13">
      <c r="A334">
        <f t="shared" si="53"/>
        <v>36</v>
      </c>
      <c r="B334" s="1">
        <v>54605</v>
      </c>
      <c r="C334" s="6">
        <f t="shared" si="48"/>
        <v>0</v>
      </c>
      <c r="D334" s="6">
        <f t="shared" si="49"/>
        <v>0</v>
      </c>
      <c r="E334" s="6">
        <f t="shared" si="52"/>
        <v>0</v>
      </c>
      <c r="F334" s="6"/>
      <c r="G334" s="6"/>
      <c r="H334" s="6">
        <f t="shared" si="45"/>
        <v>0</v>
      </c>
      <c r="I334" s="6">
        <f t="shared" si="50"/>
        <v>0</v>
      </c>
      <c r="J334" s="6">
        <f t="shared" si="51"/>
        <v>0</v>
      </c>
      <c r="K334" s="6">
        <f t="shared" si="47"/>
        <v>0</v>
      </c>
      <c r="L334" s="6">
        <f t="shared" si="46"/>
        <v>0</v>
      </c>
      <c r="M334" s="17">
        <f>VLOOKUP(B334,Encargos!$A$8:$B$652,2,0)</f>
        <v>1.6639999999999999E-3</v>
      </c>
    </row>
    <row r="335" spans="1:13">
      <c r="A335">
        <f t="shared" si="53"/>
        <v>35</v>
      </c>
      <c r="B335" s="1">
        <v>54636</v>
      </c>
      <c r="C335" s="6">
        <f t="shared" si="48"/>
        <v>0</v>
      </c>
      <c r="D335" s="6">
        <f t="shared" si="49"/>
        <v>0</v>
      </c>
      <c r="E335" s="6">
        <f t="shared" si="52"/>
        <v>0</v>
      </c>
      <c r="F335" s="6"/>
      <c r="G335" s="6"/>
      <c r="H335" s="6">
        <f t="shared" si="45"/>
        <v>0</v>
      </c>
      <c r="I335" s="6">
        <f t="shared" si="50"/>
        <v>0</v>
      </c>
      <c r="J335" s="6">
        <f t="shared" si="51"/>
        <v>0</v>
      </c>
      <c r="K335" s="6">
        <f t="shared" si="47"/>
        <v>0</v>
      </c>
      <c r="L335" s="6">
        <f t="shared" si="46"/>
        <v>0</v>
      </c>
      <c r="M335" s="17">
        <f>VLOOKUP(B335,Encargos!$A$8:$B$652,2,0)</f>
        <v>1.903E-3</v>
      </c>
    </row>
    <row r="336" spans="1:13">
      <c r="A336">
        <f t="shared" si="53"/>
        <v>34</v>
      </c>
      <c r="B336" s="1">
        <v>54667</v>
      </c>
      <c r="C336" s="6">
        <f t="shared" si="48"/>
        <v>0</v>
      </c>
      <c r="D336" s="6">
        <f t="shared" si="49"/>
        <v>0</v>
      </c>
      <c r="E336" s="6">
        <f t="shared" si="52"/>
        <v>0</v>
      </c>
      <c r="F336" s="6"/>
      <c r="G336" s="6"/>
      <c r="H336" s="6">
        <f t="shared" si="45"/>
        <v>0</v>
      </c>
      <c r="I336" s="6">
        <f t="shared" si="50"/>
        <v>0</v>
      </c>
      <c r="J336" s="6">
        <f t="shared" si="51"/>
        <v>0</v>
      </c>
      <c r="K336" s="6">
        <f t="shared" si="47"/>
        <v>0</v>
      </c>
      <c r="L336" s="6">
        <f t="shared" si="46"/>
        <v>0</v>
      </c>
      <c r="M336" s="17">
        <f>VLOOKUP(B336,Encargos!$A$8:$B$652,2,0)</f>
        <v>1.903E-3</v>
      </c>
    </row>
    <row r="337" spans="1:13">
      <c r="A337">
        <f t="shared" si="53"/>
        <v>33</v>
      </c>
      <c r="B337" s="1">
        <v>54697</v>
      </c>
      <c r="C337" s="6">
        <f t="shared" si="48"/>
        <v>0</v>
      </c>
      <c r="D337" s="6">
        <f t="shared" si="49"/>
        <v>0</v>
      </c>
      <c r="E337" s="6">
        <f t="shared" si="52"/>
        <v>0</v>
      </c>
      <c r="F337" s="6"/>
      <c r="G337" s="6"/>
      <c r="H337" s="6">
        <f t="shared" si="45"/>
        <v>0</v>
      </c>
      <c r="I337" s="6">
        <f t="shared" si="50"/>
        <v>0</v>
      </c>
      <c r="J337" s="6">
        <f t="shared" si="51"/>
        <v>0</v>
      </c>
      <c r="K337" s="6">
        <f t="shared" si="47"/>
        <v>0</v>
      </c>
      <c r="L337" s="6">
        <f t="shared" si="46"/>
        <v>0</v>
      </c>
      <c r="M337" s="17">
        <f>VLOOKUP(B337,Encargos!$A$8:$B$652,2,0)</f>
        <v>1.903E-3</v>
      </c>
    </row>
    <row r="338" spans="1:13">
      <c r="A338">
        <f t="shared" si="53"/>
        <v>32</v>
      </c>
      <c r="B338" s="1">
        <v>54728</v>
      </c>
      <c r="C338" s="6">
        <f t="shared" si="48"/>
        <v>0</v>
      </c>
      <c r="D338" s="6">
        <f t="shared" si="49"/>
        <v>0</v>
      </c>
      <c r="E338" s="6">
        <f t="shared" si="52"/>
        <v>0</v>
      </c>
      <c r="F338" s="6"/>
      <c r="G338" s="6"/>
      <c r="H338" s="6">
        <f t="shared" si="45"/>
        <v>0</v>
      </c>
      <c r="I338" s="6">
        <f t="shared" si="50"/>
        <v>0</v>
      </c>
      <c r="J338" s="6">
        <f t="shared" si="51"/>
        <v>0</v>
      </c>
      <c r="K338" s="6">
        <f t="shared" si="47"/>
        <v>0</v>
      </c>
      <c r="L338" s="6">
        <f t="shared" si="46"/>
        <v>0</v>
      </c>
      <c r="M338" s="17">
        <f>VLOOKUP(B338,Encargos!$A$8:$B$652,2,0)</f>
        <v>1.903E-3</v>
      </c>
    </row>
    <row r="339" spans="1:13">
      <c r="A339">
        <f t="shared" si="53"/>
        <v>31</v>
      </c>
      <c r="B339" s="1">
        <v>54758</v>
      </c>
      <c r="C339" s="6">
        <f t="shared" si="48"/>
        <v>0</v>
      </c>
      <c r="D339" s="6">
        <f t="shared" si="49"/>
        <v>0</v>
      </c>
      <c r="E339" s="6">
        <f t="shared" si="52"/>
        <v>0</v>
      </c>
      <c r="F339" s="6"/>
      <c r="G339" s="6"/>
      <c r="H339" s="6">
        <f t="shared" si="45"/>
        <v>0</v>
      </c>
      <c r="I339" s="6">
        <f t="shared" si="50"/>
        <v>0</v>
      </c>
      <c r="J339" s="6">
        <f t="shared" si="51"/>
        <v>0</v>
      </c>
      <c r="K339" s="6">
        <f t="shared" si="47"/>
        <v>0</v>
      </c>
      <c r="L339" s="6">
        <f t="shared" si="46"/>
        <v>0</v>
      </c>
      <c r="M339" s="17">
        <f>VLOOKUP(B339,Encargos!$A$8:$B$652,2,0)</f>
        <v>1.6639999999999999E-3</v>
      </c>
    </row>
    <row r="340" spans="1:13">
      <c r="A340">
        <f t="shared" si="53"/>
        <v>30</v>
      </c>
      <c r="B340" s="1">
        <v>54789</v>
      </c>
      <c r="C340" s="6">
        <f t="shared" si="48"/>
        <v>0</v>
      </c>
      <c r="D340" s="6">
        <f t="shared" si="49"/>
        <v>0</v>
      </c>
      <c r="E340" s="6">
        <f t="shared" si="52"/>
        <v>0</v>
      </c>
      <c r="F340" s="6"/>
      <c r="G340" s="6"/>
      <c r="H340" s="6">
        <f t="shared" si="45"/>
        <v>0</v>
      </c>
      <c r="I340" s="6">
        <f t="shared" si="50"/>
        <v>0</v>
      </c>
      <c r="J340" s="6">
        <f t="shared" si="51"/>
        <v>0</v>
      </c>
      <c r="K340" s="6">
        <f t="shared" si="47"/>
        <v>0</v>
      </c>
      <c r="L340" s="6">
        <f t="shared" si="46"/>
        <v>0</v>
      </c>
      <c r="M340" s="17">
        <f>VLOOKUP(B340,Encargos!$A$8:$B$652,2,0)</f>
        <v>1.903E-3</v>
      </c>
    </row>
    <row r="341" spans="1:13">
      <c r="A341">
        <f t="shared" si="53"/>
        <v>29</v>
      </c>
      <c r="B341" s="1">
        <v>54820</v>
      </c>
      <c r="C341" s="6">
        <f t="shared" si="48"/>
        <v>0</v>
      </c>
      <c r="D341" s="6">
        <f t="shared" si="49"/>
        <v>0</v>
      </c>
      <c r="E341" s="6">
        <f t="shared" si="52"/>
        <v>0</v>
      </c>
      <c r="F341" s="6"/>
      <c r="G341" s="6"/>
      <c r="H341" s="6">
        <f t="shared" si="45"/>
        <v>0</v>
      </c>
      <c r="I341" s="6">
        <f t="shared" si="50"/>
        <v>0</v>
      </c>
      <c r="J341" s="6">
        <f t="shared" si="51"/>
        <v>0</v>
      </c>
      <c r="K341" s="6">
        <f t="shared" si="47"/>
        <v>0</v>
      </c>
      <c r="L341" s="6">
        <f t="shared" si="46"/>
        <v>0</v>
      </c>
      <c r="M341" s="17">
        <f>VLOOKUP(B341,Encargos!$A$8:$B$652,2,0)</f>
        <v>2.1410000000000001E-3</v>
      </c>
    </row>
    <row r="342" spans="1:13">
      <c r="A342">
        <f t="shared" si="53"/>
        <v>28</v>
      </c>
      <c r="B342" s="1">
        <v>54848</v>
      </c>
      <c r="C342" s="6">
        <f t="shared" si="48"/>
        <v>0</v>
      </c>
      <c r="D342" s="6">
        <f t="shared" si="49"/>
        <v>0</v>
      </c>
      <c r="E342" s="6">
        <f t="shared" si="52"/>
        <v>0</v>
      </c>
      <c r="F342" s="6"/>
      <c r="G342" s="6"/>
      <c r="H342" s="6">
        <f t="shared" si="45"/>
        <v>0</v>
      </c>
      <c r="I342" s="6">
        <f t="shared" si="50"/>
        <v>0</v>
      </c>
      <c r="J342" s="6">
        <f t="shared" si="51"/>
        <v>0</v>
      </c>
      <c r="K342" s="6">
        <f t="shared" si="47"/>
        <v>0</v>
      </c>
      <c r="L342" s="6">
        <f t="shared" si="46"/>
        <v>0</v>
      </c>
      <c r="M342" s="17">
        <f>VLOOKUP(B342,Encargos!$A$8:$B$652,2,0)</f>
        <v>1.684E-3</v>
      </c>
    </row>
    <row r="343" spans="1:13">
      <c r="A343">
        <f t="shared" si="53"/>
        <v>27</v>
      </c>
      <c r="B343" s="1">
        <v>54879</v>
      </c>
      <c r="C343" s="6">
        <f t="shared" si="48"/>
        <v>0</v>
      </c>
      <c r="D343" s="6">
        <f t="shared" si="49"/>
        <v>0</v>
      </c>
      <c r="E343" s="6">
        <f t="shared" si="52"/>
        <v>0</v>
      </c>
      <c r="F343" s="6"/>
      <c r="G343" s="6"/>
      <c r="H343" s="6">
        <f t="shared" si="45"/>
        <v>0</v>
      </c>
      <c r="I343" s="6">
        <f t="shared" si="50"/>
        <v>0</v>
      </c>
      <c r="J343" s="6">
        <f t="shared" si="51"/>
        <v>0</v>
      </c>
      <c r="K343" s="6">
        <f t="shared" si="47"/>
        <v>0</v>
      </c>
      <c r="L343" s="6">
        <f t="shared" si="46"/>
        <v>0</v>
      </c>
      <c r="M343" s="17">
        <f>VLOOKUP(B343,Encargos!$A$8:$B$652,2,0)</f>
        <v>1.4450000000000001E-3</v>
      </c>
    </row>
    <row r="344" spans="1:13">
      <c r="A344">
        <f t="shared" si="53"/>
        <v>26</v>
      </c>
      <c r="B344" s="1">
        <v>54909</v>
      </c>
      <c r="C344" s="6">
        <f t="shared" si="48"/>
        <v>0</v>
      </c>
      <c r="D344" s="6">
        <f t="shared" si="49"/>
        <v>0</v>
      </c>
      <c r="E344" s="6">
        <f t="shared" si="52"/>
        <v>0</v>
      </c>
      <c r="F344" s="6"/>
      <c r="G344" s="6"/>
      <c r="H344" s="6">
        <f t="shared" si="45"/>
        <v>0</v>
      </c>
      <c r="I344" s="6">
        <f t="shared" si="50"/>
        <v>0</v>
      </c>
      <c r="J344" s="6">
        <f t="shared" si="51"/>
        <v>0</v>
      </c>
      <c r="K344" s="6">
        <f t="shared" si="47"/>
        <v>0</v>
      </c>
      <c r="L344" s="6">
        <f t="shared" si="46"/>
        <v>0</v>
      </c>
      <c r="M344" s="17">
        <f>VLOOKUP(B344,Encargos!$A$8:$B$652,2,0)</f>
        <v>2.1619999999999999E-3</v>
      </c>
    </row>
    <row r="345" spans="1:13">
      <c r="A345">
        <f t="shared" si="53"/>
        <v>25</v>
      </c>
      <c r="B345" s="1">
        <v>54940</v>
      </c>
      <c r="C345" s="6">
        <f t="shared" si="48"/>
        <v>0</v>
      </c>
      <c r="D345" s="6">
        <f t="shared" si="49"/>
        <v>0</v>
      </c>
      <c r="E345" s="6">
        <f t="shared" si="52"/>
        <v>0</v>
      </c>
      <c r="F345" s="6"/>
      <c r="G345" s="6"/>
      <c r="H345" s="6">
        <f t="shared" si="45"/>
        <v>0</v>
      </c>
      <c r="I345" s="6">
        <f t="shared" si="50"/>
        <v>0</v>
      </c>
      <c r="J345" s="6">
        <f t="shared" si="51"/>
        <v>0</v>
      </c>
      <c r="K345" s="6">
        <f t="shared" si="47"/>
        <v>0</v>
      </c>
      <c r="L345" s="6">
        <f t="shared" si="46"/>
        <v>0</v>
      </c>
      <c r="M345" s="17">
        <f>VLOOKUP(B345,Encargos!$A$8:$B$652,2,0)</f>
        <v>1.684E-3</v>
      </c>
    </row>
    <row r="346" spans="1:13">
      <c r="A346">
        <f t="shared" si="53"/>
        <v>24</v>
      </c>
      <c r="B346" s="1">
        <v>54970</v>
      </c>
      <c r="C346" s="6">
        <f t="shared" si="48"/>
        <v>0</v>
      </c>
      <c r="D346" s="6">
        <f t="shared" si="49"/>
        <v>0</v>
      </c>
      <c r="E346" s="6">
        <f t="shared" si="52"/>
        <v>0</v>
      </c>
      <c r="F346" s="6"/>
      <c r="G346" s="6"/>
      <c r="H346" s="6">
        <f t="shared" si="45"/>
        <v>0</v>
      </c>
      <c r="I346" s="6">
        <f t="shared" si="50"/>
        <v>0</v>
      </c>
      <c r="J346" s="6">
        <f t="shared" si="51"/>
        <v>0</v>
      </c>
      <c r="K346" s="6">
        <f t="shared" si="47"/>
        <v>0</v>
      </c>
      <c r="L346" s="6">
        <f t="shared" si="46"/>
        <v>0</v>
      </c>
      <c r="M346" s="17">
        <f>VLOOKUP(B346,Encargos!$A$8:$B$652,2,0)</f>
        <v>1.923E-3</v>
      </c>
    </row>
    <row r="347" spans="1:13">
      <c r="A347">
        <f t="shared" si="53"/>
        <v>23</v>
      </c>
      <c r="B347" s="1">
        <v>55001</v>
      </c>
      <c r="C347" s="6">
        <f t="shared" si="48"/>
        <v>0</v>
      </c>
      <c r="D347" s="6">
        <f t="shared" si="49"/>
        <v>0</v>
      </c>
      <c r="E347" s="6">
        <f t="shared" si="52"/>
        <v>0</v>
      </c>
      <c r="F347" s="6"/>
      <c r="G347" s="6"/>
      <c r="H347" s="6">
        <f t="shared" si="45"/>
        <v>0</v>
      </c>
      <c r="I347" s="6">
        <f t="shared" si="50"/>
        <v>0</v>
      </c>
      <c r="J347" s="6">
        <f t="shared" si="51"/>
        <v>0</v>
      </c>
      <c r="K347" s="6">
        <f t="shared" si="47"/>
        <v>0</v>
      </c>
      <c r="L347" s="6">
        <f t="shared" si="46"/>
        <v>0</v>
      </c>
      <c r="M347" s="17">
        <f>VLOOKUP(B347,Encargos!$A$8:$B$652,2,0)</f>
        <v>1.923E-3</v>
      </c>
    </row>
    <row r="348" spans="1:13">
      <c r="A348">
        <f t="shared" si="53"/>
        <v>22</v>
      </c>
      <c r="B348" s="1">
        <v>55032</v>
      </c>
      <c r="C348" s="6">
        <f t="shared" si="48"/>
        <v>0</v>
      </c>
      <c r="D348" s="6">
        <f t="shared" si="49"/>
        <v>0</v>
      </c>
      <c r="E348" s="6">
        <f t="shared" si="52"/>
        <v>0</v>
      </c>
      <c r="F348" s="6"/>
      <c r="G348" s="6"/>
      <c r="H348" s="6">
        <f t="shared" si="45"/>
        <v>0</v>
      </c>
      <c r="I348" s="6">
        <f t="shared" si="50"/>
        <v>0</v>
      </c>
      <c r="J348" s="6">
        <f t="shared" si="51"/>
        <v>0</v>
      </c>
      <c r="K348" s="6">
        <f t="shared" si="47"/>
        <v>0</v>
      </c>
      <c r="L348" s="6">
        <f t="shared" si="46"/>
        <v>0</v>
      </c>
      <c r="M348" s="17">
        <f>VLOOKUP(B348,Encargos!$A$8:$B$652,2,0)</f>
        <v>1.684E-3</v>
      </c>
    </row>
    <row r="349" spans="1:13">
      <c r="A349">
        <f t="shared" si="53"/>
        <v>21</v>
      </c>
      <c r="B349" s="1">
        <v>55062</v>
      </c>
      <c r="C349" s="6">
        <f t="shared" si="48"/>
        <v>0</v>
      </c>
      <c r="D349" s="6">
        <f t="shared" si="49"/>
        <v>0</v>
      </c>
      <c r="E349" s="6">
        <f t="shared" si="52"/>
        <v>0</v>
      </c>
      <c r="F349" s="6"/>
      <c r="G349" s="6"/>
      <c r="H349" s="6">
        <f t="shared" si="45"/>
        <v>0</v>
      </c>
      <c r="I349" s="6">
        <f t="shared" si="50"/>
        <v>0</v>
      </c>
      <c r="J349" s="6">
        <f t="shared" si="51"/>
        <v>0</v>
      </c>
      <c r="K349" s="6">
        <f t="shared" si="47"/>
        <v>0</v>
      </c>
      <c r="L349" s="6">
        <f t="shared" si="46"/>
        <v>0</v>
      </c>
      <c r="M349" s="17">
        <f>VLOOKUP(B349,Encargos!$A$8:$B$652,2,0)</f>
        <v>2.1619999999999999E-3</v>
      </c>
    </row>
    <row r="350" spans="1:13">
      <c r="A350">
        <f t="shared" si="53"/>
        <v>20</v>
      </c>
      <c r="B350" s="1">
        <v>55093</v>
      </c>
      <c r="C350" s="6">
        <f t="shared" si="48"/>
        <v>0</v>
      </c>
      <c r="D350" s="6">
        <f t="shared" si="49"/>
        <v>0</v>
      </c>
      <c r="E350" s="6">
        <f t="shared" si="52"/>
        <v>0</v>
      </c>
      <c r="F350" s="6"/>
      <c r="G350" s="6"/>
      <c r="H350" s="6">
        <f t="shared" si="45"/>
        <v>0</v>
      </c>
      <c r="I350" s="6">
        <f t="shared" si="50"/>
        <v>0</v>
      </c>
      <c r="J350" s="6">
        <f t="shared" si="51"/>
        <v>0</v>
      </c>
      <c r="K350" s="6">
        <f t="shared" si="47"/>
        <v>0</v>
      </c>
      <c r="L350" s="6">
        <f t="shared" si="46"/>
        <v>0</v>
      </c>
      <c r="M350" s="17">
        <f>VLOOKUP(B350,Encargos!$A$8:$B$652,2,0)</f>
        <v>1.923E-3</v>
      </c>
    </row>
    <row r="351" spans="1:13">
      <c r="A351">
        <f t="shared" si="53"/>
        <v>19</v>
      </c>
      <c r="B351" s="1">
        <v>55123</v>
      </c>
      <c r="C351" s="6">
        <f t="shared" si="48"/>
        <v>0</v>
      </c>
      <c r="D351" s="6">
        <f t="shared" si="49"/>
        <v>0</v>
      </c>
      <c r="E351" s="6">
        <f t="shared" si="52"/>
        <v>0</v>
      </c>
      <c r="F351" s="6"/>
      <c r="G351" s="6"/>
      <c r="H351" s="6">
        <f t="shared" si="45"/>
        <v>0</v>
      </c>
      <c r="I351" s="6">
        <f t="shared" si="50"/>
        <v>0</v>
      </c>
      <c r="J351" s="6">
        <f t="shared" si="51"/>
        <v>0</v>
      </c>
      <c r="K351" s="6">
        <f t="shared" si="47"/>
        <v>0</v>
      </c>
      <c r="L351" s="6">
        <f t="shared" si="46"/>
        <v>0</v>
      </c>
      <c r="M351" s="17">
        <f>VLOOKUP(B351,Encargos!$A$8:$B$652,2,0)</f>
        <v>1.684E-3</v>
      </c>
    </row>
    <row r="352" spans="1:13">
      <c r="A352">
        <f t="shared" si="53"/>
        <v>18</v>
      </c>
      <c r="B352" s="1">
        <v>55154</v>
      </c>
      <c r="C352" s="6">
        <f t="shared" si="48"/>
        <v>0</v>
      </c>
      <c r="D352" s="6">
        <f t="shared" si="49"/>
        <v>0</v>
      </c>
      <c r="E352" s="6">
        <f t="shared" si="52"/>
        <v>0</v>
      </c>
      <c r="F352" s="6"/>
      <c r="G352" s="6"/>
      <c r="H352" s="6">
        <f t="shared" si="45"/>
        <v>0</v>
      </c>
      <c r="I352" s="6">
        <f t="shared" si="50"/>
        <v>0</v>
      </c>
      <c r="J352" s="6">
        <f t="shared" si="51"/>
        <v>0</v>
      </c>
      <c r="K352" s="6">
        <f t="shared" si="47"/>
        <v>0</v>
      </c>
      <c r="L352" s="6">
        <f t="shared" si="46"/>
        <v>0</v>
      </c>
      <c r="M352" s="17">
        <f>VLOOKUP(B352,Encargos!$A$8:$B$652,2,0)</f>
        <v>1.923E-3</v>
      </c>
    </row>
    <row r="353" spans="1:13">
      <c r="A353">
        <f t="shared" si="53"/>
        <v>17</v>
      </c>
      <c r="B353" s="1">
        <v>55185</v>
      </c>
      <c r="C353" s="6">
        <f t="shared" si="48"/>
        <v>0</v>
      </c>
      <c r="D353" s="6">
        <f t="shared" si="49"/>
        <v>0</v>
      </c>
      <c r="E353" s="6">
        <f t="shared" si="52"/>
        <v>0</v>
      </c>
      <c r="F353" s="6"/>
      <c r="G353" s="6"/>
      <c r="H353" s="6">
        <f t="shared" si="45"/>
        <v>0</v>
      </c>
      <c r="I353" s="6">
        <f t="shared" si="50"/>
        <v>0</v>
      </c>
      <c r="J353" s="6">
        <f t="shared" si="51"/>
        <v>0</v>
      </c>
      <c r="K353" s="6">
        <f t="shared" si="47"/>
        <v>0</v>
      </c>
      <c r="L353" s="6">
        <f t="shared" si="46"/>
        <v>0</v>
      </c>
      <c r="M353" s="17">
        <f>VLOOKUP(B353,Encargos!$A$8:$B$652,2,0)</f>
        <v>1.923E-3</v>
      </c>
    </row>
    <row r="354" spans="1:13">
      <c r="A354">
        <f t="shared" si="53"/>
        <v>16</v>
      </c>
      <c r="B354" s="1">
        <v>55213</v>
      </c>
      <c r="C354" s="6">
        <f t="shared" si="48"/>
        <v>0</v>
      </c>
      <c r="D354" s="6">
        <f t="shared" si="49"/>
        <v>0</v>
      </c>
      <c r="E354" s="6">
        <f t="shared" si="52"/>
        <v>0</v>
      </c>
      <c r="F354" s="6"/>
      <c r="G354" s="6"/>
      <c r="H354" s="6">
        <f t="shared" si="45"/>
        <v>0</v>
      </c>
      <c r="I354" s="6">
        <f t="shared" si="50"/>
        <v>0</v>
      </c>
      <c r="J354" s="6">
        <f t="shared" si="51"/>
        <v>0</v>
      </c>
      <c r="K354" s="6">
        <f t="shared" si="47"/>
        <v>0</v>
      </c>
      <c r="L354" s="6">
        <f t="shared" si="46"/>
        <v>0</v>
      </c>
      <c r="M354" s="17">
        <f>VLOOKUP(B354,Encargos!$A$8:$B$652,2,0)</f>
        <v>1.923E-3</v>
      </c>
    </row>
    <row r="355" spans="1:13">
      <c r="A355">
        <f t="shared" si="53"/>
        <v>15</v>
      </c>
      <c r="B355" s="1">
        <v>55244</v>
      </c>
      <c r="C355" s="6">
        <f t="shared" si="48"/>
        <v>0</v>
      </c>
      <c r="D355" s="6">
        <f t="shared" si="49"/>
        <v>0</v>
      </c>
      <c r="E355" s="6">
        <f t="shared" si="52"/>
        <v>0</v>
      </c>
      <c r="F355" s="6"/>
      <c r="G355" s="6"/>
      <c r="H355" s="6">
        <f t="shared" si="45"/>
        <v>0</v>
      </c>
      <c r="I355" s="6">
        <f t="shared" si="50"/>
        <v>0</v>
      </c>
      <c r="J355" s="6">
        <f t="shared" si="51"/>
        <v>0</v>
      </c>
      <c r="K355" s="6">
        <f t="shared" si="47"/>
        <v>0</v>
      </c>
      <c r="L355" s="6">
        <f t="shared" si="46"/>
        <v>0</v>
      </c>
      <c r="M355" s="17">
        <f>VLOOKUP(B355,Encargos!$A$8:$B$652,2,0)</f>
        <v>1.4450000000000001E-3</v>
      </c>
    </row>
    <row r="356" spans="1:13">
      <c r="A356">
        <f t="shared" si="53"/>
        <v>14</v>
      </c>
      <c r="B356" s="1">
        <v>55274</v>
      </c>
      <c r="C356" s="6">
        <f t="shared" si="48"/>
        <v>0</v>
      </c>
      <c r="D356" s="6">
        <f t="shared" si="49"/>
        <v>0</v>
      </c>
      <c r="E356" s="6">
        <f t="shared" si="52"/>
        <v>0</v>
      </c>
      <c r="F356" s="6"/>
      <c r="G356" s="6"/>
      <c r="H356" s="6">
        <f t="shared" si="45"/>
        <v>0</v>
      </c>
      <c r="I356" s="6">
        <f t="shared" si="50"/>
        <v>0</v>
      </c>
      <c r="J356" s="6">
        <f t="shared" si="51"/>
        <v>0</v>
      </c>
      <c r="K356" s="6">
        <f t="shared" si="47"/>
        <v>0</v>
      </c>
      <c r="L356" s="6">
        <f t="shared" si="46"/>
        <v>0</v>
      </c>
      <c r="M356" s="17">
        <f>VLOOKUP(B356,Encargos!$A$8:$B$652,2,0)</f>
        <v>2.1619999999999999E-3</v>
      </c>
    </row>
    <row r="357" spans="1:13">
      <c r="A357">
        <f t="shared" si="53"/>
        <v>13</v>
      </c>
      <c r="B357" s="1">
        <v>55305</v>
      </c>
      <c r="C357" s="6">
        <f t="shared" si="48"/>
        <v>0</v>
      </c>
      <c r="D357" s="6">
        <f t="shared" si="49"/>
        <v>0</v>
      </c>
      <c r="E357" s="6">
        <f t="shared" si="52"/>
        <v>0</v>
      </c>
      <c r="F357" s="6"/>
      <c r="G357" s="6"/>
      <c r="H357" s="6">
        <f t="shared" si="45"/>
        <v>0</v>
      </c>
      <c r="I357" s="6">
        <f t="shared" si="50"/>
        <v>0</v>
      </c>
      <c r="J357" s="6">
        <f t="shared" si="51"/>
        <v>0</v>
      </c>
      <c r="K357" s="6">
        <f t="shared" si="47"/>
        <v>0</v>
      </c>
      <c r="L357" s="6">
        <f t="shared" si="46"/>
        <v>0</v>
      </c>
      <c r="M357" s="17">
        <f>VLOOKUP(B357,Encargos!$A$8:$B$652,2,0)</f>
        <v>1.4450000000000001E-3</v>
      </c>
    </row>
    <row r="358" spans="1:13">
      <c r="A358">
        <f t="shared" si="53"/>
        <v>12</v>
      </c>
      <c r="B358" s="1">
        <v>55335</v>
      </c>
      <c r="C358" s="6">
        <f t="shared" si="48"/>
        <v>0</v>
      </c>
      <c r="D358" s="6">
        <f t="shared" si="49"/>
        <v>0</v>
      </c>
      <c r="E358" s="6">
        <f t="shared" si="52"/>
        <v>0</v>
      </c>
      <c r="F358" s="6"/>
      <c r="G358" s="6"/>
      <c r="H358" s="6">
        <f t="shared" si="45"/>
        <v>0</v>
      </c>
      <c r="I358" s="6">
        <f t="shared" si="50"/>
        <v>0</v>
      </c>
      <c r="J358" s="6">
        <f t="shared" si="51"/>
        <v>0</v>
      </c>
      <c r="K358" s="6">
        <f t="shared" si="47"/>
        <v>0</v>
      </c>
      <c r="L358" s="6">
        <f t="shared" si="46"/>
        <v>0</v>
      </c>
      <c r="M358" s="17">
        <f>VLOOKUP(B358,Encargos!$A$8:$B$652,2,0)</f>
        <v>2.1619999999999999E-3</v>
      </c>
    </row>
    <row r="359" spans="1:13">
      <c r="A359">
        <f t="shared" si="53"/>
        <v>11</v>
      </c>
      <c r="B359" s="1">
        <v>55366</v>
      </c>
      <c r="C359" s="6">
        <f t="shared" si="48"/>
        <v>0</v>
      </c>
      <c r="D359" s="6">
        <f t="shared" si="49"/>
        <v>0</v>
      </c>
      <c r="E359" s="6">
        <f t="shared" si="52"/>
        <v>0</v>
      </c>
      <c r="F359" s="6"/>
      <c r="G359" s="6"/>
      <c r="H359" s="6">
        <f t="shared" si="45"/>
        <v>0</v>
      </c>
      <c r="I359" s="6">
        <f t="shared" si="50"/>
        <v>0</v>
      </c>
      <c r="J359" s="6">
        <f t="shared" si="51"/>
        <v>0</v>
      </c>
      <c r="K359" s="6">
        <f t="shared" si="47"/>
        <v>0</v>
      </c>
      <c r="L359" s="6">
        <f t="shared" si="46"/>
        <v>0</v>
      </c>
      <c r="M359" s="17">
        <f>VLOOKUP(B359,Encargos!$A$8:$B$652,2,0)</f>
        <v>1.923E-3</v>
      </c>
    </row>
    <row r="360" spans="1:13">
      <c r="A360">
        <f t="shared" si="53"/>
        <v>10</v>
      </c>
      <c r="B360" s="1">
        <v>55397</v>
      </c>
      <c r="C360" s="6">
        <f t="shared" si="48"/>
        <v>0</v>
      </c>
      <c r="D360" s="6">
        <f t="shared" si="49"/>
        <v>0</v>
      </c>
      <c r="E360" s="6">
        <f t="shared" si="52"/>
        <v>0</v>
      </c>
      <c r="F360" s="6"/>
      <c r="G360" s="6"/>
      <c r="H360" s="6">
        <f t="shared" si="45"/>
        <v>0</v>
      </c>
      <c r="I360" s="6">
        <f t="shared" si="50"/>
        <v>0</v>
      </c>
      <c r="J360" s="6">
        <f t="shared" si="51"/>
        <v>0</v>
      </c>
      <c r="K360" s="6">
        <f t="shared" si="47"/>
        <v>0</v>
      </c>
      <c r="L360" s="6">
        <f t="shared" si="46"/>
        <v>0</v>
      </c>
      <c r="M360" s="17">
        <f>VLOOKUP(B360,Encargos!$A$8:$B$652,2,0)</f>
        <v>1.684E-3</v>
      </c>
    </row>
    <row r="361" spans="1:13">
      <c r="A361">
        <f t="shared" si="53"/>
        <v>9</v>
      </c>
      <c r="B361" s="1">
        <v>55427</v>
      </c>
      <c r="C361" s="6">
        <f t="shared" si="48"/>
        <v>0</v>
      </c>
      <c r="D361" s="6">
        <f t="shared" si="49"/>
        <v>0</v>
      </c>
      <c r="E361" s="6">
        <f t="shared" si="52"/>
        <v>0</v>
      </c>
      <c r="F361" s="6"/>
      <c r="G361" s="6"/>
      <c r="H361" s="6">
        <f t="shared" si="45"/>
        <v>0</v>
      </c>
      <c r="I361" s="6">
        <f t="shared" si="50"/>
        <v>0</v>
      </c>
      <c r="J361" s="6">
        <f t="shared" si="51"/>
        <v>0</v>
      </c>
      <c r="K361" s="6">
        <f t="shared" si="47"/>
        <v>0</v>
      </c>
      <c r="L361" s="6">
        <f t="shared" si="46"/>
        <v>0</v>
      </c>
      <c r="M361" s="17">
        <f>VLOOKUP(B361,Encargos!$A$8:$B$652,2,0)</f>
        <v>2.1619999999999999E-3</v>
      </c>
    </row>
    <row r="362" spans="1:13">
      <c r="A362">
        <f t="shared" si="53"/>
        <v>8</v>
      </c>
      <c r="B362" s="1">
        <v>55458</v>
      </c>
      <c r="C362" s="6">
        <f t="shared" si="48"/>
        <v>0</v>
      </c>
      <c r="D362" s="6">
        <f t="shared" si="49"/>
        <v>0</v>
      </c>
      <c r="E362" s="6">
        <f t="shared" si="52"/>
        <v>0</v>
      </c>
      <c r="F362" s="6"/>
      <c r="G362" s="6"/>
      <c r="H362" s="6">
        <f t="shared" si="45"/>
        <v>0</v>
      </c>
      <c r="I362" s="6">
        <f t="shared" si="50"/>
        <v>0</v>
      </c>
      <c r="J362" s="6">
        <f t="shared" si="51"/>
        <v>0</v>
      </c>
      <c r="K362" s="6">
        <f t="shared" si="47"/>
        <v>0</v>
      </c>
      <c r="L362" s="6">
        <f t="shared" si="46"/>
        <v>0</v>
      </c>
      <c r="M362" s="17">
        <f>VLOOKUP(B362,Encargos!$A$8:$B$652,2,0)</f>
        <v>1.684E-3</v>
      </c>
    </row>
    <row r="363" spans="1:13">
      <c r="A363">
        <f t="shared" si="53"/>
        <v>7</v>
      </c>
      <c r="B363" s="1">
        <v>55488</v>
      </c>
      <c r="C363" s="6">
        <f t="shared" si="48"/>
        <v>0</v>
      </c>
      <c r="D363" s="6">
        <f t="shared" si="49"/>
        <v>0</v>
      </c>
      <c r="E363" s="6">
        <f t="shared" si="52"/>
        <v>0</v>
      </c>
      <c r="F363" s="6"/>
      <c r="G363" s="6"/>
      <c r="H363" s="6">
        <f t="shared" si="45"/>
        <v>0</v>
      </c>
      <c r="I363" s="6">
        <f t="shared" si="50"/>
        <v>0</v>
      </c>
      <c r="J363" s="6">
        <f t="shared" si="51"/>
        <v>0</v>
      </c>
      <c r="K363" s="6">
        <f t="shared" si="47"/>
        <v>0</v>
      </c>
      <c r="L363" s="6">
        <f t="shared" si="46"/>
        <v>0</v>
      </c>
      <c r="M363" s="17">
        <f>VLOOKUP(B363,Encargos!$A$8:$B$652,2,0)</f>
        <v>1.923E-3</v>
      </c>
    </row>
    <row r="364" spans="1:13">
      <c r="A364">
        <f t="shared" si="53"/>
        <v>6</v>
      </c>
      <c r="B364" s="1">
        <v>55519</v>
      </c>
      <c r="C364" s="6">
        <f t="shared" si="48"/>
        <v>0</v>
      </c>
      <c r="D364" s="6">
        <f t="shared" si="49"/>
        <v>0</v>
      </c>
      <c r="E364" s="6">
        <f t="shared" si="52"/>
        <v>0</v>
      </c>
      <c r="F364" s="6"/>
      <c r="G364" s="6"/>
      <c r="H364" s="6">
        <f t="shared" si="45"/>
        <v>0</v>
      </c>
      <c r="I364" s="6">
        <f t="shared" si="50"/>
        <v>0</v>
      </c>
      <c r="J364" s="6">
        <f t="shared" si="51"/>
        <v>0</v>
      </c>
      <c r="K364" s="6">
        <f t="shared" si="47"/>
        <v>0</v>
      </c>
      <c r="L364" s="6">
        <f t="shared" si="46"/>
        <v>0</v>
      </c>
      <c r="M364" s="17">
        <f>VLOOKUP(B364,Encargos!$A$8:$B$652,2,0)</f>
        <v>1.923E-3</v>
      </c>
    </row>
    <row r="365" spans="1:13">
      <c r="A365">
        <f t="shared" si="53"/>
        <v>5</v>
      </c>
      <c r="B365" s="1">
        <v>55550</v>
      </c>
      <c r="C365" s="6">
        <f t="shared" si="48"/>
        <v>0</v>
      </c>
      <c r="D365" s="6">
        <f t="shared" si="49"/>
        <v>0</v>
      </c>
      <c r="E365" s="6">
        <f t="shared" si="52"/>
        <v>0</v>
      </c>
      <c r="F365" s="6"/>
      <c r="G365" s="6"/>
      <c r="H365" s="6">
        <f t="shared" si="45"/>
        <v>0</v>
      </c>
      <c r="I365" s="6">
        <f t="shared" si="50"/>
        <v>0</v>
      </c>
      <c r="J365" s="6">
        <f t="shared" si="51"/>
        <v>0</v>
      </c>
      <c r="K365" s="6">
        <f t="shared" si="47"/>
        <v>0</v>
      </c>
      <c r="L365" s="6">
        <f t="shared" si="46"/>
        <v>0</v>
      </c>
      <c r="M365" s="17">
        <f>VLOOKUP(B365,Encargos!$A$8:$B$652,2,0)</f>
        <v>1.684E-3</v>
      </c>
    </row>
    <row r="366" spans="1:13">
      <c r="A366">
        <f t="shared" si="53"/>
        <v>4</v>
      </c>
      <c r="B366" s="1">
        <v>55579</v>
      </c>
      <c r="C366" s="6">
        <f t="shared" si="48"/>
        <v>0</v>
      </c>
      <c r="D366" s="6">
        <f t="shared" si="49"/>
        <v>0</v>
      </c>
      <c r="E366" s="6">
        <f t="shared" si="52"/>
        <v>0</v>
      </c>
      <c r="F366" s="6"/>
      <c r="G366" s="6"/>
      <c r="H366" s="6">
        <f t="shared" si="45"/>
        <v>0</v>
      </c>
      <c r="I366" s="6">
        <f t="shared" si="50"/>
        <v>0</v>
      </c>
      <c r="J366" s="6">
        <f t="shared" si="51"/>
        <v>0</v>
      </c>
      <c r="K366" s="6">
        <f t="shared" si="47"/>
        <v>0</v>
      </c>
      <c r="L366" s="6">
        <f t="shared" si="46"/>
        <v>0</v>
      </c>
      <c r="M366" s="17">
        <f>VLOOKUP(B366,Encargos!$A$8:$B$652,2,0)</f>
        <v>2.1199999999999999E-3</v>
      </c>
    </row>
    <row r="367" spans="1:13">
      <c r="A367">
        <f t="shared" si="53"/>
        <v>3</v>
      </c>
      <c r="B367" s="1">
        <v>55610</v>
      </c>
      <c r="C367" s="6">
        <f t="shared" si="48"/>
        <v>0</v>
      </c>
      <c r="D367" s="6">
        <f t="shared" si="49"/>
        <v>0</v>
      </c>
      <c r="E367" s="6">
        <f t="shared" si="52"/>
        <v>0</v>
      </c>
      <c r="F367" s="6"/>
      <c r="G367" s="6"/>
      <c r="H367" s="6">
        <f t="shared" si="45"/>
        <v>0</v>
      </c>
      <c r="I367" s="6">
        <f t="shared" si="50"/>
        <v>0</v>
      </c>
      <c r="J367" s="6">
        <f t="shared" si="51"/>
        <v>0</v>
      </c>
      <c r="K367" s="6">
        <f t="shared" si="47"/>
        <v>0</v>
      </c>
      <c r="L367" s="6">
        <f t="shared" ref="L367:L369" si="54">SUM(E367:H367)-I367</f>
        <v>0</v>
      </c>
      <c r="M367" s="17">
        <f>VLOOKUP(B367,Encargos!$A$8:$B$652,2,0)</f>
        <v>1.645E-3</v>
      </c>
    </row>
    <row r="368" spans="1:13">
      <c r="A368">
        <f t="shared" si="53"/>
        <v>2</v>
      </c>
      <c r="B368" s="1">
        <v>55640</v>
      </c>
      <c r="C368" s="6">
        <f t="shared" si="48"/>
        <v>0</v>
      </c>
      <c r="D368" s="6">
        <f t="shared" si="49"/>
        <v>0</v>
      </c>
      <c r="E368" s="6">
        <f t="shared" si="52"/>
        <v>0</v>
      </c>
      <c r="F368" s="6"/>
      <c r="G368" s="6"/>
      <c r="H368" s="6">
        <f t="shared" si="45"/>
        <v>0</v>
      </c>
      <c r="I368" s="6">
        <f t="shared" si="50"/>
        <v>0</v>
      </c>
      <c r="J368" s="6">
        <f t="shared" si="51"/>
        <v>0</v>
      </c>
      <c r="K368" s="6">
        <f t="shared" si="47"/>
        <v>0</v>
      </c>
      <c r="L368" s="6">
        <f t="shared" si="54"/>
        <v>0</v>
      </c>
      <c r="M368" s="17">
        <f>VLOOKUP(B368,Encargos!$A$8:$B$652,2,0)</f>
        <v>1.645E-3</v>
      </c>
    </row>
    <row r="369" spans="1:13">
      <c r="A369">
        <f t="shared" si="53"/>
        <v>1</v>
      </c>
      <c r="B369" s="1">
        <v>55671</v>
      </c>
      <c r="C369" s="6">
        <f t="shared" si="48"/>
        <v>0</v>
      </c>
      <c r="D369" s="6">
        <f t="shared" si="49"/>
        <v>0</v>
      </c>
      <c r="E369" s="6">
        <f t="shared" si="52"/>
        <v>0</v>
      </c>
      <c r="F369" s="6"/>
      <c r="G369" s="6"/>
      <c r="H369" s="6">
        <f t="shared" si="45"/>
        <v>0</v>
      </c>
      <c r="I369" s="6">
        <f t="shared" si="50"/>
        <v>0</v>
      </c>
      <c r="J369" s="6">
        <f t="shared" si="51"/>
        <v>0</v>
      </c>
      <c r="K369" s="6">
        <f t="shared" si="47"/>
        <v>0</v>
      </c>
      <c r="L369" s="6">
        <f t="shared" si="54"/>
        <v>0</v>
      </c>
      <c r="M369" s="17">
        <f>VLOOKUP(B369,Encargos!$A$8:$B$652,2,0)</f>
        <v>1.8829999999999999E-3</v>
      </c>
    </row>
    <row r="370" spans="1:13">
      <c r="B370" s="1"/>
      <c r="C370" s="16"/>
      <c r="D370" s="16"/>
      <c r="E370" s="16"/>
      <c r="F370" s="16"/>
      <c r="G370" s="29"/>
      <c r="H370" s="16"/>
      <c r="I370" s="18"/>
      <c r="J370" s="16"/>
      <c r="K370" s="19"/>
      <c r="L370" s="16"/>
      <c r="M370" s="17" t="e">
        <f>VLOOKUP(B370,Encargos!$A$8:$B$652,2,0)</f>
        <v>#N/A</v>
      </c>
    </row>
    <row r="371" spans="1:13">
      <c r="B371" s="1"/>
      <c r="M371" s="17" t="e">
        <f>VLOOKUP(B371,Encargos!$A$8:$B$652,2,0)</f>
        <v>#N/A</v>
      </c>
    </row>
    <row r="372" spans="1:13">
      <c r="B372" s="1"/>
      <c r="M372" s="17" t="e">
        <f>VLOOKUP(B372,Encargos!$A$8:$B$652,2,0)</f>
        <v>#N/A</v>
      </c>
    </row>
    <row r="373" spans="1:13">
      <c r="B373" s="1"/>
      <c r="M373" s="17" t="e">
        <f>VLOOKUP(B373,Encargos!$A$8:$B$652,2,0)</f>
        <v>#N/A</v>
      </c>
    </row>
    <row r="374" spans="1:13">
      <c r="B374" s="1"/>
      <c r="M374" s="17" t="e">
        <f>VLOOKUP(B374,Encargos!$A$8:$B$652,2,0)</f>
        <v>#N/A</v>
      </c>
    </row>
    <row r="375" spans="1:13">
      <c r="B375" s="1"/>
      <c r="M375" s="17" t="e">
        <f>VLOOKUP(B375,Encargos!$A$8:$B$652,2,0)</f>
        <v>#N/A</v>
      </c>
    </row>
    <row r="376" spans="1:13">
      <c r="B376" s="1"/>
      <c r="M376" s="17" t="e">
        <f>VLOOKUP(B376,Encargos!$A$8:$B$652,2,0)</f>
        <v>#N/A</v>
      </c>
    </row>
    <row r="377" spans="1:13">
      <c r="B377" s="1"/>
      <c r="M377" s="17" t="e">
        <f>VLOOKUP(B377,Encargos!$A$8:$B$652,2,0)</f>
        <v>#N/A</v>
      </c>
    </row>
    <row r="378" spans="1:13">
      <c r="B378" s="1"/>
      <c r="M378" s="17" t="e">
        <f>VLOOKUP(B378,Encargos!$A$8:$B$652,2,0)</f>
        <v>#N/A</v>
      </c>
    </row>
    <row r="379" spans="1:13">
      <c r="B379" s="1"/>
      <c r="M379" s="17" t="e">
        <f>VLOOKUP(B379,Encargos!$A$8:$B$652,2,0)</f>
        <v>#N/A</v>
      </c>
    </row>
    <row r="380" spans="1:13">
      <c r="B380" s="1"/>
      <c r="M380" s="17" t="e">
        <f>VLOOKUP(B380,Encargos!$A$8:$B$652,2,0)</f>
        <v>#N/A</v>
      </c>
    </row>
    <row r="381" spans="1:13">
      <c r="B381" s="1"/>
      <c r="M381" s="17" t="e">
        <f>VLOOKUP(B381,Encargos!$A$8:$B$652,2,0)</f>
        <v>#N/A</v>
      </c>
    </row>
    <row r="382" spans="1:13">
      <c r="B382" s="1"/>
      <c r="M382" s="17" t="e">
        <f>VLOOKUP(B382,Encargos!$A$8:$B$652,2,0)</f>
        <v>#N/A</v>
      </c>
    </row>
    <row r="383" spans="1:13">
      <c r="B383" s="1"/>
      <c r="M383" s="17" t="e">
        <f>VLOOKUP(B383,Encargos!$A$8:$B$652,2,0)</f>
        <v>#N/A</v>
      </c>
    </row>
    <row r="384" spans="1:13">
      <c r="B384" s="1"/>
      <c r="M384" s="17" t="e">
        <f>VLOOKUP(B384,Encargos!$A$8:$B$652,2,0)</f>
        <v>#N/A</v>
      </c>
    </row>
    <row r="385" spans="2:13">
      <c r="B385" s="1"/>
      <c r="M385" s="17" t="e">
        <f>VLOOKUP(B385,Encargos!$A$8:$B$652,2,0)</f>
        <v>#N/A</v>
      </c>
    </row>
    <row r="386" spans="2:13">
      <c r="B386" s="1"/>
      <c r="M386" s="17" t="e">
        <f>VLOOKUP(B386,Encargos!$A$8:$B$652,2,0)</f>
        <v>#N/A</v>
      </c>
    </row>
    <row r="387" spans="2:13">
      <c r="B387" s="1"/>
      <c r="M387" s="17" t="e">
        <f>VLOOKUP(B387,Encargos!$A$8:$B$652,2,0)</f>
        <v>#N/A</v>
      </c>
    </row>
    <row r="388" spans="2:13">
      <c r="B388" s="1"/>
      <c r="M388" s="17" t="e">
        <f>VLOOKUP(B388,Encargos!$A$8:$B$652,2,0)</f>
        <v>#N/A</v>
      </c>
    </row>
    <row r="389" spans="2:13">
      <c r="B389" s="1"/>
      <c r="M389" s="17" t="e">
        <f>VLOOKUP(B389,Encargos!$A$8:$B$652,2,0)</f>
        <v>#N/A</v>
      </c>
    </row>
    <row r="390" spans="2:13">
      <c r="B390" s="1"/>
      <c r="M390" s="17" t="e">
        <f>VLOOKUP(B390,Encargos!$A$8:$B$652,2,0)</f>
        <v>#N/A</v>
      </c>
    </row>
    <row r="391" spans="2:13">
      <c r="B391" s="1"/>
      <c r="M391" s="17" t="e">
        <f>VLOOKUP(B391,Encargos!$A$8:$B$652,2,0)</f>
        <v>#N/A</v>
      </c>
    </row>
    <row r="392" spans="2:13">
      <c r="B392" s="1"/>
      <c r="M392" s="17" t="e">
        <f>VLOOKUP(B392,Encargos!$A$8:$B$652,2,0)</f>
        <v>#N/A</v>
      </c>
    </row>
    <row r="393" spans="2:13">
      <c r="B393" s="1"/>
      <c r="M393" s="17" t="e">
        <f>VLOOKUP(B393,Encargos!$A$8:$B$652,2,0)</f>
        <v>#N/A</v>
      </c>
    </row>
    <row r="394" spans="2:13">
      <c r="B394" s="1"/>
      <c r="M394" s="17" t="e">
        <f>VLOOKUP(B394,Encargos!$A$8:$B$652,2,0)</f>
        <v>#N/A</v>
      </c>
    </row>
    <row r="395" spans="2:13">
      <c r="B395" s="1"/>
      <c r="M395" s="17" t="e">
        <f>VLOOKUP(B395,Encargos!$A$8:$B$652,2,0)</f>
        <v>#N/A</v>
      </c>
    </row>
    <row r="396" spans="2:13">
      <c r="B396" s="1"/>
      <c r="M396" s="17" t="e">
        <f>VLOOKUP(B396,Encargos!$A$8:$B$652,2,0)</f>
        <v>#N/A</v>
      </c>
    </row>
    <row r="397" spans="2:13">
      <c r="B397" s="1"/>
      <c r="M397" s="17" t="e">
        <f>VLOOKUP(B397,Encargos!$A$8:$B$652,2,0)</f>
        <v>#N/A</v>
      </c>
    </row>
    <row r="398" spans="2:13">
      <c r="B398" s="1"/>
      <c r="M398" s="17" t="e">
        <f>VLOOKUP(B398,Encargos!$A$8:$B$652,2,0)</f>
        <v>#N/A</v>
      </c>
    </row>
    <row r="399" spans="2:13">
      <c r="B399" s="1"/>
      <c r="M399" s="17" t="e">
        <f>VLOOKUP(B399,Encargos!$A$8:$B$652,2,0)</f>
        <v>#N/A</v>
      </c>
    </row>
    <row r="400" spans="2:13">
      <c r="B400" s="1"/>
      <c r="M400" s="17" t="e">
        <f>VLOOKUP(B400,Encargos!$A$8:$B$652,2,0)</f>
        <v>#N/A</v>
      </c>
    </row>
    <row r="401" spans="2:13">
      <c r="B401" s="1"/>
      <c r="M401" s="17" t="e">
        <f>VLOOKUP(B401,Encargos!$A$8:$B$652,2,0)</f>
        <v>#N/A</v>
      </c>
    </row>
    <row r="402" spans="2:13">
      <c r="B402" s="1"/>
    </row>
    <row r="403" spans="2:13">
      <c r="B403" s="1"/>
    </row>
    <row r="404" spans="2:13">
      <c r="B404" s="1"/>
    </row>
    <row r="405" spans="2:13">
      <c r="B405" s="1"/>
    </row>
    <row r="406" spans="2:13">
      <c r="B406" s="1"/>
    </row>
    <row r="407" spans="2:13">
      <c r="B407" s="1"/>
    </row>
    <row r="408" spans="2:13">
      <c r="B408" s="1"/>
    </row>
    <row r="409" spans="2:13">
      <c r="B409" s="1"/>
    </row>
    <row r="410" spans="2:13">
      <c r="B410" s="1"/>
    </row>
    <row r="411" spans="2:13">
      <c r="B411" s="1"/>
    </row>
    <row r="412" spans="2:13">
      <c r="B412" s="1"/>
    </row>
    <row r="413" spans="2:13">
      <c r="B413" s="1"/>
    </row>
    <row r="414" spans="2:13">
      <c r="B414" s="1"/>
    </row>
    <row r="415" spans="2:13">
      <c r="B415" s="1"/>
    </row>
    <row r="416" spans="2:13">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sheetData>
  <pageMargins left="0.511811024" right="0.511811024" top="0.78740157499999996" bottom="0.78740157499999996" header="0.31496062000000002" footer="0.31496062000000002"/>
  <pageSetup paperSize="9" orientation="portrait" horizontalDpi="360" verticalDpi="36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22"/>
  <sheetViews>
    <sheetView workbookViewId="0">
      <selection activeCell="K31" sqref="K31"/>
    </sheetView>
  </sheetViews>
  <sheetFormatPr defaultRowHeight="14.45"/>
  <cols>
    <col min="2" max="2" width="16.140625" customWidth="1"/>
    <col min="3" max="3" width="15" bestFit="1" customWidth="1"/>
    <col min="4" max="4" width="15.140625" bestFit="1" customWidth="1"/>
    <col min="7" max="7" width="23.5703125" customWidth="1"/>
    <col min="9" max="9" width="15.140625" bestFit="1" customWidth="1"/>
    <col min="10" max="10" width="19" bestFit="1" customWidth="1"/>
    <col min="11" max="11" width="15.140625" bestFit="1" customWidth="1"/>
    <col min="15" max="15" width="17" bestFit="1" customWidth="1"/>
    <col min="16" max="16" width="15.140625" bestFit="1" customWidth="1"/>
  </cols>
  <sheetData>
    <row r="1" spans="1:16">
      <c r="A1" s="246" t="s">
        <v>596</v>
      </c>
      <c r="B1" s="246"/>
      <c r="C1" s="246"/>
      <c r="D1" s="246"/>
      <c r="G1" s="243" t="s">
        <v>597</v>
      </c>
      <c r="H1" s="244"/>
      <c r="I1" s="244"/>
      <c r="J1" s="244"/>
      <c r="K1" s="245"/>
      <c r="N1" s="247" t="s">
        <v>598</v>
      </c>
      <c r="O1" s="247"/>
      <c r="P1" s="247"/>
    </row>
    <row r="2" spans="1:16">
      <c r="A2" s="93" t="s">
        <v>37</v>
      </c>
      <c r="B2" s="93" t="s">
        <v>60</v>
      </c>
      <c r="C2" s="93" t="s">
        <v>49</v>
      </c>
      <c r="D2" s="93" t="s">
        <v>51</v>
      </c>
      <c r="G2" s="96" t="s">
        <v>599</v>
      </c>
      <c r="H2" s="96" t="s">
        <v>37</v>
      </c>
      <c r="I2" s="96" t="s">
        <v>60</v>
      </c>
      <c r="J2" s="96" t="s">
        <v>49</v>
      </c>
      <c r="K2" s="96" t="s">
        <v>51</v>
      </c>
      <c r="N2" s="101" t="s">
        <v>37</v>
      </c>
      <c r="O2" s="101" t="s">
        <v>600</v>
      </c>
      <c r="P2" s="101" t="s">
        <v>601</v>
      </c>
    </row>
    <row r="3" spans="1:16">
      <c r="A3" s="94">
        <v>44562</v>
      </c>
      <c r="B3" s="95">
        <f>SUMIFS('Dívidas garantidas - RRF'!AS$3:AS$387,'Dívidas garantidas - RRF'!$AV$3:$AV$387,MONTH('Fluxo dív. garantidas - RRF'!$A3),'Dívidas garantidas - RRF'!$AW$3:$AW$387,YEAR('Fluxo dív. garantidas - RRF'!$A3))</f>
        <v>39696646.009999998</v>
      </c>
      <c r="C3" s="95">
        <f>SUMIFS('Dívidas garantidas - RRF'!AT$3:AT$387,'Dívidas garantidas - RRF'!$AV$3:$AV$387,MONTH('Fluxo dív. garantidas - RRF'!$A3),'Dívidas garantidas - RRF'!$AW$3:$AW$387,YEAR('Fluxo dív. garantidas - RRF'!$A3))</f>
        <v>15273481.9</v>
      </c>
      <c r="D3" s="95">
        <f>SUMIFS('Dívidas garantidas - RRF'!AU$3:AU$387,'Dívidas garantidas - RRF'!$AV$3:$AV$387,MONTH('Fluxo dív. garantidas - RRF'!$A3),'Dívidas garantidas - RRF'!$AW$3:$AW$387,YEAR('Fluxo dív. garantidas - RRF'!$A3))</f>
        <v>54970127.909999996</v>
      </c>
      <c r="G3" s="97">
        <v>1</v>
      </c>
      <c r="H3" s="98">
        <v>44562</v>
      </c>
      <c r="I3" s="99">
        <f>B3*$G3</f>
        <v>39696646.009999998</v>
      </c>
      <c r="J3" s="99">
        <f t="shared" ref="J3:K3" si="0">C3*$G3</f>
        <v>15273481.9</v>
      </c>
      <c r="K3" s="99">
        <f t="shared" si="0"/>
        <v>54970127.909999996</v>
      </c>
      <c r="N3" s="102">
        <f>H3</f>
        <v>44562</v>
      </c>
      <c r="O3" s="102">
        <f>EDATE(N3,1)</f>
        <v>44593</v>
      </c>
      <c r="P3" s="103">
        <f>D3-K3</f>
        <v>0</v>
      </c>
    </row>
    <row r="4" spans="1:16">
      <c r="A4" s="94">
        <v>44593</v>
      </c>
      <c r="B4" s="95">
        <f>SUMIFS('Dívidas garantidas - RRF'!AS$3:AS$387,'Dívidas garantidas - RRF'!$AV$3:$AV$387,MONTH('Fluxo dív. garantidas - RRF'!$A4),'Dívidas garantidas - RRF'!$AW$3:$AW$387,YEAR('Fluxo dív. garantidas - RRF'!$A4))</f>
        <v>40547331.299999997</v>
      </c>
      <c r="C4" s="95">
        <f>SUMIFS('Dívidas garantidas - RRF'!AT$3:AT$387,'Dívidas garantidas - RRF'!$AV$3:$AV$387,MONTH('Fluxo dív. garantidas - RRF'!$A4),'Dívidas garantidas - RRF'!$AW$3:$AW$387,YEAR('Fluxo dív. garantidas - RRF'!$A4))</f>
        <v>7326672.1900000004</v>
      </c>
      <c r="D4" s="95">
        <f>SUMIFS('Dívidas garantidas - RRF'!AU$3:AU$387,'Dívidas garantidas - RRF'!$AV$3:$AV$387,MONTH('Fluxo dív. garantidas - RRF'!$A4),'Dívidas garantidas - RRF'!$AW$3:$AW$387,YEAR('Fluxo dív. garantidas - RRF'!$A4))</f>
        <v>47874003.489999995</v>
      </c>
      <c r="G4" s="97">
        <v>1</v>
      </c>
      <c r="H4" s="98">
        <v>44593</v>
      </c>
      <c r="I4" s="99">
        <f t="shared" ref="I4:I14" si="1">B4*$G4</f>
        <v>40547331.299999997</v>
      </c>
      <c r="J4" s="99">
        <f t="shared" ref="J4:J14" si="2">C4*$G4</f>
        <v>7326672.1900000004</v>
      </c>
      <c r="K4" s="99">
        <f t="shared" ref="K4:K15" si="3">D4*$G4</f>
        <v>47874003.489999995</v>
      </c>
      <c r="N4" s="102">
        <f t="shared" ref="N4:N67" si="4">H4</f>
        <v>44593</v>
      </c>
      <c r="O4" s="102">
        <f t="shared" ref="O4:O67" si="5">EDATE(N4,1)</f>
        <v>44621</v>
      </c>
      <c r="P4" s="103">
        <f t="shared" ref="P4:P67" si="6">D4-K4</f>
        <v>0</v>
      </c>
    </row>
    <row r="5" spans="1:16">
      <c r="A5" s="94">
        <v>44621</v>
      </c>
      <c r="B5" s="95">
        <f>SUMIFS('Dívidas garantidas - RRF'!AS$3:AS$387,'Dívidas garantidas - RRF'!$AV$3:$AV$387,MONTH('Fluxo dív. garantidas - RRF'!$A5),'Dívidas garantidas - RRF'!$AW$3:$AW$387,YEAR('Fluxo dív. garantidas - RRF'!$A5))</f>
        <v>159547078.69</v>
      </c>
      <c r="C5" s="95">
        <f>SUMIFS('Dívidas garantidas - RRF'!AT$3:AT$387,'Dívidas garantidas - RRF'!$AV$3:$AV$387,MONTH('Fluxo dív. garantidas - RRF'!$A5),'Dívidas garantidas - RRF'!$AW$3:$AW$387,YEAR('Fluxo dív. garantidas - RRF'!$A5))</f>
        <v>23113939.400000002</v>
      </c>
      <c r="D5" s="95">
        <f>SUMIFS('Dívidas garantidas - RRF'!AU$3:AU$387,'Dívidas garantidas - RRF'!$AV$3:$AV$387,MONTH('Fluxo dív. garantidas - RRF'!$A5),'Dívidas garantidas - RRF'!$AW$3:$AW$387,YEAR('Fluxo dív. garantidas - RRF'!$A5))</f>
        <v>182661018.09</v>
      </c>
      <c r="G5" s="100">
        <f>ROUND((YEAR(A5)-2022)*100%/9,4)</f>
        <v>0</v>
      </c>
      <c r="H5" s="98">
        <v>44621</v>
      </c>
      <c r="I5" s="99">
        <f t="shared" si="1"/>
        <v>0</v>
      </c>
      <c r="J5" s="99">
        <f t="shared" si="2"/>
        <v>0</v>
      </c>
      <c r="K5" s="99">
        <f t="shared" si="3"/>
        <v>0</v>
      </c>
      <c r="N5" s="102">
        <f t="shared" si="4"/>
        <v>44621</v>
      </c>
      <c r="O5" s="102">
        <f t="shared" si="5"/>
        <v>44652</v>
      </c>
      <c r="P5" s="103">
        <f t="shared" si="6"/>
        <v>182661018.09</v>
      </c>
    </row>
    <row r="6" spans="1:16">
      <c r="A6" s="94">
        <v>44652</v>
      </c>
      <c r="B6" s="95">
        <f>SUMIFS('Dívidas garantidas - RRF'!AS$3:AS$387,'Dívidas garantidas - RRF'!$AV$3:$AV$387,MONTH('Fluxo dív. garantidas - RRF'!$A6),'Dívidas garantidas - RRF'!$AW$3:$AW$387,YEAR('Fluxo dív. garantidas - RRF'!$A6))</f>
        <v>37927660.870000005</v>
      </c>
      <c r="C6" s="95">
        <f>SUMIFS('Dívidas garantidas - RRF'!AT$3:AT$387,'Dívidas garantidas - RRF'!$AV$3:$AV$387,MONTH('Fluxo dív. garantidas - RRF'!$A6),'Dívidas garantidas - RRF'!$AW$3:$AW$387,YEAR('Fluxo dív. garantidas - RRF'!$A6))</f>
        <v>9107429.8399999999</v>
      </c>
      <c r="D6" s="95">
        <f>SUMIFS('Dívidas garantidas - RRF'!AU$3:AU$387,'Dívidas garantidas - RRF'!$AV$3:$AV$387,MONTH('Fluxo dív. garantidas - RRF'!$A6),'Dívidas garantidas - RRF'!$AW$3:$AW$387,YEAR('Fluxo dív. garantidas - RRF'!$A6))</f>
        <v>47035090.710000008</v>
      </c>
      <c r="G6" s="100">
        <f t="shared" ref="G6:G69" si="7">ROUND((YEAR(A6)-2022)*100%/9,4)</f>
        <v>0</v>
      </c>
      <c r="H6" s="98">
        <v>44652</v>
      </c>
      <c r="I6" s="99">
        <f t="shared" si="1"/>
        <v>0</v>
      </c>
      <c r="J6" s="99">
        <f t="shared" si="2"/>
        <v>0</v>
      </c>
      <c r="K6" s="99">
        <f t="shared" si="3"/>
        <v>0</v>
      </c>
      <c r="N6" s="102">
        <f t="shared" si="4"/>
        <v>44652</v>
      </c>
      <c r="O6" s="102">
        <f t="shared" si="5"/>
        <v>44682</v>
      </c>
      <c r="P6" s="103">
        <f t="shared" si="6"/>
        <v>47035090.710000008</v>
      </c>
    </row>
    <row r="7" spans="1:16">
      <c r="A7" s="94">
        <v>44682</v>
      </c>
      <c r="B7" s="95">
        <f>SUMIFS('Dívidas garantidas - RRF'!AS$3:AS$387,'Dívidas garantidas - RRF'!$AV$3:$AV$387,MONTH('Fluxo dív. garantidas - RRF'!$A7),'Dívidas garantidas - RRF'!$AW$3:$AW$387,YEAR('Fluxo dív. garantidas - RRF'!$A7))</f>
        <v>46253755.920000002</v>
      </c>
      <c r="C7" s="95">
        <f>SUMIFS('Dívidas garantidas - RRF'!AT$3:AT$387,'Dívidas garantidas - RRF'!$AV$3:$AV$387,MONTH('Fluxo dív. garantidas - RRF'!$A7),'Dívidas garantidas - RRF'!$AW$3:$AW$387,YEAR('Fluxo dív. garantidas - RRF'!$A7))</f>
        <v>19951564.18</v>
      </c>
      <c r="D7" s="95">
        <f>SUMIFS('Dívidas garantidas - RRF'!AU$3:AU$387,'Dívidas garantidas - RRF'!$AV$3:$AV$387,MONTH('Fluxo dív. garantidas - RRF'!$A7),'Dívidas garantidas - RRF'!$AW$3:$AW$387,YEAR('Fluxo dív. garantidas - RRF'!$A7))</f>
        <v>66205320.100000001</v>
      </c>
      <c r="G7" s="100">
        <f t="shared" si="7"/>
        <v>0</v>
      </c>
      <c r="H7" s="98">
        <v>44682</v>
      </c>
      <c r="I7" s="99">
        <f t="shared" si="1"/>
        <v>0</v>
      </c>
      <c r="J7" s="99">
        <f t="shared" si="2"/>
        <v>0</v>
      </c>
      <c r="K7" s="99">
        <f t="shared" si="3"/>
        <v>0</v>
      </c>
      <c r="N7" s="102">
        <f t="shared" si="4"/>
        <v>44682</v>
      </c>
      <c r="O7" s="102">
        <f t="shared" si="5"/>
        <v>44713</v>
      </c>
      <c r="P7" s="103">
        <f t="shared" si="6"/>
        <v>66205320.100000001</v>
      </c>
    </row>
    <row r="8" spans="1:16">
      <c r="A8" s="94">
        <v>44713</v>
      </c>
      <c r="B8" s="95">
        <f>SUMIFS('Dívidas garantidas - RRF'!AS$3:AS$387,'Dívidas garantidas - RRF'!$AV$3:$AV$387,MONTH('Fluxo dív. garantidas - RRF'!$A8),'Dívidas garantidas - RRF'!$AW$3:$AW$387,YEAR('Fluxo dív. garantidas - RRF'!$A8))</f>
        <v>40058079.739999995</v>
      </c>
      <c r="C8" s="95">
        <f>SUMIFS('Dívidas garantidas - RRF'!AT$3:AT$387,'Dívidas garantidas - RRF'!$AV$3:$AV$387,MONTH('Fluxo dív. garantidas - RRF'!$A8),'Dívidas garantidas - RRF'!$AW$3:$AW$387,YEAR('Fluxo dív. garantidas - RRF'!$A8))</f>
        <v>9795021.2100000009</v>
      </c>
      <c r="D8" s="95">
        <f>SUMIFS('Dívidas garantidas - RRF'!AU$3:AU$387,'Dívidas garantidas - RRF'!$AV$3:$AV$387,MONTH('Fluxo dív. garantidas - RRF'!$A8),'Dívidas garantidas - RRF'!$AW$3:$AW$387,YEAR('Fluxo dív. garantidas - RRF'!$A8))</f>
        <v>49853100.949999996</v>
      </c>
      <c r="G8" s="100">
        <f t="shared" si="7"/>
        <v>0</v>
      </c>
      <c r="H8" s="98">
        <v>44713</v>
      </c>
      <c r="I8" s="99">
        <f t="shared" si="1"/>
        <v>0</v>
      </c>
      <c r="J8" s="99">
        <f t="shared" si="2"/>
        <v>0</v>
      </c>
      <c r="K8" s="99">
        <f t="shared" si="3"/>
        <v>0</v>
      </c>
      <c r="N8" s="102">
        <f t="shared" si="4"/>
        <v>44713</v>
      </c>
      <c r="O8" s="102">
        <f t="shared" si="5"/>
        <v>44743</v>
      </c>
      <c r="P8" s="103">
        <f t="shared" si="6"/>
        <v>49853100.949999996</v>
      </c>
    </row>
    <row r="9" spans="1:16">
      <c r="A9" s="94">
        <v>44743</v>
      </c>
      <c r="B9" s="95">
        <f>SUMIFS('Dívidas garantidas - RRF'!AS$3:AS$387,'Dívidas garantidas - RRF'!$AV$3:$AV$387,MONTH('Fluxo dív. garantidas - RRF'!$A9),'Dívidas garantidas - RRF'!$AW$3:$AW$387,YEAR('Fluxo dív. garantidas - RRF'!$A9))</f>
        <v>42086726.370000005</v>
      </c>
      <c r="C9" s="95">
        <f>SUMIFS('Dívidas garantidas - RRF'!AT$3:AT$387,'Dívidas garantidas - RRF'!$AV$3:$AV$387,MONTH('Fluxo dív. garantidas - RRF'!$A9),'Dívidas garantidas - RRF'!$AW$3:$AW$387,YEAR('Fluxo dív. garantidas - RRF'!$A9))</f>
        <v>11386459.17</v>
      </c>
      <c r="D9" s="95">
        <f>SUMIFS('Dívidas garantidas - RRF'!AU$3:AU$387,'Dívidas garantidas - RRF'!$AV$3:$AV$387,MONTH('Fluxo dív. garantidas - RRF'!$A9),'Dívidas garantidas - RRF'!$AW$3:$AW$387,YEAR('Fluxo dív. garantidas - RRF'!$A9))</f>
        <v>53473185.540000007</v>
      </c>
      <c r="G9" s="100">
        <f t="shared" si="7"/>
        <v>0</v>
      </c>
      <c r="H9" s="98">
        <v>44743</v>
      </c>
      <c r="I9" s="99">
        <f t="shared" si="1"/>
        <v>0</v>
      </c>
      <c r="J9" s="99">
        <f t="shared" si="2"/>
        <v>0</v>
      </c>
      <c r="K9" s="99">
        <f t="shared" si="3"/>
        <v>0</v>
      </c>
      <c r="N9" s="102">
        <f t="shared" si="4"/>
        <v>44743</v>
      </c>
      <c r="O9" s="102">
        <f t="shared" si="5"/>
        <v>44774</v>
      </c>
      <c r="P9" s="103">
        <f t="shared" si="6"/>
        <v>53473185.540000007</v>
      </c>
    </row>
    <row r="10" spans="1:16">
      <c r="A10" s="94">
        <v>44774</v>
      </c>
      <c r="B10" s="95">
        <f>SUMIFS('Dívidas garantidas - RRF'!AS$3:AS$387,'Dívidas garantidas - RRF'!$AV$3:$AV$387,MONTH('Fluxo dív. garantidas - RRF'!$A10),'Dívidas garantidas - RRF'!$AW$3:$AW$387,YEAR('Fluxo dív. garantidas - RRF'!$A10))</f>
        <v>42096447.469999999</v>
      </c>
      <c r="C10" s="95">
        <f>SUMIFS('Dívidas garantidas - RRF'!AT$3:AT$387,'Dívidas garantidas - RRF'!$AV$3:$AV$387,MONTH('Fluxo dív. garantidas - RRF'!$A10),'Dívidas garantidas - RRF'!$AW$3:$AW$387,YEAR('Fluxo dív. garantidas - RRF'!$A10))</f>
        <v>13573985.129999999</v>
      </c>
      <c r="D10" s="95">
        <f>SUMIFS('Dívidas garantidas - RRF'!AU$3:AU$387,'Dívidas garantidas - RRF'!$AV$3:$AV$387,MONTH('Fluxo dív. garantidas - RRF'!$A10),'Dívidas garantidas - RRF'!$AW$3:$AW$387,YEAR('Fluxo dív. garantidas - RRF'!$A10))</f>
        <v>55670432.599999994</v>
      </c>
      <c r="G10" s="100">
        <f t="shared" si="7"/>
        <v>0</v>
      </c>
      <c r="H10" s="98">
        <v>44774</v>
      </c>
      <c r="I10" s="99">
        <f t="shared" si="1"/>
        <v>0</v>
      </c>
      <c r="J10" s="99">
        <f t="shared" si="2"/>
        <v>0</v>
      </c>
      <c r="K10" s="99">
        <f t="shared" si="3"/>
        <v>0</v>
      </c>
      <c r="N10" s="102">
        <f t="shared" si="4"/>
        <v>44774</v>
      </c>
      <c r="O10" s="102">
        <f t="shared" si="5"/>
        <v>44805</v>
      </c>
      <c r="P10" s="103">
        <f t="shared" si="6"/>
        <v>55670432.599999994</v>
      </c>
    </row>
    <row r="11" spans="1:16">
      <c r="A11" s="94">
        <v>44805</v>
      </c>
      <c r="B11" s="95">
        <f>SUMIFS('Dívidas garantidas - RRF'!AS$3:AS$387,'Dívidas garantidas - RRF'!$AV$3:$AV$387,MONTH('Fluxo dív. garantidas - RRF'!$A11),'Dívidas garantidas - RRF'!$AW$3:$AW$387,YEAR('Fluxo dív. garantidas - RRF'!$A11))</f>
        <v>163143345.58000001</v>
      </c>
      <c r="C11" s="95">
        <f>SUMIFS('Dívidas garantidas - RRF'!AT$3:AT$387,'Dívidas garantidas - RRF'!$AV$3:$AV$387,MONTH('Fluxo dív. garantidas - RRF'!$A11),'Dívidas garantidas - RRF'!$AW$3:$AW$387,YEAR('Fluxo dív. garantidas - RRF'!$A11))</f>
        <v>46798407.43</v>
      </c>
      <c r="D11" s="95">
        <f>SUMIFS('Dívidas garantidas - RRF'!AU$3:AU$387,'Dívidas garantidas - RRF'!$AV$3:$AV$387,MONTH('Fluxo dív. garantidas - RRF'!$A11),'Dívidas garantidas - RRF'!$AW$3:$AW$387,YEAR('Fluxo dív. garantidas - RRF'!$A11))</f>
        <v>209941753.01000002</v>
      </c>
      <c r="G11" s="100">
        <f t="shared" si="7"/>
        <v>0</v>
      </c>
      <c r="H11" s="98">
        <v>44805</v>
      </c>
      <c r="I11" s="99">
        <f t="shared" si="1"/>
        <v>0</v>
      </c>
      <c r="J11" s="99">
        <f t="shared" si="2"/>
        <v>0</v>
      </c>
      <c r="K11" s="99">
        <f t="shared" si="3"/>
        <v>0</v>
      </c>
      <c r="N11" s="102">
        <f t="shared" si="4"/>
        <v>44805</v>
      </c>
      <c r="O11" s="102">
        <f t="shared" si="5"/>
        <v>44835</v>
      </c>
      <c r="P11" s="103">
        <f t="shared" si="6"/>
        <v>209941753.01000002</v>
      </c>
    </row>
    <row r="12" spans="1:16">
      <c r="A12" s="94">
        <v>44835</v>
      </c>
      <c r="B12" s="95">
        <f>SUMIFS('Dívidas garantidas - RRF'!AS$3:AS$387,'Dívidas garantidas - RRF'!$AV$3:$AV$387,MONTH('Fluxo dív. garantidas - RRF'!$A12),'Dívidas garantidas - RRF'!$AW$3:$AW$387,YEAR('Fluxo dív. garantidas - RRF'!$A12))</f>
        <v>41103752</v>
      </c>
      <c r="C12" s="95">
        <f>SUMIFS('Dívidas garantidas - RRF'!AT$3:AT$387,'Dívidas garantidas - RRF'!$AV$3:$AV$387,MONTH('Fluxo dív. garantidas - RRF'!$A12),'Dívidas garantidas - RRF'!$AW$3:$AW$387,YEAR('Fluxo dív. garantidas - RRF'!$A12))</f>
        <v>16228187.92</v>
      </c>
      <c r="D12" s="95">
        <f>SUMIFS('Dívidas garantidas - RRF'!AU$3:AU$387,'Dívidas garantidas - RRF'!$AV$3:$AV$387,MONTH('Fluxo dív. garantidas - RRF'!$A12),'Dívidas garantidas - RRF'!$AW$3:$AW$387,YEAR('Fluxo dív. garantidas - RRF'!$A12))</f>
        <v>57331939.920000002</v>
      </c>
      <c r="G12" s="100">
        <f t="shared" si="7"/>
        <v>0</v>
      </c>
      <c r="H12" s="98">
        <v>44835</v>
      </c>
      <c r="I12" s="99">
        <f t="shared" si="1"/>
        <v>0</v>
      </c>
      <c r="J12" s="99">
        <f t="shared" si="2"/>
        <v>0</v>
      </c>
      <c r="K12" s="99">
        <f t="shared" si="3"/>
        <v>0</v>
      </c>
      <c r="N12" s="102">
        <f t="shared" si="4"/>
        <v>44835</v>
      </c>
      <c r="O12" s="102">
        <f t="shared" si="5"/>
        <v>44866</v>
      </c>
      <c r="P12" s="103">
        <f t="shared" si="6"/>
        <v>57331939.920000002</v>
      </c>
    </row>
    <row r="13" spans="1:16">
      <c r="A13" s="94">
        <v>44866</v>
      </c>
      <c r="B13" s="95">
        <f>SUMIFS('Dívidas garantidas - RRF'!AS$3:AS$387,'Dívidas garantidas - RRF'!$AV$3:$AV$387,MONTH('Fluxo dív. garantidas - RRF'!$A13),'Dívidas garantidas - RRF'!$AW$3:$AW$387,YEAR('Fluxo dív. garantidas - RRF'!$A13))</f>
        <v>48570424.519999996</v>
      </c>
      <c r="C13" s="95">
        <f>SUMIFS('Dívidas garantidas - RRF'!AT$3:AT$387,'Dívidas garantidas - RRF'!$AV$3:$AV$387,MONTH('Fluxo dív. garantidas - RRF'!$A13),'Dívidas garantidas - RRF'!$AW$3:$AW$387,YEAR('Fluxo dív. garantidas - RRF'!$A13))</f>
        <v>57533331.659999996</v>
      </c>
      <c r="D13" s="95">
        <f>SUMIFS('Dívidas garantidas - RRF'!AU$3:AU$387,'Dívidas garantidas - RRF'!$AV$3:$AV$387,MONTH('Fluxo dív. garantidas - RRF'!$A13),'Dívidas garantidas - RRF'!$AW$3:$AW$387,YEAR('Fluxo dív. garantidas - RRF'!$A13))</f>
        <v>106103756.17999999</v>
      </c>
      <c r="G13" s="100">
        <f t="shared" si="7"/>
        <v>0</v>
      </c>
      <c r="H13" s="98">
        <v>44866</v>
      </c>
      <c r="I13" s="99">
        <f t="shared" si="1"/>
        <v>0</v>
      </c>
      <c r="J13" s="99">
        <f t="shared" si="2"/>
        <v>0</v>
      </c>
      <c r="K13" s="99">
        <f t="shared" si="3"/>
        <v>0</v>
      </c>
      <c r="N13" s="102">
        <f t="shared" si="4"/>
        <v>44866</v>
      </c>
      <c r="O13" s="102">
        <f t="shared" si="5"/>
        <v>44896</v>
      </c>
      <c r="P13" s="103">
        <f t="shared" si="6"/>
        <v>106103756.17999999</v>
      </c>
    </row>
    <row r="14" spans="1:16">
      <c r="A14" s="94">
        <v>44896</v>
      </c>
      <c r="B14" s="95">
        <f>SUMIFS('Dívidas garantidas - RRF'!AS$3:AS$387,'Dívidas garantidas - RRF'!$AV$3:$AV$387,MONTH('Fluxo dív. garantidas - RRF'!$A14),'Dívidas garantidas - RRF'!$AW$3:$AW$387,YEAR('Fluxo dív. garantidas - RRF'!$A14))</f>
        <v>41397799.289999999</v>
      </c>
      <c r="C14" s="95">
        <f>SUMIFS('Dívidas garantidas - RRF'!AT$3:AT$387,'Dívidas garantidas - RRF'!$AV$3:$AV$387,MONTH('Fluxo dív. garantidas - RRF'!$A14),'Dívidas garantidas - RRF'!$AW$3:$AW$387,YEAR('Fluxo dív. garantidas - RRF'!$A14))</f>
        <v>18876222.68</v>
      </c>
      <c r="D14" s="95">
        <f>SUMIFS('Dívidas garantidas - RRF'!AU$3:AU$387,'Dívidas garantidas - RRF'!$AV$3:$AV$387,MONTH('Fluxo dív. garantidas - RRF'!$A14),'Dívidas garantidas - RRF'!$AW$3:$AW$387,YEAR('Fluxo dív. garantidas - RRF'!$A14))</f>
        <v>60274021.969999999</v>
      </c>
      <c r="G14" s="100">
        <f t="shared" si="7"/>
        <v>0</v>
      </c>
      <c r="H14" s="98">
        <v>44896</v>
      </c>
      <c r="I14" s="99">
        <f t="shared" si="1"/>
        <v>0</v>
      </c>
      <c r="J14" s="99">
        <f t="shared" si="2"/>
        <v>0</v>
      </c>
      <c r="K14" s="99">
        <f t="shared" si="3"/>
        <v>0</v>
      </c>
      <c r="N14" s="102">
        <f t="shared" si="4"/>
        <v>44896</v>
      </c>
      <c r="O14" s="102">
        <f t="shared" si="5"/>
        <v>44927</v>
      </c>
      <c r="P14" s="103">
        <f t="shared" si="6"/>
        <v>60274021.969999999</v>
      </c>
    </row>
    <row r="15" spans="1:16">
      <c r="A15" s="94">
        <v>44927</v>
      </c>
      <c r="B15" s="95">
        <f>SUMIFS('Dívidas garantidas - RRF'!AS$3:AS$387,'Dívidas garantidas - RRF'!$AV$3:$AV$387,MONTH('Fluxo dív. garantidas - RRF'!$A15),'Dívidas garantidas - RRF'!$AW$3:$AW$387,YEAR('Fluxo dív. garantidas - RRF'!$A15))</f>
        <v>40300983.859999999</v>
      </c>
      <c r="C15" s="95">
        <f>SUMIFS('Dívidas garantidas - RRF'!AT$3:AT$387,'Dívidas garantidas - RRF'!$AV$3:$AV$387,MONTH('Fluxo dív. garantidas - RRF'!$A15),'Dívidas garantidas - RRF'!$AW$3:$AW$387,YEAR('Fluxo dív. garantidas - RRF'!$A15))</f>
        <v>20618621.23</v>
      </c>
      <c r="D15" s="95">
        <f>SUMIFS('Dívidas garantidas - RRF'!AU$3:AU$387,'Dívidas garantidas - RRF'!$AV$3:$AV$387,MONTH('Fluxo dív. garantidas - RRF'!$A15),'Dívidas garantidas - RRF'!$AW$3:$AW$387,YEAR('Fluxo dív. garantidas - RRF'!$A15))</f>
        <v>60919605.090000004</v>
      </c>
      <c r="G15" s="100">
        <f t="shared" si="7"/>
        <v>0.1111</v>
      </c>
      <c r="H15" s="98">
        <v>44927</v>
      </c>
      <c r="I15" s="99">
        <f>K15-J15</f>
        <v>0</v>
      </c>
      <c r="J15" s="99">
        <f>IF(C15&lt;=K15,C15,K15)</f>
        <v>6768168.1254990008</v>
      </c>
      <c r="K15" s="99">
        <f t="shared" si="3"/>
        <v>6768168.1254990008</v>
      </c>
      <c r="N15" s="102">
        <f t="shared" si="4"/>
        <v>44927</v>
      </c>
      <c r="O15" s="102">
        <f t="shared" si="5"/>
        <v>44958</v>
      </c>
      <c r="P15" s="103">
        <f t="shared" si="6"/>
        <v>54151436.964501001</v>
      </c>
    </row>
    <row r="16" spans="1:16">
      <c r="A16" s="94">
        <v>44958</v>
      </c>
      <c r="B16" s="95">
        <f>SUMIFS('Dívidas garantidas - RRF'!AS$3:AS$387,'Dívidas garantidas - RRF'!$AV$3:$AV$387,MONTH('Fluxo dív. garantidas - RRF'!$A16),'Dívidas garantidas - RRF'!$AW$3:$AW$387,YEAR('Fluxo dív. garantidas - RRF'!$A16))</f>
        <v>40644488.310000002</v>
      </c>
      <c r="C16" s="95">
        <f>SUMIFS('Dívidas garantidas - RRF'!AT$3:AT$387,'Dívidas garantidas - RRF'!$AV$3:$AV$387,MONTH('Fluxo dív. garantidas - RRF'!$A16),'Dívidas garantidas - RRF'!$AW$3:$AW$387,YEAR('Fluxo dív. garantidas - RRF'!$A16))</f>
        <v>20658665.399999999</v>
      </c>
      <c r="D16" s="95">
        <f>SUMIFS('Dívidas garantidas - RRF'!AU$3:AU$387,'Dívidas garantidas - RRF'!$AV$3:$AV$387,MONTH('Fluxo dív. garantidas - RRF'!$A16),'Dívidas garantidas - RRF'!$AW$3:$AW$387,YEAR('Fluxo dív. garantidas - RRF'!$A16))</f>
        <v>61303153.710000001</v>
      </c>
      <c r="G16" s="100">
        <f t="shared" si="7"/>
        <v>0.1111</v>
      </c>
      <c r="H16" s="98">
        <v>44958</v>
      </c>
      <c r="I16" s="99">
        <f t="shared" ref="I16:I79" si="8">K16-J16</f>
        <v>0</v>
      </c>
      <c r="J16" s="99">
        <f t="shared" ref="J16:J79" si="9">IF(C16&lt;=K16,C16,K16)</f>
        <v>6810780.3771810001</v>
      </c>
      <c r="K16" s="99">
        <f t="shared" ref="K16:K79" si="10">D16*$G16</f>
        <v>6810780.3771810001</v>
      </c>
      <c r="N16" s="102">
        <f t="shared" si="4"/>
        <v>44958</v>
      </c>
      <c r="O16" s="102">
        <f t="shared" si="5"/>
        <v>44986</v>
      </c>
      <c r="P16" s="103">
        <f t="shared" si="6"/>
        <v>54492373.332819</v>
      </c>
    </row>
    <row r="17" spans="1:16">
      <c r="A17" s="94">
        <v>44986</v>
      </c>
      <c r="B17" s="95">
        <f>SUMIFS('Dívidas garantidas - RRF'!AS$3:AS$387,'Dívidas garantidas - RRF'!$AV$3:$AV$387,MONTH('Fluxo dív. garantidas - RRF'!$A17),'Dívidas garantidas - RRF'!$AW$3:$AW$387,YEAR('Fluxo dív. garantidas - RRF'!$A17))</f>
        <v>128928855.12</v>
      </c>
      <c r="C17" s="95">
        <f>SUMIFS('Dívidas garantidas - RRF'!AT$3:AT$387,'Dívidas garantidas - RRF'!$AV$3:$AV$387,MONTH('Fluxo dív. garantidas - RRF'!$A17),'Dívidas garantidas - RRF'!$AW$3:$AW$387,YEAR('Fluxo dív. garantidas - RRF'!$A17))</f>
        <v>94758667.390000001</v>
      </c>
      <c r="D17" s="95">
        <f>SUMIFS('Dívidas garantidas - RRF'!AU$3:AU$387,'Dívidas garantidas - RRF'!$AV$3:$AV$387,MONTH('Fluxo dív. garantidas - RRF'!$A17),'Dívidas garantidas - RRF'!$AW$3:$AW$387,YEAR('Fluxo dív. garantidas - RRF'!$A17))</f>
        <v>223687522.50999999</v>
      </c>
      <c r="G17" s="100">
        <f t="shared" si="7"/>
        <v>0.1111</v>
      </c>
      <c r="H17" s="98">
        <v>44986</v>
      </c>
      <c r="I17" s="99">
        <f t="shared" si="8"/>
        <v>0</v>
      </c>
      <c r="J17" s="99">
        <f t="shared" si="9"/>
        <v>24851683.750861</v>
      </c>
      <c r="K17" s="99">
        <f t="shared" si="10"/>
        <v>24851683.750861</v>
      </c>
      <c r="N17" s="102">
        <f t="shared" si="4"/>
        <v>44986</v>
      </c>
      <c r="O17" s="102">
        <f t="shared" si="5"/>
        <v>45017</v>
      </c>
      <c r="P17" s="103">
        <f t="shared" si="6"/>
        <v>198835838.759139</v>
      </c>
    </row>
    <row r="18" spans="1:16">
      <c r="A18" s="94">
        <v>45017</v>
      </c>
      <c r="B18" s="95">
        <f>SUMIFS('Dívidas garantidas - RRF'!AS$3:AS$387,'Dívidas garantidas - RRF'!$AV$3:$AV$387,MONTH('Fluxo dív. garantidas - RRF'!$A18),'Dívidas garantidas - RRF'!$AW$3:$AW$387,YEAR('Fluxo dív. garantidas - RRF'!$A18))</f>
        <v>39552583.549999997</v>
      </c>
      <c r="C18" s="95">
        <f>SUMIFS('Dívidas garantidas - RRF'!AT$3:AT$387,'Dívidas garantidas - RRF'!$AV$3:$AV$387,MONTH('Fluxo dív. garantidas - RRF'!$A18),'Dívidas garantidas - RRF'!$AW$3:$AW$387,YEAR('Fluxo dív. garantidas - RRF'!$A18))</f>
        <v>20984825.129999999</v>
      </c>
      <c r="D18" s="95">
        <f>SUMIFS('Dívidas garantidas - RRF'!AU$3:AU$387,'Dívidas garantidas - RRF'!$AV$3:$AV$387,MONTH('Fluxo dív. garantidas - RRF'!$A18),'Dívidas garantidas - RRF'!$AW$3:$AW$387,YEAR('Fluxo dív. garantidas - RRF'!$A18))</f>
        <v>60537408.679999992</v>
      </c>
      <c r="G18" s="100">
        <f t="shared" si="7"/>
        <v>0.1111</v>
      </c>
      <c r="H18" s="98">
        <v>45017</v>
      </c>
      <c r="I18" s="99">
        <f t="shared" si="8"/>
        <v>0</v>
      </c>
      <c r="J18" s="99">
        <f t="shared" si="9"/>
        <v>6725706.1043479992</v>
      </c>
      <c r="K18" s="99">
        <f t="shared" si="10"/>
        <v>6725706.1043479992</v>
      </c>
      <c r="N18" s="102">
        <f t="shared" si="4"/>
        <v>45017</v>
      </c>
      <c r="O18" s="102">
        <f t="shared" si="5"/>
        <v>45047</v>
      </c>
      <c r="P18" s="103">
        <f t="shared" si="6"/>
        <v>53811702.575651996</v>
      </c>
    </row>
    <row r="19" spans="1:16">
      <c r="A19" s="94">
        <v>45047</v>
      </c>
      <c r="B19" s="95">
        <f>SUMIFS('Dívidas garantidas - RRF'!AS$3:AS$387,'Dívidas garantidas - RRF'!$AV$3:$AV$387,MONTH('Fluxo dív. garantidas - RRF'!$A19),'Dívidas garantidas - RRF'!$AW$3:$AW$387,YEAR('Fluxo dív. garantidas - RRF'!$A19))</f>
        <v>133227049.39</v>
      </c>
      <c r="C19" s="95">
        <f>SUMIFS('Dívidas garantidas - RRF'!AT$3:AT$387,'Dívidas garantidas - RRF'!$AV$3:$AV$387,MONTH('Fluxo dív. garantidas - RRF'!$A19),'Dívidas garantidas - RRF'!$AW$3:$AW$387,YEAR('Fluxo dív. garantidas - RRF'!$A19))</f>
        <v>83022065.24000001</v>
      </c>
      <c r="D19" s="95">
        <f>SUMIFS('Dívidas garantidas - RRF'!AU$3:AU$387,'Dívidas garantidas - RRF'!$AV$3:$AV$387,MONTH('Fluxo dív. garantidas - RRF'!$A19),'Dívidas garantidas - RRF'!$AW$3:$AW$387,YEAR('Fluxo dív. garantidas - RRF'!$A19))</f>
        <v>216249114.63</v>
      </c>
      <c r="G19" s="100">
        <f t="shared" si="7"/>
        <v>0.1111</v>
      </c>
      <c r="H19" s="98">
        <v>45047</v>
      </c>
      <c r="I19" s="99">
        <f t="shared" si="8"/>
        <v>0</v>
      </c>
      <c r="J19" s="99">
        <f t="shared" si="9"/>
        <v>24025276.635393001</v>
      </c>
      <c r="K19" s="99">
        <f t="shared" si="10"/>
        <v>24025276.635393001</v>
      </c>
      <c r="N19" s="102">
        <f t="shared" si="4"/>
        <v>45047</v>
      </c>
      <c r="O19" s="102">
        <f t="shared" si="5"/>
        <v>45078</v>
      </c>
      <c r="P19" s="103">
        <f t="shared" si="6"/>
        <v>192223837.994607</v>
      </c>
    </row>
    <row r="20" spans="1:16">
      <c r="A20" s="94">
        <v>45078</v>
      </c>
      <c r="B20" s="95">
        <f>SUMIFS('Dívidas garantidas - RRF'!AS$3:AS$387,'Dívidas garantidas - RRF'!$AV$3:$AV$387,MONTH('Fluxo dív. garantidas - RRF'!$A20),'Dívidas garantidas - RRF'!$AW$3:$AW$387,YEAR('Fluxo dív. garantidas - RRF'!$A20))</f>
        <v>39009363.079999998</v>
      </c>
      <c r="C20" s="95">
        <f>SUMIFS('Dívidas garantidas - RRF'!AT$3:AT$387,'Dívidas garantidas - RRF'!$AV$3:$AV$387,MONTH('Fluxo dív. garantidas - RRF'!$A20),'Dívidas garantidas - RRF'!$AW$3:$AW$387,YEAR('Fluxo dív. garantidas - RRF'!$A20))</f>
        <v>21190881.850000001</v>
      </c>
      <c r="D20" s="95">
        <f>SUMIFS('Dívidas garantidas - RRF'!AU$3:AU$387,'Dívidas garantidas - RRF'!$AV$3:$AV$387,MONTH('Fluxo dív. garantidas - RRF'!$A20),'Dívidas garantidas - RRF'!$AW$3:$AW$387,YEAR('Fluxo dív. garantidas - RRF'!$A20))</f>
        <v>60200244.93</v>
      </c>
      <c r="G20" s="100">
        <f t="shared" si="7"/>
        <v>0.1111</v>
      </c>
      <c r="H20" s="98">
        <v>45078</v>
      </c>
      <c r="I20" s="99">
        <f t="shared" si="8"/>
        <v>0</v>
      </c>
      <c r="J20" s="99">
        <f t="shared" si="9"/>
        <v>6688247.2117229998</v>
      </c>
      <c r="K20" s="99">
        <f t="shared" si="10"/>
        <v>6688247.2117229998</v>
      </c>
      <c r="N20" s="102">
        <f t="shared" si="4"/>
        <v>45078</v>
      </c>
      <c r="O20" s="102">
        <f t="shared" si="5"/>
        <v>45108</v>
      </c>
      <c r="P20" s="103">
        <f t="shared" si="6"/>
        <v>53511997.718277</v>
      </c>
    </row>
    <row r="21" spans="1:16">
      <c r="A21" s="94">
        <v>45108</v>
      </c>
      <c r="B21" s="95">
        <f>SUMIFS('Dívidas garantidas - RRF'!AS$3:AS$387,'Dívidas garantidas - RRF'!$AV$3:$AV$387,MONTH('Fluxo dív. garantidas - RRF'!$A21),'Dívidas garantidas - RRF'!$AW$3:$AW$387,YEAR('Fluxo dív. garantidas - RRF'!$A21))</f>
        <v>38602431.730000004</v>
      </c>
      <c r="C21" s="95">
        <f>SUMIFS('Dívidas garantidas - RRF'!AT$3:AT$387,'Dívidas garantidas - RRF'!$AV$3:$AV$387,MONTH('Fluxo dív. garantidas - RRF'!$A21),'Dívidas garantidas - RRF'!$AW$3:$AW$387,YEAR('Fluxo dív. garantidas - RRF'!$A21))</f>
        <v>20691055.629999999</v>
      </c>
      <c r="D21" s="95">
        <f>SUMIFS('Dívidas garantidas - RRF'!AU$3:AU$387,'Dívidas garantidas - RRF'!$AV$3:$AV$387,MONTH('Fluxo dív. garantidas - RRF'!$A21),'Dívidas garantidas - RRF'!$AW$3:$AW$387,YEAR('Fluxo dív. garantidas - RRF'!$A21))</f>
        <v>59293487.359999999</v>
      </c>
      <c r="G21" s="100">
        <f t="shared" si="7"/>
        <v>0.1111</v>
      </c>
      <c r="H21" s="98">
        <v>45108</v>
      </c>
      <c r="I21" s="99">
        <f t="shared" si="8"/>
        <v>0</v>
      </c>
      <c r="J21" s="99">
        <f t="shared" si="9"/>
        <v>6587506.445696</v>
      </c>
      <c r="K21" s="99">
        <f t="shared" si="10"/>
        <v>6587506.445696</v>
      </c>
      <c r="N21" s="102">
        <f t="shared" si="4"/>
        <v>45108</v>
      </c>
      <c r="O21" s="102">
        <f t="shared" si="5"/>
        <v>45139</v>
      </c>
      <c r="P21" s="103">
        <f t="shared" si="6"/>
        <v>52705980.914304003</v>
      </c>
    </row>
    <row r="22" spans="1:16">
      <c r="A22" s="94">
        <v>45139</v>
      </c>
      <c r="B22" s="95">
        <f>SUMIFS('Dívidas garantidas - RRF'!AS$3:AS$387,'Dívidas garantidas - RRF'!$AV$3:$AV$387,MONTH('Fluxo dív. garantidas - RRF'!$A22),'Dívidas garantidas - RRF'!$AW$3:$AW$387,YEAR('Fluxo dív. garantidas - RRF'!$A22))</f>
        <v>39461053.420000002</v>
      </c>
      <c r="C22" s="95">
        <f>SUMIFS('Dívidas garantidas - RRF'!AT$3:AT$387,'Dívidas garantidas - RRF'!$AV$3:$AV$387,MONTH('Fluxo dív. garantidas - RRF'!$A22),'Dívidas garantidas - RRF'!$AW$3:$AW$387,YEAR('Fluxo dív. garantidas - RRF'!$A22))</f>
        <v>22000316.579999998</v>
      </c>
      <c r="D22" s="95">
        <f>SUMIFS('Dívidas garantidas - RRF'!AU$3:AU$387,'Dívidas garantidas - RRF'!$AV$3:$AV$387,MONTH('Fluxo dív. garantidas - RRF'!$A22),'Dívidas garantidas - RRF'!$AW$3:$AW$387,YEAR('Fluxo dív. garantidas - RRF'!$A22))</f>
        <v>61461370</v>
      </c>
      <c r="G22" s="100">
        <f t="shared" si="7"/>
        <v>0.1111</v>
      </c>
      <c r="H22" s="98">
        <v>45139</v>
      </c>
      <c r="I22" s="99">
        <f t="shared" si="8"/>
        <v>0</v>
      </c>
      <c r="J22" s="99">
        <f t="shared" si="9"/>
        <v>6828358.2070000004</v>
      </c>
      <c r="K22" s="99">
        <f t="shared" si="10"/>
        <v>6828358.2070000004</v>
      </c>
      <c r="N22" s="102">
        <f t="shared" si="4"/>
        <v>45139</v>
      </c>
      <c r="O22" s="102">
        <f t="shared" si="5"/>
        <v>45170</v>
      </c>
      <c r="P22" s="103">
        <f t="shared" si="6"/>
        <v>54633011.792999998</v>
      </c>
    </row>
    <row r="23" spans="1:16">
      <c r="A23" s="94">
        <v>45170</v>
      </c>
      <c r="B23" s="95">
        <f>SUMIFS('Dívidas garantidas - RRF'!AS$3:AS$387,'Dívidas garantidas - RRF'!$AV$3:$AV$387,MONTH('Fluxo dív. garantidas - RRF'!$A23),'Dívidas garantidas - RRF'!$AW$3:$AW$387,YEAR('Fluxo dív. garantidas - RRF'!$A23))</f>
        <v>145563204.49000001</v>
      </c>
      <c r="C23" s="95">
        <f>SUMIFS('Dívidas garantidas - RRF'!AT$3:AT$387,'Dívidas garantidas - RRF'!$AV$3:$AV$387,MONTH('Fluxo dív. garantidas - RRF'!$A23),'Dívidas garantidas - RRF'!$AW$3:$AW$387,YEAR('Fluxo dív. garantidas - RRF'!$A23))</f>
        <v>103396385.84</v>
      </c>
      <c r="D23" s="95">
        <f>SUMIFS('Dívidas garantidas - RRF'!AU$3:AU$387,'Dívidas garantidas - RRF'!$AV$3:$AV$387,MONTH('Fluxo dív. garantidas - RRF'!$A23),'Dívidas garantidas - RRF'!$AW$3:$AW$387,YEAR('Fluxo dív. garantidas - RRF'!$A23))</f>
        <v>248959590.33000001</v>
      </c>
      <c r="G23" s="100">
        <f t="shared" si="7"/>
        <v>0.1111</v>
      </c>
      <c r="H23" s="98">
        <v>45170</v>
      </c>
      <c r="I23" s="99">
        <f t="shared" si="8"/>
        <v>0</v>
      </c>
      <c r="J23" s="99">
        <f t="shared" si="9"/>
        <v>27659410.485663004</v>
      </c>
      <c r="K23" s="99">
        <f t="shared" si="10"/>
        <v>27659410.485663004</v>
      </c>
      <c r="N23" s="102">
        <f t="shared" si="4"/>
        <v>45170</v>
      </c>
      <c r="O23" s="102">
        <f t="shared" si="5"/>
        <v>45200</v>
      </c>
      <c r="P23" s="103">
        <f t="shared" si="6"/>
        <v>221300179.84433702</v>
      </c>
    </row>
    <row r="24" spans="1:16">
      <c r="A24" s="94">
        <v>45200</v>
      </c>
      <c r="B24" s="95">
        <f>SUMIFS('Dívidas garantidas - RRF'!AS$3:AS$387,'Dívidas garantidas - RRF'!$AV$3:$AV$387,MONTH('Fluxo dív. garantidas - RRF'!$A24),'Dívidas garantidas - RRF'!$AW$3:$AW$387,YEAR('Fluxo dív. garantidas - RRF'!$A24))</f>
        <v>37102884.020000003</v>
      </c>
      <c r="C24" s="95">
        <f>SUMIFS('Dívidas garantidas - RRF'!AT$3:AT$387,'Dívidas garantidas - RRF'!$AV$3:$AV$387,MONTH('Fluxo dív. garantidas - RRF'!$A24),'Dívidas garantidas - RRF'!$AW$3:$AW$387,YEAR('Fluxo dív. garantidas - RRF'!$A24))</f>
        <v>19630903.369999997</v>
      </c>
      <c r="D24" s="95">
        <f>SUMIFS('Dívidas garantidas - RRF'!AU$3:AU$387,'Dívidas garantidas - RRF'!$AV$3:$AV$387,MONTH('Fluxo dív. garantidas - RRF'!$A24),'Dívidas garantidas - RRF'!$AW$3:$AW$387,YEAR('Fluxo dív. garantidas - RRF'!$A24))</f>
        <v>56733787.390000001</v>
      </c>
      <c r="G24" s="100">
        <f t="shared" si="7"/>
        <v>0.1111</v>
      </c>
      <c r="H24" s="98">
        <v>45200</v>
      </c>
      <c r="I24" s="99">
        <f t="shared" si="8"/>
        <v>0</v>
      </c>
      <c r="J24" s="99">
        <f t="shared" si="9"/>
        <v>6303123.7790290006</v>
      </c>
      <c r="K24" s="99">
        <f t="shared" si="10"/>
        <v>6303123.7790290006</v>
      </c>
      <c r="N24" s="102">
        <f t="shared" si="4"/>
        <v>45200</v>
      </c>
      <c r="O24" s="102">
        <f t="shared" si="5"/>
        <v>45231</v>
      </c>
      <c r="P24" s="103">
        <f t="shared" si="6"/>
        <v>50430663.610971004</v>
      </c>
    </row>
    <row r="25" spans="1:16">
      <c r="A25" s="94">
        <v>45231</v>
      </c>
      <c r="B25" s="95">
        <f>SUMIFS('Dívidas garantidas - RRF'!AS$3:AS$387,'Dívidas garantidas - RRF'!$AV$3:$AV$387,MONTH('Fluxo dív. garantidas - RRF'!$A25),'Dívidas garantidas - RRF'!$AW$3:$AW$387,YEAR('Fluxo dív. garantidas - RRF'!$A25))</f>
        <v>131309713.43000001</v>
      </c>
      <c r="C25" s="95">
        <f>SUMIFS('Dívidas garantidas - RRF'!AT$3:AT$387,'Dívidas garantidas - RRF'!$AV$3:$AV$387,MONTH('Fluxo dív. garantidas - RRF'!$A25),'Dívidas garantidas - RRF'!$AW$3:$AW$387,YEAR('Fluxo dív. garantidas - RRF'!$A25))</f>
        <v>90205629.939999998</v>
      </c>
      <c r="D25" s="95">
        <f>SUMIFS('Dívidas garantidas - RRF'!AU$3:AU$387,'Dívidas garantidas - RRF'!$AV$3:$AV$387,MONTH('Fluxo dív. garantidas - RRF'!$A25),'Dívidas garantidas - RRF'!$AW$3:$AW$387,YEAR('Fluxo dív. garantidas - RRF'!$A25))</f>
        <v>221515343.37</v>
      </c>
      <c r="G25" s="100">
        <f t="shared" si="7"/>
        <v>0.1111</v>
      </c>
      <c r="H25" s="98">
        <v>45231</v>
      </c>
      <c r="I25" s="99">
        <f t="shared" si="8"/>
        <v>0</v>
      </c>
      <c r="J25" s="99">
        <f t="shared" si="9"/>
        <v>24610354.648407001</v>
      </c>
      <c r="K25" s="99">
        <f t="shared" si="10"/>
        <v>24610354.648407001</v>
      </c>
      <c r="N25" s="102">
        <f t="shared" si="4"/>
        <v>45231</v>
      </c>
      <c r="O25" s="102">
        <f t="shared" si="5"/>
        <v>45261</v>
      </c>
      <c r="P25" s="103">
        <f t="shared" si="6"/>
        <v>196904988.72159299</v>
      </c>
    </row>
    <row r="26" spans="1:16">
      <c r="A26" s="94">
        <v>45261</v>
      </c>
      <c r="B26" s="95">
        <f>SUMIFS('Dívidas garantidas - RRF'!AS$3:AS$387,'Dívidas garantidas - RRF'!$AV$3:$AV$387,MONTH('Fluxo dív. garantidas - RRF'!$A26),'Dívidas garantidas - RRF'!$AW$3:$AW$387,YEAR('Fluxo dív. garantidas - RRF'!$A26))</f>
        <v>39196236.769999996</v>
      </c>
      <c r="C26" s="95">
        <f>SUMIFS('Dívidas garantidas - RRF'!AT$3:AT$387,'Dívidas garantidas - RRF'!$AV$3:$AV$387,MONTH('Fluxo dív. garantidas - RRF'!$A26),'Dívidas garantidas - RRF'!$AW$3:$AW$387,YEAR('Fluxo dív. garantidas - RRF'!$A26))</f>
        <v>20216357.800000001</v>
      </c>
      <c r="D26" s="95">
        <f>SUMIFS('Dívidas garantidas - RRF'!AU$3:AU$387,'Dívidas garantidas - RRF'!$AV$3:$AV$387,MONTH('Fluxo dív. garantidas - RRF'!$A26),'Dívidas garantidas - RRF'!$AW$3:$AW$387,YEAR('Fluxo dív. garantidas - RRF'!$A26))</f>
        <v>59412594.569999993</v>
      </c>
      <c r="G26" s="100">
        <f t="shared" si="7"/>
        <v>0.1111</v>
      </c>
      <c r="H26" s="98">
        <v>45261</v>
      </c>
      <c r="I26" s="99">
        <f t="shared" si="8"/>
        <v>0</v>
      </c>
      <c r="J26" s="99">
        <f t="shared" si="9"/>
        <v>6600739.2567269998</v>
      </c>
      <c r="K26" s="99">
        <f t="shared" si="10"/>
        <v>6600739.2567269998</v>
      </c>
      <c r="N26" s="102">
        <f t="shared" si="4"/>
        <v>45261</v>
      </c>
      <c r="O26" s="102">
        <f t="shared" si="5"/>
        <v>45292</v>
      </c>
      <c r="P26" s="103">
        <f t="shared" si="6"/>
        <v>52811855.31327299</v>
      </c>
    </row>
    <row r="27" spans="1:16">
      <c r="A27" s="94">
        <v>45292</v>
      </c>
      <c r="B27" s="95">
        <f>SUMIFS('Dívidas garantidas - RRF'!AS$3:AS$387,'Dívidas garantidas - RRF'!$AV$3:$AV$387,MONTH('Fluxo dív. garantidas - RRF'!$A27),'Dívidas garantidas - RRF'!$AW$3:$AW$387,YEAR('Fluxo dív. garantidas - RRF'!$A27))</f>
        <v>39091478.799845427</v>
      </c>
      <c r="C27" s="95">
        <f>SUMIFS('Dívidas garantidas - RRF'!AT$3:AT$387,'Dívidas garantidas - RRF'!$AV$3:$AV$387,MONTH('Fluxo dív. garantidas - RRF'!$A27),'Dívidas garantidas - RRF'!$AW$3:$AW$387,YEAR('Fluxo dív. garantidas - RRF'!$A27))</f>
        <v>20877686.68</v>
      </c>
      <c r="D27" s="95">
        <f>SUMIFS('Dívidas garantidas - RRF'!AU$3:AU$387,'Dívidas garantidas - RRF'!$AV$3:$AV$387,MONTH('Fluxo dív. garantidas - RRF'!$A27),'Dívidas garantidas - RRF'!$AW$3:$AW$387,YEAR('Fluxo dív. garantidas - RRF'!$A27))</f>
        <v>59969165.479845427</v>
      </c>
      <c r="G27" s="100">
        <f t="shared" si="7"/>
        <v>0.22220000000000001</v>
      </c>
      <c r="H27" s="98">
        <v>45292</v>
      </c>
      <c r="I27" s="99">
        <f t="shared" si="8"/>
        <v>0</v>
      </c>
      <c r="J27" s="99">
        <f t="shared" si="9"/>
        <v>13325148.569621654</v>
      </c>
      <c r="K27" s="99">
        <f t="shared" si="10"/>
        <v>13325148.569621654</v>
      </c>
      <c r="N27" s="102">
        <f t="shared" si="4"/>
        <v>45292</v>
      </c>
      <c r="O27" s="102">
        <f t="shared" si="5"/>
        <v>45323</v>
      </c>
      <c r="P27" s="103">
        <f t="shared" si="6"/>
        <v>46644016.910223775</v>
      </c>
    </row>
    <row r="28" spans="1:16">
      <c r="A28" s="94">
        <v>45323</v>
      </c>
      <c r="B28" s="95">
        <f>SUMIFS('Dívidas garantidas - RRF'!AS$3:AS$387,'Dívidas garantidas - RRF'!$AV$3:$AV$387,MONTH('Fluxo dív. garantidas - RRF'!$A28),'Dívidas garantidas - RRF'!$AW$3:$AW$387,YEAR('Fluxo dív. garantidas - RRF'!$A28))</f>
        <v>39705345.471624337</v>
      </c>
      <c r="C28" s="95">
        <f>SUMIFS('Dívidas garantidas - RRF'!AT$3:AT$387,'Dívidas garantidas - RRF'!$AV$3:$AV$387,MONTH('Fluxo dív. garantidas - RRF'!$A28),'Dívidas garantidas - RRF'!$AW$3:$AW$387,YEAR('Fluxo dív. garantidas - RRF'!$A28))</f>
        <v>20916685.369999997</v>
      </c>
      <c r="D28" s="95">
        <f>SUMIFS('Dívidas garantidas - RRF'!AU$3:AU$387,'Dívidas garantidas - RRF'!$AV$3:$AV$387,MONTH('Fluxo dív. garantidas - RRF'!$A28),'Dívidas garantidas - RRF'!$AW$3:$AW$387,YEAR('Fluxo dív. garantidas - RRF'!$A28))</f>
        <v>60622030.841624334</v>
      </c>
      <c r="G28" s="100">
        <f t="shared" si="7"/>
        <v>0.22220000000000001</v>
      </c>
      <c r="H28" s="98">
        <v>45323</v>
      </c>
      <c r="I28" s="99">
        <f t="shared" si="8"/>
        <v>0</v>
      </c>
      <c r="J28" s="99">
        <f t="shared" si="9"/>
        <v>13470215.253008928</v>
      </c>
      <c r="K28" s="99">
        <f t="shared" si="10"/>
        <v>13470215.253008928</v>
      </c>
      <c r="N28" s="102">
        <f t="shared" si="4"/>
        <v>45323</v>
      </c>
      <c r="O28" s="102">
        <f t="shared" si="5"/>
        <v>45352</v>
      </c>
      <c r="P28" s="103">
        <f t="shared" si="6"/>
        <v>47151815.588615403</v>
      </c>
    </row>
    <row r="29" spans="1:16">
      <c r="A29" s="94">
        <v>45352</v>
      </c>
      <c r="B29" s="95">
        <f>SUMIFS('Dívidas garantidas - RRF'!AS$3:AS$387,'Dívidas garantidas - RRF'!$AV$3:$AV$387,MONTH('Fluxo dív. garantidas - RRF'!$A29),'Dívidas garantidas - RRF'!$AW$3:$AW$387,YEAR('Fluxo dív. garantidas - RRF'!$A29))</f>
        <v>130336451.20037314</v>
      </c>
      <c r="C29" s="95">
        <f>SUMIFS('Dívidas garantidas - RRF'!AT$3:AT$387,'Dívidas garantidas - RRF'!$AV$3:$AV$387,MONTH('Fluxo dív. garantidas - RRF'!$A29),'Dívidas garantidas - RRF'!$AW$3:$AW$387,YEAR('Fluxo dív. garantidas - RRF'!$A29))</f>
        <v>104153696.95</v>
      </c>
      <c r="D29" s="95">
        <f>SUMIFS('Dívidas garantidas - RRF'!AU$3:AU$387,'Dívidas garantidas - RRF'!$AV$3:$AV$387,MONTH('Fluxo dív. garantidas - RRF'!$A29),'Dívidas garantidas - RRF'!$AW$3:$AW$387,YEAR('Fluxo dív. garantidas - RRF'!$A29))</f>
        <v>234490148.15037316</v>
      </c>
      <c r="G29" s="100">
        <f t="shared" si="7"/>
        <v>0.22220000000000001</v>
      </c>
      <c r="H29" s="98">
        <v>45352</v>
      </c>
      <c r="I29" s="99">
        <f t="shared" si="8"/>
        <v>0</v>
      </c>
      <c r="J29" s="99">
        <f t="shared" si="9"/>
        <v>52103710.919012919</v>
      </c>
      <c r="K29" s="99">
        <f t="shared" si="10"/>
        <v>52103710.919012919</v>
      </c>
      <c r="N29" s="102">
        <f t="shared" si="4"/>
        <v>45352</v>
      </c>
      <c r="O29" s="102">
        <f t="shared" si="5"/>
        <v>45383</v>
      </c>
      <c r="P29" s="103">
        <f t="shared" si="6"/>
        <v>182386437.23136026</v>
      </c>
    </row>
    <row r="30" spans="1:16">
      <c r="A30" s="94">
        <v>45383</v>
      </c>
      <c r="B30" s="95">
        <f>SUMIFS('Dívidas garantidas - RRF'!AS$3:AS$387,'Dívidas garantidas - RRF'!$AV$3:$AV$387,MONTH('Fluxo dív. garantidas - RRF'!$A30),'Dívidas garantidas - RRF'!$AW$3:$AW$387,YEAR('Fluxo dív. garantidas - RRF'!$A30))</f>
        <v>40567129.865270384</v>
      </c>
      <c r="C30" s="95">
        <f>SUMIFS('Dívidas garantidas - RRF'!AT$3:AT$387,'Dívidas garantidas - RRF'!$AV$3:$AV$387,MONTH('Fluxo dív. garantidas - RRF'!$A30),'Dívidas garantidas - RRF'!$AW$3:$AW$387,YEAR('Fluxo dív. garantidas - RRF'!$A30))</f>
        <v>21020426.649999999</v>
      </c>
      <c r="D30" s="95">
        <f>SUMIFS('Dívidas garantidas - RRF'!AU$3:AU$387,'Dívidas garantidas - RRF'!$AV$3:$AV$387,MONTH('Fluxo dív. garantidas - RRF'!$A30),'Dívidas garantidas - RRF'!$AW$3:$AW$387,YEAR('Fluxo dív. garantidas - RRF'!$A30))</f>
        <v>61587556.515270382</v>
      </c>
      <c r="G30" s="100">
        <f t="shared" si="7"/>
        <v>0.22220000000000001</v>
      </c>
      <c r="H30" s="98">
        <v>45383</v>
      </c>
      <c r="I30" s="99">
        <f t="shared" si="8"/>
        <v>0</v>
      </c>
      <c r="J30" s="99">
        <f t="shared" si="9"/>
        <v>13684755.057693079</v>
      </c>
      <c r="K30" s="99">
        <f t="shared" si="10"/>
        <v>13684755.057693079</v>
      </c>
      <c r="N30" s="102">
        <f t="shared" si="4"/>
        <v>45383</v>
      </c>
      <c r="O30" s="102">
        <f t="shared" si="5"/>
        <v>45413</v>
      </c>
      <c r="P30" s="103">
        <f t="shared" si="6"/>
        <v>47902801.457577303</v>
      </c>
    </row>
    <row r="31" spans="1:16">
      <c r="A31" s="94">
        <v>45413</v>
      </c>
      <c r="B31" s="95">
        <f>SUMIFS('Dívidas garantidas - RRF'!AS$3:AS$387,'Dívidas garantidas - RRF'!$AV$3:$AV$387,MONTH('Fluxo dív. garantidas - RRF'!$A31),'Dívidas garantidas - RRF'!$AW$3:$AW$387,YEAR('Fluxo dív. garantidas - RRF'!$A31))</f>
        <v>138137541.84303465</v>
      </c>
      <c r="C31" s="95">
        <f>SUMIFS('Dívidas garantidas - RRF'!AT$3:AT$387,'Dívidas garantidas - RRF'!$AV$3:$AV$387,MONTH('Fluxo dív. garantidas - RRF'!$A31),'Dívidas garantidas - RRF'!$AW$3:$AW$387,YEAR('Fluxo dív. garantidas - RRF'!$A31))</f>
        <v>92979064.793778867</v>
      </c>
      <c r="D31" s="95">
        <f>SUMIFS('Dívidas garantidas - RRF'!AU$3:AU$387,'Dívidas garantidas - RRF'!$AV$3:$AV$387,MONTH('Fluxo dív. garantidas - RRF'!$A31),'Dívidas garantidas - RRF'!$AW$3:$AW$387,YEAR('Fluxo dív. garantidas - RRF'!$A31))</f>
        <v>231116606.63681352</v>
      </c>
      <c r="G31" s="100">
        <f t="shared" si="7"/>
        <v>0.22220000000000001</v>
      </c>
      <c r="H31" s="98">
        <v>45413</v>
      </c>
      <c r="I31" s="99">
        <f t="shared" si="8"/>
        <v>0</v>
      </c>
      <c r="J31" s="99">
        <f t="shared" si="9"/>
        <v>51354109.99469997</v>
      </c>
      <c r="K31" s="99">
        <f t="shared" si="10"/>
        <v>51354109.99469997</v>
      </c>
      <c r="N31" s="102">
        <f t="shared" si="4"/>
        <v>45413</v>
      </c>
      <c r="O31" s="102">
        <f t="shared" si="5"/>
        <v>45444</v>
      </c>
      <c r="P31" s="103">
        <f t="shared" si="6"/>
        <v>179762496.64211357</v>
      </c>
    </row>
    <row r="32" spans="1:16">
      <c r="A32" s="94">
        <v>45444</v>
      </c>
      <c r="B32" s="95">
        <f>SUMIFS('Dívidas garantidas - RRF'!AS$3:AS$387,'Dívidas garantidas - RRF'!$AV$3:$AV$387,MONTH('Fluxo dív. garantidas - RRF'!$A32),'Dívidas garantidas - RRF'!$AW$3:$AW$387,YEAR('Fluxo dív. garantidas - RRF'!$A32))</f>
        <v>41864001.017754711</v>
      </c>
      <c r="C32" s="95">
        <f>SUMIFS('Dívidas garantidas - RRF'!AT$3:AT$387,'Dívidas garantidas - RRF'!$AV$3:$AV$387,MONTH('Fluxo dív. garantidas - RRF'!$A32),'Dívidas garantidas - RRF'!$AW$3:$AW$387,YEAR('Fluxo dív. garantidas - RRF'!$A32))</f>
        <v>21626927.16</v>
      </c>
      <c r="D32" s="95">
        <f>SUMIFS('Dívidas garantidas - RRF'!AU$3:AU$387,'Dívidas garantidas - RRF'!$AV$3:$AV$387,MONTH('Fluxo dív. garantidas - RRF'!$A32),'Dívidas garantidas - RRF'!$AW$3:$AW$387,YEAR('Fluxo dív. garantidas - RRF'!$A32))</f>
        <v>63490928.177754715</v>
      </c>
      <c r="G32" s="100">
        <f t="shared" si="7"/>
        <v>0.22220000000000001</v>
      </c>
      <c r="H32" s="98">
        <v>45444</v>
      </c>
      <c r="I32" s="99">
        <f t="shared" si="8"/>
        <v>0</v>
      </c>
      <c r="J32" s="99">
        <f t="shared" si="9"/>
        <v>14107684.241097098</v>
      </c>
      <c r="K32" s="99">
        <f t="shared" si="10"/>
        <v>14107684.241097098</v>
      </c>
      <c r="N32" s="102">
        <f t="shared" si="4"/>
        <v>45444</v>
      </c>
      <c r="O32" s="102">
        <f t="shared" si="5"/>
        <v>45474</v>
      </c>
      <c r="P32" s="103">
        <f t="shared" si="6"/>
        <v>49383243.936657615</v>
      </c>
    </row>
    <row r="33" spans="1:16">
      <c r="A33" s="94">
        <v>45474</v>
      </c>
      <c r="B33" s="95">
        <f>SUMIFS('Dívidas garantidas - RRF'!AS$3:AS$387,'Dívidas garantidas - RRF'!$AV$3:$AV$387,MONTH('Fluxo dív. garantidas - RRF'!$A33),'Dívidas garantidas - RRF'!$AW$3:$AW$387,YEAR('Fluxo dív. garantidas - RRF'!$A33))</f>
        <v>42410871.79026331</v>
      </c>
      <c r="C33" s="95">
        <f>SUMIFS('Dívidas garantidas - RRF'!AT$3:AT$387,'Dívidas garantidas - RRF'!$AV$3:$AV$387,MONTH('Fluxo dív. garantidas - RRF'!$A33),'Dívidas garantidas - RRF'!$AW$3:$AW$387,YEAR('Fluxo dív. garantidas - RRF'!$A33))</f>
        <v>20406826.289999999</v>
      </c>
      <c r="D33" s="95">
        <f>SUMIFS('Dívidas garantidas - RRF'!AU$3:AU$387,'Dívidas garantidas - RRF'!$AV$3:$AV$387,MONTH('Fluxo dív. garantidas - RRF'!$A33),'Dívidas garantidas - RRF'!$AW$3:$AW$387,YEAR('Fluxo dív. garantidas - RRF'!$A33))</f>
        <v>62817698.080263309</v>
      </c>
      <c r="G33" s="100">
        <f t="shared" si="7"/>
        <v>0.22220000000000001</v>
      </c>
      <c r="H33" s="98">
        <v>45474</v>
      </c>
      <c r="I33" s="99">
        <f t="shared" si="8"/>
        <v>0</v>
      </c>
      <c r="J33" s="99">
        <f t="shared" si="9"/>
        <v>13958092.513434507</v>
      </c>
      <c r="K33" s="99">
        <f t="shared" si="10"/>
        <v>13958092.513434507</v>
      </c>
      <c r="N33" s="102">
        <f t="shared" si="4"/>
        <v>45474</v>
      </c>
      <c r="O33" s="102">
        <f t="shared" si="5"/>
        <v>45505</v>
      </c>
      <c r="P33" s="103">
        <f t="shared" si="6"/>
        <v>48859605.566828802</v>
      </c>
    </row>
    <row r="34" spans="1:16">
      <c r="A34" s="94">
        <v>45505</v>
      </c>
      <c r="B34" s="95">
        <f>SUMIFS('Dívidas garantidas - RRF'!AS$3:AS$387,'Dívidas garantidas - RRF'!$AV$3:$AV$387,MONTH('Fluxo dív. garantidas - RRF'!$A34),'Dívidas garantidas - RRF'!$AW$3:$AW$387,YEAR('Fluxo dív. garantidas - RRF'!$A34))</f>
        <v>42290732.853020154</v>
      </c>
      <c r="C34" s="95">
        <f>SUMIFS('Dívidas garantidas - RRF'!AT$3:AT$387,'Dívidas garantidas - RRF'!$AV$3:$AV$387,MONTH('Fluxo dív. garantidas - RRF'!$A34),'Dívidas garantidas - RRF'!$AW$3:$AW$387,YEAR('Fluxo dív. garantidas - RRF'!$A34))</f>
        <v>21202853.84</v>
      </c>
      <c r="D34" s="95">
        <f>SUMIFS('Dívidas garantidas - RRF'!AU$3:AU$387,'Dívidas garantidas - RRF'!$AV$3:$AV$387,MONTH('Fluxo dív. garantidas - RRF'!$A34),'Dívidas garantidas - RRF'!$AW$3:$AW$387,YEAR('Fluxo dív. garantidas - RRF'!$A34))</f>
        <v>63493586.69302015</v>
      </c>
      <c r="G34" s="100">
        <f t="shared" si="7"/>
        <v>0.22220000000000001</v>
      </c>
      <c r="H34" s="98">
        <v>45505</v>
      </c>
      <c r="I34" s="99">
        <f t="shared" si="8"/>
        <v>0</v>
      </c>
      <c r="J34" s="99">
        <f t="shared" si="9"/>
        <v>14108274.963189078</v>
      </c>
      <c r="K34" s="99">
        <f t="shared" si="10"/>
        <v>14108274.963189078</v>
      </c>
      <c r="N34" s="102">
        <f t="shared" si="4"/>
        <v>45505</v>
      </c>
      <c r="O34" s="102">
        <f t="shared" si="5"/>
        <v>45536</v>
      </c>
      <c r="P34" s="103">
        <f t="shared" si="6"/>
        <v>49385311.72983107</v>
      </c>
    </row>
    <row r="35" spans="1:16">
      <c r="A35" s="94">
        <v>45536</v>
      </c>
      <c r="B35" s="95">
        <f>SUMIFS('Dívidas garantidas - RRF'!AS$3:AS$387,'Dívidas garantidas - RRF'!$AV$3:$AV$387,MONTH('Fluxo dív. garantidas - RRF'!$A35),'Dívidas garantidas - RRF'!$AW$3:$AW$387,YEAR('Fluxo dív. garantidas - RRF'!$A35))</f>
        <v>156197307.53141868</v>
      </c>
      <c r="C35" s="95">
        <f>SUMIFS('Dívidas garantidas - RRF'!AT$3:AT$387,'Dívidas garantidas - RRF'!$AV$3:$AV$387,MONTH('Fluxo dív. garantidas - RRF'!$A35),'Dívidas garantidas - RRF'!$AW$3:$AW$387,YEAR('Fluxo dív. garantidas - RRF'!$A35))</f>
        <v>113855160.13</v>
      </c>
      <c r="D35" s="95">
        <f>SUMIFS('Dívidas garantidas - RRF'!AU$3:AU$387,'Dívidas garantidas - RRF'!$AV$3:$AV$387,MONTH('Fluxo dív. garantidas - RRF'!$A35),'Dívidas garantidas - RRF'!$AW$3:$AW$387,YEAR('Fluxo dív. garantidas - RRF'!$A35))</f>
        <v>270052467.66141868</v>
      </c>
      <c r="G35" s="100">
        <f t="shared" si="7"/>
        <v>0.22220000000000001</v>
      </c>
      <c r="H35" s="98">
        <v>45536</v>
      </c>
      <c r="I35" s="99">
        <f t="shared" si="8"/>
        <v>0</v>
      </c>
      <c r="J35" s="99">
        <f t="shared" si="9"/>
        <v>60005658.314367235</v>
      </c>
      <c r="K35" s="99">
        <f t="shared" si="10"/>
        <v>60005658.314367235</v>
      </c>
      <c r="N35" s="102">
        <f t="shared" si="4"/>
        <v>45536</v>
      </c>
      <c r="O35" s="102">
        <f t="shared" si="5"/>
        <v>45566</v>
      </c>
      <c r="P35" s="103">
        <f t="shared" si="6"/>
        <v>210046809.34705144</v>
      </c>
    </row>
    <row r="36" spans="1:16">
      <c r="A36" s="94">
        <v>45566</v>
      </c>
      <c r="B36" s="95">
        <f>SUMIFS('Dívidas garantidas - RRF'!AS$3:AS$387,'Dívidas garantidas - RRF'!$AV$3:$AV$387,MONTH('Fluxo dív. garantidas - RRF'!$A36),'Dívidas garantidas - RRF'!$AW$3:$AW$387,YEAR('Fluxo dív. garantidas - RRF'!$A36))</f>
        <v>54653742.28956607</v>
      </c>
      <c r="C36" s="95">
        <f>SUMIFS('Dívidas garantidas - RRF'!AT$3:AT$387,'Dívidas garantidas - RRF'!$AV$3:$AV$387,MONTH('Fluxo dív. garantidas - RRF'!$A36),'Dívidas garantidas - RRF'!$AW$3:$AW$387,YEAR('Fluxo dív. garantidas - RRF'!$A36))</f>
        <v>19376467.52</v>
      </c>
      <c r="D36" s="95">
        <f>SUMIFS('Dívidas garantidas - RRF'!AU$3:AU$387,'Dívidas garantidas - RRF'!$AV$3:$AV$387,MONTH('Fluxo dív. garantidas - RRF'!$A36),'Dívidas garantidas - RRF'!$AW$3:$AW$387,YEAR('Fluxo dív. garantidas - RRF'!$A36))</f>
        <v>74030209.809566066</v>
      </c>
      <c r="G36" s="100">
        <f t="shared" si="7"/>
        <v>0.22220000000000001</v>
      </c>
      <c r="H36" s="98">
        <v>45566</v>
      </c>
      <c r="I36" s="99">
        <f t="shared" si="8"/>
        <v>0</v>
      </c>
      <c r="J36" s="99">
        <f t="shared" si="9"/>
        <v>16449512.619685581</v>
      </c>
      <c r="K36" s="99">
        <f t="shared" si="10"/>
        <v>16449512.619685581</v>
      </c>
      <c r="N36" s="102">
        <f t="shared" si="4"/>
        <v>45566</v>
      </c>
      <c r="O36" s="102">
        <f t="shared" si="5"/>
        <v>45597</v>
      </c>
      <c r="P36" s="103">
        <f t="shared" si="6"/>
        <v>57580697.189880483</v>
      </c>
    </row>
    <row r="37" spans="1:16">
      <c r="A37" s="94">
        <v>45597</v>
      </c>
      <c r="B37" s="95">
        <f>SUMIFS('Dívidas garantidas - RRF'!AS$3:AS$387,'Dívidas garantidas - RRF'!$AV$3:$AV$387,MONTH('Fluxo dív. garantidas - RRF'!$A37),'Dívidas garantidas - RRF'!$AW$3:$AW$387,YEAR('Fluxo dív. garantidas - RRF'!$A37))</f>
        <v>166088030.15435994</v>
      </c>
      <c r="C37" s="95">
        <f>SUMIFS('Dívidas garantidas - RRF'!AT$3:AT$387,'Dívidas garantidas - RRF'!$AV$3:$AV$387,MONTH('Fluxo dív. garantidas - RRF'!$A37),'Dívidas garantidas - RRF'!$AW$3:$AW$387,YEAR('Fluxo dív. garantidas - RRF'!$A37))</f>
        <v>100130919.812636</v>
      </c>
      <c r="D37" s="95">
        <f>SUMIFS('Dívidas garantidas - RRF'!AU$3:AU$387,'Dívidas garantidas - RRF'!$AV$3:$AV$387,MONTH('Fluxo dív. garantidas - RRF'!$A37),'Dívidas garantidas - RRF'!$AW$3:$AW$387,YEAR('Fluxo dív. garantidas - RRF'!$A37))</f>
        <v>266218949.96699595</v>
      </c>
      <c r="G37" s="100">
        <f t="shared" si="7"/>
        <v>0.22220000000000001</v>
      </c>
      <c r="H37" s="98">
        <v>45597</v>
      </c>
      <c r="I37" s="99">
        <f t="shared" si="8"/>
        <v>0</v>
      </c>
      <c r="J37" s="99">
        <f t="shared" si="9"/>
        <v>59153850.682666503</v>
      </c>
      <c r="K37" s="99">
        <f t="shared" si="10"/>
        <v>59153850.682666503</v>
      </c>
      <c r="N37" s="102">
        <f t="shared" si="4"/>
        <v>45597</v>
      </c>
      <c r="O37" s="102">
        <f t="shared" si="5"/>
        <v>45627</v>
      </c>
      <c r="P37" s="103">
        <f t="shared" si="6"/>
        <v>207065099.28432944</v>
      </c>
    </row>
    <row r="38" spans="1:16">
      <c r="A38" s="94">
        <v>45627</v>
      </c>
      <c r="B38" s="95">
        <f>SUMIFS('Dívidas garantidas - RRF'!AS$3:AS$387,'Dívidas garantidas - RRF'!$AV$3:$AV$387,MONTH('Fluxo dív. garantidas - RRF'!$A38),'Dívidas garantidas - RRF'!$AW$3:$AW$387,YEAR('Fluxo dív. garantidas - RRF'!$A38))</f>
        <v>57760540.003836662</v>
      </c>
      <c r="C38" s="95">
        <f>SUMIFS('Dívidas garantidas - RRF'!AT$3:AT$387,'Dívidas garantidas - RRF'!$AV$3:$AV$387,MONTH('Fluxo dív. garantidas - RRF'!$A38),'Dívidas garantidas - RRF'!$AW$3:$AW$387,YEAR('Fluxo dív. garantidas - RRF'!$A38))</f>
        <v>18415591.07</v>
      </c>
      <c r="D38" s="95">
        <f>SUMIFS('Dívidas garantidas - RRF'!AU$3:AU$387,'Dívidas garantidas - RRF'!$AV$3:$AV$387,MONTH('Fluxo dív. garantidas - RRF'!$A38),'Dívidas garantidas - RRF'!$AW$3:$AW$387,YEAR('Fluxo dív. garantidas - RRF'!$A38))</f>
        <v>76176131.073836654</v>
      </c>
      <c r="G38" s="100">
        <f t="shared" si="7"/>
        <v>0.22220000000000001</v>
      </c>
      <c r="H38" s="98">
        <v>45627</v>
      </c>
      <c r="I38" s="99">
        <f t="shared" si="8"/>
        <v>0</v>
      </c>
      <c r="J38" s="99">
        <f t="shared" si="9"/>
        <v>16926336.324606504</v>
      </c>
      <c r="K38" s="99">
        <f t="shared" si="10"/>
        <v>16926336.324606504</v>
      </c>
      <c r="N38" s="102">
        <f t="shared" si="4"/>
        <v>45627</v>
      </c>
      <c r="O38" s="102">
        <f t="shared" si="5"/>
        <v>45658</v>
      </c>
      <c r="P38" s="103">
        <f t="shared" si="6"/>
        <v>59249794.749230146</v>
      </c>
    </row>
    <row r="39" spans="1:16">
      <c r="A39" s="94">
        <v>45658</v>
      </c>
      <c r="B39" s="95">
        <f>SUMIFS('Dívidas garantidas - RRF'!AS$3:AS$387,'Dívidas garantidas - RRF'!$AV$3:$AV$387,MONTH('Fluxo dív. garantidas - RRF'!$A39),'Dívidas garantidas - RRF'!$AW$3:$AW$387,YEAR('Fluxo dív. garantidas - RRF'!$A39))</f>
        <v>58842355.699999996</v>
      </c>
      <c r="C39" s="95">
        <f>SUMIFS('Dívidas garantidas - RRF'!AT$3:AT$387,'Dívidas garantidas - RRF'!$AV$3:$AV$387,MONTH('Fluxo dív. garantidas - RRF'!$A39),'Dívidas garantidas - RRF'!$AW$3:$AW$387,YEAR('Fluxo dív. garantidas - RRF'!$A39))</f>
        <v>19348835.740000002</v>
      </c>
      <c r="D39" s="95">
        <f>SUMIFS('Dívidas garantidas - RRF'!AU$3:AU$387,'Dívidas garantidas - RRF'!$AV$3:$AV$387,MONTH('Fluxo dív. garantidas - RRF'!$A39),'Dívidas garantidas - RRF'!$AW$3:$AW$387,YEAR('Fluxo dív. garantidas - RRF'!$A39))</f>
        <v>78191191.439999998</v>
      </c>
      <c r="G39" s="100">
        <f t="shared" si="7"/>
        <v>0.33329999999999999</v>
      </c>
      <c r="H39" s="98">
        <v>45658</v>
      </c>
      <c r="I39" s="99">
        <f t="shared" si="8"/>
        <v>6712288.3669519946</v>
      </c>
      <c r="J39" s="99">
        <f t="shared" si="9"/>
        <v>19348835.740000002</v>
      </c>
      <c r="K39" s="99">
        <f t="shared" si="10"/>
        <v>26061124.106951997</v>
      </c>
      <c r="N39" s="102">
        <f t="shared" si="4"/>
        <v>45658</v>
      </c>
      <c r="O39" s="102">
        <f t="shared" si="5"/>
        <v>45689</v>
      </c>
      <c r="P39" s="103">
        <f t="shared" si="6"/>
        <v>52130067.333048001</v>
      </c>
    </row>
    <row r="40" spans="1:16">
      <c r="A40" s="94">
        <v>45689</v>
      </c>
      <c r="B40" s="95">
        <f>SUMIFS('Dívidas garantidas - RRF'!AS$3:AS$387,'Dívidas garantidas - RRF'!$AV$3:$AV$387,MONTH('Fluxo dív. garantidas - RRF'!$A40),'Dívidas garantidas - RRF'!$AW$3:$AW$387,YEAR('Fluxo dív. garantidas - RRF'!$A40))</f>
        <v>58780692.280000001</v>
      </c>
      <c r="C40" s="95">
        <f>SUMIFS('Dívidas garantidas - RRF'!AT$3:AT$387,'Dívidas garantidas - RRF'!$AV$3:$AV$387,MONTH('Fluxo dív. garantidas - RRF'!$A40),'Dívidas garantidas - RRF'!$AW$3:$AW$387,YEAR('Fluxo dív. garantidas - RRF'!$A40))</f>
        <v>19925070.440000001</v>
      </c>
      <c r="D40" s="95">
        <f>SUMIFS('Dívidas garantidas - RRF'!AU$3:AU$387,'Dívidas garantidas - RRF'!$AV$3:$AV$387,MONTH('Fluxo dív. garantidas - RRF'!$A40),'Dívidas garantidas - RRF'!$AW$3:$AW$387,YEAR('Fluxo dív. garantidas - RRF'!$A40))</f>
        <v>78705762.719999999</v>
      </c>
      <c r="G40" s="100">
        <f t="shared" si="7"/>
        <v>0.33329999999999999</v>
      </c>
      <c r="H40" s="98">
        <v>45689</v>
      </c>
      <c r="I40" s="99">
        <f t="shared" si="8"/>
        <v>6307560.2745759971</v>
      </c>
      <c r="J40" s="99">
        <f t="shared" si="9"/>
        <v>19925070.440000001</v>
      </c>
      <c r="K40" s="99">
        <f t="shared" si="10"/>
        <v>26232630.714575998</v>
      </c>
      <c r="N40" s="102">
        <f t="shared" si="4"/>
        <v>45689</v>
      </c>
      <c r="O40" s="102">
        <f t="shared" si="5"/>
        <v>45717</v>
      </c>
      <c r="P40" s="103">
        <f t="shared" si="6"/>
        <v>52473132.005424</v>
      </c>
    </row>
    <row r="41" spans="1:16">
      <c r="A41" s="94">
        <v>45717</v>
      </c>
      <c r="B41" s="95">
        <f>SUMIFS('Dívidas garantidas - RRF'!AS$3:AS$387,'Dívidas garantidas - RRF'!$AV$3:$AV$387,MONTH('Fluxo dív. garantidas - RRF'!$A41),'Dívidas garantidas - RRF'!$AW$3:$AW$387,YEAR('Fluxo dív. garantidas - RRF'!$A41))</f>
        <v>188374841.72</v>
      </c>
      <c r="C41" s="95">
        <f>SUMIFS('Dívidas garantidas - RRF'!AT$3:AT$387,'Dívidas garantidas - RRF'!$AV$3:$AV$387,MONTH('Fluxo dív. garantidas - RRF'!$A41),'Dívidas garantidas - RRF'!$AW$3:$AW$387,YEAR('Fluxo dív. garantidas - RRF'!$A41))</f>
        <v>98433350.340000004</v>
      </c>
      <c r="D41" s="95">
        <f>SUMIFS('Dívidas garantidas - RRF'!AU$3:AU$387,'Dívidas garantidas - RRF'!$AV$3:$AV$387,MONTH('Fluxo dív. garantidas - RRF'!$A41),'Dívidas garantidas - RRF'!$AW$3:$AW$387,YEAR('Fluxo dív. garantidas - RRF'!$A41))</f>
        <v>286808192.06</v>
      </c>
      <c r="G41" s="100">
        <f t="shared" si="7"/>
        <v>0.33329999999999999</v>
      </c>
      <c r="H41" s="98">
        <v>45717</v>
      </c>
      <c r="I41" s="99">
        <f t="shared" si="8"/>
        <v>0</v>
      </c>
      <c r="J41" s="99">
        <f t="shared" si="9"/>
        <v>95593170.413598001</v>
      </c>
      <c r="K41" s="99">
        <f t="shared" si="10"/>
        <v>95593170.413598001</v>
      </c>
      <c r="N41" s="102">
        <f t="shared" si="4"/>
        <v>45717</v>
      </c>
      <c r="O41" s="102">
        <f t="shared" si="5"/>
        <v>45748</v>
      </c>
      <c r="P41" s="103">
        <f t="shared" si="6"/>
        <v>191215021.646402</v>
      </c>
    </row>
    <row r="42" spans="1:16">
      <c r="A42" s="94">
        <v>45748</v>
      </c>
      <c r="B42" s="95">
        <f>SUMIFS('Dívidas garantidas - RRF'!AS$3:AS$387,'Dívidas garantidas - RRF'!$AV$3:$AV$387,MONTH('Fluxo dív. garantidas - RRF'!$A42),'Dívidas garantidas - RRF'!$AW$3:$AW$387,YEAR('Fluxo dív. garantidas - RRF'!$A42))</f>
        <v>67857701.679999992</v>
      </c>
      <c r="C42" s="95">
        <f>SUMIFS('Dívidas garantidas - RRF'!AT$3:AT$387,'Dívidas garantidas - RRF'!$AV$3:$AV$387,MONTH('Fluxo dív. garantidas - RRF'!$A42),'Dívidas garantidas - RRF'!$AW$3:$AW$387,YEAR('Fluxo dív. garantidas - RRF'!$A42))</f>
        <v>18707412.530000001</v>
      </c>
      <c r="D42" s="95">
        <f>SUMIFS('Dívidas garantidas - RRF'!AU$3:AU$387,'Dívidas garantidas - RRF'!$AV$3:$AV$387,MONTH('Fluxo dív. garantidas - RRF'!$A42),'Dívidas garantidas - RRF'!$AW$3:$AW$387,YEAR('Fluxo dív. garantidas - RRF'!$A42))</f>
        <v>86565114.209999993</v>
      </c>
      <c r="G42" s="100">
        <f t="shared" si="7"/>
        <v>0.33329999999999999</v>
      </c>
      <c r="H42" s="98">
        <v>45748</v>
      </c>
      <c r="I42" s="99">
        <f t="shared" si="8"/>
        <v>10144740.036192995</v>
      </c>
      <c r="J42" s="99">
        <f t="shared" si="9"/>
        <v>18707412.530000001</v>
      </c>
      <c r="K42" s="99">
        <f t="shared" si="10"/>
        <v>28852152.566192996</v>
      </c>
      <c r="N42" s="102">
        <f t="shared" si="4"/>
        <v>45748</v>
      </c>
      <c r="O42" s="102">
        <f t="shared" si="5"/>
        <v>45778</v>
      </c>
      <c r="P42" s="103">
        <f t="shared" si="6"/>
        <v>57712961.643806994</v>
      </c>
    </row>
    <row r="43" spans="1:16">
      <c r="A43" s="94">
        <v>45778</v>
      </c>
      <c r="B43" s="95">
        <f>SUMIFS('Dívidas garantidas - RRF'!AS$3:AS$387,'Dívidas garantidas - RRF'!$AV$3:$AV$387,MONTH('Fluxo dív. garantidas - RRF'!$A43),'Dívidas garantidas - RRF'!$AW$3:$AW$387,YEAR('Fluxo dív. garantidas - RRF'!$A43))</f>
        <v>183880043.89000002</v>
      </c>
      <c r="C43" s="95">
        <f>SUMIFS('Dívidas garantidas - RRF'!AT$3:AT$387,'Dívidas garantidas - RRF'!$AV$3:$AV$387,MONTH('Fluxo dív. garantidas - RRF'!$A43),'Dívidas garantidas - RRF'!$AW$3:$AW$387,YEAR('Fluxo dív. garantidas - RRF'!$A43))</f>
        <v>79998746.609999999</v>
      </c>
      <c r="D43" s="95">
        <f>SUMIFS('Dívidas garantidas - RRF'!AU$3:AU$387,'Dívidas garantidas - RRF'!$AV$3:$AV$387,MONTH('Fluxo dív. garantidas - RRF'!$A43),'Dívidas garantidas - RRF'!$AW$3:$AW$387,YEAR('Fluxo dív. garantidas - RRF'!$A43))</f>
        <v>263878790.5</v>
      </c>
      <c r="G43" s="100">
        <f t="shared" si="7"/>
        <v>0.33329999999999999</v>
      </c>
      <c r="H43" s="98">
        <v>45778</v>
      </c>
      <c r="I43" s="99">
        <f t="shared" si="8"/>
        <v>7952054.2636500001</v>
      </c>
      <c r="J43" s="99">
        <f t="shared" si="9"/>
        <v>79998746.609999999</v>
      </c>
      <c r="K43" s="99">
        <f t="shared" si="10"/>
        <v>87950800.873649999</v>
      </c>
      <c r="N43" s="102">
        <f t="shared" si="4"/>
        <v>45778</v>
      </c>
      <c r="O43" s="102">
        <f t="shared" si="5"/>
        <v>45809</v>
      </c>
      <c r="P43" s="103">
        <f t="shared" si="6"/>
        <v>175927989.62634999</v>
      </c>
    </row>
    <row r="44" spans="1:16">
      <c r="A44" s="94">
        <v>45809</v>
      </c>
      <c r="B44" s="95">
        <f>SUMIFS('Dívidas garantidas - RRF'!AS$3:AS$387,'Dívidas garantidas - RRF'!$AV$3:$AV$387,MONTH('Fluxo dív. garantidas - RRF'!$A44),'Dívidas garantidas - RRF'!$AW$3:$AW$387,YEAR('Fluxo dív. garantidas - RRF'!$A44))</f>
        <v>64387441.539999999</v>
      </c>
      <c r="C44" s="95">
        <f>SUMIFS('Dívidas garantidas - RRF'!AT$3:AT$387,'Dívidas garantidas - RRF'!$AV$3:$AV$387,MONTH('Fluxo dív. garantidas - RRF'!$A44),'Dívidas garantidas - RRF'!$AW$3:$AW$387,YEAR('Fluxo dív. garantidas - RRF'!$A44))</f>
        <v>18267226.32</v>
      </c>
      <c r="D44" s="95">
        <f>SUMIFS('Dívidas garantidas - RRF'!AU$3:AU$387,'Dívidas garantidas - RRF'!$AV$3:$AV$387,MONTH('Fluxo dív. garantidas - RRF'!$A44),'Dívidas garantidas - RRF'!$AW$3:$AW$387,YEAR('Fluxo dív. garantidas - RRF'!$A44))</f>
        <v>82654667.859999999</v>
      </c>
      <c r="G44" s="100">
        <f t="shared" si="7"/>
        <v>0.33329999999999999</v>
      </c>
      <c r="H44" s="98">
        <v>45809</v>
      </c>
      <c r="I44" s="99">
        <f t="shared" si="8"/>
        <v>9281574.4777379967</v>
      </c>
      <c r="J44" s="99">
        <f t="shared" si="9"/>
        <v>18267226.32</v>
      </c>
      <c r="K44" s="99">
        <f t="shared" si="10"/>
        <v>27548800.797737997</v>
      </c>
      <c r="N44" s="102">
        <f t="shared" si="4"/>
        <v>45809</v>
      </c>
      <c r="O44" s="102">
        <f t="shared" si="5"/>
        <v>45839</v>
      </c>
      <c r="P44" s="103">
        <f t="shared" si="6"/>
        <v>55105867.062261999</v>
      </c>
    </row>
    <row r="45" spans="1:16">
      <c r="A45" s="94">
        <v>45839</v>
      </c>
      <c r="B45" s="95">
        <f>SUMIFS('Dívidas garantidas - RRF'!AS$3:AS$387,'Dívidas garantidas - RRF'!$AV$3:$AV$387,MONTH('Fluxo dív. garantidas - RRF'!$A45),'Dívidas garantidas - RRF'!$AW$3:$AW$387,YEAR('Fluxo dív. garantidas - RRF'!$A45))</f>
        <v>64282039.93</v>
      </c>
      <c r="C45" s="95">
        <f>SUMIFS('Dívidas garantidas - RRF'!AT$3:AT$387,'Dívidas garantidas - RRF'!$AV$3:$AV$387,MONTH('Fluxo dív. garantidas - RRF'!$A45),'Dívidas garantidas - RRF'!$AW$3:$AW$387,YEAR('Fluxo dív. garantidas - RRF'!$A45))</f>
        <v>17034590.77</v>
      </c>
      <c r="D45" s="95">
        <f>SUMIFS('Dívidas garantidas - RRF'!AU$3:AU$387,'Dívidas garantidas - RRF'!$AV$3:$AV$387,MONTH('Fluxo dív. garantidas - RRF'!$A45),'Dívidas garantidas - RRF'!$AW$3:$AW$387,YEAR('Fluxo dív. garantidas - RRF'!$A45))</f>
        <v>81316630.700000003</v>
      </c>
      <c r="G45" s="100">
        <f t="shared" si="7"/>
        <v>0.33329999999999999</v>
      </c>
      <c r="H45" s="98">
        <v>45839</v>
      </c>
      <c r="I45" s="99">
        <f t="shared" si="8"/>
        <v>10068242.242309999</v>
      </c>
      <c r="J45" s="99">
        <f t="shared" si="9"/>
        <v>17034590.77</v>
      </c>
      <c r="K45" s="99">
        <f t="shared" si="10"/>
        <v>27102833.012309998</v>
      </c>
      <c r="N45" s="102">
        <f t="shared" si="4"/>
        <v>45839</v>
      </c>
      <c r="O45" s="102">
        <f t="shared" si="5"/>
        <v>45870</v>
      </c>
      <c r="P45" s="103">
        <f t="shared" si="6"/>
        <v>54213797.687690005</v>
      </c>
    </row>
    <row r="46" spans="1:16">
      <c r="A46" s="94">
        <v>45870</v>
      </c>
      <c r="B46" s="95">
        <f>SUMIFS('Dívidas garantidas - RRF'!AS$3:AS$387,'Dívidas garantidas - RRF'!$AV$3:$AV$387,MONTH('Fluxo dív. garantidas - RRF'!$A46),'Dívidas garantidas - RRF'!$AW$3:$AW$387,YEAR('Fluxo dív. garantidas - RRF'!$A46))</f>
        <v>64176866.399999999</v>
      </c>
      <c r="C46" s="95">
        <f>SUMIFS('Dívidas garantidas - RRF'!AT$3:AT$387,'Dívidas garantidas - RRF'!$AV$3:$AV$387,MONTH('Fluxo dív. garantidas - RRF'!$A46),'Dívidas garantidas - RRF'!$AW$3:$AW$387,YEAR('Fluxo dív. garantidas - RRF'!$A46))</f>
        <v>17347651.310000002</v>
      </c>
      <c r="D46" s="95">
        <f>SUMIFS('Dívidas garantidas - RRF'!AU$3:AU$387,'Dívidas garantidas - RRF'!$AV$3:$AV$387,MONTH('Fluxo dív. garantidas - RRF'!$A46),'Dívidas garantidas - RRF'!$AW$3:$AW$387,YEAR('Fluxo dív. garantidas - RRF'!$A46))</f>
        <v>81524517.710000008</v>
      </c>
      <c r="G46" s="100">
        <f t="shared" si="7"/>
        <v>0.33329999999999999</v>
      </c>
      <c r="H46" s="98">
        <v>45870</v>
      </c>
      <c r="I46" s="99">
        <f t="shared" si="8"/>
        <v>9824470.4427429996</v>
      </c>
      <c r="J46" s="99">
        <f t="shared" si="9"/>
        <v>17347651.310000002</v>
      </c>
      <c r="K46" s="99">
        <f t="shared" si="10"/>
        <v>27172121.752743002</v>
      </c>
      <c r="N46" s="102">
        <f t="shared" si="4"/>
        <v>45870</v>
      </c>
      <c r="O46" s="102">
        <f t="shared" si="5"/>
        <v>45901</v>
      </c>
      <c r="P46" s="103">
        <f t="shared" si="6"/>
        <v>54352395.957257003</v>
      </c>
    </row>
    <row r="47" spans="1:16">
      <c r="A47" s="94">
        <v>45901</v>
      </c>
      <c r="B47" s="95">
        <f>SUMIFS('Dívidas garantidas - RRF'!AS$3:AS$387,'Dívidas garantidas - RRF'!$AV$3:$AV$387,MONTH('Fluxo dív. garantidas - RRF'!$A47),'Dívidas garantidas - RRF'!$AW$3:$AW$387,YEAR('Fluxo dív. garantidas - RRF'!$A47))</f>
        <v>182614192.26000002</v>
      </c>
      <c r="C47" s="95">
        <f>SUMIFS('Dívidas garantidas - RRF'!AT$3:AT$387,'Dívidas garantidas - RRF'!$AV$3:$AV$387,MONTH('Fluxo dív. garantidas - RRF'!$A47),'Dívidas garantidas - RRF'!$AW$3:$AW$387,YEAR('Fluxo dív. garantidas - RRF'!$A47))</f>
        <v>81535580.830000013</v>
      </c>
      <c r="D47" s="95">
        <f>SUMIFS('Dívidas garantidas - RRF'!AU$3:AU$387,'Dívidas garantidas - RRF'!$AV$3:$AV$387,MONTH('Fluxo dív. garantidas - RRF'!$A47),'Dívidas garantidas - RRF'!$AW$3:$AW$387,YEAR('Fluxo dív. garantidas - RRF'!$A47))</f>
        <v>264149773.09000003</v>
      </c>
      <c r="G47" s="100">
        <f t="shared" si="7"/>
        <v>0.33329999999999999</v>
      </c>
      <c r="H47" s="98">
        <v>45901</v>
      </c>
      <c r="I47" s="99">
        <f t="shared" si="8"/>
        <v>6505538.5408969969</v>
      </c>
      <c r="J47" s="99">
        <f t="shared" si="9"/>
        <v>81535580.830000013</v>
      </c>
      <c r="K47" s="99">
        <f t="shared" si="10"/>
        <v>88041119.37089701</v>
      </c>
      <c r="N47" s="102">
        <f t="shared" si="4"/>
        <v>45901</v>
      </c>
      <c r="O47" s="102">
        <f t="shared" si="5"/>
        <v>45931</v>
      </c>
      <c r="P47" s="103">
        <f t="shared" si="6"/>
        <v>176108653.71910304</v>
      </c>
    </row>
    <row r="48" spans="1:16">
      <c r="A48" s="94">
        <v>45931</v>
      </c>
      <c r="B48" s="95">
        <f>SUMIFS('Dívidas garantidas - RRF'!AS$3:AS$387,'Dívidas garantidas - RRF'!$AV$3:$AV$387,MONTH('Fluxo dív. garantidas - RRF'!$A48),'Dívidas garantidas - RRF'!$AW$3:$AW$387,YEAR('Fluxo dív. garantidas - RRF'!$A48))</f>
        <v>63968748.839999996</v>
      </c>
      <c r="C48" s="95">
        <f>SUMIFS('Dívidas garantidas - RRF'!AT$3:AT$387,'Dívidas garantidas - RRF'!$AV$3:$AV$387,MONTH('Fluxo dív. garantidas - RRF'!$A48),'Dívidas garantidas - RRF'!$AW$3:$AW$387,YEAR('Fluxo dív. garantidas - RRF'!$A48))</f>
        <v>16069828.890000002</v>
      </c>
      <c r="D48" s="95">
        <f>SUMIFS('Dívidas garantidas - RRF'!AU$3:AU$387,'Dívidas garantidas - RRF'!$AV$3:$AV$387,MONTH('Fluxo dív. garantidas - RRF'!$A48),'Dívidas garantidas - RRF'!$AW$3:$AW$387,YEAR('Fluxo dív. garantidas - RRF'!$A48))</f>
        <v>80038577.730000004</v>
      </c>
      <c r="G48" s="100">
        <f t="shared" si="7"/>
        <v>0.33329999999999999</v>
      </c>
      <c r="H48" s="98">
        <v>45931</v>
      </c>
      <c r="I48" s="99">
        <f t="shared" si="8"/>
        <v>10607029.067408999</v>
      </c>
      <c r="J48" s="99">
        <f t="shared" si="9"/>
        <v>16069828.890000002</v>
      </c>
      <c r="K48" s="99">
        <f t="shared" si="10"/>
        <v>26676857.957409002</v>
      </c>
      <c r="N48" s="102">
        <f t="shared" si="4"/>
        <v>45931</v>
      </c>
      <c r="O48" s="102">
        <f t="shared" si="5"/>
        <v>45962</v>
      </c>
      <c r="P48" s="103">
        <f t="shared" si="6"/>
        <v>53361719.772591002</v>
      </c>
    </row>
    <row r="49" spans="1:16">
      <c r="A49" s="94">
        <v>45962</v>
      </c>
      <c r="B49" s="95">
        <f>SUMIFS('Dívidas garantidas - RRF'!AS$3:AS$387,'Dívidas garantidas - RRF'!$AV$3:$AV$387,MONTH('Fluxo dív. garantidas - RRF'!$A49),'Dívidas garantidas - RRF'!$AW$3:$AW$387,YEAR('Fluxo dív. garantidas - RRF'!$A49))</f>
        <v>178151647.75999999</v>
      </c>
      <c r="C49" s="95">
        <f>SUMIFS('Dívidas garantidas - RRF'!AT$3:AT$387,'Dívidas garantidas - RRF'!$AV$3:$AV$387,MONTH('Fluxo dív. garantidas - RRF'!$A49),'Dívidas garantidas - RRF'!$AW$3:$AW$387,YEAR('Fluxo dív. garantidas - RRF'!$A49))</f>
        <v>68909594.859999999</v>
      </c>
      <c r="D49" s="95">
        <f>SUMIFS('Dívidas garantidas - RRF'!AU$3:AU$387,'Dívidas garantidas - RRF'!$AV$3:$AV$387,MONTH('Fluxo dív. garantidas - RRF'!$A49),'Dívidas garantidas - RRF'!$AW$3:$AW$387,YEAR('Fluxo dív. garantidas - RRF'!$A49))</f>
        <v>247061242.62</v>
      </c>
      <c r="G49" s="100">
        <f t="shared" si="7"/>
        <v>0.33329999999999999</v>
      </c>
      <c r="H49" s="98">
        <v>45962</v>
      </c>
      <c r="I49" s="99">
        <f t="shared" si="8"/>
        <v>13435917.305245996</v>
      </c>
      <c r="J49" s="99">
        <f t="shared" si="9"/>
        <v>68909594.859999999</v>
      </c>
      <c r="K49" s="99">
        <f t="shared" si="10"/>
        <v>82345512.165245995</v>
      </c>
      <c r="N49" s="102">
        <f t="shared" si="4"/>
        <v>45962</v>
      </c>
      <c r="O49" s="102">
        <f t="shared" si="5"/>
        <v>45992</v>
      </c>
      <c r="P49" s="103">
        <f t="shared" si="6"/>
        <v>164715730.45475399</v>
      </c>
    </row>
    <row r="50" spans="1:16">
      <c r="A50" s="94">
        <v>45992</v>
      </c>
      <c r="B50" s="95">
        <f>SUMIFS('Dívidas garantidas - RRF'!AS$3:AS$387,'Dívidas garantidas - RRF'!$AV$3:$AV$387,MONTH('Fluxo dív. garantidas - RRF'!$A50),'Dívidas garantidas - RRF'!$AW$3:$AW$387,YEAR('Fluxo dív. garantidas - RRF'!$A50))</f>
        <v>63763154.869999997</v>
      </c>
      <c r="C50" s="95">
        <f>SUMIFS('Dívidas garantidas - RRF'!AT$3:AT$387,'Dívidas garantidas - RRF'!$AV$3:$AV$387,MONTH('Fluxo dív. garantidas - RRF'!$A50),'Dívidas garantidas - RRF'!$AW$3:$AW$387,YEAR('Fluxo dív. garantidas - RRF'!$A50))</f>
        <v>15129881.280000001</v>
      </c>
      <c r="D50" s="95">
        <f>SUMIFS('Dívidas garantidas - RRF'!AU$3:AU$387,'Dívidas garantidas - RRF'!$AV$3:$AV$387,MONTH('Fluxo dív. garantidas - RRF'!$A50),'Dívidas garantidas - RRF'!$AW$3:$AW$387,YEAR('Fluxo dív. garantidas - RRF'!$A50))</f>
        <v>78893036.150000006</v>
      </c>
      <c r="G50" s="100">
        <f t="shared" si="7"/>
        <v>0.33329999999999999</v>
      </c>
      <c r="H50" s="98">
        <v>45992</v>
      </c>
      <c r="I50" s="99">
        <f t="shared" si="8"/>
        <v>11165167.668795001</v>
      </c>
      <c r="J50" s="99">
        <f t="shared" si="9"/>
        <v>15129881.280000001</v>
      </c>
      <c r="K50" s="99">
        <f t="shared" si="10"/>
        <v>26295048.948795002</v>
      </c>
      <c r="N50" s="102">
        <f t="shared" si="4"/>
        <v>45992</v>
      </c>
      <c r="O50" s="102">
        <f t="shared" si="5"/>
        <v>46023</v>
      </c>
      <c r="P50" s="103">
        <f t="shared" si="6"/>
        <v>52597987.201205</v>
      </c>
    </row>
    <row r="51" spans="1:16">
      <c r="A51" s="94">
        <v>46023</v>
      </c>
      <c r="B51" s="95">
        <f>SUMIFS('Dívidas garantidas - RRF'!AS$3:AS$387,'Dívidas garantidas - RRF'!$AV$3:$AV$387,MONTH('Fluxo dív. garantidas - RRF'!$A51),'Dívidas garantidas - RRF'!$AW$3:$AW$387,YEAR('Fluxo dív. garantidas - RRF'!$A51))</f>
        <v>63806211.679999992</v>
      </c>
      <c r="C51" s="95">
        <f>SUMIFS('Dívidas garantidas - RRF'!AT$3:AT$387,'Dívidas garantidas - RRF'!$AV$3:$AV$387,MONTH('Fluxo dív. garantidas - RRF'!$A51),'Dívidas garantidas - RRF'!$AW$3:$AW$387,YEAR('Fluxo dív. garantidas - RRF'!$A51))</f>
        <v>15582844.84</v>
      </c>
      <c r="D51" s="95">
        <f>SUMIFS('Dívidas garantidas - RRF'!AU$3:AU$387,'Dívidas garantidas - RRF'!$AV$3:$AV$387,MONTH('Fluxo dív. garantidas - RRF'!$A51),'Dívidas garantidas - RRF'!$AW$3:$AW$387,YEAR('Fluxo dív. garantidas - RRF'!$A51))</f>
        <v>79389056.519999996</v>
      </c>
      <c r="G51" s="100">
        <f t="shared" si="7"/>
        <v>0.44440000000000002</v>
      </c>
      <c r="H51" s="98">
        <v>46023</v>
      </c>
      <c r="I51" s="99">
        <f t="shared" si="8"/>
        <v>19697651.877487998</v>
      </c>
      <c r="J51" s="99">
        <f t="shared" si="9"/>
        <v>15582844.84</v>
      </c>
      <c r="K51" s="99">
        <f t="shared" si="10"/>
        <v>35280496.717487998</v>
      </c>
      <c r="N51" s="102">
        <f t="shared" si="4"/>
        <v>46023</v>
      </c>
      <c r="O51" s="102">
        <f t="shared" si="5"/>
        <v>46054</v>
      </c>
      <c r="P51" s="103">
        <f t="shared" si="6"/>
        <v>44108559.802511998</v>
      </c>
    </row>
    <row r="52" spans="1:16">
      <c r="A52" s="94">
        <v>46054</v>
      </c>
      <c r="B52" s="95">
        <f>SUMIFS('Dívidas garantidas - RRF'!AS$3:AS$387,'Dívidas garantidas - RRF'!$AV$3:$AV$387,MONTH('Fluxo dív. garantidas - RRF'!$A52),'Dívidas garantidas - RRF'!$AW$3:$AW$387,YEAR('Fluxo dív. garantidas - RRF'!$A52))</f>
        <v>63849536.439999998</v>
      </c>
      <c r="C52" s="95">
        <f>SUMIFS('Dívidas garantidas - RRF'!AT$3:AT$387,'Dívidas garantidas - RRF'!$AV$3:$AV$387,MONTH('Fluxo dív. garantidas - RRF'!$A52),'Dívidas garantidas - RRF'!$AW$3:$AW$387,YEAR('Fluxo dív. garantidas - RRF'!$A52))</f>
        <v>15636728.859999999</v>
      </c>
      <c r="D52" s="95">
        <f>SUMIFS('Dívidas garantidas - RRF'!AU$3:AU$387,'Dívidas garantidas - RRF'!$AV$3:$AV$387,MONTH('Fluxo dív. garantidas - RRF'!$A52),'Dívidas garantidas - RRF'!$AW$3:$AW$387,YEAR('Fluxo dív. garantidas - RRF'!$A52))</f>
        <v>79486265.299999997</v>
      </c>
      <c r="G52" s="100">
        <f t="shared" si="7"/>
        <v>0.44440000000000002</v>
      </c>
      <c r="H52" s="98">
        <v>46054</v>
      </c>
      <c r="I52" s="99">
        <f t="shared" si="8"/>
        <v>19686967.439319998</v>
      </c>
      <c r="J52" s="99">
        <f t="shared" si="9"/>
        <v>15636728.859999999</v>
      </c>
      <c r="K52" s="99">
        <f t="shared" si="10"/>
        <v>35323696.299319997</v>
      </c>
      <c r="N52" s="102">
        <f t="shared" si="4"/>
        <v>46054</v>
      </c>
      <c r="O52" s="102">
        <f t="shared" si="5"/>
        <v>46082</v>
      </c>
      <c r="P52" s="103">
        <f t="shared" si="6"/>
        <v>44162569.00068</v>
      </c>
    </row>
    <row r="53" spans="1:16">
      <c r="A53" s="94">
        <v>46082</v>
      </c>
      <c r="B53" s="95">
        <f>SUMIFS('Dívidas garantidas - RRF'!AS$3:AS$387,'Dívidas garantidas - RRF'!$AV$3:$AV$387,MONTH('Fluxo dív. garantidas - RRF'!$A53),'Dívidas garantidas - RRF'!$AW$3:$AW$387,YEAR('Fluxo dív. garantidas - RRF'!$A53))</f>
        <v>205509750.81</v>
      </c>
      <c r="C53" s="95">
        <f>SUMIFS('Dívidas garantidas - RRF'!AT$3:AT$387,'Dívidas garantidas - RRF'!$AV$3:$AV$387,MONTH('Fluxo dív. garantidas - RRF'!$A53),'Dívidas garantidas - RRF'!$AW$3:$AW$387,YEAR('Fluxo dív. garantidas - RRF'!$A53))</f>
        <v>71949443.460000008</v>
      </c>
      <c r="D53" s="95">
        <f>SUMIFS('Dívidas garantidas - RRF'!AU$3:AU$387,'Dívidas garantidas - RRF'!$AV$3:$AV$387,MONTH('Fluxo dív. garantidas - RRF'!$A53),'Dívidas garantidas - RRF'!$AW$3:$AW$387,YEAR('Fluxo dív. garantidas - RRF'!$A53))</f>
        <v>277459194.26999998</v>
      </c>
      <c r="G53" s="100">
        <f t="shared" si="7"/>
        <v>0.44440000000000002</v>
      </c>
      <c r="H53" s="98">
        <v>46082</v>
      </c>
      <c r="I53" s="99">
        <f t="shared" si="8"/>
        <v>51353422.47358799</v>
      </c>
      <c r="J53" s="99">
        <f t="shared" si="9"/>
        <v>71949443.460000008</v>
      </c>
      <c r="K53" s="99">
        <f t="shared" si="10"/>
        <v>123302865.933588</v>
      </c>
      <c r="N53" s="102">
        <f t="shared" si="4"/>
        <v>46082</v>
      </c>
      <c r="O53" s="102">
        <f t="shared" si="5"/>
        <v>46113</v>
      </c>
      <c r="P53" s="103">
        <f t="shared" si="6"/>
        <v>154156328.33641198</v>
      </c>
    </row>
    <row r="54" spans="1:16">
      <c r="A54" s="94">
        <v>46113</v>
      </c>
      <c r="B54" s="95">
        <f>SUMIFS('Dívidas garantidas - RRF'!AS$3:AS$387,'Dívidas garantidas - RRF'!$AV$3:$AV$387,MONTH('Fluxo dív. garantidas - RRF'!$A54),'Dívidas garantidas - RRF'!$AW$3:$AW$387,YEAR('Fluxo dív. garantidas - RRF'!$A54))</f>
        <v>75954215.489999995</v>
      </c>
      <c r="C54" s="95">
        <f>SUMIFS('Dívidas garantidas - RRF'!AT$3:AT$387,'Dívidas garantidas - RRF'!$AV$3:$AV$387,MONTH('Fluxo dív. garantidas - RRF'!$A54),'Dívidas garantidas - RRF'!$AW$3:$AW$387,YEAR('Fluxo dív. garantidas - RRF'!$A54))</f>
        <v>14504483.620000001</v>
      </c>
      <c r="D54" s="95">
        <f>SUMIFS('Dívidas garantidas - RRF'!AU$3:AU$387,'Dívidas garantidas - RRF'!$AV$3:$AV$387,MONTH('Fluxo dív. garantidas - RRF'!$A54),'Dívidas garantidas - RRF'!$AW$3:$AW$387,YEAR('Fluxo dív. garantidas - RRF'!$A54))</f>
        <v>90458699.109999999</v>
      </c>
      <c r="G54" s="100">
        <f t="shared" si="7"/>
        <v>0.44440000000000002</v>
      </c>
      <c r="H54" s="98">
        <v>46113</v>
      </c>
      <c r="I54" s="99">
        <f t="shared" si="8"/>
        <v>25695362.264483999</v>
      </c>
      <c r="J54" s="99">
        <f t="shared" si="9"/>
        <v>14504483.620000001</v>
      </c>
      <c r="K54" s="99">
        <f t="shared" si="10"/>
        <v>40199845.884484001</v>
      </c>
      <c r="N54" s="102">
        <f t="shared" si="4"/>
        <v>46113</v>
      </c>
      <c r="O54" s="102">
        <f t="shared" si="5"/>
        <v>46143</v>
      </c>
      <c r="P54" s="103">
        <f t="shared" si="6"/>
        <v>50258853.225515999</v>
      </c>
    </row>
    <row r="55" spans="1:16">
      <c r="A55" s="94">
        <v>46143</v>
      </c>
      <c r="B55" s="95">
        <f>SUMIFS('Dívidas garantidas - RRF'!AS$3:AS$387,'Dívidas garantidas - RRF'!$AV$3:$AV$387,MONTH('Fluxo dív. garantidas - RRF'!$A55),'Dívidas garantidas - RRF'!$AW$3:$AW$387,YEAR('Fluxo dív. garantidas - RRF'!$A55))</f>
        <v>189980357.25999999</v>
      </c>
      <c r="C55" s="95">
        <f>SUMIFS('Dívidas garantidas - RRF'!AT$3:AT$387,'Dívidas garantidas - RRF'!$AV$3:$AV$387,MONTH('Fluxo dív. garantidas - RRF'!$A55),'Dívidas garantidas - RRF'!$AW$3:$AW$387,YEAR('Fluxo dív. garantidas - RRF'!$A55))</f>
        <v>61524493.18</v>
      </c>
      <c r="D55" s="95">
        <f>SUMIFS('Dívidas garantidas - RRF'!AU$3:AU$387,'Dívidas garantidas - RRF'!$AV$3:$AV$387,MONTH('Fluxo dív. garantidas - RRF'!$A55),'Dívidas garantidas - RRF'!$AW$3:$AW$387,YEAR('Fluxo dív. garantidas - RRF'!$A55))</f>
        <v>251504850.44</v>
      </c>
      <c r="G55" s="100">
        <f t="shared" si="7"/>
        <v>0.44440000000000002</v>
      </c>
      <c r="H55" s="98">
        <v>46143</v>
      </c>
      <c r="I55" s="99">
        <f t="shared" si="8"/>
        <v>50244262.355536006</v>
      </c>
      <c r="J55" s="99">
        <f t="shared" si="9"/>
        <v>61524493.18</v>
      </c>
      <c r="K55" s="99">
        <f t="shared" si="10"/>
        <v>111768755.53553601</v>
      </c>
      <c r="N55" s="102">
        <f t="shared" si="4"/>
        <v>46143</v>
      </c>
      <c r="O55" s="102">
        <f t="shared" si="5"/>
        <v>46174</v>
      </c>
      <c r="P55" s="103">
        <f t="shared" si="6"/>
        <v>139736094.90446401</v>
      </c>
    </row>
    <row r="56" spans="1:16">
      <c r="A56" s="94">
        <v>46174</v>
      </c>
      <c r="B56" s="95">
        <f>SUMIFS('Dívidas garantidas - RRF'!AS$3:AS$387,'Dívidas garantidas - RRF'!$AV$3:$AV$387,MONTH('Fluxo dív. garantidas - RRF'!$A56),'Dívidas garantidas - RRF'!$AW$3:$AW$387,YEAR('Fluxo dív. garantidas - RRF'!$A56))</f>
        <v>72484054.289999992</v>
      </c>
      <c r="C56" s="95">
        <f>SUMIFS('Dívidas garantidas - RRF'!AT$3:AT$387,'Dívidas garantidas - RRF'!$AV$3:$AV$387,MONTH('Fluxo dív. garantidas - RRF'!$A56),'Dívidas garantidas - RRF'!$AW$3:$AW$387,YEAR('Fluxo dív. garantidas - RRF'!$A56))</f>
        <v>13936852.690000001</v>
      </c>
      <c r="D56" s="95">
        <f>SUMIFS('Dívidas garantidas - RRF'!AU$3:AU$387,'Dívidas garantidas - RRF'!$AV$3:$AV$387,MONTH('Fluxo dív. garantidas - RRF'!$A56),'Dívidas garantidas - RRF'!$AW$3:$AW$387,YEAR('Fluxo dív. garantidas - RRF'!$A56))</f>
        <v>86420906.979999989</v>
      </c>
      <c r="G56" s="100">
        <f t="shared" si="7"/>
        <v>0.44440000000000002</v>
      </c>
      <c r="H56" s="98">
        <v>46174</v>
      </c>
      <c r="I56" s="99">
        <f t="shared" si="8"/>
        <v>24468598.371911999</v>
      </c>
      <c r="J56" s="99">
        <f t="shared" si="9"/>
        <v>13936852.690000001</v>
      </c>
      <c r="K56" s="99">
        <f t="shared" si="10"/>
        <v>38405451.061912</v>
      </c>
      <c r="N56" s="102">
        <f t="shared" si="4"/>
        <v>46174</v>
      </c>
      <c r="O56" s="102">
        <f t="shared" si="5"/>
        <v>46204</v>
      </c>
      <c r="P56" s="103">
        <f t="shared" si="6"/>
        <v>48015455.918087989</v>
      </c>
    </row>
    <row r="57" spans="1:16">
      <c r="A57" s="94">
        <v>46204</v>
      </c>
      <c r="B57" s="95">
        <f>SUMIFS('Dívidas garantidas - RRF'!AS$3:AS$387,'Dívidas garantidas - RRF'!$AV$3:$AV$387,MONTH('Fluxo dív. garantidas - RRF'!$A57),'Dívidas garantidas - RRF'!$AW$3:$AW$387,YEAR('Fluxo dív. garantidas - RRF'!$A57))</f>
        <v>72507034.329999998</v>
      </c>
      <c r="C57" s="95">
        <f>SUMIFS('Dívidas garantidas - RRF'!AT$3:AT$387,'Dívidas garantidas - RRF'!$AV$3:$AV$387,MONTH('Fluxo dív. garantidas - RRF'!$A57),'Dívidas garantidas - RRF'!$AW$3:$AW$387,YEAR('Fluxo dív. garantidas - RRF'!$A57))</f>
        <v>13178221.710000001</v>
      </c>
      <c r="D57" s="95">
        <f>SUMIFS('Dívidas garantidas - RRF'!AU$3:AU$387,'Dívidas garantidas - RRF'!$AV$3:$AV$387,MONTH('Fluxo dív. garantidas - RRF'!$A57),'Dívidas garantidas - RRF'!$AW$3:$AW$387,YEAR('Fluxo dív. garantidas - RRF'!$A57))</f>
        <v>85685256.039999992</v>
      </c>
      <c r="G57" s="100">
        <f t="shared" si="7"/>
        <v>0.44440000000000002</v>
      </c>
      <c r="H57" s="98">
        <v>46204</v>
      </c>
      <c r="I57" s="99">
        <f t="shared" si="8"/>
        <v>24900306.074175999</v>
      </c>
      <c r="J57" s="99">
        <f t="shared" si="9"/>
        <v>13178221.710000001</v>
      </c>
      <c r="K57" s="99">
        <f t="shared" si="10"/>
        <v>38078527.784175999</v>
      </c>
      <c r="N57" s="102">
        <f t="shared" si="4"/>
        <v>46204</v>
      </c>
      <c r="O57" s="102">
        <f t="shared" si="5"/>
        <v>46235</v>
      </c>
      <c r="P57" s="103">
        <f t="shared" si="6"/>
        <v>47606728.255823992</v>
      </c>
    </row>
    <row r="58" spans="1:16">
      <c r="A58" s="94">
        <v>46235</v>
      </c>
      <c r="B58" s="95">
        <f>SUMIFS('Dívidas garantidas - RRF'!AS$3:AS$387,'Dívidas garantidas - RRF'!$AV$3:$AV$387,MONTH('Fluxo dív. garantidas - RRF'!$A58),'Dívidas garantidas - RRF'!$AW$3:$AW$387,YEAR('Fluxo dív. garantidas - RRF'!$A58))</f>
        <v>72530160.140000001</v>
      </c>
      <c r="C58" s="95">
        <f>SUMIFS('Dívidas garantidas - RRF'!AT$3:AT$387,'Dívidas garantidas - RRF'!$AV$3:$AV$387,MONTH('Fluxo dív. garantidas - RRF'!$A58),'Dívidas garantidas - RRF'!$AW$3:$AW$387,YEAR('Fluxo dív. garantidas - RRF'!$A58))</f>
        <v>13526749</v>
      </c>
      <c r="D58" s="95">
        <f>SUMIFS('Dívidas garantidas - RRF'!AU$3:AU$387,'Dívidas garantidas - RRF'!$AV$3:$AV$387,MONTH('Fluxo dív. garantidas - RRF'!$A58),'Dívidas garantidas - RRF'!$AW$3:$AW$387,YEAR('Fluxo dív. garantidas - RRF'!$A58))</f>
        <v>86056909.140000001</v>
      </c>
      <c r="G58" s="100">
        <f t="shared" si="7"/>
        <v>0.44440000000000002</v>
      </c>
      <c r="H58" s="98">
        <v>46235</v>
      </c>
      <c r="I58" s="99">
        <f t="shared" si="8"/>
        <v>24716941.421815999</v>
      </c>
      <c r="J58" s="99">
        <f t="shared" si="9"/>
        <v>13526749</v>
      </c>
      <c r="K58" s="99">
        <f t="shared" si="10"/>
        <v>38243690.421815999</v>
      </c>
      <c r="N58" s="102">
        <f t="shared" si="4"/>
        <v>46235</v>
      </c>
      <c r="O58" s="102">
        <f t="shared" si="5"/>
        <v>46266</v>
      </c>
      <c r="P58" s="103">
        <f t="shared" si="6"/>
        <v>47813218.718184002</v>
      </c>
    </row>
    <row r="59" spans="1:16">
      <c r="A59" s="94">
        <v>46266</v>
      </c>
      <c r="B59" s="95">
        <f>SUMIFS('Dívidas garantidas - RRF'!AS$3:AS$387,'Dívidas garantidas - RRF'!$AV$3:$AV$387,MONTH('Fluxo dív. garantidas - RRF'!$A59),'Dívidas garantidas - RRF'!$AW$3:$AW$387,YEAR('Fluxo dív. garantidas - RRF'!$A59))</f>
        <v>202153432.66</v>
      </c>
      <c r="C59" s="95">
        <f>SUMIFS('Dívidas garantidas - RRF'!AT$3:AT$387,'Dívidas garantidas - RRF'!$AV$3:$AV$387,MONTH('Fluxo dív. garantidas - RRF'!$A59),'Dívidas garantidas - RRF'!$AW$3:$AW$387,YEAR('Fluxo dív. garantidas - RRF'!$A59))</f>
        <v>68639162.439999998</v>
      </c>
      <c r="D59" s="95">
        <f>SUMIFS('Dívidas garantidas - RRF'!AU$3:AU$387,'Dívidas garantidas - RRF'!$AV$3:$AV$387,MONTH('Fluxo dív. garantidas - RRF'!$A59),'Dívidas garantidas - RRF'!$AW$3:$AW$387,YEAR('Fluxo dív. garantidas - RRF'!$A59))</f>
        <v>270792595.10000002</v>
      </c>
      <c r="G59" s="100">
        <f t="shared" si="7"/>
        <v>0.44440000000000002</v>
      </c>
      <c r="H59" s="98">
        <v>46266</v>
      </c>
      <c r="I59" s="99">
        <f t="shared" si="8"/>
        <v>51701066.822440013</v>
      </c>
      <c r="J59" s="99">
        <f t="shared" si="9"/>
        <v>68639162.439999998</v>
      </c>
      <c r="K59" s="99">
        <f t="shared" si="10"/>
        <v>120340229.26244001</v>
      </c>
      <c r="N59" s="102">
        <f t="shared" si="4"/>
        <v>46266</v>
      </c>
      <c r="O59" s="102">
        <f t="shared" si="5"/>
        <v>46296</v>
      </c>
      <c r="P59" s="103">
        <f t="shared" si="6"/>
        <v>150452365.83756</v>
      </c>
    </row>
    <row r="60" spans="1:16">
      <c r="A60" s="94">
        <v>46296</v>
      </c>
      <c r="B60" s="95">
        <f>SUMIFS('Dívidas garantidas - RRF'!AS$3:AS$387,'Dívidas garantidas - RRF'!$AV$3:$AV$387,MONTH('Fluxo dív. garantidas - RRF'!$A60),'Dívidas garantidas - RRF'!$AW$3:$AW$387,YEAR('Fluxo dív. garantidas - RRF'!$A60))</f>
        <v>72576885.640000001</v>
      </c>
      <c r="C60" s="95">
        <f>SUMIFS('Dívidas garantidas - RRF'!AT$3:AT$387,'Dívidas garantidas - RRF'!$AV$3:$AV$387,MONTH('Fluxo dív. garantidas - RRF'!$A60),'Dívidas garantidas - RRF'!$AW$3:$AW$387,YEAR('Fluxo dív. garantidas - RRF'!$A60))</f>
        <v>12263556.34</v>
      </c>
      <c r="D60" s="95">
        <f>SUMIFS('Dívidas garantidas - RRF'!AU$3:AU$387,'Dívidas garantidas - RRF'!$AV$3:$AV$387,MONTH('Fluxo dív. garantidas - RRF'!$A60),'Dívidas garantidas - RRF'!$AW$3:$AW$387,YEAR('Fluxo dív. garantidas - RRF'!$A60))</f>
        <v>84840441.980000004</v>
      </c>
      <c r="G60" s="100">
        <f t="shared" si="7"/>
        <v>0.44440000000000002</v>
      </c>
      <c r="H60" s="98">
        <v>46296</v>
      </c>
      <c r="I60" s="99">
        <f t="shared" si="8"/>
        <v>25439536.075912002</v>
      </c>
      <c r="J60" s="99">
        <f t="shared" si="9"/>
        <v>12263556.34</v>
      </c>
      <c r="K60" s="99">
        <f t="shared" si="10"/>
        <v>37703092.415912002</v>
      </c>
      <c r="N60" s="102">
        <f t="shared" si="4"/>
        <v>46296</v>
      </c>
      <c r="O60" s="102">
        <f t="shared" si="5"/>
        <v>46327</v>
      </c>
      <c r="P60" s="103">
        <f t="shared" si="6"/>
        <v>47137349.564088002</v>
      </c>
    </row>
    <row r="61" spans="1:16">
      <c r="A61" s="94">
        <v>46327</v>
      </c>
      <c r="B61" s="95">
        <f>SUMIFS('Dívidas garantidas - RRF'!AS$3:AS$387,'Dívidas garantidas - RRF'!$AV$3:$AV$387,MONTH('Fluxo dív. garantidas - RRF'!$A61),'Dívidas garantidas - RRF'!$AW$3:$AW$387,YEAR('Fluxo dív. garantidas - RRF'!$A61))</f>
        <v>186581884.19</v>
      </c>
      <c r="C61" s="95">
        <f>SUMIFS('Dívidas garantidas - RRF'!AT$3:AT$387,'Dívidas garantidas - RRF'!$AV$3:$AV$387,MONTH('Fluxo dív. garantidas - RRF'!$A61),'Dívidas garantidas - RRF'!$AW$3:$AW$387,YEAR('Fluxo dív. garantidas - RRF'!$A61))</f>
        <v>57853473.959999993</v>
      </c>
      <c r="D61" s="95">
        <f>SUMIFS('Dívidas garantidas - RRF'!AU$3:AU$387,'Dívidas garantidas - RRF'!$AV$3:$AV$387,MONTH('Fluxo dív. garantidas - RRF'!$A61),'Dívidas garantidas - RRF'!$AW$3:$AW$387,YEAR('Fluxo dív. garantidas - RRF'!$A61))</f>
        <v>244435358.14999998</v>
      </c>
      <c r="G61" s="100">
        <f t="shared" si="7"/>
        <v>0.44440000000000002</v>
      </c>
      <c r="H61" s="98">
        <v>46327</v>
      </c>
      <c r="I61" s="99">
        <f t="shared" si="8"/>
        <v>50773599.201859996</v>
      </c>
      <c r="J61" s="99">
        <f t="shared" si="9"/>
        <v>57853473.959999993</v>
      </c>
      <c r="K61" s="99">
        <f t="shared" si="10"/>
        <v>108627073.16185999</v>
      </c>
      <c r="N61" s="102">
        <f t="shared" si="4"/>
        <v>46327</v>
      </c>
      <c r="O61" s="102">
        <f t="shared" si="5"/>
        <v>46357</v>
      </c>
      <c r="P61" s="103">
        <f t="shared" si="6"/>
        <v>135808284.98813999</v>
      </c>
    </row>
    <row r="62" spans="1:16">
      <c r="A62" s="94">
        <v>46357</v>
      </c>
      <c r="B62" s="95">
        <f>SUMIFS('Dívidas garantidas - RRF'!AS$3:AS$387,'Dívidas garantidas - RRF'!$AV$3:$AV$387,MONTH('Fluxo dív. garantidas - RRF'!$A62),'Dívidas garantidas - RRF'!$AW$3:$AW$387,YEAR('Fluxo dív. garantidas - RRF'!$A62))</f>
        <v>72624239.50999999</v>
      </c>
      <c r="C62" s="95">
        <f>SUMIFS('Dívidas garantidas - RRF'!AT$3:AT$387,'Dívidas garantidas - RRF'!$AV$3:$AV$387,MONTH('Fluxo dív. garantidas - RRF'!$A62),'Dívidas garantidas - RRF'!$AW$3:$AW$387,YEAR('Fluxo dív. garantidas - RRF'!$A62))</f>
        <v>11552640.49</v>
      </c>
      <c r="D62" s="95">
        <f>SUMIFS('Dívidas garantidas - RRF'!AU$3:AU$387,'Dívidas garantidas - RRF'!$AV$3:$AV$387,MONTH('Fluxo dív. garantidas - RRF'!$A62),'Dívidas garantidas - RRF'!$AW$3:$AW$387,YEAR('Fluxo dív. garantidas - RRF'!$A62))</f>
        <v>84176879.999999985</v>
      </c>
      <c r="G62" s="100">
        <f t="shared" si="7"/>
        <v>0.44440000000000002</v>
      </c>
      <c r="H62" s="98">
        <v>46357</v>
      </c>
      <c r="I62" s="99">
        <f t="shared" si="8"/>
        <v>25855564.981999993</v>
      </c>
      <c r="J62" s="99">
        <f t="shared" si="9"/>
        <v>11552640.49</v>
      </c>
      <c r="K62" s="99">
        <f t="shared" si="10"/>
        <v>37408205.471999995</v>
      </c>
      <c r="N62" s="102">
        <f t="shared" si="4"/>
        <v>46357</v>
      </c>
      <c r="O62" s="102">
        <f t="shared" si="5"/>
        <v>46388</v>
      </c>
      <c r="P62" s="103">
        <f t="shared" si="6"/>
        <v>46768674.52799999</v>
      </c>
    </row>
    <row r="63" spans="1:16">
      <c r="A63" s="94">
        <v>46388</v>
      </c>
      <c r="B63" s="95">
        <f>SUMIFS('Dívidas garantidas - RRF'!AS$3:AS$387,'Dívidas garantidas - RRF'!$AV$3:$AV$387,MONTH('Fluxo dív. garantidas - RRF'!$A63),'Dívidas garantidas - RRF'!$AW$3:$AW$387,YEAR('Fluxo dív. garantidas - RRF'!$A63))</f>
        <v>72583900.090000004</v>
      </c>
      <c r="C63" s="95">
        <f>SUMIFS('Dívidas garantidas - RRF'!AT$3:AT$387,'Dívidas garantidas - RRF'!$AV$3:$AV$387,MONTH('Fluxo dív. garantidas - RRF'!$A63),'Dívidas garantidas - RRF'!$AW$3:$AW$387,YEAR('Fluxo dív. garantidas - RRF'!$A63))</f>
        <v>11731608.050000001</v>
      </c>
      <c r="D63" s="95">
        <f>SUMIFS('Dívidas garantidas - RRF'!AU$3:AU$387,'Dívidas garantidas - RRF'!$AV$3:$AV$387,MONTH('Fluxo dív. garantidas - RRF'!$A63),'Dívidas garantidas - RRF'!$AW$3:$AW$387,YEAR('Fluxo dív. garantidas - RRF'!$A63))</f>
        <v>84315508.140000001</v>
      </c>
      <c r="G63" s="100">
        <f t="shared" si="7"/>
        <v>0.55559999999999998</v>
      </c>
      <c r="H63" s="98">
        <v>46388</v>
      </c>
      <c r="I63" s="99">
        <f t="shared" si="8"/>
        <v>35114088.272583991</v>
      </c>
      <c r="J63" s="99">
        <f t="shared" si="9"/>
        <v>11731608.050000001</v>
      </c>
      <c r="K63" s="99">
        <f t="shared" si="10"/>
        <v>46845696.322583996</v>
      </c>
      <c r="N63" s="102">
        <f t="shared" si="4"/>
        <v>46388</v>
      </c>
      <c r="O63" s="102">
        <f t="shared" si="5"/>
        <v>46419</v>
      </c>
      <c r="P63" s="103">
        <f t="shared" si="6"/>
        <v>37469811.817416005</v>
      </c>
    </row>
    <row r="64" spans="1:16">
      <c r="A64" s="94">
        <v>46419</v>
      </c>
      <c r="B64" s="95">
        <f>SUMIFS('Dívidas garantidas - RRF'!AS$3:AS$387,'Dívidas garantidas - RRF'!$AV$3:$AV$387,MONTH('Fluxo dív. garantidas - RRF'!$A64),'Dívidas garantidas - RRF'!$AW$3:$AW$387,YEAR('Fluxo dív. garantidas - RRF'!$A64))</f>
        <v>72543712.659999996</v>
      </c>
      <c r="C64" s="95">
        <f>SUMIFS('Dívidas garantidas - RRF'!AT$3:AT$387,'Dívidas garantidas - RRF'!$AV$3:$AV$387,MONTH('Fluxo dív. garantidas - RRF'!$A64),'Dívidas garantidas - RRF'!$AW$3:$AW$387,YEAR('Fluxo dív. garantidas - RRF'!$A64))</f>
        <v>11415760.359999999</v>
      </c>
      <c r="D64" s="95">
        <f>SUMIFS('Dívidas garantidas - RRF'!AU$3:AU$387,'Dívidas garantidas - RRF'!$AV$3:$AV$387,MONTH('Fluxo dív. garantidas - RRF'!$A64),'Dívidas garantidas - RRF'!$AW$3:$AW$387,YEAR('Fluxo dív. garantidas - RRF'!$A64))</f>
        <v>83959473.019999996</v>
      </c>
      <c r="G64" s="100">
        <f t="shared" si="7"/>
        <v>0.55559999999999998</v>
      </c>
      <c r="H64" s="98">
        <v>46419</v>
      </c>
      <c r="I64" s="99">
        <f t="shared" si="8"/>
        <v>35232122.849911995</v>
      </c>
      <c r="J64" s="99">
        <f t="shared" si="9"/>
        <v>11415760.359999999</v>
      </c>
      <c r="K64" s="99">
        <f t="shared" si="10"/>
        <v>46647883.209911995</v>
      </c>
      <c r="N64" s="102">
        <f t="shared" si="4"/>
        <v>46419</v>
      </c>
      <c r="O64" s="102">
        <f t="shared" si="5"/>
        <v>46447</v>
      </c>
      <c r="P64" s="103">
        <f t="shared" si="6"/>
        <v>37311589.810088001</v>
      </c>
    </row>
    <row r="65" spans="1:16">
      <c r="A65" s="94">
        <v>46447</v>
      </c>
      <c r="B65" s="95">
        <f>SUMIFS('Dívidas garantidas - RRF'!AS$3:AS$387,'Dívidas garantidas - RRF'!$AV$3:$AV$387,MONTH('Fluxo dív. garantidas - RRF'!$A65),'Dívidas garantidas - RRF'!$AW$3:$AW$387,YEAR('Fluxo dív. garantidas - RRF'!$A65))</f>
        <v>202307356.72999999</v>
      </c>
      <c r="C65" s="95">
        <f>SUMIFS('Dívidas garantidas - RRF'!AT$3:AT$387,'Dívidas garantidas - RRF'!$AV$3:$AV$387,MONTH('Fluxo dív. garantidas - RRF'!$A65),'Dívidas garantidas - RRF'!$AW$3:$AW$387,YEAR('Fluxo dív. garantidas - RRF'!$A65))</f>
        <v>61590423.210000001</v>
      </c>
      <c r="D65" s="95">
        <f>SUMIFS('Dívidas garantidas - RRF'!AU$3:AU$387,'Dívidas garantidas - RRF'!$AV$3:$AV$387,MONTH('Fluxo dív. garantidas - RRF'!$A65),'Dívidas garantidas - RRF'!$AW$3:$AW$387,YEAR('Fluxo dív. garantidas - RRF'!$A65))</f>
        <v>263897779.94</v>
      </c>
      <c r="G65" s="100">
        <f t="shared" si="7"/>
        <v>0.55559999999999998</v>
      </c>
      <c r="H65" s="98">
        <v>46447</v>
      </c>
      <c r="I65" s="99">
        <f t="shared" si="8"/>
        <v>85031183.324663997</v>
      </c>
      <c r="J65" s="99">
        <f t="shared" si="9"/>
        <v>61590423.210000001</v>
      </c>
      <c r="K65" s="99">
        <f t="shared" si="10"/>
        <v>146621606.53466401</v>
      </c>
      <c r="N65" s="102">
        <f t="shared" si="4"/>
        <v>46447</v>
      </c>
      <c r="O65" s="102">
        <f t="shared" si="5"/>
        <v>46478</v>
      </c>
      <c r="P65" s="103">
        <f t="shared" si="6"/>
        <v>117276173.40533599</v>
      </c>
    </row>
    <row r="66" spans="1:16">
      <c r="A66" s="94">
        <v>46478</v>
      </c>
      <c r="B66" s="95">
        <f>SUMIFS('Dívidas garantidas - RRF'!AS$3:AS$387,'Dívidas garantidas - RRF'!$AV$3:$AV$387,MONTH('Fluxo dív. garantidas - RRF'!$A66),'Dívidas garantidas - RRF'!$AW$3:$AW$387,YEAR('Fluxo dív. garantidas - RRF'!$A66))</f>
        <v>60493909.090000004</v>
      </c>
      <c r="C66" s="95">
        <f>SUMIFS('Dívidas garantidas - RRF'!AT$3:AT$387,'Dívidas garantidas - RRF'!$AV$3:$AV$387,MONTH('Fluxo dív. garantidas - RRF'!$A66),'Dívidas garantidas - RRF'!$AW$3:$AW$387,YEAR('Fluxo dív. garantidas - RRF'!$A66))</f>
        <v>10835399.49</v>
      </c>
      <c r="D66" s="95">
        <f>SUMIFS('Dívidas garantidas - RRF'!AU$3:AU$387,'Dívidas garantidas - RRF'!$AV$3:$AV$387,MONTH('Fluxo dív. garantidas - RRF'!$A66),'Dívidas garantidas - RRF'!$AW$3:$AW$387,YEAR('Fluxo dív. garantidas - RRF'!$A66))</f>
        <v>71329308.579999998</v>
      </c>
      <c r="G66" s="100">
        <f t="shared" si="7"/>
        <v>0.55559999999999998</v>
      </c>
      <c r="H66" s="98">
        <v>46478</v>
      </c>
      <c r="I66" s="99">
        <f t="shared" si="8"/>
        <v>28795164.357047997</v>
      </c>
      <c r="J66" s="99">
        <f t="shared" si="9"/>
        <v>10835399.49</v>
      </c>
      <c r="K66" s="99">
        <f t="shared" si="10"/>
        <v>39630563.847048</v>
      </c>
      <c r="N66" s="102">
        <f t="shared" si="4"/>
        <v>46478</v>
      </c>
      <c r="O66" s="102">
        <f t="shared" si="5"/>
        <v>46508</v>
      </c>
      <c r="P66" s="103">
        <f t="shared" si="6"/>
        <v>31698744.732951999</v>
      </c>
    </row>
    <row r="67" spans="1:16">
      <c r="A67" s="94">
        <v>46508</v>
      </c>
      <c r="B67" s="95">
        <f>SUMIFS('Dívidas garantidas - RRF'!AS$3:AS$387,'Dívidas garantidas - RRF'!$AV$3:$AV$387,MONTH('Fluxo dív. garantidas - RRF'!$A67),'Dívidas garantidas - RRF'!$AW$3:$AW$387,YEAR('Fluxo dív. garantidas - RRF'!$A67))</f>
        <v>173893186.68000001</v>
      </c>
      <c r="C67" s="95">
        <f>SUMIFS('Dívidas garantidas - RRF'!AT$3:AT$387,'Dívidas garantidas - RRF'!$AV$3:$AV$387,MONTH('Fluxo dív. garantidas - RRF'!$A67),'Dívidas garantidas - RRF'!$AW$3:$AW$387,YEAR('Fluxo dív. garantidas - RRF'!$A67))</f>
        <v>52106871.010000005</v>
      </c>
      <c r="D67" s="95">
        <f>SUMIFS('Dívidas garantidas - RRF'!AU$3:AU$387,'Dívidas garantidas - RRF'!$AV$3:$AV$387,MONTH('Fluxo dív. garantidas - RRF'!$A67),'Dívidas garantidas - RRF'!$AW$3:$AW$387,YEAR('Fluxo dív. garantidas - RRF'!$A67))</f>
        <v>226000057.69</v>
      </c>
      <c r="G67" s="100">
        <f t="shared" si="7"/>
        <v>0.55559999999999998</v>
      </c>
      <c r="H67" s="98">
        <v>46508</v>
      </c>
      <c r="I67" s="99">
        <f t="shared" si="8"/>
        <v>73458761.04256399</v>
      </c>
      <c r="J67" s="99">
        <f t="shared" si="9"/>
        <v>52106871.010000005</v>
      </c>
      <c r="K67" s="99">
        <f t="shared" si="10"/>
        <v>125565632.052564</v>
      </c>
      <c r="N67" s="102">
        <f t="shared" si="4"/>
        <v>46508</v>
      </c>
      <c r="O67" s="102">
        <f t="shared" si="5"/>
        <v>46539</v>
      </c>
      <c r="P67" s="103">
        <f t="shared" si="6"/>
        <v>100434425.637436</v>
      </c>
    </row>
    <row r="68" spans="1:16">
      <c r="A68" s="94">
        <v>46539</v>
      </c>
      <c r="B68" s="95">
        <f>SUMIFS('Dívidas garantidas - RRF'!AS$3:AS$387,'Dívidas garantidas - RRF'!$AV$3:$AV$387,MONTH('Fluxo dív. garantidas - RRF'!$A68),'Dívidas garantidas - RRF'!$AW$3:$AW$387,YEAR('Fluxo dív. garantidas - RRF'!$A68))</f>
        <v>56529561.890000008</v>
      </c>
      <c r="C68" s="95">
        <f>SUMIFS('Dívidas garantidas - RRF'!AT$3:AT$387,'Dívidas garantidas - RRF'!$AV$3:$AV$387,MONTH('Fluxo dív. garantidas - RRF'!$A68),'Dívidas garantidas - RRF'!$AW$3:$AW$387,YEAR('Fluxo dív. garantidas - RRF'!$A68))</f>
        <v>10104708.049999999</v>
      </c>
      <c r="D68" s="95">
        <f>SUMIFS('Dívidas garantidas - RRF'!AU$3:AU$387,'Dívidas garantidas - RRF'!$AV$3:$AV$387,MONTH('Fluxo dív. garantidas - RRF'!$A68),'Dívidas garantidas - RRF'!$AW$3:$AW$387,YEAR('Fluxo dív. garantidas - RRF'!$A68))</f>
        <v>66634269.940000005</v>
      </c>
      <c r="G68" s="100">
        <f t="shared" si="7"/>
        <v>0.55559999999999998</v>
      </c>
      <c r="H68" s="98">
        <v>46539</v>
      </c>
      <c r="I68" s="99">
        <f t="shared" si="8"/>
        <v>26917292.328664005</v>
      </c>
      <c r="J68" s="99">
        <f t="shared" si="9"/>
        <v>10104708.049999999</v>
      </c>
      <c r="K68" s="99">
        <f t="shared" si="10"/>
        <v>37022000.378664002</v>
      </c>
      <c r="N68" s="102">
        <f t="shared" ref="N68:N122" si="11">H68</f>
        <v>46539</v>
      </c>
      <c r="O68" s="102">
        <f t="shared" ref="O68:O122" si="12">EDATE(N68,1)</f>
        <v>46569</v>
      </c>
      <c r="P68" s="103">
        <f t="shared" ref="P68:P122" si="13">D68-K68</f>
        <v>29612269.561336003</v>
      </c>
    </row>
    <row r="69" spans="1:16">
      <c r="A69" s="94">
        <v>46569</v>
      </c>
      <c r="B69" s="95">
        <f>SUMIFS('Dívidas garantidas - RRF'!AS$3:AS$387,'Dívidas garantidas - RRF'!$AV$3:$AV$387,MONTH('Fluxo dív. garantidas - RRF'!$A69),'Dívidas garantidas - RRF'!$AW$3:$AW$387,YEAR('Fluxo dív. garantidas - RRF'!$A69))</f>
        <v>56476989.630000003</v>
      </c>
      <c r="C69" s="95">
        <f>SUMIFS('Dívidas garantidas - RRF'!AT$3:AT$387,'Dívidas garantidas - RRF'!$AV$3:$AV$387,MONTH('Fluxo dív. garantidas - RRF'!$A69),'Dívidas garantidas - RRF'!$AW$3:$AW$387,YEAR('Fluxo dív. garantidas - RRF'!$A69))</f>
        <v>9738894.6699999999</v>
      </c>
      <c r="D69" s="95">
        <f>SUMIFS('Dívidas garantidas - RRF'!AU$3:AU$387,'Dívidas garantidas - RRF'!$AV$3:$AV$387,MONTH('Fluxo dív. garantidas - RRF'!$A69),'Dívidas garantidas - RRF'!$AW$3:$AW$387,YEAR('Fluxo dív. garantidas - RRF'!$A69))</f>
        <v>66215884.300000004</v>
      </c>
      <c r="G69" s="100">
        <f t="shared" si="7"/>
        <v>0.55559999999999998</v>
      </c>
      <c r="H69" s="98">
        <v>46569</v>
      </c>
      <c r="I69" s="99">
        <f t="shared" si="8"/>
        <v>27050650.647079997</v>
      </c>
      <c r="J69" s="99">
        <f t="shared" si="9"/>
        <v>9738894.6699999999</v>
      </c>
      <c r="K69" s="99">
        <f t="shared" si="10"/>
        <v>36789545.317079999</v>
      </c>
      <c r="N69" s="102">
        <f t="shared" si="11"/>
        <v>46569</v>
      </c>
      <c r="O69" s="102">
        <f t="shared" si="12"/>
        <v>46600</v>
      </c>
      <c r="P69" s="103">
        <f t="shared" si="13"/>
        <v>29426338.982920006</v>
      </c>
    </row>
    <row r="70" spans="1:16">
      <c r="A70" s="94">
        <v>46600</v>
      </c>
      <c r="B70" s="95">
        <f>SUMIFS('Dívidas garantidas - RRF'!AS$3:AS$387,'Dívidas garantidas - RRF'!$AV$3:$AV$387,MONTH('Fluxo dív. garantidas - RRF'!$A70),'Dívidas garantidas - RRF'!$AW$3:$AW$387,YEAR('Fluxo dív. garantidas - RRF'!$A70))</f>
        <v>56424417.369999997</v>
      </c>
      <c r="C70" s="95">
        <f>SUMIFS('Dívidas garantidas - RRF'!AT$3:AT$387,'Dívidas garantidas - RRF'!$AV$3:$AV$387,MONTH('Fluxo dív. garantidas - RRF'!$A70),'Dívidas garantidas - RRF'!$AW$3:$AW$387,YEAR('Fluxo dív. garantidas - RRF'!$A70))</f>
        <v>9922615.4499999993</v>
      </c>
      <c r="D70" s="95">
        <f>SUMIFS('Dívidas garantidas - RRF'!AU$3:AU$387,'Dívidas garantidas - RRF'!$AV$3:$AV$387,MONTH('Fluxo dív. garantidas - RRF'!$A70),'Dívidas garantidas - RRF'!$AW$3:$AW$387,YEAR('Fluxo dív. garantidas - RRF'!$A70))</f>
        <v>66347032.819999993</v>
      </c>
      <c r="G70" s="100">
        <f t="shared" ref="G70:G111" si="14">ROUND((YEAR(A70)-2022)*100%/9,4)</f>
        <v>0.55559999999999998</v>
      </c>
      <c r="H70" s="98">
        <v>46600</v>
      </c>
      <c r="I70" s="99">
        <f t="shared" si="8"/>
        <v>26939795.984791998</v>
      </c>
      <c r="J70" s="99">
        <f t="shared" si="9"/>
        <v>9922615.4499999993</v>
      </c>
      <c r="K70" s="99">
        <f t="shared" si="10"/>
        <v>36862411.434791997</v>
      </c>
      <c r="N70" s="102">
        <f t="shared" si="11"/>
        <v>46600</v>
      </c>
      <c r="O70" s="102">
        <f t="shared" si="12"/>
        <v>46631</v>
      </c>
      <c r="P70" s="103">
        <f t="shared" si="13"/>
        <v>29484621.385207996</v>
      </c>
    </row>
    <row r="71" spans="1:16">
      <c r="A71" s="94">
        <v>46631</v>
      </c>
      <c r="B71" s="95">
        <f>SUMIFS('Dívidas garantidas - RRF'!AS$3:AS$387,'Dívidas garantidas - RRF'!$AV$3:$AV$387,MONTH('Fluxo dív. garantidas - RRF'!$A71),'Dívidas garantidas - RRF'!$AW$3:$AW$387,YEAR('Fluxo dív. garantidas - RRF'!$A71))</f>
        <v>230083730.21000001</v>
      </c>
      <c r="C71" s="95">
        <f>SUMIFS('Dívidas garantidas - RRF'!AT$3:AT$387,'Dívidas garantidas - RRF'!$AV$3:$AV$387,MONTH('Fluxo dív. garantidas - RRF'!$A71),'Dívidas garantidas - RRF'!$AW$3:$AW$387,YEAR('Fluxo dív. garantidas - RRF'!$A71))</f>
        <v>58282258.569999993</v>
      </c>
      <c r="D71" s="95">
        <f>SUMIFS('Dívidas garantidas - RRF'!AU$3:AU$387,'Dívidas garantidas - RRF'!$AV$3:$AV$387,MONTH('Fluxo dív. garantidas - RRF'!$A71),'Dívidas garantidas - RRF'!$AW$3:$AW$387,YEAR('Fluxo dív. garantidas - RRF'!$A71))</f>
        <v>288365988.77999997</v>
      </c>
      <c r="G71" s="100">
        <f t="shared" si="14"/>
        <v>0.55559999999999998</v>
      </c>
      <c r="H71" s="98">
        <v>46631</v>
      </c>
      <c r="I71" s="99">
        <f t="shared" si="8"/>
        <v>101933884.796168</v>
      </c>
      <c r="J71" s="99">
        <f t="shared" si="9"/>
        <v>58282258.569999993</v>
      </c>
      <c r="K71" s="99">
        <f t="shared" si="10"/>
        <v>160216143.36616799</v>
      </c>
      <c r="N71" s="102">
        <f t="shared" si="11"/>
        <v>46631</v>
      </c>
      <c r="O71" s="102">
        <f t="shared" si="12"/>
        <v>46661</v>
      </c>
      <c r="P71" s="103">
        <f t="shared" si="13"/>
        <v>128149845.41383198</v>
      </c>
    </row>
    <row r="72" spans="1:16">
      <c r="A72" s="94">
        <v>46661</v>
      </c>
      <c r="B72" s="95">
        <f>SUMIFS('Dívidas garantidas - RRF'!AS$3:AS$387,'Dívidas garantidas - RRF'!$AV$3:$AV$387,MONTH('Fluxo dív. garantidas - RRF'!$A72),'Dívidas garantidas - RRF'!$AW$3:$AW$387,YEAR('Fluxo dív. garantidas - RRF'!$A72))</f>
        <v>89043280.590000004</v>
      </c>
      <c r="C72" s="95">
        <f>SUMIFS('Dívidas garantidas - RRF'!AT$3:AT$387,'Dívidas garantidas - RRF'!$AV$3:$AV$387,MONTH('Fluxo dív. garantidas - RRF'!$A72),'Dívidas garantidas - RRF'!$AW$3:$AW$387,YEAR('Fluxo dív. garantidas - RRF'!$A72))</f>
        <v>8916335.6500000004</v>
      </c>
      <c r="D72" s="95">
        <f>SUMIFS('Dívidas garantidas - RRF'!AU$3:AU$387,'Dívidas garantidas - RRF'!$AV$3:$AV$387,MONTH('Fluxo dív. garantidas - RRF'!$A72),'Dívidas garantidas - RRF'!$AW$3:$AW$387,YEAR('Fluxo dív. garantidas - RRF'!$A72))</f>
        <v>97959616.24000001</v>
      </c>
      <c r="G72" s="100">
        <f t="shared" si="14"/>
        <v>0.55559999999999998</v>
      </c>
      <c r="H72" s="98">
        <v>46661</v>
      </c>
      <c r="I72" s="99">
        <f t="shared" si="8"/>
        <v>45510027.132944003</v>
      </c>
      <c r="J72" s="99">
        <f t="shared" si="9"/>
        <v>8916335.6500000004</v>
      </c>
      <c r="K72" s="99">
        <f t="shared" si="10"/>
        <v>54426362.782944001</v>
      </c>
      <c r="N72" s="102">
        <f t="shared" si="11"/>
        <v>46661</v>
      </c>
      <c r="O72" s="102">
        <f t="shared" si="12"/>
        <v>46692</v>
      </c>
      <c r="P72" s="103">
        <f t="shared" si="13"/>
        <v>43533253.457056008</v>
      </c>
    </row>
    <row r="73" spans="1:16">
      <c r="A73" s="94">
        <v>46692</v>
      </c>
      <c r="B73" s="95">
        <f>SUMIFS('Dívidas garantidas - RRF'!AS$3:AS$387,'Dívidas garantidas - RRF'!$AV$3:$AV$387,MONTH('Fluxo dív. garantidas - RRF'!$A73),'Dívidas garantidas - RRF'!$AW$3:$AW$387,YEAR('Fluxo dív. garantidas - RRF'!$A73))</f>
        <v>201721009.85000002</v>
      </c>
      <c r="C73" s="95">
        <f>SUMIFS('Dívidas garantidas - RRF'!AT$3:AT$387,'Dívidas garantidas - RRF'!$AV$3:$AV$387,MONTH('Fluxo dív. garantidas - RRF'!$A73),'Dívidas garantidas - RRF'!$AW$3:$AW$387,YEAR('Fluxo dív. garantidas - RRF'!$A73))</f>
        <v>48419756.640000001</v>
      </c>
      <c r="D73" s="95">
        <f>SUMIFS('Dívidas garantidas - RRF'!AU$3:AU$387,'Dívidas garantidas - RRF'!$AV$3:$AV$387,MONTH('Fluxo dív. garantidas - RRF'!$A73),'Dívidas garantidas - RRF'!$AW$3:$AW$387,YEAR('Fluxo dív. garantidas - RRF'!$A73))</f>
        <v>250140766.49000001</v>
      </c>
      <c r="G73" s="100">
        <f t="shared" si="14"/>
        <v>0.55559999999999998</v>
      </c>
      <c r="H73" s="98">
        <v>46692</v>
      </c>
      <c r="I73" s="99">
        <f t="shared" si="8"/>
        <v>90558453.221844003</v>
      </c>
      <c r="J73" s="99">
        <f t="shared" si="9"/>
        <v>48419756.640000001</v>
      </c>
      <c r="K73" s="99">
        <f t="shared" si="10"/>
        <v>138978209.861844</v>
      </c>
      <c r="N73" s="102">
        <f t="shared" si="11"/>
        <v>46692</v>
      </c>
      <c r="O73" s="102">
        <f t="shared" si="12"/>
        <v>46722</v>
      </c>
      <c r="P73" s="103">
        <f t="shared" si="13"/>
        <v>111162556.62815601</v>
      </c>
    </row>
    <row r="74" spans="1:16">
      <c r="A74" s="94">
        <v>46722</v>
      </c>
      <c r="B74" s="95">
        <f>SUMIFS('Dívidas garantidas - RRF'!AS$3:AS$387,'Dívidas garantidas - RRF'!$AV$3:$AV$387,MONTH('Fluxo dív. garantidas - RRF'!$A74),'Dívidas garantidas - RRF'!$AW$3:$AW$387,YEAR('Fluxo dív. garantidas - RRF'!$A74))</f>
        <v>88873881.340000004</v>
      </c>
      <c r="C74" s="95">
        <f>SUMIFS('Dívidas garantidas - RRF'!AT$3:AT$387,'Dívidas garantidas - RRF'!$AV$3:$AV$387,MONTH('Fluxo dív. garantidas - RRF'!$A74),'Dívidas garantidas - RRF'!$AW$3:$AW$387,YEAR('Fluxo dív. garantidas - RRF'!$A74))</f>
        <v>8107521.8999999994</v>
      </c>
      <c r="D74" s="95">
        <f>SUMIFS('Dívidas garantidas - RRF'!AU$3:AU$387,'Dívidas garantidas - RRF'!$AV$3:$AV$387,MONTH('Fluxo dív. garantidas - RRF'!$A74),'Dívidas garantidas - RRF'!$AW$3:$AW$387,YEAR('Fluxo dív. garantidas - RRF'!$A74))</f>
        <v>96981403.24000001</v>
      </c>
      <c r="G74" s="100">
        <f t="shared" si="14"/>
        <v>0.55559999999999998</v>
      </c>
      <c r="H74" s="98">
        <v>46722</v>
      </c>
      <c r="I74" s="99">
        <f t="shared" si="8"/>
        <v>45775345.740144007</v>
      </c>
      <c r="J74" s="99">
        <f t="shared" si="9"/>
        <v>8107521.8999999994</v>
      </c>
      <c r="K74" s="99">
        <f t="shared" si="10"/>
        <v>53882867.640144005</v>
      </c>
      <c r="N74" s="102">
        <f t="shared" si="11"/>
        <v>46722</v>
      </c>
      <c r="O74" s="102">
        <f t="shared" si="12"/>
        <v>46753</v>
      </c>
      <c r="P74" s="103">
        <f t="shared" si="13"/>
        <v>43098535.599856004</v>
      </c>
    </row>
    <row r="75" spans="1:16">
      <c r="A75" s="94">
        <v>46753</v>
      </c>
      <c r="B75" s="95">
        <f>SUMIFS('Dívidas garantidas - RRF'!AS$3:AS$387,'Dívidas garantidas - RRF'!$AV$3:$AV$387,MONTH('Fluxo dív. garantidas - RRF'!$A75),'Dívidas garantidas - RRF'!$AW$3:$AW$387,YEAR('Fluxo dív. garantidas - RRF'!$A75))</f>
        <v>88958580.989999995</v>
      </c>
      <c r="C75" s="95">
        <f>SUMIFS('Dívidas garantidas - RRF'!AT$3:AT$387,'Dívidas garantidas - RRF'!$AV$3:$AV$387,MONTH('Fluxo dív. garantidas - RRF'!$A75),'Dívidas garantidas - RRF'!$AW$3:$AW$387,YEAR('Fluxo dív. garantidas - RRF'!$A75))</f>
        <v>8316869.4800000004</v>
      </c>
      <c r="D75" s="95">
        <f>SUMIFS('Dívidas garantidas - RRF'!AU$3:AU$387,'Dívidas garantidas - RRF'!$AV$3:$AV$387,MONTH('Fluxo dív. garantidas - RRF'!$A75),'Dívidas garantidas - RRF'!$AW$3:$AW$387,YEAR('Fluxo dív. garantidas - RRF'!$A75))</f>
        <v>97275450.469999999</v>
      </c>
      <c r="G75" s="100">
        <f t="shared" si="14"/>
        <v>0.66669999999999996</v>
      </c>
      <c r="H75" s="98">
        <v>46753</v>
      </c>
      <c r="I75" s="99">
        <f t="shared" si="8"/>
        <v>56536673.34834899</v>
      </c>
      <c r="J75" s="99">
        <f t="shared" si="9"/>
        <v>8316869.4800000004</v>
      </c>
      <c r="K75" s="99">
        <f t="shared" si="10"/>
        <v>64853542.828348994</v>
      </c>
      <c r="N75" s="102">
        <f t="shared" si="11"/>
        <v>46753</v>
      </c>
      <c r="O75" s="102">
        <f t="shared" si="12"/>
        <v>46784</v>
      </c>
      <c r="P75" s="103">
        <f t="shared" si="13"/>
        <v>32421907.641651005</v>
      </c>
    </row>
    <row r="76" spans="1:16">
      <c r="A76" s="94">
        <v>46784</v>
      </c>
      <c r="B76" s="95">
        <f>SUMIFS('Dívidas garantidas - RRF'!AS$3:AS$387,'Dívidas garantidas - RRF'!$AV$3:$AV$387,MONTH('Fluxo dív. garantidas - RRF'!$A76),'Dívidas garantidas - RRF'!$AW$3:$AW$387,YEAR('Fluxo dív. garantidas - RRF'!$A76))</f>
        <v>89043280.599999994</v>
      </c>
      <c r="C76" s="95">
        <f>SUMIFS('Dívidas garantidas - RRF'!AT$3:AT$387,'Dívidas garantidas - RRF'!$AV$3:$AV$387,MONTH('Fluxo dív. garantidas - RRF'!$A76),'Dívidas garantidas - RRF'!$AW$3:$AW$387,YEAR('Fluxo dív. garantidas - RRF'!$A76))</f>
        <v>7576475.4100000001</v>
      </c>
      <c r="D76" s="95">
        <f>SUMIFS('Dívidas garantidas - RRF'!AU$3:AU$387,'Dívidas garantidas - RRF'!$AV$3:$AV$387,MONTH('Fluxo dív. garantidas - RRF'!$A76),'Dívidas garantidas - RRF'!$AW$3:$AW$387,YEAR('Fluxo dív. garantidas - RRF'!$A76))</f>
        <v>96619756.00999999</v>
      </c>
      <c r="G76" s="100">
        <f t="shared" si="14"/>
        <v>0.66669999999999996</v>
      </c>
      <c r="H76" s="98">
        <v>46784</v>
      </c>
      <c r="I76" s="99">
        <f t="shared" si="8"/>
        <v>56839915.921866983</v>
      </c>
      <c r="J76" s="99">
        <f t="shared" si="9"/>
        <v>7576475.4100000001</v>
      </c>
      <c r="K76" s="99">
        <f t="shared" si="10"/>
        <v>64416391.331866987</v>
      </c>
      <c r="N76" s="102">
        <f t="shared" si="11"/>
        <v>46784</v>
      </c>
      <c r="O76" s="102">
        <f t="shared" si="12"/>
        <v>46813</v>
      </c>
      <c r="P76" s="103">
        <f t="shared" si="13"/>
        <v>32203364.678133003</v>
      </c>
    </row>
    <row r="77" spans="1:16">
      <c r="A77" s="94">
        <v>46813</v>
      </c>
      <c r="B77" s="95">
        <f>SUMIFS('Dívidas garantidas - RRF'!AS$3:AS$387,'Dívidas garantidas - RRF'!$AV$3:$AV$387,MONTH('Fluxo dív. garantidas - RRF'!$A77),'Dívidas garantidas - RRF'!$AW$3:$AW$387,YEAR('Fluxo dív. garantidas - RRF'!$A77))</f>
        <v>152260956.27000001</v>
      </c>
      <c r="C77" s="95">
        <f>SUMIFS('Dívidas garantidas - RRF'!AT$3:AT$387,'Dívidas garantidas - RRF'!$AV$3:$AV$387,MONTH('Fluxo dív. garantidas - RRF'!$A77),'Dívidas garantidas - RRF'!$AW$3:$AW$387,YEAR('Fluxo dív. garantidas - RRF'!$A77))</f>
        <v>52015041.450000003</v>
      </c>
      <c r="D77" s="95">
        <f>SUMIFS('Dívidas garantidas - RRF'!AU$3:AU$387,'Dívidas garantidas - RRF'!$AV$3:$AV$387,MONTH('Fluxo dív. garantidas - RRF'!$A77),'Dívidas garantidas - RRF'!$AW$3:$AW$387,YEAR('Fluxo dív. garantidas - RRF'!$A77))</f>
        <v>204275997.72000003</v>
      </c>
      <c r="G77" s="100">
        <f t="shared" si="14"/>
        <v>0.66669999999999996</v>
      </c>
      <c r="H77" s="98">
        <v>46813</v>
      </c>
      <c r="I77" s="99">
        <f t="shared" si="8"/>
        <v>84175766.229924008</v>
      </c>
      <c r="J77" s="99">
        <f t="shared" si="9"/>
        <v>52015041.450000003</v>
      </c>
      <c r="K77" s="99">
        <f t="shared" si="10"/>
        <v>136190807.67992401</v>
      </c>
      <c r="N77" s="102">
        <f t="shared" si="11"/>
        <v>46813</v>
      </c>
      <c r="O77" s="102">
        <f t="shared" si="12"/>
        <v>46844</v>
      </c>
      <c r="P77" s="103">
        <f t="shared" si="13"/>
        <v>68085190.040076017</v>
      </c>
    </row>
    <row r="78" spans="1:16">
      <c r="A78" s="94">
        <v>46844</v>
      </c>
      <c r="B78" s="95">
        <f>SUMIFS('Dívidas garantidas - RRF'!AS$3:AS$387,'Dívidas garantidas - RRF'!$AV$3:$AV$387,MONTH('Fluxo dív. garantidas - RRF'!$A78),'Dívidas garantidas - RRF'!$AW$3:$AW$387,YEAR('Fluxo dív. garantidas - RRF'!$A78))</f>
        <v>2978910.31</v>
      </c>
      <c r="C78" s="95">
        <f>SUMIFS('Dívidas garantidas - RRF'!AT$3:AT$387,'Dívidas garantidas - RRF'!$AV$3:$AV$387,MONTH('Fluxo dív. garantidas - RRF'!$A78),'Dívidas garantidas - RRF'!$AW$3:$AW$387,YEAR('Fluxo dív. garantidas - RRF'!$A78))</f>
        <v>7591178.3499999996</v>
      </c>
      <c r="D78" s="95">
        <f>SUMIFS('Dívidas garantidas - RRF'!AU$3:AU$387,'Dívidas garantidas - RRF'!$AV$3:$AV$387,MONTH('Fluxo dív. garantidas - RRF'!$A78),'Dívidas garantidas - RRF'!$AW$3:$AW$387,YEAR('Fluxo dív. garantidas - RRF'!$A78))</f>
        <v>10570088.66</v>
      </c>
      <c r="G78" s="100">
        <f t="shared" si="14"/>
        <v>0.66669999999999996</v>
      </c>
      <c r="H78" s="98">
        <v>46844</v>
      </c>
      <c r="I78" s="99">
        <f t="shared" si="8"/>
        <v>0</v>
      </c>
      <c r="J78" s="99">
        <f t="shared" si="9"/>
        <v>7047078.1096219998</v>
      </c>
      <c r="K78" s="99">
        <f t="shared" si="10"/>
        <v>7047078.1096219998</v>
      </c>
      <c r="N78" s="102">
        <f t="shared" si="11"/>
        <v>46844</v>
      </c>
      <c r="O78" s="102">
        <f t="shared" si="12"/>
        <v>46874</v>
      </c>
      <c r="P78" s="103">
        <f t="shared" si="13"/>
        <v>3523010.5503780004</v>
      </c>
    </row>
    <row r="79" spans="1:16">
      <c r="A79" s="94">
        <v>46874</v>
      </c>
      <c r="B79" s="95">
        <f>SUMIFS('Dívidas garantidas - RRF'!AS$3:AS$387,'Dívidas garantidas - RRF'!$AV$3:$AV$387,MONTH('Fluxo dív. garantidas - RRF'!$A79),'Dívidas garantidas - RRF'!$AW$3:$AW$387,YEAR('Fluxo dív. garantidas - RRF'!$A79))</f>
        <v>116184804.2</v>
      </c>
      <c r="C79" s="95">
        <f>SUMIFS('Dívidas garantidas - RRF'!AT$3:AT$387,'Dívidas garantidas - RRF'!$AV$3:$AV$387,MONTH('Fluxo dív. garantidas - RRF'!$A79),'Dívidas garantidas - RRF'!$AW$3:$AW$387,YEAR('Fluxo dív. garantidas - RRF'!$A79))</f>
        <v>43637824.010000005</v>
      </c>
      <c r="D79" s="95">
        <f>SUMIFS('Dívidas garantidas - RRF'!AU$3:AU$387,'Dívidas garantidas - RRF'!$AV$3:$AV$387,MONTH('Fluxo dív. garantidas - RRF'!$A79),'Dívidas garantidas - RRF'!$AW$3:$AW$387,YEAR('Fluxo dív. garantidas - RRF'!$A79))</f>
        <v>159822628.21000001</v>
      </c>
      <c r="G79" s="100">
        <f t="shared" si="14"/>
        <v>0.66669999999999996</v>
      </c>
      <c r="H79" s="98">
        <v>46874</v>
      </c>
      <c r="I79" s="99">
        <f t="shared" si="8"/>
        <v>62915922.217606992</v>
      </c>
      <c r="J79" s="99">
        <f t="shared" si="9"/>
        <v>43637824.010000005</v>
      </c>
      <c r="K79" s="99">
        <f t="shared" si="10"/>
        <v>106553746.227607</v>
      </c>
      <c r="N79" s="102">
        <f t="shared" si="11"/>
        <v>46874</v>
      </c>
      <c r="O79" s="102">
        <f t="shared" si="12"/>
        <v>46905</v>
      </c>
      <c r="P79" s="103">
        <f t="shared" si="13"/>
        <v>53268881.982393011</v>
      </c>
    </row>
    <row r="80" spans="1:16">
      <c r="A80" s="94">
        <v>46905</v>
      </c>
      <c r="B80" s="95">
        <f>SUMIFS('Dívidas garantidas - RRF'!AS$3:AS$387,'Dívidas garantidas - RRF'!$AV$3:$AV$387,MONTH('Fluxo dív. garantidas - RRF'!$A80),'Dívidas garantidas - RRF'!$AW$3:$AW$387,YEAR('Fluxo dív. garantidas - RRF'!$A80))</f>
        <v>2979318.42</v>
      </c>
      <c r="C80" s="95">
        <f>SUMIFS('Dívidas garantidas - RRF'!AT$3:AT$387,'Dívidas garantidas - RRF'!$AV$3:$AV$387,MONTH('Fluxo dív. garantidas - RRF'!$A80),'Dívidas garantidas - RRF'!$AW$3:$AW$387,YEAR('Fluxo dív. garantidas - RRF'!$A80))</f>
        <v>7471702.9399999995</v>
      </c>
      <c r="D80" s="95">
        <f>SUMIFS('Dívidas garantidas - RRF'!AU$3:AU$387,'Dívidas garantidas - RRF'!$AV$3:$AV$387,MONTH('Fluxo dív. garantidas - RRF'!$A80),'Dívidas garantidas - RRF'!$AW$3:$AW$387,YEAR('Fluxo dív. garantidas - RRF'!$A80))</f>
        <v>10451021.359999999</v>
      </c>
      <c r="G80" s="100">
        <f t="shared" si="14"/>
        <v>0.66669999999999996</v>
      </c>
      <c r="H80" s="98">
        <v>46905</v>
      </c>
      <c r="I80" s="99">
        <f t="shared" ref="I80:I122" si="15">K80-J80</f>
        <v>0</v>
      </c>
      <c r="J80" s="99">
        <f t="shared" ref="J80:J122" si="16">IF(C80&lt;=K80,C80,K80)</f>
        <v>6967695.9407119993</v>
      </c>
      <c r="K80" s="99">
        <f t="shared" ref="K80:K122" si="17">D80*$G80</f>
        <v>6967695.9407119993</v>
      </c>
      <c r="N80" s="102">
        <f t="shared" si="11"/>
        <v>46905</v>
      </c>
      <c r="O80" s="102">
        <f t="shared" si="12"/>
        <v>46935</v>
      </c>
      <c r="P80" s="103">
        <f t="shared" si="13"/>
        <v>3483325.4192880001</v>
      </c>
    </row>
    <row r="81" spans="1:16">
      <c r="A81" s="94">
        <v>46935</v>
      </c>
      <c r="B81" s="95">
        <f>SUMIFS('Dívidas garantidas - RRF'!AS$3:AS$387,'Dívidas garantidas - RRF'!$AV$3:$AV$387,MONTH('Fluxo dív. garantidas - RRF'!$A81),'Dívidas garantidas - RRF'!$AW$3:$AW$387,YEAR('Fluxo dív. garantidas - RRF'!$A81))</f>
        <v>2979522.44</v>
      </c>
      <c r="C81" s="95">
        <f>SUMIFS('Dívidas garantidas - RRF'!AT$3:AT$387,'Dívidas garantidas - RRF'!$AV$3:$AV$387,MONTH('Fluxo dív. garantidas - RRF'!$A81),'Dívidas garantidas - RRF'!$AW$3:$AW$387,YEAR('Fluxo dív. garantidas - RRF'!$A81))</f>
        <v>7221399.1500000004</v>
      </c>
      <c r="D81" s="95">
        <f>SUMIFS('Dívidas garantidas - RRF'!AU$3:AU$387,'Dívidas garantidas - RRF'!$AV$3:$AV$387,MONTH('Fluxo dív. garantidas - RRF'!$A81),'Dívidas garantidas - RRF'!$AW$3:$AW$387,YEAR('Fluxo dív. garantidas - RRF'!$A81))</f>
        <v>10200921.59</v>
      </c>
      <c r="G81" s="100">
        <f t="shared" si="14"/>
        <v>0.66669999999999996</v>
      </c>
      <c r="H81" s="98">
        <v>46935</v>
      </c>
      <c r="I81" s="99">
        <f t="shared" si="15"/>
        <v>0</v>
      </c>
      <c r="J81" s="99">
        <f t="shared" si="16"/>
        <v>6800954.4240529994</v>
      </c>
      <c r="K81" s="99">
        <f t="shared" si="17"/>
        <v>6800954.4240529994</v>
      </c>
      <c r="N81" s="102">
        <f t="shared" si="11"/>
        <v>46935</v>
      </c>
      <c r="O81" s="102">
        <f t="shared" si="12"/>
        <v>46966</v>
      </c>
      <c r="P81" s="103">
        <f t="shared" si="13"/>
        <v>3399967.1659470005</v>
      </c>
    </row>
    <row r="82" spans="1:16">
      <c r="A82" s="94">
        <v>46966</v>
      </c>
      <c r="B82" s="95">
        <f>SUMIFS('Dívidas garantidas - RRF'!AS$3:AS$387,'Dívidas garantidas - RRF'!$AV$3:$AV$387,MONTH('Fluxo dív. garantidas - RRF'!$A82),'Dívidas garantidas - RRF'!$AW$3:$AW$387,YEAR('Fluxo dív. garantidas - RRF'!$A82))</f>
        <v>2979726.51</v>
      </c>
      <c r="C82" s="95">
        <f>SUMIFS('Dívidas garantidas - RRF'!AT$3:AT$387,'Dívidas garantidas - RRF'!$AV$3:$AV$387,MONTH('Fluxo dív. garantidas - RRF'!$A82),'Dívidas garantidas - RRF'!$AW$3:$AW$387,YEAR('Fluxo dív. garantidas - RRF'!$A82))</f>
        <v>7167809.6999999993</v>
      </c>
      <c r="D82" s="95">
        <f>SUMIFS('Dívidas garantidas - RRF'!AU$3:AU$387,'Dívidas garantidas - RRF'!$AV$3:$AV$387,MONTH('Fluxo dív. garantidas - RRF'!$A82),'Dívidas garantidas - RRF'!$AW$3:$AW$387,YEAR('Fluxo dív. garantidas - RRF'!$A82))</f>
        <v>10147536.209999999</v>
      </c>
      <c r="G82" s="100">
        <f t="shared" si="14"/>
        <v>0.66669999999999996</v>
      </c>
      <c r="H82" s="98">
        <v>46966</v>
      </c>
      <c r="I82" s="99">
        <f t="shared" si="15"/>
        <v>0</v>
      </c>
      <c r="J82" s="99">
        <f t="shared" si="16"/>
        <v>6765362.3912069993</v>
      </c>
      <c r="K82" s="99">
        <f t="shared" si="17"/>
        <v>6765362.3912069993</v>
      </c>
      <c r="N82" s="102">
        <f t="shared" si="11"/>
        <v>46966</v>
      </c>
      <c r="O82" s="102">
        <f t="shared" si="12"/>
        <v>46997</v>
      </c>
      <c r="P82" s="103">
        <f t="shared" si="13"/>
        <v>3382173.8187929997</v>
      </c>
    </row>
    <row r="83" spans="1:16">
      <c r="A83" s="94">
        <v>46997</v>
      </c>
      <c r="B83" s="95">
        <f>SUMIFS('Dívidas garantidas - RRF'!AS$3:AS$387,'Dívidas garantidas - RRF'!$AV$3:$AV$387,MONTH('Fluxo dív. garantidas - RRF'!$A83),'Dívidas garantidas - RRF'!$AW$3:$AW$387,YEAR('Fluxo dív. garantidas - RRF'!$A83))</f>
        <v>123228180.56</v>
      </c>
      <c r="C83" s="95">
        <f>SUMIFS('Dívidas garantidas - RRF'!AT$3:AT$387,'Dívidas garantidas - RRF'!$AV$3:$AV$387,MONTH('Fluxo dív. garantidas - RRF'!$A83),'Dívidas garantidas - RRF'!$AW$3:$AW$387,YEAR('Fluxo dív. garantidas - RRF'!$A83))</f>
        <v>49890998.469999999</v>
      </c>
      <c r="D83" s="95">
        <f>SUMIFS('Dívidas garantidas - RRF'!AU$3:AU$387,'Dívidas garantidas - RRF'!$AV$3:$AV$387,MONTH('Fluxo dív. garantidas - RRF'!$A83),'Dívidas garantidas - RRF'!$AW$3:$AW$387,YEAR('Fluxo dív. garantidas - RRF'!$A83))</f>
        <v>173119179.03</v>
      </c>
      <c r="G83" s="100">
        <f t="shared" si="14"/>
        <v>0.66669999999999996</v>
      </c>
      <c r="H83" s="98">
        <v>46997</v>
      </c>
      <c r="I83" s="99">
        <f t="shared" si="15"/>
        <v>65527558.189300999</v>
      </c>
      <c r="J83" s="99">
        <f t="shared" si="16"/>
        <v>49890998.469999999</v>
      </c>
      <c r="K83" s="99">
        <f t="shared" si="17"/>
        <v>115418556.659301</v>
      </c>
      <c r="N83" s="102">
        <f t="shared" si="11"/>
        <v>46997</v>
      </c>
      <c r="O83" s="102">
        <f t="shared" si="12"/>
        <v>47027</v>
      </c>
      <c r="P83" s="103">
        <f t="shared" si="13"/>
        <v>57700622.370699003</v>
      </c>
    </row>
    <row r="84" spans="1:16">
      <c r="A84" s="94">
        <v>47027</v>
      </c>
      <c r="B84" s="95">
        <f>SUMIFS('Dívidas garantidas - RRF'!AS$3:AS$387,'Dívidas garantidas - RRF'!$AV$3:$AV$387,MONTH('Fluxo dív. garantidas - RRF'!$A84),'Dívidas garantidas - RRF'!$AW$3:$AW$387,YEAR('Fluxo dív. garantidas - RRF'!$A84))</f>
        <v>2980134.61</v>
      </c>
      <c r="C84" s="95">
        <f>SUMIFS('Dívidas garantidas - RRF'!AT$3:AT$387,'Dívidas garantidas - RRF'!$AV$3:$AV$387,MONTH('Fluxo dív. garantidas - RRF'!$A84),'Dívidas garantidas - RRF'!$AW$3:$AW$387,YEAR('Fluxo dív. garantidas - RRF'!$A84))</f>
        <v>7184609.3200000003</v>
      </c>
      <c r="D84" s="95">
        <f>SUMIFS('Dívidas garantidas - RRF'!AU$3:AU$387,'Dívidas garantidas - RRF'!$AV$3:$AV$387,MONTH('Fluxo dív. garantidas - RRF'!$A84),'Dívidas garantidas - RRF'!$AW$3:$AW$387,YEAR('Fluxo dív. garantidas - RRF'!$A84))</f>
        <v>10164743.93</v>
      </c>
      <c r="G84" s="100">
        <f t="shared" si="14"/>
        <v>0.66669999999999996</v>
      </c>
      <c r="H84" s="98">
        <v>47027</v>
      </c>
      <c r="I84" s="99">
        <f t="shared" si="15"/>
        <v>0</v>
      </c>
      <c r="J84" s="99">
        <f t="shared" si="16"/>
        <v>6776834.7781309998</v>
      </c>
      <c r="K84" s="99">
        <f t="shared" si="17"/>
        <v>6776834.7781309998</v>
      </c>
      <c r="N84" s="102">
        <f t="shared" si="11"/>
        <v>47027</v>
      </c>
      <c r="O84" s="102">
        <f t="shared" si="12"/>
        <v>47058</v>
      </c>
      <c r="P84" s="103">
        <f t="shared" si="13"/>
        <v>3387909.1518689999</v>
      </c>
    </row>
    <row r="85" spans="1:16">
      <c r="A85" s="94">
        <v>47058</v>
      </c>
      <c r="B85" s="95">
        <f>SUMIFS('Dívidas garantidas - RRF'!AS$3:AS$387,'Dívidas garantidas - RRF'!$AV$3:$AV$387,MONTH('Fluxo dív. garantidas - RRF'!$A85),'Dívidas garantidas - RRF'!$AW$3:$AW$387,YEAR('Fluxo dív. garantidas - RRF'!$A85))</f>
        <v>116850920.02000001</v>
      </c>
      <c r="C85" s="95">
        <f>SUMIFS('Dívidas garantidas - RRF'!AT$3:AT$387,'Dívidas garantidas - RRF'!$AV$3:$AV$387,MONTH('Fluxo dív. garantidas - RRF'!$A85),'Dívidas garantidas - RRF'!$AW$3:$AW$387,YEAR('Fluxo dív. garantidas - RRF'!$A85))</f>
        <v>42111723.649999991</v>
      </c>
      <c r="D85" s="95">
        <f>SUMIFS('Dívidas garantidas - RRF'!AU$3:AU$387,'Dívidas garantidas - RRF'!$AV$3:$AV$387,MONTH('Fluxo dív. garantidas - RRF'!$A85),'Dívidas garantidas - RRF'!$AW$3:$AW$387,YEAR('Fluxo dív. garantidas - RRF'!$A85))</f>
        <v>158962643.67000002</v>
      </c>
      <c r="G85" s="100">
        <f t="shared" si="14"/>
        <v>0.66669999999999996</v>
      </c>
      <c r="H85" s="98">
        <v>47058</v>
      </c>
      <c r="I85" s="99">
        <f t="shared" si="15"/>
        <v>63868670.88478902</v>
      </c>
      <c r="J85" s="99">
        <f t="shared" si="16"/>
        <v>42111723.649999991</v>
      </c>
      <c r="K85" s="99">
        <f t="shared" si="17"/>
        <v>105980394.53478901</v>
      </c>
      <c r="N85" s="102">
        <f t="shared" si="11"/>
        <v>47058</v>
      </c>
      <c r="O85" s="102">
        <f t="shared" si="12"/>
        <v>47088</v>
      </c>
      <c r="P85" s="103">
        <f t="shared" si="13"/>
        <v>52982249.135211006</v>
      </c>
    </row>
    <row r="86" spans="1:16">
      <c r="A86" s="94">
        <v>47088</v>
      </c>
      <c r="B86" s="95">
        <f>SUMIFS('Dívidas garantidas - RRF'!AS$3:AS$387,'Dívidas garantidas - RRF'!$AV$3:$AV$387,MONTH('Fluxo dív. garantidas - RRF'!$A86),'Dívidas garantidas - RRF'!$AW$3:$AW$387,YEAR('Fluxo dív. garantidas - RRF'!$A86))</f>
        <v>2980542.71</v>
      </c>
      <c r="C86" s="95">
        <f>SUMIFS('Dívidas garantidas - RRF'!AT$3:AT$387,'Dívidas garantidas - RRF'!$AV$3:$AV$387,MONTH('Fluxo dív. garantidas - RRF'!$A86),'Dívidas garantidas - RRF'!$AW$3:$AW$387,YEAR('Fluxo dív. garantidas - RRF'!$A86))</f>
        <v>6977575.8200000003</v>
      </c>
      <c r="D86" s="95">
        <f>SUMIFS('Dívidas garantidas - RRF'!AU$3:AU$387,'Dívidas garantidas - RRF'!$AV$3:$AV$387,MONTH('Fluxo dív. garantidas - RRF'!$A86),'Dívidas garantidas - RRF'!$AW$3:$AW$387,YEAR('Fluxo dív. garantidas - RRF'!$A86))</f>
        <v>9958118.5300000012</v>
      </c>
      <c r="G86" s="100">
        <f t="shared" si="14"/>
        <v>0.66669999999999996</v>
      </c>
      <c r="H86" s="98">
        <v>47088</v>
      </c>
      <c r="I86" s="99">
        <f t="shared" si="15"/>
        <v>0</v>
      </c>
      <c r="J86" s="99">
        <f t="shared" si="16"/>
        <v>6639077.6239510002</v>
      </c>
      <c r="K86" s="99">
        <f t="shared" si="17"/>
        <v>6639077.6239510002</v>
      </c>
      <c r="N86" s="102">
        <f t="shared" si="11"/>
        <v>47088</v>
      </c>
      <c r="O86" s="102">
        <f t="shared" si="12"/>
        <v>47119</v>
      </c>
      <c r="P86" s="103">
        <f t="shared" si="13"/>
        <v>3319040.906049001</v>
      </c>
    </row>
    <row r="87" spans="1:16">
      <c r="A87" s="94">
        <v>47119</v>
      </c>
      <c r="B87" s="95">
        <f>SUMIFS('Dívidas garantidas - RRF'!AS$3:AS$387,'Dívidas garantidas - RRF'!$AV$3:$AV$387,MONTH('Fluxo dív. garantidas - RRF'!$A87),'Dívidas garantidas - RRF'!$AW$3:$AW$387,YEAR('Fluxo dív. garantidas - RRF'!$A87))</f>
        <v>2980542.6999999997</v>
      </c>
      <c r="C87" s="95">
        <f>SUMIFS('Dívidas garantidas - RRF'!AT$3:AT$387,'Dívidas garantidas - RRF'!$AV$3:$AV$387,MONTH('Fluxo dív. garantidas - RRF'!$A87),'Dívidas garantidas - RRF'!$AW$3:$AW$387,YEAR('Fluxo dív. garantidas - RRF'!$A87))</f>
        <v>7284526.8599999994</v>
      </c>
      <c r="D87" s="95">
        <f>SUMIFS('Dívidas garantidas - RRF'!AU$3:AU$387,'Dívidas garantidas - RRF'!$AV$3:$AV$387,MONTH('Fluxo dív. garantidas - RRF'!$A87),'Dívidas garantidas - RRF'!$AW$3:$AW$387,YEAR('Fluxo dív. garantidas - RRF'!$A87))</f>
        <v>10265069.559999999</v>
      </c>
      <c r="G87" s="100">
        <f t="shared" si="14"/>
        <v>0.77780000000000005</v>
      </c>
      <c r="H87" s="98">
        <v>47119</v>
      </c>
      <c r="I87" s="99">
        <f t="shared" si="15"/>
        <v>699644.24376800004</v>
      </c>
      <c r="J87" s="99">
        <f t="shared" si="16"/>
        <v>7284526.8599999994</v>
      </c>
      <c r="K87" s="99">
        <f t="shared" si="17"/>
        <v>7984171.1037679994</v>
      </c>
      <c r="N87" s="102">
        <f t="shared" si="11"/>
        <v>47119</v>
      </c>
      <c r="O87" s="102">
        <f t="shared" si="12"/>
        <v>47150</v>
      </c>
      <c r="P87" s="103">
        <f t="shared" si="13"/>
        <v>2280898.4562319992</v>
      </c>
    </row>
    <row r="88" spans="1:16">
      <c r="A88" s="94">
        <v>47150</v>
      </c>
      <c r="B88" s="95">
        <f>SUMIFS('Dívidas garantidas - RRF'!AS$3:AS$387,'Dívidas garantidas - RRF'!$AV$3:$AV$387,MONTH('Fluxo dív. garantidas - RRF'!$A88),'Dívidas garantidas - RRF'!$AW$3:$AW$387,YEAR('Fluxo dív. garantidas - RRF'!$A88))</f>
        <v>2980542.6999999997</v>
      </c>
      <c r="C88" s="95">
        <f>SUMIFS('Dívidas garantidas - RRF'!AT$3:AT$387,'Dívidas garantidas - RRF'!$AV$3:$AV$387,MONTH('Fluxo dív. garantidas - RRF'!$A88),'Dívidas garantidas - RRF'!$AW$3:$AW$387,YEAR('Fluxo dív. garantidas - RRF'!$A88))</f>
        <v>7264069.0299999993</v>
      </c>
      <c r="D88" s="95">
        <f>SUMIFS('Dívidas garantidas - RRF'!AU$3:AU$387,'Dívidas garantidas - RRF'!$AV$3:$AV$387,MONTH('Fluxo dív. garantidas - RRF'!$A88),'Dívidas garantidas - RRF'!$AW$3:$AW$387,YEAR('Fluxo dív. garantidas - RRF'!$A88))</f>
        <v>10244611.729999999</v>
      </c>
      <c r="G88" s="100">
        <f t="shared" si="14"/>
        <v>0.77780000000000005</v>
      </c>
      <c r="H88" s="98">
        <v>47150</v>
      </c>
      <c r="I88" s="99">
        <f t="shared" si="15"/>
        <v>704189.97359399963</v>
      </c>
      <c r="J88" s="99">
        <f t="shared" si="16"/>
        <v>7264069.0299999993</v>
      </c>
      <c r="K88" s="99">
        <f t="shared" si="17"/>
        <v>7968259.003593999</v>
      </c>
      <c r="N88" s="102">
        <f t="shared" si="11"/>
        <v>47150</v>
      </c>
      <c r="O88" s="102">
        <f t="shared" si="12"/>
        <v>47178</v>
      </c>
      <c r="P88" s="103">
        <f t="shared" si="13"/>
        <v>2276352.7264059996</v>
      </c>
    </row>
    <row r="89" spans="1:16">
      <c r="A89" s="94">
        <v>47178</v>
      </c>
      <c r="B89" s="95">
        <f>SUMIFS('Dívidas garantidas - RRF'!AS$3:AS$387,'Dívidas garantidas - RRF'!$AV$3:$AV$387,MONTH('Fluxo dív. garantidas - RRF'!$A89),'Dívidas garantidas - RRF'!$AW$3:$AW$387,YEAR('Fluxo dív. garantidas - RRF'!$A89))</f>
        <v>129580542.7</v>
      </c>
      <c r="C89" s="95">
        <f>SUMIFS('Dívidas garantidas - RRF'!AT$3:AT$387,'Dívidas garantidas - RRF'!$AV$3:$AV$387,MONTH('Fluxo dív. garantidas - RRF'!$A89),'Dívidas garantidas - RRF'!$AW$3:$AW$387,YEAR('Fluxo dív. garantidas - RRF'!$A89))</f>
        <v>45873928.059999995</v>
      </c>
      <c r="D89" s="95">
        <f>SUMIFS('Dívidas garantidas - RRF'!AU$3:AU$387,'Dívidas garantidas - RRF'!$AV$3:$AV$387,MONTH('Fluxo dív. garantidas - RRF'!$A89),'Dívidas garantidas - RRF'!$AW$3:$AW$387,YEAR('Fluxo dív. garantidas - RRF'!$A89))</f>
        <v>175454470.75999999</v>
      </c>
      <c r="G89" s="100">
        <f t="shared" si="14"/>
        <v>0.77780000000000005</v>
      </c>
      <c r="H89" s="98">
        <v>47178</v>
      </c>
      <c r="I89" s="99">
        <f t="shared" si="15"/>
        <v>90594559.297127992</v>
      </c>
      <c r="J89" s="99">
        <f t="shared" si="16"/>
        <v>45873928.059999995</v>
      </c>
      <c r="K89" s="99">
        <f t="shared" si="17"/>
        <v>136468487.35712799</v>
      </c>
      <c r="N89" s="102">
        <f t="shared" si="11"/>
        <v>47178</v>
      </c>
      <c r="O89" s="102">
        <f t="shared" si="12"/>
        <v>47209</v>
      </c>
      <c r="P89" s="103">
        <f t="shared" si="13"/>
        <v>38985983.402871996</v>
      </c>
    </row>
    <row r="90" spans="1:16">
      <c r="A90" s="94">
        <v>47209</v>
      </c>
      <c r="B90" s="95">
        <f>SUMIFS('Dívidas garantidas - RRF'!AS$3:AS$387,'Dívidas garantidas - RRF'!$AV$3:$AV$387,MONTH('Fluxo dív. garantidas - RRF'!$A90),'Dívidas garantidas - RRF'!$AW$3:$AW$387,YEAR('Fluxo dív. garantidas - RRF'!$A90))</f>
        <v>2980542.6999999997</v>
      </c>
      <c r="C90" s="95">
        <f>SUMIFS('Dívidas garantidas - RRF'!AT$3:AT$387,'Dívidas garantidas - RRF'!$AV$3:$AV$387,MONTH('Fluxo dív. garantidas - RRF'!$A90),'Dívidas garantidas - RRF'!$AW$3:$AW$387,YEAR('Fluxo dív. garantidas - RRF'!$A90))</f>
        <v>7312115.3299999991</v>
      </c>
      <c r="D90" s="95">
        <f>SUMIFS('Dívidas garantidas - RRF'!AU$3:AU$387,'Dívidas garantidas - RRF'!$AV$3:$AV$387,MONTH('Fluxo dív. garantidas - RRF'!$A90),'Dívidas garantidas - RRF'!$AW$3:$AW$387,YEAR('Fluxo dív. garantidas - RRF'!$A90))</f>
        <v>10292658.029999999</v>
      </c>
      <c r="G90" s="100">
        <f t="shared" si="14"/>
        <v>0.77780000000000005</v>
      </c>
      <c r="H90" s="98">
        <v>47209</v>
      </c>
      <c r="I90" s="99">
        <f t="shared" si="15"/>
        <v>693514.08573400043</v>
      </c>
      <c r="J90" s="99">
        <f t="shared" si="16"/>
        <v>7312115.3299999991</v>
      </c>
      <c r="K90" s="99">
        <f t="shared" si="17"/>
        <v>8005629.4157339996</v>
      </c>
      <c r="N90" s="102">
        <f t="shared" si="11"/>
        <v>47209</v>
      </c>
      <c r="O90" s="102">
        <f t="shared" si="12"/>
        <v>47239</v>
      </c>
      <c r="P90" s="103">
        <f t="shared" si="13"/>
        <v>2287028.6142659998</v>
      </c>
    </row>
    <row r="91" spans="1:16">
      <c r="A91" s="94">
        <v>47239</v>
      </c>
      <c r="B91" s="95">
        <f>SUMIFS('Dívidas garantidas - RRF'!AS$3:AS$387,'Dívidas garantidas - RRF'!$AV$3:$AV$387,MONTH('Fluxo dív. garantidas - RRF'!$A91),'Dívidas garantidas - RRF'!$AW$3:$AW$387,YEAR('Fluxo dív. garantidas - RRF'!$A91))</f>
        <v>116961939.28000002</v>
      </c>
      <c r="C91" s="95">
        <f>SUMIFS('Dívidas garantidas - RRF'!AT$3:AT$387,'Dívidas garantidas - RRF'!$AV$3:$AV$387,MONTH('Fluxo dív. garantidas - RRF'!$A91),'Dívidas garantidas - RRF'!$AW$3:$AW$387,YEAR('Fluxo dív. garantidas - RRF'!$A91))</f>
        <v>38585335.530000001</v>
      </c>
      <c r="D91" s="95">
        <f>SUMIFS('Dívidas garantidas - RRF'!AU$3:AU$387,'Dívidas garantidas - RRF'!$AV$3:$AV$387,MONTH('Fluxo dív. garantidas - RRF'!$A91),'Dívidas garantidas - RRF'!$AW$3:$AW$387,YEAR('Fluxo dív. garantidas - RRF'!$A91))</f>
        <v>155547274.81</v>
      </c>
      <c r="G91" s="100">
        <f t="shared" si="14"/>
        <v>0.77780000000000005</v>
      </c>
      <c r="H91" s="98">
        <v>47239</v>
      </c>
      <c r="I91" s="99">
        <f t="shared" si="15"/>
        <v>82399334.817218006</v>
      </c>
      <c r="J91" s="99">
        <f t="shared" si="16"/>
        <v>38585335.530000001</v>
      </c>
      <c r="K91" s="99">
        <f t="shared" si="17"/>
        <v>120984670.34721801</v>
      </c>
      <c r="N91" s="102">
        <f t="shared" si="11"/>
        <v>47239</v>
      </c>
      <c r="O91" s="102">
        <f t="shared" si="12"/>
        <v>47270</v>
      </c>
      <c r="P91" s="103">
        <f t="shared" si="13"/>
        <v>34562604.462781996</v>
      </c>
    </row>
    <row r="92" spans="1:16">
      <c r="A92" s="94">
        <v>47270</v>
      </c>
      <c r="B92" s="95">
        <f>SUMIFS('Dívidas garantidas - RRF'!AS$3:AS$387,'Dívidas garantidas - RRF'!$AV$3:$AV$387,MONTH('Fluxo dív. garantidas - RRF'!$A92),'Dívidas garantidas - RRF'!$AW$3:$AW$387,YEAR('Fluxo dív. garantidas - RRF'!$A92))</f>
        <v>2980542.6999999997</v>
      </c>
      <c r="C92" s="95">
        <f>SUMIFS('Dívidas garantidas - RRF'!AT$3:AT$387,'Dívidas garantidas - RRF'!$AV$3:$AV$387,MONTH('Fluxo dív. garantidas - RRF'!$A92),'Dívidas garantidas - RRF'!$AW$3:$AW$387,YEAR('Fluxo dív. garantidas - RRF'!$A92))</f>
        <v>7183698.9199999999</v>
      </c>
      <c r="D92" s="95">
        <f>SUMIFS('Dívidas garantidas - RRF'!AU$3:AU$387,'Dívidas garantidas - RRF'!$AV$3:$AV$387,MONTH('Fluxo dív. garantidas - RRF'!$A92),'Dívidas garantidas - RRF'!$AW$3:$AW$387,YEAR('Fluxo dív. garantidas - RRF'!$A92))</f>
        <v>10164241.619999999</v>
      </c>
      <c r="G92" s="100">
        <f t="shared" si="14"/>
        <v>0.77780000000000005</v>
      </c>
      <c r="H92" s="98">
        <v>47270</v>
      </c>
      <c r="I92" s="99">
        <f t="shared" si="15"/>
        <v>722048.21203599963</v>
      </c>
      <c r="J92" s="99">
        <f t="shared" si="16"/>
        <v>7183698.9199999999</v>
      </c>
      <c r="K92" s="99">
        <f t="shared" si="17"/>
        <v>7905747.1320359996</v>
      </c>
      <c r="N92" s="102">
        <f t="shared" si="11"/>
        <v>47270</v>
      </c>
      <c r="O92" s="102">
        <f t="shared" si="12"/>
        <v>47300</v>
      </c>
      <c r="P92" s="103">
        <f t="shared" si="13"/>
        <v>2258494.4879639996</v>
      </c>
    </row>
    <row r="93" spans="1:16">
      <c r="A93" s="94">
        <v>47300</v>
      </c>
      <c r="B93" s="95">
        <f>SUMIFS('Dívidas garantidas - RRF'!AS$3:AS$387,'Dívidas garantidas - RRF'!$AV$3:$AV$387,MONTH('Fluxo dív. garantidas - RRF'!$A93),'Dívidas garantidas - RRF'!$AW$3:$AW$387,YEAR('Fluxo dív. garantidas - RRF'!$A93))</f>
        <v>2980542.6999999997</v>
      </c>
      <c r="C93" s="95">
        <f>SUMIFS('Dívidas garantidas - RRF'!AT$3:AT$387,'Dívidas garantidas - RRF'!$AV$3:$AV$387,MONTH('Fluxo dív. garantidas - RRF'!$A93),'Dívidas garantidas - RRF'!$AW$3:$AW$387,YEAR('Fluxo dív. garantidas - RRF'!$A93))</f>
        <v>7019486.9100000001</v>
      </c>
      <c r="D93" s="95">
        <f>SUMIFS('Dívidas garantidas - RRF'!AU$3:AU$387,'Dívidas garantidas - RRF'!$AV$3:$AV$387,MONTH('Fluxo dív. garantidas - RRF'!$A93),'Dívidas garantidas - RRF'!$AW$3:$AW$387,YEAR('Fluxo dív. garantidas - RRF'!$A93))</f>
        <v>10000029.609999999</v>
      </c>
      <c r="G93" s="100">
        <f t="shared" si="14"/>
        <v>0.77780000000000005</v>
      </c>
      <c r="H93" s="98">
        <v>47300</v>
      </c>
      <c r="I93" s="99">
        <f t="shared" si="15"/>
        <v>758536.120658</v>
      </c>
      <c r="J93" s="99">
        <f t="shared" si="16"/>
        <v>7019486.9100000001</v>
      </c>
      <c r="K93" s="99">
        <f t="shared" si="17"/>
        <v>7778023.0306580001</v>
      </c>
      <c r="N93" s="102">
        <f t="shared" si="11"/>
        <v>47300</v>
      </c>
      <c r="O93" s="102">
        <f t="shared" si="12"/>
        <v>47331</v>
      </c>
      <c r="P93" s="103">
        <f t="shared" si="13"/>
        <v>2222006.5793419993</v>
      </c>
    </row>
    <row r="94" spans="1:16">
      <c r="A94" s="94">
        <v>47331</v>
      </c>
      <c r="B94" s="95">
        <f>SUMIFS('Dívidas garantidas - RRF'!AS$3:AS$387,'Dívidas garantidas - RRF'!$AV$3:$AV$387,MONTH('Fluxo dív. garantidas - RRF'!$A94),'Dívidas garantidas - RRF'!$AW$3:$AW$387,YEAR('Fluxo dív. garantidas - RRF'!$A94))</f>
        <v>2980542.6999999997</v>
      </c>
      <c r="C94" s="95">
        <f>SUMIFS('Dívidas garantidas - RRF'!AT$3:AT$387,'Dívidas garantidas - RRF'!$AV$3:$AV$387,MONTH('Fluxo dív. garantidas - RRF'!$A94),'Dívidas garantidas - RRF'!$AW$3:$AW$387,YEAR('Fluxo dív. garantidas - RRF'!$A94))</f>
        <v>7057288.1300000008</v>
      </c>
      <c r="D94" s="95">
        <f>SUMIFS('Dívidas garantidas - RRF'!AU$3:AU$387,'Dívidas garantidas - RRF'!$AV$3:$AV$387,MONTH('Fluxo dív. garantidas - RRF'!$A94),'Dívidas garantidas - RRF'!$AW$3:$AW$387,YEAR('Fluxo dív. garantidas - RRF'!$A94))</f>
        <v>10037830.83</v>
      </c>
      <c r="G94" s="100">
        <f t="shared" si="14"/>
        <v>0.77780000000000005</v>
      </c>
      <c r="H94" s="98">
        <v>47331</v>
      </c>
      <c r="I94" s="99">
        <f t="shared" si="15"/>
        <v>750136.68957399949</v>
      </c>
      <c r="J94" s="99">
        <f t="shared" si="16"/>
        <v>7057288.1300000008</v>
      </c>
      <c r="K94" s="99">
        <f t="shared" si="17"/>
        <v>7807424.8195740003</v>
      </c>
      <c r="N94" s="102">
        <f t="shared" si="11"/>
        <v>47331</v>
      </c>
      <c r="O94" s="102">
        <f t="shared" si="12"/>
        <v>47362</v>
      </c>
      <c r="P94" s="103">
        <f t="shared" si="13"/>
        <v>2230406.0104259998</v>
      </c>
    </row>
    <row r="95" spans="1:16">
      <c r="A95" s="94">
        <v>47362</v>
      </c>
      <c r="B95" s="95">
        <f>SUMIFS('Dívidas garantidas - RRF'!AS$3:AS$387,'Dívidas garantidas - RRF'!$AV$3:$AV$387,MONTH('Fluxo dív. garantidas - RRF'!$A95),'Dívidas garantidas - RRF'!$AW$3:$AW$387,YEAR('Fluxo dív. garantidas - RRF'!$A95))</f>
        <v>129580542.7</v>
      </c>
      <c r="C95" s="95">
        <f>SUMIFS('Dívidas garantidas - RRF'!AT$3:AT$387,'Dívidas garantidas - RRF'!$AV$3:$AV$387,MONTH('Fluxo dív. garantidas - RRF'!$A95),'Dívidas garantidas - RRF'!$AW$3:$AW$387,YEAR('Fluxo dív. garantidas - RRF'!$A95))</f>
        <v>44321117.879999995</v>
      </c>
      <c r="D95" s="95">
        <f>SUMIFS('Dívidas garantidas - RRF'!AU$3:AU$387,'Dívidas garantidas - RRF'!$AV$3:$AV$387,MONTH('Fluxo dív. garantidas - RRF'!$A95),'Dívidas garantidas - RRF'!$AW$3:$AW$387,YEAR('Fluxo dív. garantidas - RRF'!$A95))</f>
        <v>173901660.57999998</v>
      </c>
      <c r="G95" s="100">
        <f t="shared" si="14"/>
        <v>0.77780000000000005</v>
      </c>
      <c r="H95" s="98">
        <v>47362</v>
      </c>
      <c r="I95" s="99">
        <f t="shared" si="15"/>
        <v>90939593.719123989</v>
      </c>
      <c r="J95" s="99">
        <f t="shared" si="16"/>
        <v>44321117.879999995</v>
      </c>
      <c r="K95" s="99">
        <f t="shared" si="17"/>
        <v>135260711.59912398</v>
      </c>
      <c r="N95" s="102">
        <f t="shared" si="11"/>
        <v>47362</v>
      </c>
      <c r="O95" s="102">
        <f t="shared" si="12"/>
        <v>47392</v>
      </c>
      <c r="P95" s="103">
        <f t="shared" si="13"/>
        <v>38640948.980875999</v>
      </c>
    </row>
    <row r="96" spans="1:16">
      <c r="A96" s="94">
        <v>47392</v>
      </c>
      <c r="B96" s="95">
        <f>SUMIFS('Dívidas garantidas - RRF'!AS$3:AS$387,'Dívidas garantidas - RRF'!$AV$3:$AV$387,MONTH('Fluxo dív. garantidas - RRF'!$A96),'Dívidas garantidas - RRF'!$AW$3:$AW$387,YEAR('Fluxo dív. garantidas - RRF'!$A96))</f>
        <v>2980542.6999999997</v>
      </c>
      <c r="C96" s="95">
        <f>SUMIFS('Dívidas garantidas - RRF'!AT$3:AT$387,'Dívidas garantidas - RRF'!$AV$3:$AV$387,MONTH('Fluxo dív. garantidas - RRF'!$A96),'Dívidas garantidas - RRF'!$AW$3:$AW$387,YEAR('Fluxo dív. garantidas - RRF'!$A96))</f>
        <v>6704012.9800000004</v>
      </c>
      <c r="D96" s="95">
        <f>SUMIFS('Dívidas garantidas - RRF'!AU$3:AU$387,'Dívidas garantidas - RRF'!$AV$3:$AV$387,MONTH('Fluxo dív. garantidas - RRF'!$A96),'Dívidas garantidas - RRF'!$AW$3:$AW$387,YEAR('Fluxo dív. garantidas - RRF'!$A96))</f>
        <v>9684555.6799999997</v>
      </c>
      <c r="G96" s="100">
        <f t="shared" si="14"/>
        <v>0.77780000000000005</v>
      </c>
      <c r="H96" s="98">
        <v>47392</v>
      </c>
      <c r="I96" s="99">
        <f t="shared" si="15"/>
        <v>828634.42790399957</v>
      </c>
      <c r="J96" s="99">
        <f t="shared" si="16"/>
        <v>6704012.9800000004</v>
      </c>
      <c r="K96" s="99">
        <f t="shared" si="17"/>
        <v>7532647.407904</v>
      </c>
      <c r="N96" s="102">
        <f t="shared" si="11"/>
        <v>47392</v>
      </c>
      <c r="O96" s="102">
        <f t="shared" si="12"/>
        <v>47423</v>
      </c>
      <c r="P96" s="103">
        <f t="shared" si="13"/>
        <v>2151908.2720959997</v>
      </c>
    </row>
    <row r="97" spans="1:16">
      <c r="A97" s="94">
        <v>47423</v>
      </c>
      <c r="B97" s="95">
        <f>SUMIFS('Dívidas garantidas - RRF'!AS$3:AS$387,'Dívidas garantidas - RRF'!$AV$3:$AV$387,MONTH('Fluxo dív. garantidas - RRF'!$A97),'Dívidas garantidas - RRF'!$AW$3:$AW$387,YEAR('Fluxo dív. garantidas - RRF'!$A97))</f>
        <v>116961939.28000002</v>
      </c>
      <c r="C97" s="95">
        <f>SUMIFS('Dívidas garantidas - RRF'!AT$3:AT$387,'Dívidas garantidas - RRF'!$AV$3:$AV$387,MONTH('Fluxo dív. garantidas - RRF'!$A97),'Dívidas garantidas - RRF'!$AW$3:$AW$387,YEAR('Fluxo dív. garantidas - RRF'!$A97))</f>
        <v>36728727.019999996</v>
      </c>
      <c r="D97" s="95">
        <f>SUMIFS('Dívidas garantidas - RRF'!AU$3:AU$387,'Dívidas garantidas - RRF'!$AV$3:$AV$387,MONTH('Fluxo dív. garantidas - RRF'!$A97),'Dívidas garantidas - RRF'!$AW$3:$AW$387,YEAR('Fluxo dív. garantidas - RRF'!$A97))</f>
        <v>153690666.30000001</v>
      </c>
      <c r="G97" s="100">
        <f t="shared" si="14"/>
        <v>0.77780000000000005</v>
      </c>
      <c r="H97" s="98">
        <v>47423</v>
      </c>
      <c r="I97" s="99">
        <f t="shared" si="15"/>
        <v>82811873.228140026</v>
      </c>
      <c r="J97" s="99">
        <f t="shared" si="16"/>
        <v>36728727.019999996</v>
      </c>
      <c r="K97" s="99">
        <f t="shared" si="17"/>
        <v>119540600.24814002</v>
      </c>
      <c r="N97" s="102">
        <f t="shared" si="11"/>
        <v>47423</v>
      </c>
      <c r="O97" s="102">
        <f t="shared" si="12"/>
        <v>47453</v>
      </c>
      <c r="P97" s="103">
        <f t="shared" si="13"/>
        <v>34150066.05185999</v>
      </c>
    </row>
    <row r="98" spans="1:16">
      <c r="A98" s="94">
        <v>47453</v>
      </c>
      <c r="B98" s="95">
        <f>SUMIFS('Dívidas garantidas - RRF'!AS$3:AS$387,'Dívidas garantidas - RRF'!$AV$3:$AV$387,MONTH('Fluxo dív. garantidas - RRF'!$A98),'Dívidas garantidas - RRF'!$AW$3:$AW$387,YEAR('Fluxo dív. garantidas - RRF'!$A98))</f>
        <v>2980542.6999999997</v>
      </c>
      <c r="C98" s="95">
        <f>SUMIFS('Dívidas garantidas - RRF'!AT$3:AT$387,'Dívidas garantidas - RRF'!$AV$3:$AV$387,MONTH('Fluxo dív. garantidas - RRF'!$A98),'Dívidas garantidas - RRF'!$AW$3:$AW$387,YEAR('Fluxo dív. garantidas - RRF'!$A98))</f>
        <v>6921711.6100000003</v>
      </c>
      <c r="D98" s="95">
        <f>SUMIFS('Dívidas garantidas - RRF'!AU$3:AU$387,'Dívidas garantidas - RRF'!$AV$3:$AV$387,MONTH('Fluxo dív. garantidas - RRF'!$A98),'Dívidas garantidas - RRF'!$AW$3:$AW$387,YEAR('Fluxo dív. garantidas - RRF'!$A98))</f>
        <v>9902254.3100000005</v>
      </c>
      <c r="G98" s="100">
        <f t="shared" si="14"/>
        <v>0.77780000000000005</v>
      </c>
      <c r="H98" s="98">
        <v>47453</v>
      </c>
      <c r="I98" s="99">
        <f t="shared" si="15"/>
        <v>780261.79231800046</v>
      </c>
      <c r="J98" s="99">
        <f t="shared" si="16"/>
        <v>6921711.6100000003</v>
      </c>
      <c r="K98" s="99">
        <f t="shared" si="17"/>
        <v>7701973.4023180008</v>
      </c>
      <c r="N98" s="102">
        <f t="shared" si="11"/>
        <v>47453</v>
      </c>
      <c r="O98" s="102">
        <f t="shared" si="12"/>
        <v>47484</v>
      </c>
      <c r="P98" s="103">
        <f t="shared" si="13"/>
        <v>2200280.9076819997</v>
      </c>
    </row>
    <row r="99" spans="1:16">
      <c r="A99" s="94">
        <v>47484</v>
      </c>
      <c r="B99" s="95">
        <f>SUMIFS('Dívidas garantidas - RRF'!AS$3:AS$387,'Dívidas garantidas - RRF'!$AV$3:$AV$387,MONTH('Fluxo dív. garantidas - RRF'!$A99),'Dívidas garantidas - RRF'!$AW$3:$AW$387,YEAR('Fluxo dív. garantidas - RRF'!$A99))</f>
        <v>2980717.61</v>
      </c>
      <c r="C99" s="95">
        <f>SUMIFS('Dívidas garantidas - RRF'!AT$3:AT$387,'Dívidas garantidas - RRF'!$AV$3:$AV$387,MONTH('Fluxo dív. garantidas - RRF'!$A99),'Dívidas garantidas - RRF'!$AW$3:$AW$387,YEAR('Fluxo dív. garantidas - RRF'!$A99))</f>
        <v>6882136.1099999994</v>
      </c>
      <c r="D99" s="95">
        <f>SUMIFS('Dívidas garantidas - RRF'!AU$3:AU$387,'Dívidas garantidas - RRF'!$AV$3:$AV$387,MONTH('Fluxo dív. garantidas - RRF'!$A99),'Dívidas garantidas - RRF'!$AW$3:$AW$387,YEAR('Fluxo dív. garantidas - RRF'!$A99))</f>
        <v>9862853.7199999988</v>
      </c>
      <c r="G99" s="100">
        <f t="shared" si="14"/>
        <v>0.88890000000000002</v>
      </c>
      <c r="H99" s="98">
        <v>47484</v>
      </c>
      <c r="I99" s="99">
        <f t="shared" si="15"/>
        <v>1884954.5617079996</v>
      </c>
      <c r="J99" s="99">
        <f t="shared" si="16"/>
        <v>6882136.1099999994</v>
      </c>
      <c r="K99" s="99">
        <f t="shared" si="17"/>
        <v>8767090.671707999</v>
      </c>
      <c r="N99" s="102">
        <f t="shared" si="11"/>
        <v>47484</v>
      </c>
      <c r="O99" s="102">
        <f t="shared" si="12"/>
        <v>47515</v>
      </c>
      <c r="P99" s="103">
        <f t="shared" si="13"/>
        <v>1095763.0482919998</v>
      </c>
    </row>
    <row r="100" spans="1:16">
      <c r="A100" s="94">
        <v>47515</v>
      </c>
      <c r="B100" s="95">
        <f>SUMIFS('Dívidas garantidas - RRF'!AS$3:AS$387,'Dívidas garantidas - RRF'!$AV$3:$AV$387,MONTH('Fluxo dív. garantidas - RRF'!$A100),'Dívidas garantidas - RRF'!$AW$3:$AW$387,YEAR('Fluxo dív. garantidas - RRF'!$A100))</f>
        <v>2980892.51</v>
      </c>
      <c r="C100" s="95">
        <f>SUMIFS('Dívidas garantidas - RRF'!AT$3:AT$387,'Dívidas garantidas - RRF'!$AV$3:$AV$387,MONTH('Fluxo dív. garantidas - RRF'!$A100),'Dívidas garantidas - RRF'!$AW$3:$AW$387,YEAR('Fluxo dív. garantidas - RRF'!$A100))</f>
        <v>7034428.4299999997</v>
      </c>
      <c r="D100" s="95">
        <f>SUMIFS('Dívidas garantidas - RRF'!AU$3:AU$387,'Dívidas garantidas - RRF'!$AV$3:$AV$387,MONTH('Fluxo dív. garantidas - RRF'!$A100),'Dívidas garantidas - RRF'!$AW$3:$AW$387,YEAR('Fluxo dív. garantidas - RRF'!$A100))</f>
        <v>10015320.939999999</v>
      </c>
      <c r="G100" s="100">
        <f t="shared" si="14"/>
        <v>0.88890000000000002</v>
      </c>
      <c r="H100" s="98">
        <v>47515</v>
      </c>
      <c r="I100" s="99">
        <f t="shared" si="15"/>
        <v>1868190.3535660002</v>
      </c>
      <c r="J100" s="99">
        <f t="shared" si="16"/>
        <v>7034428.4299999997</v>
      </c>
      <c r="K100" s="99">
        <f t="shared" si="17"/>
        <v>8902618.7835659999</v>
      </c>
      <c r="N100" s="102">
        <f t="shared" si="11"/>
        <v>47515</v>
      </c>
      <c r="O100" s="102">
        <f t="shared" si="12"/>
        <v>47543</v>
      </c>
      <c r="P100" s="103">
        <f t="shared" si="13"/>
        <v>1112702.1564339995</v>
      </c>
    </row>
    <row r="101" spans="1:16">
      <c r="A101" s="94">
        <v>47543</v>
      </c>
      <c r="B101" s="95">
        <f>SUMIFS('Dívidas garantidas - RRF'!AS$3:AS$387,'Dívidas garantidas - RRF'!$AV$3:$AV$387,MONTH('Fluxo dív. garantidas - RRF'!$A101),'Dívidas garantidas - RRF'!$AW$3:$AW$387,YEAR('Fluxo dív. garantidas - RRF'!$A101))</f>
        <v>129897567.41</v>
      </c>
      <c r="C101" s="95">
        <f>SUMIFS('Dívidas garantidas - RRF'!AT$3:AT$387,'Dívidas garantidas - RRF'!$AV$3:$AV$387,MONTH('Fluxo dív. garantidas - RRF'!$A101),'Dívidas garantidas - RRF'!$AW$3:$AW$387,YEAR('Fluxo dív. garantidas - RRF'!$A101))</f>
        <v>39955734.18</v>
      </c>
      <c r="D101" s="95">
        <f>SUMIFS('Dívidas garantidas - RRF'!AU$3:AU$387,'Dívidas garantidas - RRF'!$AV$3:$AV$387,MONTH('Fluxo dív. garantidas - RRF'!$A101),'Dívidas garantidas - RRF'!$AW$3:$AW$387,YEAR('Fluxo dív. garantidas - RRF'!$A101))</f>
        <v>169853301.59</v>
      </c>
      <c r="G101" s="100">
        <f t="shared" si="14"/>
        <v>0.88890000000000002</v>
      </c>
      <c r="H101" s="98">
        <v>47543</v>
      </c>
      <c r="I101" s="99">
        <f t="shared" si="15"/>
        <v>111026865.603351</v>
      </c>
      <c r="J101" s="99">
        <f t="shared" si="16"/>
        <v>39955734.18</v>
      </c>
      <c r="K101" s="99">
        <f t="shared" si="17"/>
        <v>150982599.783351</v>
      </c>
      <c r="N101" s="102">
        <f t="shared" si="11"/>
        <v>47543</v>
      </c>
      <c r="O101" s="102">
        <f t="shared" si="12"/>
        <v>47574</v>
      </c>
      <c r="P101" s="103">
        <f t="shared" si="13"/>
        <v>18870701.806648999</v>
      </c>
    </row>
    <row r="102" spans="1:16">
      <c r="A102" s="94">
        <v>47574</v>
      </c>
      <c r="B102" s="95">
        <f>SUMIFS('Dívidas garantidas - RRF'!AS$3:AS$387,'Dívidas garantidas - RRF'!$AV$3:$AV$387,MONTH('Fluxo dív. garantidas - RRF'!$A102),'Dívidas garantidas - RRF'!$AW$3:$AW$387,YEAR('Fluxo dív. garantidas - RRF'!$A102))</f>
        <v>2981242.3</v>
      </c>
      <c r="C102" s="95">
        <f>SUMIFS('Dívidas garantidas - RRF'!AT$3:AT$387,'Dívidas garantidas - RRF'!$AV$3:$AV$387,MONTH('Fluxo dív. garantidas - RRF'!$A102),'Dívidas garantidas - RRF'!$AW$3:$AW$387,YEAR('Fluxo dív. garantidas - RRF'!$A102))</f>
        <v>7003450.5</v>
      </c>
      <c r="D102" s="95">
        <f>SUMIFS('Dívidas garantidas - RRF'!AU$3:AU$387,'Dívidas garantidas - RRF'!$AV$3:$AV$387,MONTH('Fluxo dív. garantidas - RRF'!$A102),'Dívidas garantidas - RRF'!$AW$3:$AW$387,YEAR('Fluxo dív. garantidas - RRF'!$A102))</f>
        <v>9984692.8000000007</v>
      </c>
      <c r="G102" s="100">
        <f t="shared" si="14"/>
        <v>0.88890000000000002</v>
      </c>
      <c r="H102" s="98">
        <v>47574</v>
      </c>
      <c r="I102" s="99">
        <f t="shared" si="15"/>
        <v>1871942.929920001</v>
      </c>
      <c r="J102" s="99">
        <f t="shared" si="16"/>
        <v>7003450.5</v>
      </c>
      <c r="K102" s="99">
        <f t="shared" si="17"/>
        <v>8875393.429920001</v>
      </c>
      <c r="N102" s="102">
        <f t="shared" si="11"/>
        <v>47574</v>
      </c>
      <c r="O102" s="102">
        <f t="shared" si="12"/>
        <v>47604</v>
      </c>
      <c r="P102" s="103">
        <f t="shared" si="13"/>
        <v>1109299.3700799998</v>
      </c>
    </row>
    <row r="103" spans="1:16">
      <c r="A103" s="94">
        <v>47604</v>
      </c>
      <c r="B103" s="95">
        <f>SUMIFS('Dívidas garantidas - RRF'!AS$3:AS$387,'Dívidas garantidas - RRF'!$AV$3:$AV$387,MONTH('Fluxo dív. garantidas - RRF'!$A103),'Dívidas garantidas - RRF'!$AW$3:$AW$387,YEAR('Fluxo dív. garantidas - RRF'!$A103))</f>
        <v>117437736.27</v>
      </c>
      <c r="C103" s="95">
        <f>SUMIFS('Dívidas garantidas - RRF'!AT$3:AT$387,'Dívidas garantidas - RRF'!$AV$3:$AV$387,MONTH('Fluxo dív. garantidas - RRF'!$A103),'Dívidas garantidas - RRF'!$AW$3:$AW$387,YEAR('Fluxo dív. garantidas - RRF'!$A103))</f>
        <v>33362899.909999996</v>
      </c>
      <c r="D103" s="95">
        <f>SUMIFS('Dívidas garantidas - RRF'!AU$3:AU$387,'Dívidas garantidas - RRF'!$AV$3:$AV$387,MONTH('Fluxo dív. garantidas - RRF'!$A103),'Dívidas garantidas - RRF'!$AW$3:$AW$387,YEAR('Fluxo dív. garantidas - RRF'!$A103))</f>
        <v>150800636.18000001</v>
      </c>
      <c r="G103" s="100">
        <f t="shared" si="14"/>
        <v>0.88890000000000002</v>
      </c>
      <c r="H103" s="98">
        <v>47604</v>
      </c>
      <c r="I103" s="99">
        <f t="shared" si="15"/>
        <v>100683785.59040201</v>
      </c>
      <c r="J103" s="99">
        <f t="shared" si="16"/>
        <v>33362899.909999996</v>
      </c>
      <c r="K103" s="99">
        <f t="shared" si="17"/>
        <v>134046685.500402</v>
      </c>
      <c r="N103" s="102">
        <f t="shared" si="11"/>
        <v>47604</v>
      </c>
      <c r="O103" s="102">
        <f t="shared" si="12"/>
        <v>47635</v>
      </c>
      <c r="P103" s="103">
        <f t="shared" si="13"/>
        <v>16753950.679598004</v>
      </c>
    </row>
    <row r="104" spans="1:16">
      <c r="A104" s="94">
        <v>47635</v>
      </c>
      <c r="B104" s="95">
        <f>SUMIFS('Dívidas garantidas - RRF'!AS$3:AS$387,'Dívidas garantidas - RRF'!$AV$3:$AV$387,MONTH('Fluxo dív. garantidas - RRF'!$A104),'Dívidas garantidas - RRF'!$AW$3:$AW$387,YEAR('Fluxo dív. garantidas - RRF'!$A104))</f>
        <v>2981592.11</v>
      </c>
      <c r="C104" s="95">
        <f>SUMIFS('Dívidas garantidas - RRF'!AT$3:AT$387,'Dívidas garantidas - RRF'!$AV$3:$AV$387,MONTH('Fluxo dív. garantidas - RRF'!$A104),'Dívidas garantidas - RRF'!$AW$3:$AW$387,YEAR('Fluxo dív. garantidas - RRF'!$A104))</f>
        <v>7134981.6099999994</v>
      </c>
      <c r="D104" s="95">
        <f>SUMIFS('Dívidas garantidas - RRF'!AU$3:AU$387,'Dívidas garantidas - RRF'!$AV$3:$AV$387,MONTH('Fluxo dív. garantidas - RRF'!$A104),'Dívidas garantidas - RRF'!$AW$3:$AW$387,YEAR('Fluxo dív. garantidas - RRF'!$A104))</f>
        <v>10116573.719999999</v>
      </c>
      <c r="G104" s="100">
        <f t="shared" si="14"/>
        <v>0.88890000000000002</v>
      </c>
      <c r="H104" s="98">
        <v>47635</v>
      </c>
      <c r="I104" s="99">
        <f t="shared" si="15"/>
        <v>1857640.7697080001</v>
      </c>
      <c r="J104" s="99">
        <f t="shared" si="16"/>
        <v>7134981.6099999994</v>
      </c>
      <c r="K104" s="99">
        <f t="shared" si="17"/>
        <v>8992622.3797079995</v>
      </c>
      <c r="N104" s="102">
        <f t="shared" si="11"/>
        <v>47635</v>
      </c>
      <c r="O104" s="102">
        <f t="shared" si="12"/>
        <v>47665</v>
      </c>
      <c r="P104" s="103">
        <f t="shared" si="13"/>
        <v>1123951.3402919993</v>
      </c>
    </row>
    <row r="105" spans="1:16">
      <c r="A105" s="94">
        <v>47665</v>
      </c>
      <c r="B105" s="95">
        <f>SUMIFS('Dívidas garantidas - RRF'!AS$3:AS$387,'Dívidas garantidas - RRF'!$AV$3:$AV$387,MONTH('Fluxo dív. garantidas - RRF'!$A105),'Dívidas garantidas - RRF'!$AW$3:$AW$387,YEAR('Fluxo dív. garantidas - RRF'!$A105))</f>
        <v>2981766.9999999995</v>
      </c>
      <c r="C105" s="95">
        <f>SUMIFS('Dívidas garantidas - RRF'!AT$3:AT$387,'Dívidas garantidas - RRF'!$AV$3:$AV$387,MONTH('Fluxo dív. garantidas - RRF'!$A105),'Dívidas garantidas - RRF'!$AW$3:$AW$387,YEAR('Fluxo dív. garantidas - RRF'!$A105))</f>
        <v>6571220.459999999</v>
      </c>
      <c r="D105" s="95">
        <f>SUMIFS('Dívidas garantidas - RRF'!AU$3:AU$387,'Dívidas garantidas - RRF'!$AV$3:$AV$387,MONTH('Fluxo dív. garantidas - RRF'!$A105),'Dívidas garantidas - RRF'!$AW$3:$AW$387,YEAR('Fluxo dív. garantidas - RRF'!$A105))</f>
        <v>9552987.459999999</v>
      </c>
      <c r="G105" s="100">
        <f t="shared" si="14"/>
        <v>0.88890000000000002</v>
      </c>
      <c r="H105" s="98">
        <v>47665</v>
      </c>
      <c r="I105" s="99">
        <f t="shared" si="15"/>
        <v>1920430.0931940004</v>
      </c>
      <c r="J105" s="99">
        <f t="shared" si="16"/>
        <v>6571220.459999999</v>
      </c>
      <c r="K105" s="99">
        <f t="shared" si="17"/>
        <v>8491650.5531939995</v>
      </c>
      <c r="N105" s="102">
        <f t="shared" si="11"/>
        <v>47665</v>
      </c>
      <c r="O105" s="102">
        <f t="shared" si="12"/>
        <v>47696</v>
      </c>
      <c r="P105" s="103">
        <f t="shared" si="13"/>
        <v>1061336.9068059996</v>
      </c>
    </row>
    <row r="106" spans="1:16">
      <c r="A106" s="94">
        <v>47696</v>
      </c>
      <c r="B106" s="95">
        <f>SUMIFS('Dívidas garantidas - RRF'!AS$3:AS$387,'Dívidas garantidas - RRF'!$AV$3:$AV$387,MONTH('Fluxo dív. garantidas - RRF'!$A106),'Dívidas garantidas - RRF'!$AW$3:$AW$387,YEAR('Fluxo dív. garantidas - RRF'!$A106))</f>
        <v>2981941.9</v>
      </c>
      <c r="C106" s="95">
        <f>SUMIFS('Dívidas garantidas - RRF'!AT$3:AT$387,'Dívidas garantidas - RRF'!$AV$3:$AV$387,MONTH('Fluxo dív. garantidas - RRF'!$A106),'Dívidas garantidas - RRF'!$AW$3:$AW$387,YEAR('Fluxo dív. garantidas - RRF'!$A106))</f>
        <v>6942240.5200000005</v>
      </c>
      <c r="D106" s="95">
        <f>SUMIFS('Dívidas garantidas - RRF'!AU$3:AU$387,'Dívidas garantidas - RRF'!$AV$3:$AV$387,MONTH('Fluxo dív. garantidas - RRF'!$A106),'Dívidas garantidas - RRF'!$AW$3:$AW$387,YEAR('Fluxo dív. garantidas - RRF'!$A106))</f>
        <v>9924182.4199999999</v>
      </c>
      <c r="G106" s="100">
        <f t="shared" si="14"/>
        <v>0.88890000000000002</v>
      </c>
      <c r="H106" s="98">
        <v>47696</v>
      </c>
      <c r="I106" s="99">
        <f t="shared" si="15"/>
        <v>1879365.2331379997</v>
      </c>
      <c r="J106" s="99">
        <f t="shared" si="16"/>
        <v>6942240.5200000005</v>
      </c>
      <c r="K106" s="99">
        <f t="shared" si="17"/>
        <v>8821605.7531380001</v>
      </c>
      <c r="N106" s="102">
        <f t="shared" si="11"/>
        <v>47696</v>
      </c>
      <c r="O106" s="102">
        <f t="shared" si="12"/>
        <v>47727</v>
      </c>
      <c r="P106" s="103">
        <f t="shared" si="13"/>
        <v>1102576.6668619998</v>
      </c>
    </row>
    <row r="107" spans="1:16">
      <c r="A107" s="94">
        <v>47727</v>
      </c>
      <c r="B107" s="95">
        <f>SUMIFS('Dívidas garantidas - RRF'!AS$3:AS$387,'Dívidas garantidas - RRF'!$AV$3:$AV$387,MONTH('Fluxo dív. garantidas - RRF'!$A107),'Dívidas garantidas - RRF'!$AW$3:$AW$387,YEAR('Fluxo dív. garantidas - RRF'!$A107))</f>
        <v>130531616.78999999</v>
      </c>
      <c r="C107" s="95">
        <f>SUMIFS('Dívidas garantidas - RRF'!AT$3:AT$387,'Dívidas garantidas - RRF'!$AV$3:$AV$387,MONTH('Fluxo dív. garantidas - RRF'!$A107),'Dívidas garantidas - RRF'!$AW$3:$AW$387,YEAR('Fluxo dív. garantidas - RRF'!$A107))</f>
        <v>38440319.089999996</v>
      </c>
      <c r="D107" s="95">
        <f>SUMIFS('Dívidas garantidas - RRF'!AU$3:AU$387,'Dívidas garantidas - RRF'!$AV$3:$AV$387,MONTH('Fluxo dív. garantidas - RRF'!$A107),'Dívidas garantidas - RRF'!$AW$3:$AW$387,YEAR('Fluxo dív. garantidas - RRF'!$A107))</f>
        <v>168971935.88</v>
      </c>
      <c r="G107" s="100">
        <f t="shared" si="14"/>
        <v>0.88890000000000002</v>
      </c>
      <c r="H107" s="98">
        <v>47727</v>
      </c>
      <c r="I107" s="99">
        <f t="shared" si="15"/>
        <v>111758834.713732</v>
      </c>
      <c r="J107" s="99">
        <f t="shared" si="16"/>
        <v>38440319.089999996</v>
      </c>
      <c r="K107" s="99">
        <f t="shared" si="17"/>
        <v>150199153.80373201</v>
      </c>
      <c r="N107" s="102">
        <f t="shared" si="11"/>
        <v>47727</v>
      </c>
      <c r="O107" s="102">
        <f t="shared" si="12"/>
        <v>47757</v>
      </c>
      <c r="P107" s="103">
        <f t="shared" si="13"/>
        <v>18772782.076267987</v>
      </c>
    </row>
    <row r="108" spans="1:16">
      <c r="A108" s="94">
        <v>47757</v>
      </c>
      <c r="B108" s="95">
        <f>SUMIFS('Dívidas garantidas - RRF'!AS$3:AS$387,'Dívidas garantidas - RRF'!$AV$3:$AV$387,MONTH('Fluxo dív. garantidas - RRF'!$A108),'Dívidas garantidas - RRF'!$AW$3:$AW$387,YEAR('Fluxo dív. garantidas - RRF'!$A108))</f>
        <v>2982291.6999999997</v>
      </c>
      <c r="C108" s="95">
        <f>SUMIFS('Dívidas garantidas - RRF'!AT$3:AT$387,'Dívidas garantidas - RRF'!$AV$3:$AV$387,MONTH('Fluxo dív. garantidas - RRF'!$A108),'Dívidas garantidas - RRF'!$AW$3:$AW$387,YEAR('Fluxo dív. garantidas - RRF'!$A108))</f>
        <v>6609226.5599999996</v>
      </c>
      <c r="D108" s="95">
        <f>SUMIFS('Dívidas garantidas - RRF'!AU$3:AU$387,'Dívidas garantidas - RRF'!$AV$3:$AV$387,MONTH('Fluxo dív. garantidas - RRF'!$A108),'Dívidas garantidas - RRF'!$AW$3:$AW$387,YEAR('Fluxo dív. garantidas - RRF'!$A108))</f>
        <v>9591518.2599999998</v>
      </c>
      <c r="G108" s="100">
        <f t="shared" si="14"/>
        <v>0.88890000000000002</v>
      </c>
      <c r="H108" s="98">
        <v>47757</v>
      </c>
      <c r="I108" s="99">
        <f t="shared" si="15"/>
        <v>1916674.0213139998</v>
      </c>
      <c r="J108" s="99">
        <f t="shared" si="16"/>
        <v>6609226.5599999996</v>
      </c>
      <c r="K108" s="99">
        <f t="shared" si="17"/>
        <v>8525900.5813139994</v>
      </c>
      <c r="N108" s="102">
        <f t="shared" si="11"/>
        <v>47757</v>
      </c>
      <c r="O108" s="102">
        <f t="shared" si="12"/>
        <v>47788</v>
      </c>
      <c r="P108" s="103">
        <f t="shared" si="13"/>
        <v>1065617.6786860004</v>
      </c>
    </row>
    <row r="109" spans="1:16">
      <c r="A109" s="94">
        <v>47788</v>
      </c>
      <c r="B109" s="95">
        <f>SUMIFS('Dívidas garantidas - RRF'!AS$3:AS$387,'Dívidas garantidas - RRF'!$AV$3:$AV$387,MONTH('Fluxo dív. garantidas - RRF'!$A109),'Dívidas garantidas - RRF'!$AW$3:$AW$387,YEAR('Fluxo dív. garantidas - RRF'!$A109))</f>
        <v>118008692.63</v>
      </c>
      <c r="C109" s="95">
        <f>SUMIFS('Dívidas garantidas - RRF'!AT$3:AT$387,'Dívidas garantidas - RRF'!$AV$3:$AV$387,MONTH('Fluxo dív. garantidas - RRF'!$A109),'Dívidas garantidas - RRF'!$AW$3:$AW$387,YEAR('Fluxo dív. garantidas - RRF'!$A109))</f>
        <v>31684301.329999998</v>
      </c>
      <c r="D109" s="95">
        <f>SUMIFS('Dívidas garantidas - RRF'!AU$3:AU$387,'Dívidas garantidas - RRF'!$AV$3:$AV$387,MONTH('Fluxo dív. garantidas - RRF'!$A109),'Dívidas garantidas - RRF'!$AW$3:$AW$387,YEAR('Fluxo dív. garantidas - RRF'!$A109))</f>
        <v>149692993.95999998</v>
      </c>
      <c r="G109" s="100">
        <f t="shared" si="14"/>
        <v>0.88890000000000002</v>
      </c>
      <c r="H109" s="98">
        <v>47788</v>
      </c>
      <c r="I109" s="99">
        <f t="shared" si="15"/>
        <v>101377801.00104399</v>
      </c>
      <c r="J109" s="99">
        <f t="shared" si="16"/>
        <v>31684301.329999998</v>
      </c>
      <c r="K109" s="99">
        <f t="shared" si="17"/>
        <v>133062102.33104399</v>
      </c>
      <c r="N109" s="102">
        <f t="shared" si="11"/>
        <v>47788</v>
      </c>
      <c r="O109" s="102">
        <f t="shared" si="12"/>
        <v>47818</v>
      </c>
      <c r="P109" s="103">
        <f t="shared" si="13"/>
        <v>16630891.62895599</v>
      </c>
    </row>
    <row r="110" spans="1:16">
      <c r="A110" s="94">
        <v>47818</v>
      </c>
      <c r="B110" s="95">
        <f>SUMIFS('Dívidas garantidas - RRF'!AS$3:AS$387,'Dívidas garantidas - RRF'!$AV$3:$AV$387,MONTH('Fluxo dív. garantidas - RRF'!$A110),'Dívidas garantidas - RRF'!$AW$3:$AW$387,YEAR('Fluxo dív. garantidas - RRF'!$A110))</f>
        <v>2982641.4899999998</v>
      </c>
      <c r="C110" s="95">
        <f>SUMIFS('Dívidas garantidas - RRF'!AT$3:AT$387,'Dívidas garantidas - RRF'!$AV$3:$AV$387,MONTH('Fluxo dív. garantidas - RRF'!$A110),'Dívidas garantidas - RRF'!$AW$3:$AW$387,YEAR('Fluxo dív. garantidas - RRF'!$A110))</f>
        <v>6503964.29</v>
      </c>
      <c r="D110" s="95">
        <f>SUMIFS('Dívidas garantidas - RRF'!AU$3:AU$387,'Dívidas garantidas - RRF'!$AV$3:$AV$387,MONTH('Fluxo dív. garantidas - RRF'!$A110),'Dívidas garantidas - RRF'!$AW$3:$AW$387,YEAR('Fluxo dív. garantidas - RRF'!$A110))</f>
        <v>9486605.7799999993</v>
      </c>
      <c r="G110" s="100">
        <f t="shared" si="14"/>
        <v>0.88890000000000002</v>
      </c>
      <c r="H110" s="98">
        <v>47818</v>
      </c>
      <c r="I110" s="99">
        <f t="shared" si="15"/>
        <v>1928679.5878419997</v>
      </c>
      <c r="J110" s="99">
        <f t="shared" si="16"/>
        <v>6503964.29</v>
      </c>
      <c r="K110" s="99">
        <f t="shared" si="17"/>
        <v>8432643.8778419998</v>
      </c>
      <c r="N110" s="102">
        <f t="shared" si="11"/>
        <v>47818</v>
      </c>
      <c r="O110" s="102">
        <f t="shared" si="12"/>
        <v>47849</v>
      </c>
      <c r="P110" s="103">
        <f t="shared" si="13"/>
        <v>1053961.9021579996</v>
      </c>
    </row>
    <row r="111" spans="1:16">
      <c r="A111" s="94">
        <v>47849</v>
      </c>
      <c r="B111" s="95">
        <f>SUMIFS('Dívidas garantidas - RRF'!AS$3:AS$387,'Dívidas garantidas - RRF'!$AV$3:$AV$387,MONTH('Fluxo dív. garantidas - RRF'!$A111),'Dívidas garantidas - RRF'!$AW$3:$AW$387,YEAR('Fluxo dív. garantidas - RRF'!$A111))</f>
        <v>2984740.3039236101</v>
      </c>
      <c r="C111" s="95">
        <f>SUMIFS('Dívidas garantidas - RRF'!AT$3:AT$387,'Dívidas garantidas - RRF'!$AV$3:$AV$387,MONTH('Fluxo dív. garantidas - RRF'!$A111),'Dívidas garantidas - RRF'!$AW$3:$AW$387,YEAR('Fluxo dív. garantidas - RRF'!$A111))</f>
        <v>6705314.5682564732</v>
      </c>
      <c r="D111" s="95">
        <f>SUMIFS('Dívidas garantidas - RRF'!AU$3:AU$387,'Dívidas garantidas - RRF'!$AV$3:$AV$387,MONTH('Fluxo dív. garantidas - RRF'!$A111),'Dívidas garantidas - RRF'!$AW$3:$AW$387,YEAR('Fluxo dív. garantidas - RRF'!$A111))</f>
        <v>9690054.8721800838</v>
      </c>
      <c r="G111" s="100">
        <f t="shared" si="14"/>
        <v>1</v>
      </c>
      <c r="H111" s="98">
        <v>47849</v>
      </c>
      <c r="I111" s="99">
        <f t="shared" si="15"/>
        <v>2984740.3039236106</v>
      </c>
      <c r="J111" s="99">
        <f t="shared" si="16"/>
        <v>6705314.5682564732</v>
      </c>
      <c r="K111" s="99">
        <f t="shared" si="17"/>
        <v>9690054.8721800838</v>
      </c>
      <c r="N111" s="102">
        <f t="shared" si="11"/>
        <v>47849</v>
      </c>
      <c r="O111" s="102">
        <f t="shared" si="12"/>
        <v>47880</v>
      </c>
      <c r="P111" s="103">
        <f t="shared" si="13"/>
        <v>0</v>
      </c>
    </row>
    <row r="112" spans="1:16">
      <c r="A112" s="94">
        <v>47880</v>
      </c>
      <c r="B112" s="95">
        <f>SUMIFS('Dívidas garantidas - RRF'!AS$3:AS$387,'Dívidas garantidas - RRF'!$AV$3:$AV$387,MONTH('Fluxo dív. garantidas - RRF'!$A112),'Dívidas garantidas - RRF'!$AW$3:$AW$387,YEAR('Fluxo dív. garantidas - RRF'!$A112))</f>
        <v>2984740.3039236101</v>
      </c>
      <c r="C112" s="95">
        <f>SUMIFS('Dívidas garantidas - RRF'!AT$3:AT$387,'Dívidas garantidas - RRF'!$AV$3:$AV$387,MONTH('Fluxo dív. garantidas - RRF'!$A112),'Dívidas garantidas - RRF'!$AW$3:$AW$387,YEAR('Fluxo dív. garantidas - RRF'!$A112))</f>
        <v>6759281.5777462032</v>
      </c>
      <c r="D112" s="95">
        <f>SUMIFS('Dívidas garantidas - RRF'!AU$3:AU$387,'Dívidas garantidas - RRF'!$AV$3:$AV$387,MONTH('Fluxo dív. garantidas - RRF'!$A112),'Dívidas garantidas - RRF'!$AW$3:$AW$387,YEAR('Fluxo dív. garantidas - RRF'!$A112))</f>
        <v>9744021.8816698138</v>
      </c>
      <c r="G112" s="100">
        <f>G111</f>
        <v>1</v>
      </c>
      <c r="H112" s="98">
        <v>47880</v>
      </c>
      <c r="I112" s="99">
        <f t="shared" si="15"/>
        <v>2984740.3039236106</v>
      </c>
      <c r="J112" s="99">
        <f t="shared" si="16"/>
        <v>6759281.5777462032</v>
      </c>
      <c r="K112" s="99">
        <f t="shared" si="17"/>
        <v>9744021.8816698138</v>
      </c>
      <c r="N112" s="102">
        <f t="shared" si="11"/>
        <v>47880</v>
      </c>
      <c r="O112" s="102">
        <f t="shared" si="12"/>
        <v>47908</v>
      </c>
      <c r="P112" s="103">
        <f t="shared" si="13"/>
        <v>0</v>
      </c>
    </row>
    <row r="113" spans="1:16">
      <c r="A113" s="94">
        <v>47908</v>
      </c>
      <c r="B113" s="95">
        <f>SUMIFS('Dívidas garantidas - RRF'!AS$3:AS$387,'Dívidas garantidas - RRF'!$AV$3:$AV$387,MONTH('Fluxo dív. garantidas - RRF'!$A113),'Dívidas garantidas - RRF'!$AW$3:$AW$387,YEAR('Fluxo dív. garantidas - RRF'!$A113))</f>
        <v>83424740.303923607</v>
      </c>
      <c r="C113" s="95">
        <f>SUMIFS('Dívidas garantidas - RRF'!AT$3:AT$387,'Dívidas garantidas - RRF'!$AV$3:$AV$387,MONTH('Fluxo dív. garantidas - RRF'!$A113),'Dívidas garantidas - RRF'!$AW$3:$AW$387,YEAR('Fluxo dív. garantidas - RRF'!$A113))</f>
        <v>25994390.828567926</v>
      </c>
      <c r="D113" s="95">
        <f>SUMIFS('Dívidas garantidas - RRF'!AU$3:AU$387,'Dívidas garantidas - RRF'!$AV$3:$AV$387,MONTH('Fluxo dív. garantidas - RRF'!$A113),'Dívidas garantidas - RRF'!$AW$3:$AW$387,YEAR('Fluxo dív. garantidas - RRF'!$A113))</f>
        <v>109419131.13249153</v>
      </c>
      <c r="G113" s="100">
        <f t="shared" ref="G113:G122" si="18">G112</f>
        <v>1</v>
      </c>
      <c r="H113" s="98">
        <v>47908</v>
      </c>
      <c r="I113" s="99">
        <f t="shared" si="15"/>
        <v>83424740.303923607</v>
      </c>
      <c r="J113" s="99">
        <f t="shared" si="16"/>
        <v>25994390.828567926</v>
      </c>
      <c r="K113" s="99">
        <f t="shared" si="17"/>
        <v>109419131.13249153</v>
      </c>
      <c r="N113" s="102">
        <f t="shared" si="11"/>
        <v>47908</v>
      </c>
      <c r="O113" s="102">
        <f t="shared" si="12"/>
        <v>47939</v>
      </c>
      <c r="P113" s="103">
        <f t="shared" si="13"/>
        <v>0</v>
      </c>
    </row>
    <row r="114" spans="1:16">
      <c r="A114" s="94">
        <v>47939</v>
      </c>
      <c r="B114" s="95">
        <f>SUMIFS('Dívidas garantidas - RRF'!AS$3:AS$387,'Dívidas garantidas - RRF'!$AV$3:$AV$387,MONTH('Fluxo dív. garantidas - RRF'!$A114),'Dívidas garantidas - RRF'!$AW$3:$AW$387,YEAR('Fluxo dív. garantidas - RRF'!$A114))</f>
        <v>2984740.3039236101</v>
      </c>
      <c r="C114" s="95">
        <f>SUMIFS('Dívidas garantidas - RRF'!AT$3:AT$387,'Dívidas garantidas - RRF'!$AV$3:$AV$387,MONTH('Fluxo dív. garantidas - RRF'!$A114),'Dívidas garantidas - RRF'!$AW$3:$AW$387,YEAR('Fluxo dív. garantidas - RRF'!$A114))</f>
        <v>6654870.0843458362</v>
      </c>
      <c r="D114" s="95">
        <f>SUMIFS('Dívidas garantidas - RRF'!AU$3:AU$387,'Dívidas garantidas - RRF'!$AV$3:$AV$387,MONTH('Fluxo dív. garantidas - RRF'!$A114),'Dívidas garantidas - RRF'!$AW$3:$AW$387,YEAR('Fluxo dív. garantidas - RRF'!$A114))</f>
        <v>9639610.3882694468</v>
      </c>
      <c r="G114" s="100">
        <f t="shared" si="18"/>
        <v>1</v>
      </c>
      <c r="H114" s="98">
        <v>47939</v>
      </c>
      <c r="I114" s="99">
        <f t="shared" si="15"/>
        <v>2984740.3039236106</v>
      </c>
      <c r="J114" s="99">
        <f t="shared" si="16"/>
        <v>6654870.0843458362</v>
      </c>
      <c r="K114" s="99">
        <f t="shared" si="17"/>
        <v>9639610.3882694468</v>
      </c>
      <c r="N114" s="102">
        <f t="shared" si="11"/>
        <v>47939</v>
      </c>
      <c r="O114" s="102">
        <f t="shared" si="12"/>
        <v>47969</v>
      </c>
      <c r="P114" s="103">
        <f t="shared" si="13"/>
        <v>0</v>
      </c>
    </row>
    <row r="115" spans="1:16">
      <c r="A115" s="94">
        <v>47969</v>
      </c>
      <c r="B115" s="95">
        <f>SUMIFS('Dívidas garantidas - RRF'!AS$3:AS$387,'Dívidas garantidas - RRF'!$AV$3:$AV$387,MONTH('Fluxo dív. garantidas - RRF'!$A115),'Dívidas garantidas - RRF'!$AW$3:$AW$387,YEAR('Fluxo dív. garantidas - RRF'!$A115))</f>
        <v>46548397.745523609</v>
      </c>
      <c r="C115" s="95">
        <f>SUMIFS('Dívidas garantidas - RRF'!AT$3:AT$387,'Dívidas garantidas - RRF'!$AV$3:$AV$387,MONTH('Fluxo dív. garantidas - RRF'!$A115),'Dívidas garantidas - RRF'!$AW$3:$AW$387,YEAR('Fluxo dív. garantidas - RRF'!$A115))</f>
        <v>25678208.323319666</v>
      </c>
      <c r="D115" s="95">
        <f>SUMIFS('Dívidas garantidas - RRF'!AU$3:AU$387,'Dívidas garantidas - RRF'!$AV$3:$AV$387,MONTH('Fluxo dív. garantidas - RRF'!$A115),'Dívidas garantidas - RRF'!$AW$3:$AW$387,YEAR('Fluxo dív. garantidas - RRF'!$A115))</f>
        <v>72226606.068843275</v>
      </c>
      <c r="G115" s="100">
        <f t="shared" si="18"/>
        <v>1</v>
      </c>
      <c r="H115" s="98">
        <v>47969</v>
      </c>
      <c r="I115" s="99">
        <f t="shared" si="15"/>
        <v>46548397.745523609</v>
      </c>
      <c r="J115" s="99">
        <f t="shared" si="16"/>
        <v>25678208.323319666</v>
      </c>
      <c r="K115" s="99">
        <f t="shared" si="17"/>
        <v>72226606.068843275</v>
      </c>
      <c r="N115" s="102">
        <f t="shared" si="11"/>
        <v>47969</v>
      </c>
      <c r="O115" s="102">
        <f t="shared" si="12"/>
        <v>48000</v>
      </c>
      <c r="P115" s="103">
        <f t="shared" si="13"/>
        <v>0</v>
      </c>
    </row>
    <row r="116" spans="1:16">
      <c r="A116" s="94">
        <v>48000</v>
      </c>
      <c r="B116" s="95">
        <f>SUMIFS('Dívidas garantidas - RRF'!AS$3:AS$387,'Dívidas garantidas - RRF'!$AV$3:$AV$387,MONTH('Fluxo dív. garantidas - RRF'!$A116),'Dívidas garantidas - RRF'!$AW$3:$AW$387,YEAR('Fluxo dív. garantidas - RRF'!$A116))</f>
        <v>2984740.3039236101</v>
      </c>
      <c r="C116" s="95">
        <f>SUMIFS('Dívidas garantidas - RRF'!AT$3:AT$387,'Dívidas garantidas - RRF'!$AV$3:$AV$387,MONTH('Fluxo dív. garantidas - RRF'!$A116),'Dívidas garantidas - RRF'!$AW$3:$AW$387,YEAR('Fluxo dív. garantidas - RRF'!$A116))</f>
        <v>6484316.9025198016</v>
      </c>
      <c r="D116" s="95">
        <f>SUMIFS('Dívidas garantidas - RRF'!AU$3:AU$387,'Dívidas garantidas - RRF'!$AV$3:$AV$387,MONTH('Fluxo dív. garantidas - RRF'!$A116),'Dívidas garantidas - RRF'!$AW$3:$AW$387,YEAR('Fluxo dív. garantidas - RRF'!$A116))</f>
        <v>9469057.2064434122</v>
      </c>
      <c r="G116" s="100">
        <f t="shared" si="18"/>
        <v>1</v>
      </c>
      <c r="H116" s="98">
        <v>48000</v>
      </c>
      <c r="I116" s="99">
        <f t="shared" si="15"/>
        <v>2984740.3039236106</v>
      </c>
      <c r="J116" s="99">
        <f t="shared" si="16"/>
        <v>6484316.9025198016</v>
      </c>
      <c r="K116" s="99">
        <f t="shared" si="17"/>
        <v>9469057.2064434122</v>
      </c>
      <c r="N116" s="102">
        <f t="shared" si="11"/>
        <v>48000</v>
      </c>
      <c r="O116" s="102">
        <f t="shared" si="12"/>
        <v>48030</v>
      </c>
      <c r="P116" s="103">
        <f t="shared" si="13"/>
        <v>0</v>
      </c>
    </row>
    <row r="117" spans="1:16">
      <c r="A117" s="94">
        <v>48030</v>
      </c>
      <c r="B117" s="95">
        <f>SUMIFS('Dívidas garantidas - RRF'!AS$3:AS$387,'Dívidas garantidas - RRF'!$AV$3:$AV$387,MONTH('Fluxo dív. garantidas - RRF'!$A117),'Dívidas garantidas - RRF'!$AW$3:$AW$387,YEAR('Fluxo dív. garantidas - RRF'!$A117))</f>
        <v>2984740.3039236101</v>
      </c>
      <c r="C117" s="95">
        <f>SUMIFS('Dívidas garantidas - RRF'!AT$3:AT$387,'Dívidas garantidas - RRF'!$AV$3:$AV$387,MONTH('Fluxo dív. garantidas - RRF'!$A117),'Dívidas garantidas - RRF'!$AW$3:$AW$387,YEAR('Fluxo dív. garantidas - RRF'!$A117))</f>
        <v>6391452.304280811</v>
      </c>
      <c r="D117" s="95">
        <f>SUMIFS('Dívidas garantidas - RRF'!AU$3:AU$387,'Dívidas garantidas - RRF'!$AV$3:$AV$387,MONTH('Fluxo dív. garantidas - RRF'!$A117),'Dívidas garantidas - RRF'!$AW$3:$AW$387,YEAR('Fluxo dív. garantidas - RRF'!$A117))</f>
        <v>9376192.6082044207</v>
      </c>
      <c r="G117" s="100">
        <f t="shared" si="18"/>
        <v>1</v>
      </c>
      <c r="H117" s="98">
        <v>48030</v>
      </c>
      <c r="I117" s="99">
        <f t="shared" si="15"/>
        <v>2984740.3039236097</v>
      </c>
      <c r="J117" s="99">
        <f t="shared" si="16"/>
        <v>6391452.304280811</v>
      </c>
      <c r="K117" s="99">
        <f t="shared" si="17"/>
        <v>9376192.6082044207</v>
      </c>
      <c r="N117" s="102">
        <f t="shared" si="11"/>
        <v>48030</v>
      </c>
      <c r="O117" s="102">
        <f t="shared" si="12"/>
        <v>48061</v>
      </c>
      <c r="P117" s="103">
        <f t="shared" si="13"/>
        <v>0</v>
      </c>
    </row>
    <row r="118" spans="1:16">
      <c r="A118" s="94">
        <v>48061</v>
      </c>
      <c r="B118" s="95">
        <f>SUMIFS('Dívidas garantidas - RRF'!AS$3:AS$387,'Dívidas garantidas - RRF'!$AV$3:$AV$387,MONTH('Fluxo dív. garantidas - RRF'!$A118),'Dívidas garantidas - RRF'!$AW$3:$AW$387,YEAR('Fluxo dív. garantidas - RRF'!$A118))</f>
        <v>2984740.3039236101</v>
      </c>
      <c r="C118" s="95">
        <f>SUMIFS('Dívidas garantidas - RRF'!AT$3:AT$387,'Dívidas garantidas - RRF'!$AV$3:$AV$387,MONTH('Fluxo dív. garantidas - RRF'!$A118),'Dívidas garantidas - RRF'!$AW$3:$AW$387,YEAR('Fluxo dív. garantidas - RRF'!$A118))</f>
        <v>6655469.7390719745</v>
      </c>
      <c r="D118" s="95">
        <f>SUMIFS('Dívidas garantidas - RRF'!AU$3:AU$387,'Dívidas garantidas - RRF'!$AV$3:$AV$387,MONTH('Fluxo dív. garantidas - RRF'!$A118),'Dívidas garantidas - RRF'!$AW$3:$AW$387,YEAR('Fluxo dív. garantidas - RRF'!$A118))</f>
        <v>9640210.0429955851</v>
      </c>
      <c r="G118" s="100">
        <f t="shared" si="18"/>
        <v>1</v>
      </c>
      <c r="H118" s="98">
        <v>48061</v>
      </c>
      <c r="I118" s="99">
        <f t="shared" si="15"/>
        <v>2984740.3039236106</v>
      </c>
      <c r="J118" s="99">
        <f t="shared" si="16"/>
        <v>6655469.7390719745</v>
      </c>
      <c r="K118" s="99">
        <f t="shared" si="17"/>
        <v>9640210.0429955851</v>
      </c>
      <c r="N118" s="102">
        <f t="shared" si="11"/>
        <v>48061</v>
      </c>
      <c r="O118" s="102">
        <f t="shared" si="12"/>
        <v>48092</v>
      </c>
      <c r="P118" s="103">
        <f t="shared" si="13"/>
        <v>0</v>
      </c>
    </row>
    <row r="119" spans="1:16">
      <c r="A119" s="94">
        <v>48092</v>
      </c>
      <c r="B119" s="95">
        <f>SUMIFS('Dívidas garantidas - RRF'!AS$3:AS$387,'Dívidas garantidas - RRF'!$AV$3:$AV$387,MONTH('Fluxo dív. garantidas - RRF'!$A119),'Dívidas garantidas - RRF'!$AW$3:$AW$387,YEAR('Fluxo dív. garantidas - RRF'!$A119))</f>
        <v>83424740.303923607</v>
      </c>
      <c r="C119" s="95">
        <f>SUMIFS('Dívidas garantidas - RRF'!AT$3:AT$387,'Dívidas garantidas - RRF'!$AV$3:$AV$387,MONTH('Fluxo dív. garantidas - RRF'!$A119),'Dívidas garantidas - RRF'!$AW$3:$AW$387,YEAR('Fluxo dív. garantidas - RRF'!$A119))</f>
        <v>24785135.084836338</v>
      </c>
      <c r="D119" s="95">
        <f>SUMIFS('Dívidas garantidas - RRF'!AU$3:AU$387,'Dívidas garantidas - RRF'!$AV$3:$AV$387,MONTH('Fluxo dív. garantidas - RRF'!$A119),'Dívidas garantidas - RRF'!$AW$3:$AW$387,YEAR('Fluxo dív. garantidas - RRF'!$A119))</f>
        <v>108209875.38875994</v>
      </c>
      <c r="G119" s="100">
        <f t="shared" si="18"/>
        <v>1</v>
      </c>
      <c r="H119" s="98">
        <v>48092</v>
      </c>
      <c r="I119" s="99">
        <f t="shared" si="15"/>
        <v>83424740.303923607</v>
      </c>
      <c r="J119" s="99">
        <f t="shared" si="16"/>
        <v>24785135.084836338</v>
      </c>
      <c r="K119" s="99">
        <f t="shared" si="17"/>
        <v>108209875.38875994</v>
      </c>
      <c r="N119" s="102">
        <f t="shared" si="11"/>
        <v>48092</v>
      </c>
      <c r="O119" s="102">
        <f t="shared" si="12"/>
        <v>48122</v>
      </c>
      <c r="P119" s="103">
        <f t="shared" si="13"/>
        <v>0</v>
      </c>
    </row>
    <row r="120" spans="1:16">
      <c r="A120" s="94">
        <v>48122</v>
      </c>
      <c r="B120" s="95">
        <f>SUMIFS('Dívidas garantidas - RRF'!AS$3:AS$387,'Dívidas garantidas - RRF'!$AV$3:$AV$387,MONTH('Fluxo dív. garantidas - RRF'!$A120),'Dívidas garantidas - RRF'!$AW$3:$AW$387,YEAR('Fluxo dív. garantidas - RRF'!$A120))</f>
        <v>2984740.3039236101</v>
      </c>
      <c r="C120" s="95">
        <f>SUMIFS('Dívidas garantidas - RRF'!AT$3:AT$387,'Dívidas garantidas - RRF'!$AV$3:$AV$387,MONTH('Fluxo dív. garantidas - RRF'!$A120),'Dívidas garantidas - RRF'!$AW$3:$AW$387,YEAR('Fluxo dív. garantidas - RRF'!$A120))</f>
        <v>6342628.8725320995</v>
      </c>
      <c r="D120" s="95">
        <f>SUMIFS('Dívidas garantidas - RRF'!AU$3:AU$387,'Dívidas garantidas - RRF'!$AV$3:$AV$387,MONTH('Fluxo dív. garantidas - RRF'!$A120),'Dívidas garantidas - RRF'!$AW$3:$AW$387,YEAR('Fluxo dív. garantidas - RRF'!$A120))</f>
        <v>9327369.1764557101</v>
      </c>
      <c r="G120" s="100">
        <f t="shared" si="18"/>
        <v>1</v>
      </c>
      <c r="H120" s="98">
        <v>48122</v>
      </c>
      <c r="I120" s="99">
        <f t="shared" si="15"/>
        <v>2984740.3039236106</v>
      </c>
      <c r="J120" s="99">
        <f t="shared" si="16"/>
        <v>6342628.8725320995</v>
      </c>
      <c r="K120" s="99">
        <f t="shared" si="17"/>
        <v>9327369.1764557101</v>
      </c>
      <c r="N120" s="102">
        <f t="shared" si="11"/>
        <v>48122</v>
      </c>
      <c r="O120" s="102">
        <f t="shared" si="12"/>
        <v>48153</v>
      </c>
      <c r="P120" s="103">
        <f t="shared" si="13"/>
        <v>0</v>
      </c>
    </row>
    <row r="121" spans="1:16">
      <c r="A121" s="94">
        <v>48153</v>
      </c>
      <c r="B121" s="95">
        <f>SUMIFS('Dívidas garantidas - RRF'!AS$3:AS$387,'Dívidas garantidas - RRF'!$AV$3:$AV$387,MONTH('Fluxo dív. garantidas - RRF'!$A121),'Dívidas garantidas - RRF'!$AW$3:$AW$387,YEAR('Fluxo dív. garantidas - RRF'!$A121))</f>
        <v>46548397.745523609</v>
      </c>
      <c r="C121" s="95">
        <f>SUMIFS('Dívidas garantidas - RRF'!AT$3:AT$387,'Dívidas garantidas - RRF'!$AV$3:$AV$387,MONTH('Fluxo dív. garantidas - RRF'!$A121),'Dívidas garantidas - RRF'!$AW$3:$AW$387,YEAR('Fluxo dív. garantidas - RRF'!$A121))</f>
        <v>24976302.837621283</v>
      </c>
      <c r="D121" s="95">
        <f>SUMIFS('Dívidas garantidas - RRF'!AU$3:AU$387,'Dívidas garantidas - RRF'!$AV$3:$AV$387,MONTH('Fluxo dív. garantidas - RRF'!$A121),'Dívidas garantidas - RRF'!$AW$3:$AW$387,YEAR('Fluxo dív. garantidas - RRF'!$A121))</f>
        <v>71524700.583144888</v>
      </c>
      <c r="G121" s="100">
        <f t="shared" si="18"/>
        <v>1</v>
      </c>
      <c r="H121" s="98">
        <v>48153</v>
      </c>
      <c r="I121" s="99">
        <f t="shared" si="15"/>
        <v>46548397.745523602</v>
      </c>
      <c r="J121" s="99">
        <f t="shared" si="16"/>
        <v>24976302.837621283</v>
      </c>
      <c r="K121" s="99">
        <f t="shared" si="17"/>
        <v>71524700.583144888</v>
      </c>
      <c r="N121" s="102">
        <f t="shared" si="11"/>
        <v>48153</v>
      </c>
      <c r="O121" s="102">
        <f t="shared" si="12"/>
        <v>48183</v>
      </c>
      <c r="P121" s="103">
        <f t="shared" si="13"/>
        <v>0</v>
      </c>
    </row>
    <row r="122" spans="1:16">
      <c r="A122" s="94">
        <v>48183</v>
      </c>
      <c r="B122" s="95">
        <f>SUMIFS('Dívidas garantidas - RRF'!AS$3:AS$387,'Dívidas garantidas - RRF'!$AV$3:$AV$387,MONTH('Fluxo dív. garantidas - RRF'!$A122),'Dívidas garantidas - RRF'!$AW$3:$AW$387,YEAR('Fluxo dív. garantidas - RRF'!$A122))</f>
        <v>2984740.3039236101</v>
      </c>
      <c r="C122" s="95">
        <f>SUMIFS('Dívidas garantidas - RRF'!AT$3:AT$387,'Dívidas garantidas - RRF'!$AV$3:$AV$387,MONTH('Fluxo dív. garantidas - RRF'!$A122),'Dívidas garantidas - RRF'!$AW$3:$AW$387,YEAR('Fluxo dív. garantidas - RRF'!$A122))</f>
        <v>6246977.3497968409</v>
      </c>
      <c r="D122" s="95">
        <f>SUMIFS('Dívidas garantidas - RRF'!AU$3:AU$387,'Dívidas garantidas - RRF'!$AV$3:$AV$387,MONTH('Fluxo dív. garantidas - RRF'!$A122),'Dívidas garantidas - RRF'!$AW$3:$AW$387,YEAR('Fluxo dív. garantidas - RRF'!$A122))</f>
        <v>9231717.6537204515</v>
      </c>
      <c r="G122" s="100">
        <f t="shared" si="18"/>
        <v>1</v>
      </c>
      <c r="H122" s="98">
        <v>48183</v>
      </c>
      <c r="I122" s="99">
        <f t="shared" si="15"/>
        <v>2984740.3039236106</v>
      </c>
      <c r="J122" s="99">
        <f t="shared" si="16"/>
        <v>6246977.3497968409</v>
      </c>
      <c r="K122" s="99">
        <f t="shared" si="17"/>
        <v>9231717.6537204515</v>
      </c>
      <c r="N122" s="102">
        <f t="shared" si="11"/>
        <v>48183</v>
      </c>
      <c r="O122" s="102">
        <f t="shared" si="12"/>
        <v>48214</v>
      </c>
      <c r="P122" s="103">
        <f t="shared" si="13"/>
        <v>0</v>
      </c>
    </row>
  </sheetData>
  <mergeCells count="3">
    <mergeCell ref="G1:K1"/>
    <mergeCell ref="A1:D1"/>
    <mergeCell ref="N1:P1"/>
  </mergeCell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L482"/>
  <sheetViews>
    <sheetView workbookViewId="0">
      <selection activeCell="H26" sqref="H26"/>
    </sheetView>
  </sheetViews>
  <sheetFormatPr defaultRowHeight="14.45"/>
  <cols>
    <col min="1" max="1" width="12" bestFit="1" customWidth="1"/>
    <col min="2" max="2" width="16.140625" style="42" bestFit="1" customWidth="1"/>
    <col min="3" max="3" width="13.140625" style="42" bestFit="1" customWidth="1"/>
    <col min="4" max="5" width="14.140625" style="42" bestFit="1" customWidth="1"/>
    <col min="6" max="6" width="17.7109375" bestFit="1" customWidth="1"/>
    <col min="7" max="7" width="16.42578125" customWidth="1"/>
    <col min="8" max="8" width="16.140625" bestFit="1" customWidth="1"/>
    <col min="9" max="9" width="14.140625" bestFit="1" customWidth="1"/>
    <col min="10" max="10" width="13.140625" bestFit="1" customWidth="1"/>
    <col min="11" max="11" width="14.140625" bestFit="1" customWidth="1"/>
    <col min="13" max="13" width="12" bestFit="1" customWidth="1"/>
    <col min="14" max="14" width="16.140625" bestFit="1" customWidth="1"/>
    <col min="15" max="15" width="16.85546875" bestFit="1" customWidth="1"/>
    <col min="16" max="16" width="14.42578125" bestFit="1" customWidth="1"/>
    <col min="17" max="17" width="16.85546875" bestFit="1" customWidth="1"/>
    <col min="19" max="19" width="12" bestFit="1" customWidth="1"/>
    <col min="20" max="20" width="16.140625" bestFit="1" customWidth="1"/>
    <col min="21" max="21" width="15.140625" bestFit="1" customWidth="1"/>
    <col min="22" max="22" width="14.140625" bestFit="1" customWidth="1"/>
    <col min="23" max="23" width="15.140625" bestFit="1" customWidth="1"/>
    <col min="25" max="25" width="12" bestFit="1" customWidth="1"/>
    <col min="26" max="26" width="16.140625" style="52" bestFit="1" customWidth="1"/>
    <col min="27" max="27" width="15.140625" style="52" bestFit="1" customWidth="1"/>
    <col min="28" max="28" width="14.140625" style="52" bestFit="1" customWidth="1"/>
    <col min="29" max="29" width="15.140625" style="52" bestFit="1" customWidth="1"/>
    <col min="31" max="31" width="14.5703125" bestFit="1" customWidth="1"/>
    <col min="32" max="32" width="16.140625" style="44" bestFit="1" customWidth="1"/>
    <col min="33" max="33" width="14.140625" style="44" bestFit="1" customWidth="1"/>
    <col min="34" max="34" width="14" style="44" bestFit="1" customWidth="1"/>
    <col min="35" max="35" width="15.140625" style="44" bestFit="1" customWidth="1"/>
    <col min="36" max="36" width="15" bestFit="1" customWidth="1"/>
    <col min="37" max="37" width="12" bestFit="1" customWidth="1"/>
    <col min="38" max="38" width="16.140625" bestFit="1" customWidth="1"/>
    <col min="39" max="39" width="14.140625" bestFit="1" customWidth="1"/>
    <col min="40" max="40" width="14" bestFit="1" customWidth="1"/>
    <col min="41" max="41" width="14.140625" bestFit="1" customWidth="1"/>
    <col min="43" max="43" width="15.5703125" bestFit="1" customWidth="1"/>
    <col min="44" max="44" width="16.140625" bestFit="1" customWidth="1"/>
    <col min="45" max="45" width="17" bestFit="1" customWidth="1"/>
    <col min="46" max="46" width="15" bestFit="1" customWidth="1"/>
    <col min="47" max="47" width="17" bestFit="1" customWidth="1"/>
    <col min="49" max="49" width="9.5703125" bestFit="1" customWidth="1"/>
    <col min="51" max="51" width="15.140625" bestFit="1" customWidth="1"/>
    <col min="54" max="54" width="19.140625" bestFit="1" customWidth="1"/>
    <col min="55" max="55" width="15" bestFit="1" customWidth="1"/>
    <col min="56" max="56" width="14" bestFit="1" customWidth="1"/>
    <col min="57" max="57" width="15" bestFit="1" customWidth="1"/>
    <col min="58" max="58" width="10.85546875" bestFit="1" customWidth="1"/>
    <col min="59" max="59" width="16.85546875" bestFit="1" customWidth="1"/>
    <col min="61" max="61" width="10.85546875" bestFit="1" customWidth="1"/>
    <col min="62" max="62" width="16.85546875" bestFit="1" customWidth="1"/>
  </cols>
  <sheetData>
    <row r="1" spans="1:64">
      <c r="A1" t="s">
        <v>602</v>
      </c>
      <c r="B1" s="248" t="s">
        <v>603</v>
      </c>
      <c r="C1" s="249"/>
      <c r="D1" s="249"/>
      <c r="E1" s="250"/>
      <c r="F1" s="33">
        <f>SUM(E3:E1048576)</f>
        <v>707658485.96121275</v>
      </c>
      <c r="G1" t="s">
        <v>602</v>
      </c>
      <c r="H1" s="255" t="s">
        <v>604</v>
      </c>
      <c r="I1" s="256"/>
      <c r="J1" s="256"/>
      <c r="K1" s="257"/>
      <c r="L1" s="33">
        <f>SUM(K3:K1048576)</f>
        <v>598627840.02278209</v>
      </c>
      <c r="M1" t="s">
        <v>602</v>
      </c>
      <c r="N1" s="251" t="s">
        <v>605</v>
      </c>
      <c r="O1" s="252"/>
      <c r="P1" s="252"/>
      <c r="Q1" s="253"/>
      <c r="R1" s="33">
        <f>SUM(Q3:Q1048576)</f>
        <v>4471361776.8095427</v>
      </c>
      <c r="S1" t="s">
        <v>602</v>
      </c>
      <c r="T1" s="258" t="s">
        <v>606</v>
      </c>
      <c r="U1" s="259"/>
      <c r="V1" s="259"/>
      <c r="W1" s="260"/>
      <c r="X1" s="33">
        <f>SUM(W3:W1048576)</f>
        <v>2709960531.9582133</v>
      </c>
      <c r="Y1" t="s">
        <v>602</v>
      </c>
      <c r="Z1" s="251" t="s">
        <v>607</v>
      </c>
      <c r="AA1" s="252"/>
      <c r="AB1" s="252"/>
      <c r="AC1" s="253"/>
      <c r="AD1" s="33">
        <f>SUM(AC3:AC1048576)</f>
        <v>1339105892.1357698</v>
      </c>
      <c r="AE1" t="s">
        <v>602</v>
      </c>
      <c r="AF1" s="248" t="s">
        <v>608</v>
      </c>
      <c r="AG1" s="249"/>
      <c r="AH1" s="249"/>
      <c r="AI1" s="250"/>
      <c r="AJ1" s="33">
        <f>SUM(AI3:AI1048576)</f>
        <v>939564162.92682564</v>
      </c>
      <c r="AK1" t="s">
        <v>602</v>
      </c>
      <c r="AL1" s="251" t="s">
        <v>609</v>
      </c>
      <c r="AM1" s="252"/>
      <c r="AN1" s="252"/>
      <c r="AO1" s="253"/>
      <c r="AP1" s="33">
        <f>SUM(AO3:AO1048576)</f>
        <v>1078200320.2356145</v>
      </c>
      <c r="AR1" s="254" t="s">
        <v>610</v>
      </c>
      <c r="AS1" s="254"/>
      <c r="AT1" s="254"/>
      <c r="AU1" s="254"/>
    </row>
    <row r="2" spans="1:64">
      <c r="A2" t="s">
        <v>611</v>
      </c>
      <c r="B2" s="84" t="s">
        <v>59</v>
      </c>
      <c r="C2" s="44" t="s">
        <v>60</v>
      </c>
      <c r="D2" s="44" t="s">
        <v>49</v>
      </c>
      <c r="E2" s="85" t="s">
        <v>51</v>
      </c>
      <c r="F2" s="33">
        <f>F1+L1+R1+X1+AD1+AJ1+AP1</f>
        <v>11844479010.049961</v>
      </c>
      <c r="G2" t="s">
        <v>612</v>
      </c>
      <c r="H2" s="86" t="s">
        <v>59</v>
      </c>
      <c r="I2" s="46" t="s">
        <v>60</v>
      </c>
      <c r="J2" s="46" t="s">
        <v>49</v>
      </c>
      <c r="K2" s="87" t="s">
        <v>51</v>
      </c>
      <c r="M2" t="s">
        <v>613</v>
      </c>
      <c r="N2" s="88" t="s">
        <v>59</v>
      </c>
      <c r="O2" s="49" t="s">
        <v>60</v>
      </c>
      <c r="P2" s="49" t="s">
        <v>49</v>
      </c>
      <c r="Q2" s="89" t="s">
        <v>51</v>
      </c>
      <c r="S2" t="s">
        <v>614</v>
      </c>
      <c r="T2" s="90" t="s">
        <v>59</v>
      </c>
      <c r="U2" s="47" t="s">
        <v>60</v>
      </c>
      <c r="V2" s="47" t="s">
        <v>49</v>
      </c>
      <c r="W2" s="91" t="s">
        <v>51</v>
      </c>
      <c r="Y2" t="s">
        <v>615</v>
      </c>
      <c r="Z2" s="88" t="s">
        <v>59</v>
      </c>
      <c r="AA2" s="49" t="s">
        <v>60</v>
      </c>
      <c r="AB2" s="49" t="s">
        <v>49</v>
      </c>
      <c r="AC2" s="89" t="s">
        <v>51</v>
      </c>
      <c r="AE2" t="s">
        <v>616</v>
      </c>
      <c r="AF2" s="44" t="s">
        <v>59</v>
      </c>
      <c r="AG2" s="44" t="s">
        <v>60</v>
      </c>
      <c r="AH2" s="44" t="s">
        <v>49</v>
      </c>
      <c r="AI2" s="44" t="s">
        <v>51</v>
      </c>
      <c r="AK2" t="s">
        <v>617</v>
      </c>
      <c r="AL2" s="88" t="s">
        <v>59</v>
      </c>
      <c r="AM2" s="49" t="s">
        <v>60</v>
      </c>
      <c r="AN2" s="49" t="s">
        <v>49</v>
      </c>
      <c r="AO2" s="89" t="s">
        <v>51</v>
      </c>
      <c r="AR2" s="88" t="s">
        <v>59</v>
      </c>
      <c r="AS2" s="49" t="s">
        <v>60</v>
      </c>
      <c r="AT2" s="49" t="s">
        <v>49</v>
      </c>
      <c r="AU2" s="89" t="s">
        <v>51</v>
      </c>
    </row>
    <row r="3" spans="1:64" s="164" customFormat="1">
      <c r="A3" s="159">
        <v>44562</v>
      </c>
      <c r="B3" s="160">
        <v>44578</v>
      </c>
      <c r="C3" s="161">
        <v>0</v>
      </c>
      <c r="D3" s="162">
        <v>11393059.970000001</v>
      </c>
      <c r="E3" s="163">
        <v>11393059.970000001</v>
      </c>
      <c r="G3" s="159">
        <v>44562</v>
      </c>
      <c r="H3" s="165">
        <v>44578</v>
      </c>
      <c r="I3" s="166">
        <v>9213173.6899999995</v>
      </c>
      <c r="J3" s="166">
        <v>2924857.86</v>
      </c>
      <c r="K3" s="167">
        <v>12138031.550000001</v>
      </c>
      <c r="M3" s="159">
        <v>44562</v>
      </c>
      <c r="N3" s="168">
        <v>44576</v>
      </c>
      <c r="O3" s="169">
        <v>30483472.32</v>
      </c>
      <c r="P3" s="169">
        <v>955564.07</v>
      </c>
      <c r="Q3" s="170">
        <v>31439036.390000001</v>
      </c>
      <c r="S3" s="159">
        <v>44562</v>
      </c>
      <c r="T3" s="171">
        <v>44576</v>
      </c>
      <c r="U3" s="172"/>
      <c r="V3" s="172"/>
      <c r="W3" s="173"/>
      <c r="Y3" s="159">
        <v>44562</v>
      </c>
      <c r="Z3" s="174">
        <v>44576</v>
      </c>
      <c r="AA3" s="175"/>
      <c r="AB3" s="175"/>
      <c r="AC3" s="170"/>
      <c r="AE3" s="159">
        <v>44562</v>
      </c>
      <c r="AF3" s="176">
        <v>44576</v>
      </c>
      <c r="AG3" s="177"/>
      <c r="AH3" s="177"/>
      <c r="AI3" s="178"/>
      <c r="AK3" s="159">
        <v>44562</v>
      </c>
      <c r="AL3" s="174">
        <v>44576</v>
      </c>
      <c r="AM3" s="169"/>
      <c r="AN3" s="169"/>
      <c r="AO3" s="179"/>
      <c r="AQ3" s="159">
        <v>44562</v>
      </c>
      <c r="AR3" s="180">
        <v>44578</v>
      </c>
      <c r="AS3" s="181">
        <v>39696646.009999998</v>
      </c>
      <c r="AT3" s="181">
        <v>15273481.9</v>
      </c>
      <c r="AU3" s="181">
        <v>54970127.909999996</v>
      </c>
      <c r="AV3" s="182">
        <v>1</v>
      </c>
      <c r="AW3" s="182">
        <v>2022</v>
      </c>
      <c r="BC3" s="183"/>
      <c r="BD3" s="183"/>
      <c r="BE3" s="183"/>
      <c r="BF3" s="184"/>
      <c r="BG3" s="183"/>
      <c r="BI3" s="159"/>
      <c r="BJ3" s="183"/>
      <c r="BL3" s="185"/>
    </row>
    <row r="4" spans="1:64" s="164" customFormat="1">
      <c r="A4" s="159">
        <v>44593</v>
      </c>
      <c r="B4" s="160">
        <v>44607</v>
      </c>
      <c r="C4" s="162">
        <v>2701786.55</v>
      </c>
      <c r="D4" s="162">
        <v>3787442.22</v>
      </c>
      <c r="E4" s="163">
        <v>6489228.7699999996</v>
      </c>
      <c r="G4" s="159">
        <v>44593</v>
      </c>
      <c r="H4" s="165">
        <v>44607</v>
      </c>
      <c r="I4" s="166">
        <v>9213694.5700000003</v>
      </c>
      <c r="J4" s="166">
        <v>2647963.44</v>
      </c>
      <c r="K4" s="167">
        <v>11861658.01</v>
      </c>
      <c r="M4" s="159">
        <v>44593</v>
      </c>
      <c r="N4" s="168">
        <v>44607</v>
      </c>
      <c r="O4" s="169">
        <v>28631850.18</v>
      </c>
      <c r="P4" s="169">
        <v>891266.53</v>
      </c>
      <c r="Q4" s="170">
        <v>29523116.710000001</v>
      </c>
      <c r="S4" s="159">
        <v>44593</v>
      </c>
      <c r="T4" s="171">
        <v>44607</v>
      </c>
      <c r="U4" s="172"/>
      <c r="V4" s="172"/>
      <c r="W4" s="173"/>
      <c r="Y4" s="159">
        <v>44593</v>
      </c>
      <c r="Z4" s="174">
        <v>44607</v>
      </c>
      <c r="AA4" s="175"/>
      <c r="AB4" s="175"/>
      <c r="AC4" s="170"/>
      <c r="AE4" s="159">
        <v>44593</v>
      </c>
      <c r="AF4" s="176">
        <v>44607</v>
      </c>
      <c r="AG4" s="177"/>
      <c r="AH4" s="177"/>
      <c r="AI4" s="178"/>
      <c r="AK4" s="159">
        <v>44593</v>
      </c>
      <c r="AL4" s="174">
        <v>44607</v>
      </c>
      <c r="AM4" s="169"/>
      <c r="AN4" s="169"/>
      <c r="AO4" s="179"/>
      <c r="AQ4" s="159">
        <v>44593</v>
      </c>
      <c r="AR4" s="186">
        <v>44607</v>
      </c>
      <c r="AS4" s="181">
        <v>40547331.299999997</v>
      </c>
      <c r="AT4" s="181">
        <v>7326672.1900000004</v>
      </c>
      <c r="AU4" s="181">
        <v>47874003.489999995</v>
      </c>
      <c r="AV4" s="182">
        <v>2</v>
      </c>
      <c r="AW4" s="182">
        <v>2022</v>
      </c>
      <c r="BB4" s="187"/>
      <c r="BC4" s="183"/>
      <c r="BD4" s="183"/>
      <c r="BE4" s="183"/>
      <c r="BF4" s="184"/>
      <c r="BG4" s="183"/>
      <c r="BI4" s="159"/>
      <c r="BJ4" s="183"/>
      <c r="BL4" s="185"/>
    </row>
    <row r="5" spans="1:64" s="164" customFormat="1">
      <c r="A5" s="159">
        <v>44621</v>
      </c>
      <c r="B5" s="160">
        <v>44635</v>
      </c>
      <c r="C5" s="162">
        <v>2701934.16</v>
      </c>
      <c r="D5" s="162">
        <v>3642238.35</v>
      </c>
      <c r="E5" s="163">
        <v>6344172.5099999998</v>
      </c>
      <c r="G5" s="159">
        <v>44621</v>
      </c>
      <c r="H5" s="165">
        <v>44635</v>
      </c>
      <c r="I5" s="166">
        <v>9214197.4900000002</v>
      </c>
      <c r="J5" s="166">
        <v>2507062.2000000002</v>
      </c>
      <c r="K5" s="167">
        <v>11721259.689999999</v>
      </c>
      <c r="M5" s="159">
        <v>44621</v>
      </c>
      <c r="N5" s="168">
        <v>44635</v>
      </c>
      <c r="O5" s="169">
        <v>27896306.170000002</v>
      </c>
      <c r="P5" s="169">
        <v>1024429.91</v>
      </c>
      <c r="Q5" s="170">
        <v>28920736.079999998</v>
      </c>
      <c r="S5" s="159">
        <v>44621</v>
      </c>
      <c r="T5" s="171">
        <v>44635</v>
      </c>
      <c r="U5" s="172"/>
      <c r="V5" s="172"/>
      <c r="W5" s="173"/>
      <c r="Y5" s="159">
        <v>44621</v>
      </c>
      <c r="Z5" s="174">
        <v>44635</v>
      </c>
      <c r="AA5" s="175">
        <v>33900378.600000001</v>
      </c>
      <c r="AB5" s="175">
        <v>6080858.4199999999</v>
      </c>
      <c r="AC5" s="170">
        <v>39981237.020000003</v>
      </c>
      <c r="AE5" s="159">
        <v>44621</v>
      </c>
      <c r="AF5" s="176">
        <v>44635</v>
      </c>
      <c r="AG5" s="177">
        <v>60512396.520000003</v>
      </c>
      <c r="AH5" s="177">
        <v>4862798.33</v>
      </c>
      <c r="AI5" s="178">
        <v>65375194.850000001</v>
      </c>
      <c r="AK5" s="159">
        <v>44621</v>
      </c>
      <c r="AL5" s="174">
        <v>44635</v>
      </c>
      <c r="AM5" s="169">
        <v>25321865.75</v>
      </c>
      <c r="AN5" s="169">
        <v>4996552.1900000004</v>
      </c>
      <c r="AO5" s="179">
        <v>30318417.940000001</v>
      </c>
      <c r="AQ5" s="159">
        <v>44621</v>
      </c>
      <c r="AR5" s="186">
        <v>44635</v>
      </c>
      <c r="AS5" s="181">
        <v>159547078.69</v>
      </c>
      <c r="AT5" s="181">
        <v>23113939.400000002</v>
      </c>
      <c r="AU5" s="181">
        <v>182661018.09</v>
      </c>
      <c r="AV5" s="182">
        <v>3</v>
      </c>
      <c r="AW5" s="182">
        <v>2022</v>
      </c>
      <c r="BB5" s="187"/>
      <c r="BC5" s="183"/>
      <c r="BD5" s="183"/>
      <c r="BE5" s="183"/>
      <c r="BF5" s="184"/>
      <c r="BG5" s="183"/>
      <c r="BI5" s="159"/>
      <c r="BJ5" s="183"/>
      <c r="BL5" s="185"/>
    </row>
    <row r="6" spans="1:64" s="164" customFormat="1">
      <c r="A6" s="159">
        <v>44652</v>
      </c>
      <c r="B6" s="160">
        <v>44669</v>
      </c>
      <c r="C6" s="162">
        <v>2703008.62</v>
      </c>
      <c r="D6" s="162">
        <v>4409441.53</v>
      </c>
      <c r="E6" s="163">
        <v>7112450.1500000004</v>
      </c>
      <c r="G6" s="159">
        <v>44652</v>
      </c>
      <c r="H6" s="165">
        <v>44669</v>
      </c>
      <c r="I6" s="166">
        <v>9217861.6400000006</v>
      </c>
      <c r="J6" s="166">
        <v>2987368.6</v>
      </c>
      <c r="K6" s="167">
        <v>12205230.24</v>
      </c>
      <c r="M6" s="159">
        <v>44652</v>
      </c>
      <c r="N6" s="168">
        <v>44666</v>
      </c>
      <c r="O6" s="169">
        <v>26006790.609999999</v>
      </c>
      <c r="P6" s="169">
        <v>1710619.71</v>
      </c>
      <c r="Q6" s="170">
        <v>27717410.32</v>
      </c>
      <c r="S6" s="159">
        <v>44652</v>
      </c>
      <c r="T6" s="171">
        <v>44666</v>
      </c>
      <c r="U6" s="172"/>
      <c r="V6" s="172"/>
      <c r="W6" s="173"/>
      <c r="Y6" s="159">
        <v>44652</v>
      </c>
      <c r="Z6" s="174">
        <v>44666</v>
      </c>
      <c r="AA6" s="175"/>
      <c r="AB6" s="175"/>
      <c r="AC6" s="170"/>
      <c r="AE6" s="159">
        <v>44652</v>
      </c>
      <c r="AF6" s="176">
        <v>44666</v>
      </c>
      <c r="AG6" s="177"/>
      <c r="AH6" s="177"/>
      <c r="AI6" s="178"/>
      <c r="AK6" s="159">
        <v>44652</v>
      </c>
      <c r="AL6" s="174">
        <v>44666</v>
      </c>
      <c r="AM6" s="169"/>
      <c r="AN6" s="169"/>
      <c r="AO6" s="179"/>
      <c r="AQ6" s="159">
        <v>44652</v>
      </c>
      <c r="AR6" s="186">
        <v>44669</v>
      </c>
      <c r="AS6" s="181">
        <v>37927660.870000005</v>
      </c>
      <c r="AT6" s="181">
        <v>9107429.8399999999</v>
      </c>
      <c r="AU6" s="181">
        <v>47035090.710000008</v>
      </c>
      <c r="AV6" s="182">
        <v>4</v>
      </c>
      <c r="AW6" s="182">
        <v>2022</v>
      </c>
      <c r="BB6" s="187"/>
      <c r="BC6" s="183"/>
      <c r="BD6" s="183"/>
      <c r="BE6" s="183"/>
      <c r="BF6" s="184"/>
      <c r="BG6" s="183"/>
      <c r="BI6" s="159"/>
      <c r="BJ6" s="183"/>
      <c r="BL6" s="185"/>
    </row>
    <row r="7" spans="1:64" s="164" customFormat="1">
      <c r="A7" s="159">
        <v>44682</v>
      </c>
      <c r="B7" s="160">
        <v>44697</v>
      </c>
      <c r="C7" s="162">
        <v>2704630.84</v>
      </c>
      <c r="D7" s="162">
        <v>3616938.01</v>
      </c>
      <c r="E7" s="163">
        <v>6321568.8499999996</v>
      </c>
      <c r="G7" s="159">
        <v>44682</v>
      </c>
      <c r="H7" s="165">
        <v>44697</v>
      </c>
      <c r="I7" s="166">
        <v>9223393.7799999993</v>
      </c>
      <c r="J7" s="166">
        <v>2410892.5299999998</v>
      </c>
      <c r="K7" s="167">
        <v>11634286.310000001</v>
      </c>
      <c r="M7" s="159">
        <v>44682</v>
      </c>
      <c r="N7" s="168">
        <v>44696</v>
      </c>
      <c r="O7" s="169">
        <v>28239171.239999998</v>
      </c>
      <c r="P7" s="169">
        <v>2277141.02</v>
      </c>
      <c r="Q7" s="170">
        <v>30516312.260000002</v>
      </c>
      <c r="S7" s="159">
        <v>44682</v>
      </c>
      <c r="T7" s="171">
        <v>44696</v>
      </c>
      <c r="U7" s="188">
        <v>6086560.0599999996</v>
      </c>
      <c r="V7" s="188">
        <v>11646592.619999999</v>
      </c>
      <c r="W7" s="189">
        <v>17733152.68</v>
      </c>
      <c r="Y7" s="159">
        <v>44682</v>
      </c>
      <c r="Z7" s="174">
        <v>44696</v>
      </c>
      <c r="AA7" s="175"/>
      <c r="AB7" s="175"/>
      <c r="AC7" s="170"/>
      <c r="AE7" s="159">
        <v>44682</v>
      </c>
      <c r="AF7" s="176">
        <v>44696</v>
      </c>
      <c r="AG7" s="190"/>
      <c r="AH7" s="190"/>
      <c r="AI7" s="191"/>
      <c r="AK7" s="159">
        <v>44682</v>
      </c>
      <c r="AL7" s="174">
        <v>44696</v>
      </c>
      <c r="AM7" s="175"/>
      <c r="AN7" s="175"/>
      <c r="AO7" s="170"/>
      <c r="AQ7" s="159">
        <v>44682</v>
      </c>
      <c r="AR7" s="186">
        <v>44697</v>
      </c>
      <c r="AS7" s="181">
        <v>46253755.920000002</v>
      </c>
      <c r="AT7" s="181">
        <v>19951564.18</v>
      </c>
      <c r="AU7" s="181">
        <v>66205320.100000001</v>
      </c>
      <c r="AV7" s="182">
        <v>5</v>
      </c>
      <c r="AW7" s="182">
        <v>2022</v>
      </c>
      <c r="AY7" s="183"/>
      <c r="BB7" s="187"/>
      <c r="BC7" s="183"/>
      <c r="BD7" s="183"/>
      <c r="BE7" s="183"/>
      <c r="BF7" s="184"/>
      <c r="BG7" s="183"/>
      <c r="BI7" s="159"/>
      <c r="BJ7" s="183"/>
      <c r="BL7" s="185"/>
    </row>
    <row r="8" spans="1:64" s="164" customFormat="1">
      <c r="A8" s="159">
        <v>44713</v>
      </c>
      <c r="B8" s="160">
        <v>44727</v>
      </c>
      <c r="C8" s="162">
        <v>2706368.94</v>
      </c>
      <c r="D8" s="162">
        <v>3863006.65</v>
      </c>
      <c r="E8" s="163">
        <v>6569375.5899999999</v>
      </c>
      <c r="G8" s="159">
        <v>44713</v>
      </c>
      <c r="H8" s="165">
        <v>44727</v>
      </c>
      <c r="I8" s="166">
        <v>9229321.0800000001</v>
      </c>
      <c r="J8" s="166">
        <v>2532275.4700000002</v>
      </c>
      <c r="K8" s="167">
        <v>11761596.550000001</v>
      </c>
      <c r="M8" s="159">
        <v>44713</v>
      </c>
      <c r="N8" s="168">
        <v>44727</v>
      </c>
      <c r="O8" s="169">
        <v>28122389.719999999</v>
      </c>
      <c r="P8" s="169">
        <v>3399739.09</v>
      </c>
      <c r="Q8" s="170">
        <v>31522128.809999999</v>
      </c>
      <c r="S8" s="159">
        <v>44713</v>
      </c>
      <c r="T8" s="171">
        <v>44727</v>
      </c>
      <c r="U8" s="188"/>
      <c r="V8" s="188"/>
      <c r="W8" s="189"/>
      <c r="Y8" s="159">
        <v>44713</v>
      </c>
      <c r="Z8" s="174">
        <v>44727</v>
      </c>
      <c r="AA8" s="175"/>
      <c r="AB8" s="175"/>
      <c r="AC8" s="170"/>
      <c r="AE8" s="159">
        <v>44713</v>
      </c>
      <c r="AF8" s="176">
        <v>44727</v>
      </c>
      <c r="AG8" s="190"/>
      <c r="AH8" s="190"/>
      <c r="AI8" s="191"/>
      <c r="AK8" s="159">
        <v>44713</v>
      </c>
      <c r="AL8" s="174">
        <v>44727</v>
      </c>
      <c r="AM8" s="175"/>
      <c r="AN8" s="175"/>
      <c r="AO8" s="170"/>
      <c r="AQ8" s="159">
        <v>44713</v>
      </c>
      <c r="AR8" s="186">
        <v>44727</v>
      </c>
      <c r="AS8" s="181">
        <v>40058079.739999995</v>
      </c>
      <c r="AT8" s="181">
        <v>9795021.2100000009</v>
      </c>
      <c r="AU8" s="181">
        <v>49853100.949999996</v>
      </c>
      <c r="AV8" s="182">
        <v>6</v>
      </c>
      <c r="AW8" s="182">
        <v>2022</v>
      </c>
      <c r="BB8" s="187"/>
      <c r="BC8" s="183"/>
      <c r="BD8" s="183"/>
      <c r="BE8" s="183"/>
      <c r="BF8" s="184"/>
      <c r="BG8" s="183"/>
      <c r="BI8" s="159"/>
      <c r="BJ8" s="183"/>
      <c r="BL8" s="185"/>
    </row>
    <row r="9" spans="1:64" s="164" customFormat="1">
      <c r="A9" s="159">
        <v>44743</v>
      </c>
      <c r="B9" s="160">
        <v>44757</v>
      </c>
      <c r="C9" s="162">
        <v>2708291.38</v>
      </c>
      <c r="D9" s="162">
        <v>3850225.59</v>
      </c>
      <c r="E9" s="163">
        <v>6558516.9699999997</v>
      </c>
      <c r="G9" s="159">
        <v>44743</v>
      </c>
      <c r="H9" s="165">
        <v>44757</v>
      </c>
      <c r="I9" s="166">
        <v>9235877.0299999993</v>
      </c>
      <c r="J9" s="166">
        <v>2481134.1800000002</v>
      </c>
      <c r="K9" s="167">
        <v>11717011.210000001</v>
      </c>
      <c r="M9" s="159">
        <v>44743</v>
      </c>
      <c r="N9" s="168">
        <v>44757</v>
      </c>
      <c r="O9" s="169">
        <v>30142557.960000001</v>
      </c>
      <c r="P9" s="169">
        <v>5055099.4000000004</v>
      </c>
      <c r="Q9" s="170">
        <v>35197657.359999999</v>
      </c>
      <c r="S9" s="159">
        <v>44743</v>
      </c>
      <c r="T9" s="171">
        <v>44757</v>
      </c>
      <c r="U9" s="188"/>
      <c r="V9" s="188"/>
      <c r="W9" s="189"/>
      <c r="Y9" s="159">
        <v>44743</v>
      </c>
      <c r="Z9" s="174">
        <v>44757</v>
      </c>
      <c r="AA9" s="175"/>
      <c r="AB9" s="175"/>
      <c r="AC9" s="170"/>
      <c r="AE9" s="159">
        <v>44743</v>
      </c>
      <c r="AF9" s="176">
        <v>44757</v>
      </c>
      <c r="AG9" s="190"/>
      <c r="AH9" s="190"/>
      <c r="AI9" s="191"/>
      <c r="AK9" s="159">
        <v>44743</v>
      </c>
      <c r="AL9" s="174">
        <v>44757</v>
      </c>
      <c r="AM9" s="175"/>
      <c r="AN9" s="175"/>
      <c r="AO9" s="170"/>
      <c r="AQ9" s="159">
        <v>44743</v>
      </c>
      <c r="AR9" s="186">
        <v>44757</v>
      </c>
      <c r="AS9" s="181">
        <v>42086726.370000005</v>
      </c>
      <c r="AT9" s="181">
        <v>11386459.17</v>
      </c>
      <c r="AU9" s="181">
        <v>53473185.540000007</v>
      </c>
      <c r="AV9" s="182">
        <v>7</v>
      </c>
      <c r="AW9" s="182">
        <v>2022</v>
      </c>
      <c r="BB9" s="187"/>
      <c r="BC9" s="183"/>
      <c r="BD9" s="183"/>
      <c r="BE9" s="183"/>
      <c r="BF9" s="184"/>
      <c r="BG9" s="183"/>
      <c r="BI9" s="159"/>
      <c r="BJ9" s="183"/>
      <c r="BL9" s="185"/>
    </row>
    <row r="10" spans="1:64" s="164" customFormat="1">
      <c r="A10" s="159">
        <v>44774</v>
      </c>
      <c r="B10" s="160">
        <v>44788</v>
      </c>
      <c r="C10" s="162">
        <v>2710495.6</v>
      </c>
      <c r="D10" s="162">
        <v>3966127.05</v>
      </c>
      <c r="E10" s="163">
        <v>6676622.6500000004</v>
      </c>
      <c r="G10" s="159">
        <v>44774</v>
      </c>
      <c r="H10" s="165">
        <v>44788</v>
      </c>
      <c r="I10" s="166">
        <v>9243393.9100000001</v>
      </c>
      <c r="J10" s="166">
        <v>2511571.7799999998</v>
      </c>
      <c r="K10" s="167">
        <v>11754965.689999999</v>
      </c>
      <c r="M10" s="159">
        <v>44774</v>
      </c>
      <c r="N10" s="168">
        <v>44788</v>
      </c>
      <c r="O10" s="169">
        <v>30142557.960000001</v>
      </c>
      <c r="P10" s="169">
        <v>7096286.2999999998</v>
      </c>
      <c r="Q10" s="170">
        <v>37238844.259999998</v>
      </c>
      <c r="S10" s="159">
        <v>44774</v>
      </c>
      <c r="T10" s="171">
        <v>44788</v>
      </c>
      <c r="U10" s="188"/>
      <c r="V10" s="188"/>
      <c r="W10" s="189"/>
      <c r="Y10" s="159">
        <v>44774</v>
      </c>
      <c r="Z10" s="174">
        <v>44788</v>
      </c>
      <c r="AA10" s="175"/>
      <c r="AB10" s="175"/>
      <c r="AC10" s="170"/>
      <c r="AE10" s="159">
        <v>44774</v>
      </c>
      <c r="AF10" s="176">
        <v>44788</v>
      </c>
      <c r="AG10" s="190"/>
      <c r="AH10" s="190"/>
      <c r="AI10" s="191"/>
      <c r="AK10" s="159">
        <v>44774</v>
      </c>
      <c r="AL10" s="174">
        <v>44788</v>
      </c>
      <c r="AM10" s="175"/>
      <c r="AN10" s="175"/>
      <c r="AO10" s="170"/>
      <c r="AQ10" s="159">
        <v>44774</v>
      </c>
      <c r="AR10" s="186">
        <v>44788</v>
      </c>
      <c r="AS10" s="181">
        <v>42096447.469999999</v>
      </c>
      <c r="AT10" s="181">
        <v>13573985.129999999</v>
      </c>
      <c r="AU10" s="181">
        <v>55670432.599999994</v>
      </c>
      <c r="AV10" s="182">
        <v>8</v>
      </c>
      <c r="AW10" s="182">
        <v>2022</v>
      </c>
      <c r="BB10" s="187"/>
      <c r="BC10" s="183"/>
      <c r="BD10" s="183"/>
      <c r="BE10" s="183"/>
      <c r="BF10" s="184"/>
      <c r="BG10" s="183"/>
      <c r="BI10" s="159"/>
      <c r="BJ10" s="183"/>
      <c r="BL10" s="185"/>
    </row>
    <row r="11" spans="1:64" s="164" customFormat="1">
      <c r="A11" s="159">
        <v>44805</v>
      </c>
      <c r="B11" s="160">
        <v>44819</v>
      </c>
      <c r="C11" s="162">
        <v>2712699.82</v>
      </c>
      <c r="D11" s="162">
        <v>3953282.12</v>
      </c>
      <c r="E11" s="163">
        <v>6665981.9400000004</v>
      </c>
      <c r="G11" s="159">
        <v>44805</v>
      </c>
      <c r="H11" s="165">
        <v>44819</v>
      </c>
      <c r="I11" s="166">
        <v>9250910.8100000005</v>
      </c>
      <c r="J11" s="166">
        <v>2458811.83</v>
      </c>
      <c r="K11" s="167">
        <v>11709722.640000001</v>
      </c>
      <c r="M11" s="159">
        <v>44805</v>
      </c>
      <c r="N11" s="168">
        <v>44819</v>
      </c>
      <c r="O11" s="169">
        <v>28479746.350000001</v>
      </c>
      <c r="P11" s="169">
        <v>8419120.2400000002</v>
      </c>
      <c r="Q11" s="170">
        <v>36898866.590000004</v>
      </c>
      <c r="S11" s="159">
        <v>44805</v>
      </c>
      <c r="T11" s="171">
        <v>44819</v>
      </c>
      <c r="U11" s="188"/>
      <c r="V11" s="188"/>
      <c r="W11" s="189"/>
      <c r="Y11" s="159">
        <v>44805</v>
      </c>
      <c r="Z11" s="174">
        <v>44819</v>
      </c>
      <c r="AA11" s="175">
        <v>34767357.560000002</v>
      </c>
      <c r="AB11" s="175">
        <v>12902224.91</v>
      </c>
      <c r="AC11" s="170">
        <v>47669582.469999999</v>
      </c>
      <c r="AE11" s="159">
        <v>44805</v>
      </c>
      <c r="AF11" s="176">
        <v>44819</v>
      </c>
      <c r="AG11" s="190">
        <v>62047631.039999999</v>
      </c>
      <c r="AH11" s="190">
        <v>9041440.2599999998</v>
      </c>
      <c r="AI11" s="191">
        <v>71089071.299999997</v>
      </c>
      <c r="AK11" s="159">
        <v>44805</v>
      </c>
      <c r="AL11" s="174">
        <v>44819</v>
      </c>
      <c r="AM11" s="175">
        <v>25885000</v>
      </c>
      <c r="AN11" s="175">
        <v>10023528.07</v>
      </c>
      <c r="AO11" s="170">
        <v>35908528.07</v>
      </c>
      <c r="AQ11" s="159">
        <v>44805</v>
      </c>
      <c r="AR11" s="186">
        <v>44819</v>
      </c>
      <c r="AS11" s="181">
        <v>163143345.58000001</v>
      </c>
      <c r="AT11" s="181">
        <v>46798407.43</v>
      </c>
      <c r="AU11" s="181">
        <v>209941753.01000002</v>
      </c>
      <c r="AV11" s="182">
        <v>9</v>
      </c>
      <c r="AW11" s="182">
        <v>2022</v>
      </c>
      <c r="BB11" s="187"/>
      <c r="BC11" s="183"/>
      <c r="BD11" s="183"/>
      <c r="BE11" s="183"/>
      <c r="BF11" s="184"/>
      <c r="BG11" s="183"/>
      <c r="BI11" s="159"/>
      <c r="BJ11" s="183"/>
      <c r="BL11" s="185"/>
    </row>
    <row r="12" spans="1:64" s="164" customFormat="1">
      <c r="A12" s="159">
        <v>44835</v>
      </c>
      <c r="B12" s="160">
        <v>44851</v>
      </c>
      <c r="C12" s="162">
        <v>2715185.83</v>
      </c>
      <c r="D12" s="162">
        <v>4068331.23</v>
      </c>
      <c r="E12" s="163">
        <v>6783517.0599999996</v>
      </c>
      <c r="G12" s="159">
        <v>44835</v>
      </c>
      <c r="H12" s="165">
        <v>44851</v>
      </c>
      <c r="I12" s="166">
        <v>9259388.6400000006</v>
      </c>
      <c r="J12" s="166">
        <v>2484199.1800000002</v>
      </c>
      <c r="K12" s="167">
        <v>11743587.82</v>
      </c>
      <c r="M12" s="159">
        <v>44835</v>
      </c>
      <c r="N12" s="168">
        <v>44849</v>
      </c>
      <c r="O12" s="169">
        <v>29129177.530000001</v>
      </c>
      <c r="P12" s="169">
        <v>9675657.5099999998</v>
      </c>
      <c r="Q12" s="170">
        <v>38804835.039999999</v>
      </c>
      <c r="S12" s="159">
        <v>44835</v>
      </c>
      <c r="T12" s="171">
        <v>44849</v>
      </c>
      <c r="U12" s="188"/>
      <c r="V12" s="188"/>
      <c r="W12" s="189"/>
      <c r="Y12" s="159">
        <v>44835</v>
      </c>
      <c r="Z12" s="174">
        <v>44849</v>
      </c>
      <c r="AA12" s="175"/>
      <c r="AB12" s="175"/>
      <c r="AC12" s="170"/>
      <c r="AE12" s="159">
        <v>44835</v>
      </c>
      <c r="AF12" s="176">
        <v>44849</v>
      </c>
      <c r="AG12" s="190"/>
      <c r="AH12" s="190"/>
      <c r="AI12" s="191"/>
      <c r="AK12" s="159">
        <v>44835</v>
      </c>
      <c r="AL12" s="174">
        <v>44849</v>
      </c>
      <c r="AM12" s="175"/>
      <c r="AN12" s="175"/>
      <c r="AO12" s="170"/>
      <c r="AQ12" s="159">
        <v>44835</v>
      </c>
      <c r="AR12" s="186">
        <v>44851</v>
      </c>
      <c r="AS12" s="181">
        <v>41103752</v>
      </c>
      <c r="AT12" s="181">
        <v>16228187.92</v>
      </c>
      <c r="AU12" s="181">
        <v>57331939.920000002</v>
      </c>
      <c r="AV12" s="182">
        <v>10</v>
      </c>
      <c r="AW12" s="182">
        <v>2022</v>
      </c>
      <c r="BB12" s="187"/>
      <c r="BC12" s="183"/>
      <c r="BD12" s="183"/>
      <c r="BE12" s="183"/>
      <c r="BF12" s="184"/>
      <c r="BG12" s="183"/>
      <c r="BI12" s="159"/>
      <c r="BJ12" s="183"/>
      <c r="BL12" s="185"/>
    </row>
    <row r="13" spans="1:64" s="164" customFormat="1">
      <c r="A13" s="159">
        <v>44866</v>
      </c>
      <c r="B13" s="160">
        <v>44881</v>
      </c>
      <c r="C13" s="162">
        <v>2717741.62</v>
      </c>
      <c r="D13" s="162">
        <v>3801341.52</v>
      </c>
      <c r="E13" s="163">
        <v>6519083.1399999997</v>
      </c>
      <c r="G13" s="159">
        <v>44866</v>
      </c>
      <c r="H13" s="165">
        <v>44881</v>
      </c>
      <c r="I13" s="166">
        <v>9268078.9100000001</v>
      </c>
      <c r="J13" s="166">
        <v>2277458.77</v>
      </c>
      <c r="K13" s="167">
        <v>11545537.68</v>
      </c>
      <c r="M13" s="159">
        <v>44866</v>
      </c>
      <c r="N13" s="168">
        <v>44880</v>
      </c>
      <c r="O13" s="169">
        <v>29042302.379999999</v>
      </c>
      <c r="P13" s="169">
        <v>11863950.07</v>
      </c>
      <c r="Q13" s="170">
        <v>40906252.450000003</v>
      </c>
      <c r="S13" s="159">
        <v>44866</v>
      </c>
      <c r="T13" s="171">
        <v>44880</v>
      </c>
      <c r="U13" s="188">
        <v>7542301.6100000003</v>
      </c>
      <c r="V13" s="188">
        <v>39590581.299999997</v>
      </c>
      <c r="W13" s="189">
        <v>47132882.909999996</v>
      </c>
      <c r="Y13" s="159">
        <v>44866</v>
      </c>
      <c r="Z13" s="174">
        <v>44880</v>
      </c>
      <c r="AA13" s="175"/>
      <c r="AB13" s="175"/>
      <c r="AC13" s="170"/>
      <c r="AE13" s="159">
        <v>44866</v>
      </c>
      <c r="AF13" s="176">
        <v>44880</v>
      </c>
      <c r="AG13" s="190"/>
      <c r="AH13" s="190"/>
      <c r="AI13" s="191"/>
      <c r="AK13" s="159">
        <v>44866</v>
      </c>
      <c r="AL13" s="174">
        <v>44880</v>
      </c>
      <c r="AM13" s="175"/>
      <c r="AN13" s="175"/>
      <c r="AO13" s="170"/>
      <c r="AQ13" s="159">
        <v>44866</v>
      </c>
      <c r="AR13" s="186">
        <v>44881</v>
      </c>
      <c r="AS13" s="181">
        <v>48570424.519999996</v>
      </c>
      <c r="AT13" s="181">
        <v>57533331.659999996</v>
      </c>
      <c r="AU13" s="181">
        <v>106103756.17999999</v>
      </c>
      <c r="AV13" s="182">
        <v>11</v>
      </c>
      <c r="AW13" s="182">
        <v>2022</v>
      </c>
      <c r="BB13" s="187"/>
      <c r="BC13" s="183"/>
      <c r="BD13" s="183"/>
      <c r="BE13" s="183"/>
      <c r="BF13" s="184"/>
      <c r="BG13" s="183"/>
      <c r="BI13" s="159"/>
      <c r="BJ13" s="183"/>
      <c r="BL13" s="185"/>
    </row>
    <row r="14" spans="1:64" s="164" customFormat="1">
      <c r="A14" s="159">
        <v>44896</v>
      </c>
      <c r="B14" s="160">
        <v>44910</v>
      </c>
      <c r="C14" s="162">
        <v>2720223.67</v>
      </c>
      <c r="D14" s="162">
        <v>3662563.12</v>
      </c>
      <c r="E14" s="163">
        <v>6382786.79</v>
      </c>
      <c r="G14" s="159">
        <v>44896</v>
      </c>
      <c r="H14" s="165">
        <v>44910</v>
      </c>
      <c r="I14" s="166">
        <v>9276487.2599999998</v>
      </c>
      <c r="J14" s="166">
        <v>2151931.3199999998</v>
      </c>
      <c r="K14" s="167">
        <v>11428418.58</v>
      </c>
      <c r="M14" s="159">
        <v>44896</v>
      </c>
      <c r="N14" s="168">
        <v>44910</v>
      </c>
      <c r="O14" s="169">
        <v>29401088.359999999</v>
      </c>
      <c r="P14" s="169">
        <v>13061728.24</v>
      </c>
      <c r="Q14" s="170">
        <v>42462816.600000001</v>
      </c>
      <c r="S14" s="159">
        <v>44896</v>
      </c>
      <c r="T14" s="171">
        <v>44910</v>
      </c>
      <c r="U14" s="188"/>
      <c r="V14" s="188"/>
      <c r="W14" s="189"/>
      <c r="Y14" s="159">
        <v>44896</v>
      </c>
      <c r="Z14" s="174">
        <v>44910</v>
      </c>
      <c r="AA14" s="175"/>
      <c r="AB14" s="175"/>
      <c r="AC14" s="170"/>
      <c r="AE14" s="159">
        <v>44896</v>
      </c>
      <c r="AF14" s="176">
        <v>44910</v>
      </c>
      <c r="AG14" s="190"/>
      <c r="AH14" s="190"/>
      <c r="AI14" s="191"/>
      <c r="AK14" s="159">
        <v>44896</v>
      </c>
      <c r="AL14" s="174">
        <v>44910</v>
      </c>
      <c r="AM14" s="175"/>
      <c r="AN14" s="175"/>
      <c r="AO14" s="170"/>
      <c r="AQ14" s="159">
        <v>44896</v>
      </c>
      <c r="AR14" s="186">
        <v>44910</v>
      </c>
      <c r="AS14" s="181">
        <v>41397799.289999999</v>
      </c>
      <c r="AT14" s="181">
        <v>18876222.68</v>
      </c>
      <c r="AU14" s="181">
        <v>60274021.969999999</v>
      </c>
      <c r="AV14" s="182">
        <v>12</v>
      </c>
      <c r="AW14" s="182">
        <v>2022</v>
      </c>
      <c r="BB14" s="187"/>
      <c r="BC14" s="183"/>
      <c r="BD14" s="183"/>
      <c r="BE14" s="183"/>
      <c r="BF14" s="184"/>
      <c r="BG14" s="183"/>
      <c r="BI14" s="159"/>
      <c r="BJ14" s="183"/>
      <c r="BL14" s="185"/>
    </row>
    <row r="15" spans="1:64" s="164" customFormat="1">
      <c r="A15" s="159">
        <v>44927</v>
      </c>
      <c r="B15" s="160">
        <v>44942</v>
      </c>
      <c r="C15" s="162">
        <v>2723140.25</v>
      </c>
      <c r="D15" s="162">
        <v>4030285.65</v>
      </c>
      <c r="E15" s="163">
        <v>6753425.9000000004</v>
      </c>
      <c r="G15" s="159">
        <v>44927</v>
      </c>
      <c r="H15" s="165">
        <v>44942</v>
      </c>
      <c r="I15" s="166">
        <v>9462046.3599999994</v>
      </c>
      <c r="J15" s="166">
        <v>2377903.15</v>
      </c>
      <c r="K15" s="167">
        <v>11839949.51</v>
      </c>
      <c r="M15" s="159">
        <v>44927</v>
      </c>
      <c r="N15" s="168">
        <v>44941</v>
      </c>
      <c r="O15" s="169">
        <v>28115797.25</v>
      </c>
      <c r="P15" s="169">
        <v>14210432.43</v>
      </c>
      <c r="Q15" s="170">
        <v>42326229.68</v>
      </c>
      <c r="S15" s="159">
        <v>44927</v>
      </c>
      <c r="T15" s="171">
        <v>44941</v>
      </c>
      <c r="U15" s="188"/>
      <c r="V15" s="188"/>
      <c r="W15" s="189"/>
      <c r="Y15" s="159">
        <v>44927</v>
      </c>
      <c r="Z15" s="174">
        <v>44941</v>
      </c>
      <c r="AA15" s="175"/>
      <c r="AB15" s="175"/>
      <c r="AC15" s="170"/>
      <c r="AE15" s="159">
        <v>44927</v>
      </c>
      <c r="AF15" s="176">
        <v>44941</v>
      </c>
      <c r="AG15" s="190"/>
      <c r="AH15" s="190"/>
      <c r="AI15" s="191"/>
      <c r="AK15" s="159">
        <v>44927</v>
      </c>
      <c r="AL15" s="174">
        <v>44941</v>
      </c>
      <c r="AM15" s="175"/>
      <c r="AN15" s="175"/>
      <c r="AO15" s="170"/>
      <c r="AQ15" s="159">
        <v>44927</v>
      </c>
      <c r="AR15" s="186">
        <v>44942</v>
      </c>
      <c r="AS15" s="181">
        <v>40300983.859999999</v>
      </c>
      <c r="AT15" s="181">
        <v>20618621.23</v>
      </c>
      <c r="AU15" s="181">
        <v>60919605.090000004</v>
      </c>
      <c r="AV15" s="182">
        <v>1</v>
      </c>
      <c r="AW15" s="182">
        <v>2023</v>
      </c>
      <c r="BB15" s="187"/>
      <c r="BC15" s="183"/>
      <c r="BD15" s="183"/>
      <c r="BE15" s="183"/>
      <c r="BF15" s="184"/>
      <c r="BG15" s="183"/>
      <c r="BI15" s="159"/>
      <c r="BJ15" s="183"/>
      <c r="BL15" s="185"/>
    </row>
    <row r="16" spans="1:64" s="164" customFormat="1">
      <c r="A16" s="159">
        <v>44958</v>
      </c>
      <c r="B16" s="160">
        <v>44972</v>
      </c>
      <c r="C16" s="162">
        <v>2726063.41</v>
      </c>
      <c r="D16" s="162">
        <v>3766100.42</v>
      </c>
      <c r="E16" s="163">
        <v>6492163.8300000001</v>
      </c>
      <c r="G16" s="159">
        <v>44958</v>
      </c>
      <c r="H16" s="165">
        <v>44972</v>
      </c>
      <c r="I16" s="166">
        <v>9472177.5299999993</v>
      </c>
      <c r="J16" s="166">
        <v>2176946.9</v>
      </c>
      <c r="K16" s="167">
        <v>11649124.43</v>
      </c>
      <c r="M16" s="159">
        <v>44958</v>
      </c>
      <c r="N16" s="168">
        <v>44972</v>
      </c>
      <c r="O16" s="169">
        <v>28446247.370000001</v>
      </c>
      <c r="P16" s="169">
        <v>14715618.08</v>
      </c>
      <c r="Q16" s="170">
        <v>43161865.450000003</v>
      </c>
      <c r="S16" s="159">
        <v>44958</v>
      </c>
      <c r="T16" s="171">
        <v>44972</v>
      </c>
      <c r="U16" s="188"/>
      <c r="V16" s="188"/>
      <c r="W16" s="189"/>
      <c r="Y16" s="159">
        <v>44958</v>
      </c>
      <c r="Z16" s="174">
        <v>44972</v>
      </c>
      <c r="AA16" s="175"/>
      <c r="AB16" s="175"/>
      <c r="AC16" s="170"/>
      <c r="AE16" s="159">
        <v>44958</v>
      </c>
      <c r="AF16" s="176">
        <v>44972</v>
      </c>
      <c r="AG16" s="190"/>
      <c r="AH16" s="190"/>
      <c r="AI16" s="191"/>
      <c r="AK16" s="159">
        <v>44958</v>
      </c>
      <c r="AL16" s="174">
        <v>44972</v>
      </c>
      <c r="AM16" s="175"/>
      <c r="AN16" s="175"/>
      <c r="AO16" s="170"/>
      <c r="AQ16" s="159">
        <v>44958</v>
      </c>
      <c r="AR16" s="186">
        <v>44972</v>
      </c>
      <c r="AS16" s="181">
        <v>40644488.310000002</v>
      </c>
      <c r="AT16" s="181">
        <v>20658665.399999999</v>
      </c>
      <c r="AU16" s="181">
        <v>61303153.710000001</v>
      </c>
      <c r="AV16" s="182">
        <v>2</v>
      </c>
      <c r="AW16" s="182">
        <v>2023</v>
      </c>
      <c r="BB16" s="187"/>
      <c r="BC16" s="183"/>
      <c r="BD16" s="183"/>
      <c r="BE16" s="183"/>
      <c r="BF16" s="184"/>
      <c r="BG16" s="183"/>
      <c r="BI16" s="159"/>
      <c r="BJ16" s="183"/>
      <c r="BL16" s="185"/>
    </row>
    <row r="17" spans="1:64" s="164" customFormat="1">
      <c r="A17" s="159">
        <v>44986</v>
      </c>
      <c r="B17" s="160">
        <v>45000</v>
      </c>
      <c r="C17" s="162">
        <v>2728791.7</v>
      </c>
      <c r="D17" s="162">
        <v>3503277</v>
      </c>
      <c r="E17" s="163">
        <v>6232068.7000000002</v>
      </c>
      <c r="G17" s="159">
        <v>44986</v>
      </c>
      <c r="H17" s="165">
        <v>45000</v>
      </c>
      <c r="I17" s="166">
        <v>9481643.0800000001</v>
      </c>
      <c r="J17" s="166">
        <v>1982739.97</v>
      </c>
      <c r="K17" s="167">
        <v>11464383.050000001</v>
      </c>
      <c r="M17" s="159">
        <v>44986</v>
      </c>
      <c r="N17" s="168">
        <v>45000</v>
      </c>
      <c r="O17" s="169">
        <v>28792118.489999998</v>
      </c>
      <c r="P17" s="169">
        <v>13727025.199999999</v>
      </c>
      <c r="Q17" s="170">
        <v>42519143.689999998</v>
      </c>
      <c r="S17" s="159">
        <v>44986</v>
      </c>
      <c r="T17" s="171">
        <v>45000</v>
      </c>
      <c r="U17" s="188"/>
      <c r="V17" s="188"/>
      <c r="W17" s="189"/>
      <c r="Y17" s="159">
        <v>44986</v>
      </c>
      <c r="Z17" s="174">
        <v>45000</v>
      </c>
      <c r="AA17" s="175">
        <v>14674191.85</v>
      </c>
      <c r="AB17" s="175">
        <v>35834452.020000003</v>
      </c>
      <c r="AC17" s="170">
        <v>50508643.869999997</v>
      </c>
      <c r="AE17" s="159">
        <v>44986</v>
      </c>
      <c r="AF17" s="176">
        <v>45000</v>
      </c>
      <c r="AG17" s="190">
        <v>47077110</v>
      </c>
      <c r="AH17" s="190">
        <v>19628384.030000001</v>
      </c>
      <c r="AI17" s="191">
        <v>66705494.030000001</v>
      </c>
      <c r="AK17" s="159">
        <v>44986</v>
      </c>
      <c r="AL17" s="174">
        <v>45000</v>
      </c>
      <c r="AM17" s="175">
        <v>26175000</v>
      </c>
      <c r="AN17" s="175">
        <v>20082789.170000002</v>
      </c>
      <c r="AO17" s="170">
        <v>46257789.170000002</v>
      </c>
      <c r="AQ17" s="159">
        <v>44986</v>
      </c>
      <c r="AR17" s="186">
        <v>45000</v>
      </c>
      <c r="AS17" s="181">
        <v>128928855.12</v>
      </c>
      <c r="AT17" s="181">
        <v>94758667.390000001</v>
      </c>
      <c r="AU17" s="181">
        <v>223687522.50999999</v>
      </c>
      <c r="AV17" s="182">
        <v>3</v>
      </c>
      <c r="AW17" s="182">
        <v>2023</v>
      </c>
      <c r="BB17" s="187"/>
      <c r="BC17" s="183"/>
      <c r="BD17" s="183"/>
      <c r="BE17" s="183"/>
      <c r="BF17" s="184"/>
      <c r="BG17" s="183"/>
      <c r="BI17" s="159"/>
      <c r="BJ17" s="183"/>
      <c r="BL17" s="185"/>
    </row>
    <row r="18" spans="1:64" s="164" customFormat="1">
      <c r="A18" s="159">
        <v>45017</v>
      </c>
      <c r="B18" s="160">
        <v>45033</v>
      </c>
      <c r="C18" s="162">
        <v>2731901.84</v>
      </c>
      <c r="D18" s="162">
        <v>4118307.99</v>
      </c>
      <c r="E18" s="163">
        <v>6850209.8300000001</v>
      </c>
      <c r="G18" s="159">
        <v>45017</v>
      </c>
      <c r="H18" s="165">
        <v>45033</v>
      </c>
      <c r="I18" s="166">
        <v>9492457.2300000004</v>
      </c>
      <c r="J18" s="166">
        <v>2280708.12</v>
      </c>
      <c r="K18" s="167">
        <v>11773165.35</v>
      </c>
      <c r="M18" s="159">
        <v>45017</v>
      </c>
      <c r="N18" s="168">
        <v>45031</v>
      </c>
      <c r="O18" s="169">
        <v>27328224.48</v>
      </c>
      <c r="P18" s="169">
        <v>14585809.02</v>
      </c>
      <c r="Q18" s="170">
        <v>41914033.5</v>
      </c>
      <c r="S18" s="159">
        <v>45017</v>
      </c>
      <c r="T18" s="171">
        <v>45031</v>
      </c>
      <c r="U18" s="188"/>
      <c r="V18" s="188"/>
      <c r="W18" s="189"/>
      <c r="Y18" s="159">
        <v>45017</v>
      </c>
      <c r="Z18" s="174">
        <v>45031</v>
      </c>
      <c r="AA18" s="175"/>
      <c r="AB18" s="175"/>
      <c r="AC18" s="170"/>
      <c r="AE18" s="159">
        <v>45017</v>
      </c>
      <c r="AF18" s="176">
        <v>45031</v>
      </c>
      <c r="AG18" s="190"/>
      <c r="AH18" s="190"/>
      <c r="AI18" s="191"/>
      <c r="AK18" s="159">
        <v>45017</v>
      </c>
      <c r="AL18" s="174">
        <v>45031</v>
      </c>
      <c r="AM18" s="175"/>
      <c r="AN18" s="175"/>
      <c r="AO18" s="170"/>
      <c r="AQ18" s="159">
        <v>45017</v>
      </c>
      <c r="AR18" s="186">
        <v>45033</v>
      </c>
      <c r="AS18" s="181">
        <v>39552583.549999997</v>
      </c>
      <c r="AT18" s="181">
        <v>20984825.129999999</v>
      </c>
      <c r="AU18" s="181">
        <v>60537408.679999992</v>
      </c>
      <c r="AV18" s="182">
        <v>4</v>
      </c>
      <c r="AW18" s="182">
        <v>2023</v>
      </c>
      <c r="BB18" s="187"/>
      <c r="BC18" s="183"/>
      <c r="BD18" s="183"/>
      <c r="BE18" s="183"/>
      <c r="BF18" s="184"/>
      <c r="BG18" s="183"/>
      <c r="BI18" s="159"/>
      <c r="BJ18" s="183"/>
      <c r="BL18" s="185"/>
    </row>
    <row r="19" spans="1:64" s="164" customFormat="1">
      <c r="A19" s="159">
        <v>45047</v>
      </c>
      <c r="B19" s="160">
        <v>45061</v>
      </c>
      <c r="C19" s="162">
        <v>2734445.78</v>
      </c>
      <c r="D19" s="162">
        <v>3481281.36</v>
      </c>
      <c r="E19" s="163">
        <v>6215727.1399999997</v>
      </c>
      <c r="G19" s="159">
        <v>45047</v>
      </c>
      <c r="H19" s="165">
        <v>45061</v>
      </c>
      <c r="I19" s="166">
        <v>9501323.3200000003</v>
      </c>
      <c r="J19" s="166">
        <v>1885205.45</v>
      </c>
      <c r="K19" s="167">
        <v>11386528.77</v>
      </c>
      <c r="M19" s="159">
        <v>45047</v>
      </c>
      <c r="N19" s="168">
        <v>45061</v>
      </c>
      <c r="O19" s="169">
        <v>27156049.510000002</v>
      </c>
      <c r="P19" s="169">
        <v>14696206.869999999</v>
      </c>
      <c r="Q19" s="170">
        <v>41852256.380000003</v>
      </c>
      <c r="S19" s="159">
        <v>45047</v>
      </c>
      <c r="T19" s="171">
        <v>45061</v>
      </c>
      <c r="U19" s="188">
        <v>93835230.780000001</v>
      </c>
      <c r="V19" s="188">
        <v>62959371.560000002</v>
      </c>
      <c r="W19" s="189">
        <v>156794602.34</v>
      </c>
      <c r="Y19" s="159">
        <v>45047</v>
      </c>
      <c r="Z19" s="174">
        <v>45061</v>
      </c>
      <c r="AA19" s="175"/>
      <c r="AB19" s="175"/>
      <c r="AC19" s="170"/>
      <c r="AE19" s="159">
        <v>45047</v>
      </c>
      <c r="AF19" s="176">
        <v>45061</v>
      </c>
      <c r="AG19" s="190"/>
      <c r="AH19" s="190"/>
      <c r="AI19" s="191"/>
      <c r="AK19" s="159">
        <v>45047</v>
      </c>
      <c r="AL19" s="174">
        <v>45061</v>
      </c>
      <c r="AM19" s="175"/>
      <c r="AN19" s="175"/>
      <c r="AO19" s="170"/>
      <c r="AQ19" s="159">
        <v>45047</v>
      </c>
      <c r="AR19" s="186">
        <v>45061</v>
      </c>
      <c r="AS19" s="181">
        <v>133227049.39</v>
      </c>
      <c r="AT19" s="181">
        <v>83022065.24000001</v>
      </c>
      <c r="AU19" s="181">
        <v>216249114.63</v>
      </c>
      <c r="AV19" s="182">
        <v>5</v>
      </c>
      <c r="AW19" s="182">
        <v>2023</v>
      </c>
      <c r="BB19" s="187"/>
      <c r="BC19" s="183"/>
      <c r="BD19" s="183"/>
      <c r="BE19" s="183"/>
      <c r="BF19" s="184"/>
      <c r="BG19" s="183"/>
      <c r="BI19" s="159"/>
      <c r="BJ19" s="183"/>
      <c r="BL19" s="185"/>
    </row>
    <row r="20" spans="1:64" s="164" customFormat="1">
      <c r="A20" s="159">
        <v>45078</v>
      </c>
      <c r="B20" s="160">
        <v>45092</v>
      </c>
      <c r="C20" s="162">
        <v>2737262.28</v>
      </c>
      <c r="D20" s="162">
        <v>3843133.87</v>
      </c>
      <c r="E20" s="163">
        <v>6580396.1500000004</v>
      </c>
      <c r="G20" s="159">
        <v>45078</v>
      </c>
      <c r="H20" s="165">
        <v>45092</v>
      </c>
      <c r="I20" s="166">
        <v>9511149.0099999998</v>
      </c>
      <c r="J20" s="166">
        <v>2033603.18</v>
      </c>
      <c r="K20" s="167">
        <v>11544752.189999999</v>
      </c>
      <c r="M20" s="159">
        <v>45078</v>
      </c>
      <c r="N20" s="168">
        <v>45092</v>
      </c>
      <c r="O20" s="169">
        <v>26760951.789999999</v>
      </c>
      <c r="P20" s="169">
        <v>15314144.800000001</v>
      </c>
      <c r="Q20" s="170">
        <v>42075096.590000004</v>
      </c>
      <c r="S20" s="159">
        <v>45078</v>
      </c>
      <c r="T20" s="171">
        <v>45092</v>
      </c>
      <c r="U20" s="188"/>
      <c r="V20" s="188"/>
      <c r="W20" s="189"/>
      <c r="Y20" s="159">
        <v>45078</v>
      </c>
      <c r="Z20" s="174">
        <v>45092</v>
      </c>
      <c r="AA20" s="175"/>
      <c r="AB20" s="175"/>
      <c r="AC20" s="170"/>
      <c r="AE20" s="159">
        <v>45078</v>
      </c>
      <c r="AF20" s="176">
        <v>45092</v>
      </c>
      <c r="AG20" s="190"/>
      <c r="AH20" s="190"/>
      <c r="AI20" s="191"/>
      <c r="AK20" s="159">
        <v>45078</v>
      </c>
      <c r="AL20" s="174">
        <v>45092</v>
      </c>
      <c r="AM20" s="175"/>
      <c r="AN20" s="175"/>
      <c r="AO20" s="170"/>
      <c r="AQ20" s="159">
        <v>45078</v>
      </c>
      <c r="AR20" s="186">
        <v>45092</v>
      </c>
      <c r="AS20" s="181">
        <v>39009363.079999998</v>
      </c>
      <c r="AT20" s="181">
        <v>21190881.850000001</v>
      </c>
      <c r="AU20" s="181">
        <v>60200244.93</v>
      </c>
      <c r="AV20" s="182">
        <v>6</v>
      </c>
      <c r="AW20" s="182">
        <v>2023</v>
      </c>
      <c r="BB20" s="187"/>
      <c r="BC20" s="183"/>
      <c r="BD20" s="183"/>
      <c r="BE20" s="183"/>
      <c r="BF20" s="184"/>
      <c r="BG20" s="183"/>
      <c r="BI20" s="159"/>
      <c r="BJ20" s="183"/>
      <c r="BL20" s="185"/>
    </row>
    <row r="21" spans="1:64" s="164" customFormat="1">
      <c r="A21" s="159">
        <v>45108</v>
      </c>
      <c r="B21" s="160">
        <v>45124</v>
      </c>
      <c r="C21" s="162">
        <v>2739853.63</v>
      </c>
      <c r="D21" s="162">
        <v>3954483.96</v>
      </c>
      <c r="E21" s="163">
        <v>6694337.5899999999</v>
      </c>
      <c r="G21" s="159">
        <v>45108</v>
      </c>
      <c r="H21" s="165">
        <v>45124</v>
      </c>
      <c r="I21" s="166">
        <v>9520196.4600000009</v>
      </c>
      <c r="J21" s="166">
        <v>2043177.26</v>
      </c>
      <c r="K21" s="167">
        <v>11563373.720000001</v>
      </c>
      <c r="M21" s="159">
        <v>45108</v>
      </c>
      <c r="N21" s="168">
        <v>45122</v>
      </c>
      <c r="O21" s="169">
        <v>26342381.640000001</v>
      </c>
      <c r="P21" s="169">
        <v>14693394.41</v>
      </c>
      <c r="Q21" s="170">
        <v>41035776.049999997</v>
      </c>
      <c r="S21" s="159">
        <v>45108</v>
      </c>
      <c r="T21" s="171">
        <v>45122</v>
      </c>
      <c r="U21" s="188"/>
      <c r="V21" s="188"/>
      <c r="W21" s="189"/>
      <c r="Y21" s="159">
        <v>45108</v>
      </c>
      <c r="Z21" s="174">
        <v>45122</v>
      </c>
      <c r="AA21" s="175"/>
      <c r="AB21" s="175"/>
      <c r="AC21" s="170"/>
      <c r="AE21" s="159">
        <v>45108</v>
      </c>
      <c r="AF21" s="176">
        <v>45122</v>
      </c>
      <c r="AG21" s="190"/>
      <c r="AH21" s="190"/>
      <c r="AI21" s="191"/>
      <c r="AK21" s="159">
        <v>45108</v>
      </c>
      <c r="AL21" s="174">
        <v>45122</v>
      </c>
      <c r="AM21" s="175"/>
      <c r="AN21" s="175"/>
      <c r="AO21" s="170"/>
      <c r="AQ21" s="159">
        <v>45108</v>
      </c>
      <c r="AR21" s="186">
        <v>45124</v>
      </c>
      <c r="AS21" s="181">
        <v>38602431.730000004</v>
      </c>
      <c r="AT21" s="181">
        <v>20691055.629999999</v>
      </c>
      <c r="AU21" s="181">
        <v>59293487.359999999</v>
      </c>
      <c r="AV21" s="182">
        <v>7</v>
      </c>
      <c r="AW21" s="182">
        <v>2023</v>
      </c>
      <c r="BB21" s="187"/>
      <c r="BC21" s="183"/>
      <c r="BD21" s="183"/>
      <c r="BE21" s="183"/>
      <c r="BF21" s="184"/>
      <c r="BG21" s="183"/>
      <c r="BI21" s="159"/>
      <c r="BJ21" s="183"/>
      <c r="BL21" s="185"/>
    </row>
    <row r="22" spans="1:64" s="164" customFormat="1">
      <c r="A22" s="159">
        <v>45139</v>
      </c>
      <c r="B22" s="160">
        <v>45153</v>
      </c>
      <c r="C22" s="162">
        <v>2741915.64</v>
      </c>
      <c r="D22" s="162">
        <v>3570229.89</v>
      </c>
      <c r="E22" s="163">
        <v>6312145.5300000003</v>
      </c>
      <c r="G22" s="159">
        <v>45139</v>
      </c>
      <c r="H22" s="165">
        <v>45153</v>
      </c>
      <c r="I22" s="166">
        <v>9527400.2100000009</v>
      </c>
      <c r="J22" s="166">
        <v>1799710.82</v>
      </c>
      <c r="K22" s="167">
        <v>11327111.029999999</v>
      </c>
      <c r="M22" s="159">
        <v>45139</v>
      </c>
      <c r="N22" s="168">
        <v>45153</v>
      </c>
      <c r="O22" s="169">
        <v>27191737.57</v>
      </c>
      <c r="P22" s="169">
        <v>16630375.869999999</v>
      </c>
      <c r="Q22" s="170">
        <v>43822113.439999998</v>
      </c>
      <c r="S22" s="159">
        <v>45139</v>
      </c>
      <c r="T22" s="171">
        <v>45153</v>
      </c>
      <c r="U22" s="188"/>
      <c r="V22" s="188"/>
      <c r="W22" s="189"/>
      <c r="Y22" s="159">
        <v>45139</v>
      </c>
      <c r="Z22" s="174">
        <v>45153</v>
      </c>
      <c r="AA22" s="175"/>
      <c r="AB22" s="175"/>
      <c r="AC22" s="170"/>
      <c r="AE22" s="159">
        <v>45139</v>
      </c>
      <c r="AF22" s="176">
        <v>45153</v>
      </c>
      <c r="AG22" s="190"/>
      <c r="AH22" s="190"/>
      <c r="AI22" s="191"/>
      <c r="AK22" s="159">
        <v>45139</v>
      </c>
      <c r="AL22" s="174">
        <v>45153</v>
      </c>
      <c r="AM22" s="175"/>
      <c r="AN22" s="175"/>
      <c r="AO22" s="170"/>
      <c r="AQ22" s="159">
        <v>45139</v>
      </c>
      <c r="AR22" s="186">
        <v>45153</v>
      </c>
      <c r="AS22" s="181">
        <v>39461053.420000002</v>
      </c>
      <c r="AT22" s="181">
        <v>22000316.579999998</v>
      </c>
      <c r="AU22" s="181">
        <v>61461370</v>
      </c>
      <c r="AV22" s="182">
        <v>8</v>
      </c>
      <c r="AW22" s="182">
        <v>2023</v>
      </c>
      <c r="BB22" s="187"/>
      <c r="BC22" s="183"/>
      <c r="BD22" s="183"/>
      <c r="BE22" s="183"/>
      <c r="BF22" s="184"/>
      <c r="BG22" s="183"/>
      <c r="BI22" s="159"/>
      <c r="BJ22" s="183"/>
      <c r="BL22" s="185"/>
    </row>
    <row r="23" spans="1:64" s="164" customFormat="1">
      <c r="A23" s="159">
        <v>45170</v>
      </c>
      <c r="B23" s="160">
        <v>45184</v>
      </c>
      <c r="C23" s="162">
        <v>2744119.86</v>
      </c>
      <c r="D23" s="162">
        <v>3803992.82</v>
      </c>
      <c r="E23" s="163">
        <v>6548112.6799999997</v>
      </c>
      <c r="G23" s="159">
        <v>45170</v>
      </c>
      <c r="H23" s="165">
        <v>45184</v>
      </c>
      <c r="I23" s="166">
        <v>9535106.8200000003</v>
      </c>
      <c r="J23" s="166">
        <v>1869265.49</v>
      </c>
      <c r="K23" s="167">
        <v>11404372.310000001</v>
      </c>
      <c r="M23" s="159">
        <v>45170</v>
      </c>
      <c r="N23" s="168">
        <v>45184</v>
      </c>
      <c r="O23" s="169">
        <v>26911455.289999999</v>
      </c>
      <c r="P23" s="169">
        <v>17064462.760000002</v>
      </c>
      <c r="Q23" s="170">
        <v>43975918.049999997</v>
      </c>
      <c r="S23" s="159">
        <v>45170</v>
      </c>
      <c r="T23" s="171">
        <v>45184</v>
      </c>
      <c r="U23" s="188"/>
      <c r="V23" s="188"/>
      <c r="W23" s="189"/>
      <c r="Y23" s="159">
        <v>45170</v>
      </c>
      <c r="Z23" s="174">
        <v>45184</v>
      </c>
      <c r="AA23" s="175">
        <v>13686942.92</v>
      </c>
      <c r="AB23" s="175">
        <v>37034990.93</v>
      </c>
      <c r="AC23" s="170">
        <v>50721933.850000001</v>
      </c>
      <c r="AE23" s="159">
        <v>45170</v>
      </c>
      <c r="AF23" s="176">
        <v>45184</v>
      </c>
      <c r="AG23" s="190">
        <v>43884000</v>
      </c>
      <c r="AH23" s="190">
        <v>20540787.59</v>
      </c>
      <c r="AI23" s="191">
        <v>64424787.590000004</v>
      </c>
      <c r="AK23" s="159">
        <v>45170</v>
      </c>
      <c r="AL23" s="174">
        <v>45184</v>
      </c>
      <c r="AM23" s="175">
        <v>48801579.600000001</v>
      </c>
      <c r="AN23" s="175">
        <v>23082886.25</v>
      </c>
      <c r="AO23" s="170">
        <v>71884465.849999994</v>
      </c>
      <c r="AQ23" s="159">
        <v>45170</v>
      </c>
      <c r="AR23" s="186">
        <v>45184</v>
      </c>
      <c r="AS23" s="181">
        <v>145563204.49000001</v>
      </c>
      <c r="AT23" s="181">
        <v>103396385.84</v>
      </c>
      <c r="AU23" s="181">
        <v>248959590.33000001</v>
      </c>
      <c r="AV23" s="182">
        <v>9</v>
      </c>
      <c r="AW23" s="182">
        <v>2023</v>
      </c>
      <c r="BB23" s="187"/>
      <c r="BC23" s="183"/>
      <c r="BD23" s="183"/>
      <c r="BE23" s="183"/>
      <c r="BF23" s="184"/>
      <c r="BG23" s="183"/>
      <c r="BI23" s="159"/>
      <c r="BJ23" s="183"/>
      <c r="BL23" s="185"/>
    </row>
    <row r="24" spans="1:64" s="164" customFormat="1">
      <c r="A24" s="159">
        <v>45200</v>
      </c>
      <c r="B24" s="160">
        <v>45215</v>
      </c>
      <c r="C24" s="162">
        <v>2745850.06</v>
      </c>
      <c r="D24" s="162">
        <v>3790124.65</v>
      </c>
      <c r="E24" s="163">
        <v>6535974.71</v>
      </c>
      <c r="G24" s="159">
        <v>45200</v>
      </c>
      <c r="H24" s="165">
        <v>45215</v>
      </c>
      <c r="I24" s="166">
        <v>9541144.0500000007</v>
      </c>
      <c r="J24" s="166">
        <v>1813926.52</v>
      </c>
      <c r="K24" s="167">
        <v>11355070.57</v>
      </c>
      <c r="M24" s="159">
        <v>45200</v>
      </c>
      <c r="N24" s="168">
        <v>45214</v>
      </c>
      <c r="O24" s="169">
        <v>24815889.91</v>
      </c>
      <c r="P24" s="169">
        <v>14026852.199999999</v>
      </c>
      <c r="Q24" s="170">
        <v>38842742.109999999</v>
      </c>
      <c r="S24" s="159">
        <v>45200</v>
      </c>
      <c r="T24" s="171">
        <v>45214</v>
      </c>
      <c r="U24" s="188"/>
      <c r="V24" s="188"/>
      <c r="W24" s="189"/>
      <c r="Y24" s="159">
        <v>45200</v>
      </c>
      <c r="Z24" s="174">
        <v>45214</v>
      </c>
      <c r="AA24" s="175"/>
      <c r="AB24" s="175"/>
      <c r="AC24" s="170"/>
      <c r="AE24" s="159">
        <v>45200</v>
      </c>
      <c r="AF24" s="176">
        <v>45214</v>
      </c>
      <c r="AG24" s="190"/>
      <c r="AH24" s="190"/>
      <c r="AI24" s="191"/>
      <c r="AK24" s="159">
        <v>45200</v>
      </c>
      <c r="AL24" s="174">
        <v>45214</v>
      </c>
      <c r="AM24" s="175"/>
      <c r="AN24" s="175"/>
      <c r="AO24" s="170"/>
      <c r="AQ24" s="159">
        <v>45200</v>
      </c>
      <c r="AR24" s="186">
        <v>45215</v>
      </c>
      <c r="AS24" s="181">
        <v>37102884.020000003</v>
      </c>
      <c r="AT24" s="181">
        <v>19630903.369999997</v>
      </c>
      <c r="AU24" s="181">
        <v>56733787.390000001</v>
      </c>
      <c r="AV24" s="182">
        <v>10</v>
      </c>
      <c r="AW24" s="182">
        <v>2023</v>
      </c>
      <c r="BB24" s="187"/>
      <c r="BC24" s="183"/>
      <c r="BD24" s="183"/>
      <c r="BE24" s="183"/>
      <c r="BF24" s="184"/>
      <c r="BG24" s="183"/>
      <c r="BI24" s="159"/>
      <c r="BJ24" s="183"/>
      <c r="BL24" s="185"/>
    </row>
    <row r="25" spans="1:64" s="164" customFormat="1">
      <c r="A25" s="159">
        <v>45231</v>
      </c>
      <c r="B25" s="160">
        <v>45246</v>
      </c>
      <c r="C25" s="162">
        <v>2747074.63</v>
      </c>
      <c r="D25" s="162">
        <v>3775541.05</v>
      </c>
      <c r="E25" s="163">
        <v>6522615.6799999997</v>
      </c>
      <c r="G25" s="159">
        <v>45231</v>
      </c>
      <c r="H25" s="165">
        <v>45246</v>
      </c>
      <c r="I25" s="166">
        <v>9545396.9900000002</v>
      </c>
      <c r="J25" s="166">
        <v>1758187.38</v>
      </c>
      <c r="K25" s="167">
        <v>11303584.369999999</v>
      </c>
      <c r="M25" s="159">
        <v>45231</v>
      </c>
      <c r="N25" s="168">
        <v>45245</v>
      </c>
      <c r="O25" s="169">
        <v>26766459.280000001</v>
      </c>
      <c r="P25" s="169">
        <v>15624960.9</v>
      </c>
      <c r="Q25" s="170">
        <v>42391420.18</v>
      </c>
      <c r="S25" s="159">
        <v>45231</v>
      </c>
      <c r="T25" s="171">
        <v>45245</v>
      </c>
      <c r="U25" s="188">
        <v>92250782.530000001</v>
      </c>
      <c r="V25" s="188">
        <v>69046940.609999999</v>
      </c>
      <c r="W25" s="189">
        <v>161297723.13999999</v>
      </c>
      <c r="Y25" s="159">
        <v>45231</v>
      </c>
      <c r="Z25" s="174">
        <v>45245</v>
      </c>
      <c r="AA25" s="175"/>
      <c r="AB25" s="175"/>
      <c r="AC25" s="170"/>
      <c r="AE25" s="159">
        <v>45231</v>
      </c>
      <c r="AF25" s="176">
        <v>45245</v>
      </c>
      <c r="AG25" s="190"/>
      <c r="AH25" s="190"/>
      <c r="AI25" s="191"/>
      <c r="AK25" s="159">
        <v>45231</v>
      </c>
      <c r="AL25" s="174">
        <v>45245</v>
      </c>
      <c r="AM25" s="175"/>
      <c r="AN25" s="175"/>
      <c r="AO25" s="170"/>
      <c r="AQ25" s="159">
        <v>45231</v>
      </c>
      <c r="AR25" s="186">
        <v>45246</v>
      </c>
      <c r="AS25" s="181">
        <v>131309713.43000001</v>
      </c>
      <c r="AT25" s="181">
        <v>90205629.939999998</v>
      </c>
      <c r="AU25" s="181">
        <v>221515343.37</v>
      </c>
      <c r="AV25" s="182">
        <v>11</v>
      </c>
      <c r="AW25" s="182">
        <v>2023</v>
      </c>
      <c r="BB25" s="187"/>
      <c r="BC25" s="183"/>
      <c r="BD25" s="183"/>
      <c r="BE25" s="183"/>
      <c r="BF25" s="184"/>
      <c r="BG25" s="183"/>
      <c r="BI25" s="159"/>
      <c r="BJ25" s="183"/>
      <c r="BL25" s="185"/>
    </row>
    <row r="26" spans="1:64" s="164" customFormat="1">
      <c r="A26" s="159">
        <v>45261</v>
      </c>
      <c r="B26" s="160">
        <v>45275</v>
      </c>
      <c r="C26" s="162">
        <v>2748220.19</v>
      </c>
      <c r="D26" s="162">
        <v>3517529.41</v>
      </c>
      <c r="E26" s="163">
        <v>6265749.5999999996</v>
      </c>
      <c r="G26" s="159">
        <v>45261</v>
      </c>
      <c r="H26" s="165">
        <v>45275</v>
      </c>
      <c r="I26" s="166">
        <v>9549377.2599999998</v>
      </c>
      <c r="J26" s="166">
        <v>1592216.54</v>
      </c>
      <c r="K26" s="167">
        <v>11141593.800000001</v>
      </c>
      <c r="M26" s="159">
        <v>45261</v>
      </c>
      <c r="N26" s="168">
        <v>45275</v>
      </c>
      <c r="O26" s="169">
        <v>26898639.32</v>
      </c>
      <c r="P26" s="169">
        <v>15106611.85</v>
      </c>
      <c r="Q26" s="170">
        <v>42005251.170000002</v>
      </c>
      <c r="S26" s="159">
        <v>45261</v>
      </c>
      <c r="T26" s="171">
        <v>45275</v>
      </c>
      <c r="U26" s="188"/>
      <c r="V26" s="188"/>
      <c r="W26" s="189"/>
      <c r="Y26" s="159">
        <v>45261</v>
      </c>
      <c r="Z26" s="174">
        <v>45275</v>
      </c>
      <c r="AA26" s="175"/>
      <c r="AB26" s="175"/>
      <c r="AC26" s="170"/>
      <c r="AE26" s="159">
        <v>45261</v>
      </c>
      <c r="AF26" s="176">
        <v>45275</v>
      </c>
      <c r="AG26" s="190"/>
      <c r="AH26" s="190"/>
      <c r="AI26" s="191"/>
      <c r="AK26" s="159">
        <v>45261</v>
      </c>
      <c r="AL26" s="174">
        <v>45275</v>
      </c>
      <c r="AM26" s="175"/>
      <c r="AN26" s="175"/>
      <c r="AO26" s="170"/>
      <c r="AQ26" s="159">
        <v>45261</v>
      </c>
      <c r="AR26" s="186">
        <v>45275</v>
      </c>
      <c r="AS26" s="181">
        <v>39196236.769999996</v>
      </c>
      <c r="AT26" s="181">
        <v>20216357.800000001</v>
      </c>
      <c r="AU26" s="181">
        <v>59412594.569999993</v>
      </c>
      <c r="AV26" s="182">
        <v>12</v>
      </c>
      <c r="AW26" s="182">
        <v>2023</v>
      </c>
      <c r="BB26" s="187"/>
      <c r="BC26" s="183"/>
      <c r="BD26" s="183"/>
      <c r="BE26" s="183"/>
      <c r="BF26" s="184"/>
      <c r="BG26" s="183"/>
      <c r="BI26" s="159"/>
      <c r="BJ26" s="183"/>
      <c r="BL26" s="185"/>
    </row>
    <row r="27" spans="1:64" s="164" customFormat="1">
      <c r="A27" s="159">
        <v>45292</v>
      </c>
      <c r="B27" s="176">
        <v>45306</v>
      </c>
      <c r="C27" s="190">
        <v>2749425.38</v>
      </c>
      <c r="D27" s="190">
        <v>3746197.56</v>
      </c>
      <c r="E27" s="163">
        <v>6495622.9399999995</v>
      </c>
      <c r="F27" s="192"/>
      <c r="G27" s="159">
        <v>45292</v>
      </c>
      <c r="H27" s="165">
        <v>45306</v>
      </c>
      <c r="I27" s="193">
        <v>9553564.1298454255</v>
      </c>
      <c r="J27" s="193">
        <v>1646499.53</v>
      </c>
      <c r="K27" s="167">
        <v>11200063.659845425</v>
      </c>
      <c r="M27" s="159">
        <v>45292</v>
      </c>
      <c r="N27" s="168">
        <v>45306</v>
      </c>
      <c r="O27" s="175">
        <v>26788489.289999999</v>
      </c>
      <c r="P27" s="175">
        <v>15484989.59</v>
      </c>
      <c r="Q27" s="170">
        <v>42273478.879999995</v>
      </c>
      <c r="S27" s="159">
        <v>45292</v>
      </c>
      <c r="T27" s="171">
        <v>45306</v>
      </c>
      <c r="U27" s="188">
        <v>0</v>
      </c>
      <c r="V27" s="188">
        <v>0</v>
      </c>
      <c r="W27" s="189">
        <v>0</v>
      </c>
      <c r="Y27" s="159">
        <v>45292</v>
      </c>
      <c r="Z27" s="174">
        <v>45306</v>
      </c>
      <c r="AA27" s="175">
        <v>0</v>
      </c>
      <c r="AB27" s="175">
        <v>0</v>
      </c>
      <c r="AC27" s="170">
        <v>0</v>
      </c>
      <c r="AE27" s="159">
        <v>45292</v>
      </c>
      <c r="AF27" s="176">
        <v>45306</v>
      </c>
      <c r="AG27" s="190">
        <v>0</v>
      </c>
      <c r="AH27" s="190">
        <v>0</v>
      </c>
      <c r="AI27" s="191">
        <v>0</v>
      </c>
      <c r="AK27" s="159">
        <v>45292</v>
      </c>
      <c r="AL27" s="174">
        <v>45306</v>
      </c>
      <c r="AM27" s="175">
        <v>0</v>
      </c>
      <c r="AN27" s="175">
        <v>0</v>
      </c>
      <c r="AO27" s="170">
        <v>0</v>
      </c>
      <c r="AQ27" s="159">
        <v>45292</v>
      </c>
      <c r="AR27" s="186">
        <v>45306</v>
      </c>
      <c r="AS27" s="181">
        <v>39091478.799845427</v>
      </c>
      <c r="AT27" s="181">
        <v>20877686.68</v>
      </c>
      <c r="AU27" s="181">
        <v>59969165.479845427</v>
      </c>
      <c r="AV27" s="182">
        <v>1</v>
      </c>
      <c r="AW27" s="182">
        <v>2024</v>
      </c>
      <c r="BB27" s="187"/>
      <c r="BC27" s="183"/>
      <c r="BD27" s="183"/>
      <c r="BE27" s="183"/>
      <c r="BF27" s="184"/>
      <c r="BG27" s="183"/>
      <c r="BI27" s="159"/>
      <c r="BJ27" s="183"/>
      <c r="BL27" s="185"/>
    </row>
    <row r="28" spans="1:64" s="164" customFormat="1">
      <c r="A28" s="159">
        <v>45323</v>
      </c>
      <c r="B28" s="176">
        <v>45337</v>
      </c>
      <c r="C28" s="190">
        <v>2750609.13</v>
      </c>
      <c r="D28" s="190">
        <v>3731515.64</v>
      </c>
      <c r="E28" s="163">
        <v>6482124.7699999996</v>
      </c>
      <c r="F28" s="192"/>
      <c r="G28" s="159">
        <v>45323</v>
      </c>
      <c r="H28" s="165">
        <v>45337</v>
      </c>
      <c r="I28" s="193">
        <v>9557668.0916243363</v>
      </c>
      <c r="J28" s="193">
        <v>1590586.45</v>
      </c>
      <c r="K28" s="167">
        <v>11148254.541624336</v>
      </c>
      <c r="M28" s="159">
        <v>45323</v>
      </c>
      <c r="N28" s="168">
        <v>45337</v>
      </c>
      <c r="O28" s="175">
        <v>27397068.25</v>
      </c>
      <c r="P28" s="175">
        <v>15594583.279999999</v>
      </c>
      <c r="Q28" s="170">
        <v>42991651.530000001</v>
      </c>
      <c r="S28" s="159">
        <v>45323</v>
      </c>
      <c r="T28" s="171">
        <v>45337</v>
      </c>
      <c r="U28" s="188">
        <v>0</v>
      </c>
      <c r="V28" s="188">
        <v>0</v>
      </c>
      <c r="W28" s="189">
        <v>0</v>
      </c>
      <c r="Y28" s="159">
        <v>45323</v>
      </c>
      <c r="Z28" s="174">
        <v>45337</v>
      </c>
      <c r="AA28" s="175">
        <v>0</v>
      </c>
      <c r="AB28" s="175">
        <v>0</v>
      </c>
      <c r="AC28" s="170">
        <v>0</v>
      </c>
      <c r="AE28" s="159">
        <v>45323</v>
      </c>
      <c r="AF28" s="176">
        <v>45337</v>
      </c>
      <c r="AG28" s="190">
        <v>0</v>
      </c>
      <c r="AH28" s="190">
        <v>0</v>
      </c>
      <c r="AI28" s="191">
        <v>0</v>
      </c>
      <c r="AK28" s="159">
        <v>45323</v>
      </c>
      <c r="AL28" s="174">
        <v>45337</v>
      </c>
      <c r="AM28" s="175">
        <v>0</v>
      </c>
      <c r="AN28" s="175">
        <v>0</v>
      </c>
      <c r="AO28" s="170">
        <v>0</v>
      </c>
      <c r="AQ28" s="159">
        <v>45323</v>
      </c>
      <c r="AR28" s="186">
        <v>45337</v>
      </c>
      <c r="AS28" s="181">
        <v>39705345.471624337</v>
      </c>
      <c r="AT28" s="181">
        <v>20916685.369999997</v>
      </c>
      <c r="AU28" s="181">
        <v>60622030.841624334</v>
      </c>
      <c r="AV28" s="182">
        <v>2</v>
      </c>
      <c r="AW28" s="182">
        <v>2024</v>
      </c>
      <c r="BB28" s="187"/>
      <c r="BC28" s="183"/>
      <c r="BD28" s="183"/>
      <c r="BE28" s="183"/>
      <c r="BF28" s="184"/>
      <c r="BG28" s="183"/>
      <c r="BI28" s="159"/>
      <c r="BJ28" s="183"/>
      <c r="BL28" s="185"/>
    </row>
    <row r="29" spans="1:64" s="164" customFormat="1">
      <c r="A29" s="159">
        <v>45352</v>
      </c>
      <c r="B29" s="176">
        <v>45366</v>
      </c>
      <c r="C29" s="190">
        <v>2751716.5100000002</v>
      </c>
      <c r="D29" s="190">
        <v>3476265.33</v>
      </c>
      <c r="E29" s="163">
        <v>6227981.8399999999</v>
      </c>
      <c r="F29" s="192"/>
      <c r="G29" s="159">
        <v>45352</v>
      </c>
      <c r="H29" s="165">
        <v>45366</v>
      </c>
      <c r="I29" s="193">
        <v>9561508.8873731568</v>
      </c>
      <c r="J29" s="193">
        <v>1435303.4</v>
      </c>
      <c r="K29" s="167">
        <v>10996812.287373157</v>
      </c>
      <c r="M29" s="159">
        <v>45352</v>
      </c>
      <c r="N29" s="168">
        <v>45366</v>
      </c>
      <c r="O29" s="175">
        <v>27422310.75</v>
      </c>
      <c r="P29" s="175">
        <v>14467478.949999999</v>
      </c>
      <c r="Q29" s="170">
        <v>41889789.700000003</v>
      </c>
      <c r="S29" s="159">
        <v>45352</v>
      </c>
      <c r="T29" s="171">
        <v>45366</v>
      </c>
      <c r="U29" s="188">
        <v>0</v>
      </c>
      <c r="V29" s="188">
        <v>0</v>
      </c>
      <c r="W29" s="189">
        <v>0</v>
      </c>
      <c r="Y29" s="159">
        <v>45352</v>
      </c>
      <c r="Z29" s="174">
        <v>45366</v>
      </c>
      <c r="AA29" s="175">
        <v>20905965.563999999</v>
      </c>
      <c r="AB29" s="175">
        <v>41535667.359999999</v>
      </c>
      <c r="AC29" s="170">
        <v>62441632.923999995</v>
      </c>
      <c r="AE29" s="159">
        <v>45352</v>
      </c>
      <c r="AF29" s="176">
        <v>45366</v>
      </c>
      <c r="AG29" s="190">
        <v>19905527.081999999</v>
      </c>
      <c r="AH29" s="190">
        <v>20751947.07</v>
      </c>
      <c r="AI29" s="191">
        <v>40657474.151999995</v>
      </c>
      <c r="AK29" s="159">
        <v>45352</v>
      </c>
      <c r="AL29" s="174">
        <v>45366</v>
      </c>
      <c r="AM29" s="175">
        <v>49789422.406999998</v>
      </c>
      <c r="AN29" s="175">
        <v>22487034.84</v>
      </c>
      <c r="AO29" s="170">
        <v>72276457.246999994</v>
      </c>
      <c r="AQ29" s="159">
        <v>45352</v>
      </c>
      <c r="AR29" s="186">
        <v>45366</v>
      </c>
      <c r="AS29" s="181">
        <v>130336451.20037314</v>
      </c>
      <c r="AT29" s="181">
        <v>104153696.95</v>
      </c>
      <c r="AU29" s="181">
        <v>234490148.15037316</v>
      </c>
      <c r="AV29" s="182">
        <v>3</v>
      </c>
      <c r="AW29" s="182">
        <v>2024</v>
      </c>
      <c r="BB29" s="187"/>
      <c r="BC29" s="183"/>
      <c r="BD29" s="183"/>
      <c r="BE29" s="183"/>
      <c r="BF29" s="184"/>
      <c r="BG29" s="183"/>
      <c r="BI29" s="159"/>
      <c r="BJ29" s="183"/>
      <c r="BL29" s="185"/>
    </row>
    <row r="30" spans="1:64" s="164" customFormat="1">
      <c r="A30" s="159">
        <v>45383</v>
      </c>
      <c r="B30" s="176">
        <v>45397</v>
      </c>
      <c r="C30" s="190">
        <v>2753047.73</v>
      </c>
      <c r="D30" s="190">
        <v>3702205.33</v>
      </c>
      <c r="E30" s="163">
        <v>6455253.0600000005</v>
      </c>
      <c r="F30" s="192"/>
      <c r="G30" s="159">
        <v>45383</v>
      </c>
      <c r="H30" s="165">
        <v>45397</v>
      </c>
      <c r="I30" s="193">
        <v>9566104.8352703825</v>
      </c>
      <c r="J30" s="193">
        <v>1478649.7499999998</v>
      </c>
      <c r="K30" s="167">
        <v>11044754.585270382</v>
      </c>
      <c r="M30" s="159">
        <v>45383</v>
      </c>
      <c r="N30" s="168">
        <v>45397</v>
      </c>
      <c r="O30" s="175">
        <v>28247977.300000001</v>
      </c>
      <c r="P30" s="175">
        <v>15839571.57</v>
      </c>
      <c r="Q30" s="170">
        <v>44087548.870000005</v>
      </c>
      <c r="S30" s="159">
        <v>45383</v>
      </c>
      <c r="T30" s="171">
        <v>45397</v>
      </c>
      <c r="U30" s="188">
        <v>0</v>
      </c>
      <c r="V30" s="188">
        <v>0</v>
      </c>
      <c r="W30" s="189">
        <v>0</v>
      </c>
      <c r="Y30" s="159">
        <v>45383</v>
      </c>
      <c r="Z30" s="174">
        <v>45397</v>
      </c>
      <c r="AA30" s="175">
        <v>0</v>
      </c>
      <c r="AB30" s="175">
        <v>0</v>
      </c>
      <c r="AC30" s="170">
        <v>0</v>
      </c>
      <c r="AE30" s="159">
        <v>45383</v>
      </c>
      <c r="AF30" s="176">
        <v>45397</v>
      </c>
      <c r="AG30" s="190">
        <v>0</v>
      </c>
      <c r="AH30" s="190">
        <v>0</v>
      </c>
      <c r="AI30" s="191">
        <v>0</v>
      </c>
      <c r="AK30" s="159">
        <v>45383</v>
      </c>
      <c r="AL30" s="174">
        <v>45397</v>
      </c>
      <c r="AM30" s="175">
        <v>0</v>
      </c>
      <c r="AN30" s="175">
        <v>0</v>
      </c>
      <c r="AO30" s="170">
        <v>0</v>
      </c>
      <c r="AQ30" s="159">
        <v>45383</v>
      </c>
      <c r="AR30" s="186">
        <v>45397</v>
      </c>
      <c r="AS30" s="181">
        <v>40567129.865270384</v>
      </c>
      <c r="AT30" s="181">
        <v>21020426.649999999</v>
      </c>
      <c r="AU30" s="181">
        <v>61587556.515270382</v>
      </c>
      <c r="AV30" s="182">
        <v>4</v>
      </c>
      <c r="AW30" s="182">
        <v>2024</v>
      </c>
      <c r="BB30" s="187"/>
      <c r="BC30" s="183"/>
      <c r="BD30" s="183"/>
      <c r="BE30" s="183"/>
      <c r="BF30" s="184"/>
      <c r="BG30" s="183"/>
      <c r="BI30" s="159"/>
      <c r="BJ30" s="183"/>
      <c r="BL30" s="185"/>
    </row>
    <row r="31" spans="1:64" s="164" customFormat="1">
      <c r="A31" s="159">
        <v>45413</v>
      </c>
      <c r="B31" s="176">
        <v>45427</v>
      </c>
      <c r="C31" s="190">
        <v>2754509.3099999996</v>
      </c>
      <c r="D31" s="190">
        <v>3568549.57</v>
      </c>
      <c r="E31" s="163">
        <v>6323058.879999999</v>
      </c>
      <c r="F31" s="192"/>
      <c r="G31" s="159">
        <v>45413</v>
      </c>
      <c r="H31" s="165">
        <v>45427</v>
      </c>
      <c r="I31" s="193">
        <v>9571129.0368135348</v>
      </c>
      <c r="J31" s="193">
        <v>1376700.52</v>
      </c>
      <c r="K31" s="167">
        <v>10947829.556813534</v>
      </c>
      <c r="M31" s="159">
        <v>45413</v>
      </c>
      <c r="N31" s="168">
        <v>45427</v>
      </c>
      <c r="O31" s="175">
        <v>28270243.129999999</v>
      </c>
      <c r="P31" s="175">
        <v>15192949.07</v>
      </c>
      <c r="Q31" s="170">
        <v>43463192.200000003</v>
      </c>
      <c r="S31" s="159">
        <v>45413</v>
      </c>
      <c r="T31" s="171">
        <v>45427</v>
      </c>
      <c r="U31" s="188">
        <v>97541660.36622113</v>
      </c>
      <c r="V31" s="188">
        <v>72840865.63377887</v>
      </c>
      <c r="W31" s="189">
        <v>170382526</v>
      </c>
      <c r="Y31" s="159">
        <v>45413</v>
      </c>
      <c r="Z31" s="174">
        <v>45427</v>
      </c>
      <c r="AA31" s="175">
        <v>0</v>
      </c>
      <c r="AB31" s="175">
        <v>0</v>
      </c>
      <c r="AC31" s="170">
        <v>0</v>
      </c>
      <c r="AE31" s="159">
        <v>45413</v>
      </c>
      <c r="AF31" s="176">
        <v>45427</v>
      </c>
      <c r="AG31" s="190">
        <v>0</v>
      </c>
      <c r="AH31" s="190">
        <v>0</v>
      </c>
      <c r="AI31" s="191">
        <v>0</v>
      </c>
      <c r="AK31" s="159">
        <v>45413</v>
      </c>
      <c r="AL31" s="174">
        <v>45427</v>
      </c>
      <c r="AM31" s="175">
        <v>0</v>
      </c>
      <c r="AN31" s="175">
        <v>0</v>
      </c>
      <c r="AO31" s="170">
        <v>0</v>
      </c>
      <c r="AQ31" s="159">
        <v>45413</v>
      </c>
      <c r="AR31" s="186">
        <v>45427</v>
      </c>
      <c r="AS31" s="181">
        <v>138137541.84303465</v>
      </c>
      <c r="AT31" s="181">
        <v>92979064.793778867</v>
      </c>
      <c r="AU31" s="181">
        <v>231116606.63681352</v>
      </c>
      <c r="AV31" s="182">
        <v>5</v>
      </c>
      <c r="AW31" s="182">
        <v>2024</v>
      </c>
      <c r="BB31" s="187"/>
      <c r="BC31" s="183"/>
      <c r="BD31" s="183"/>
      <c r="BE31" s="183"/>
      <c r="BF31" s="184"/>
      <c r="BG31" s="183"/>
      <c r="BI31" s="159"/>
      <c r="BJ31" s="183"/>
      <c r="BL31" s="185"/>
    </row>
    <row r="32" spans="1:64" s="164" customFormat="1">
      <c r="A32" s="159">
        <v>45444</v>
      </c>
      <c r="B32" s="176">
        <v>45458</v>
      </c>
      <c r="C32" s="190">
        <v>2756117.05</v>
      </c>
      <c r="D32" s="190">
        <v>3911435.37</v>
      </c>
      <c r="E32" s="163">
        <v>6667552.4199999999</v>
      </c>
      <c r="F32" s="192"/>
      <c r="G32" s="159">
        <v>45444</v>
      </c>
      <c r="H32" s="165">
        <v>45458</v>
      </c>
      <c r="I32" s="193">
        <v>9576658.727754714</v>
      </c>
      <c r="J32" s="193">
        <v>1455274.46</v>
      </c>
      <c r="K32" s="167">
        <v>11031933.187754713</v>
      </c>
      <c r="M32" s="159">
        <v>45444</v>
      </c>
      <c r="N32" s="168">
        <v>45458</v>
      </c>
      <c r="O32" s="175">
        <v>29531225.239999998</v>
      </c>
      <c r="P32" s="175">
        <v>16260217.33</v>
      </c>
      <c r="Q32" s="170">
        <v>45791442.57</v>
      </c>
      <c r="S32" s="159">
        <v>45444</v>
      </c>
      <c r="T32" s="171">
        <v>45458</v>
      </c>
      <c r="U32" s="188">
        <v>0</v>
      </c>
      <c r="V32" s="188">
        <v>0</v>
      </c>
      <c r="W32" s="189">
        <v>0</v>
      </c>
      <c r="Y32" s="159">
        <v>45444</v>
      </c>
      <c r="Z32" s="174">
        <v>45458</v>
      </c>
      <c r="AA32" s="175">
        <v>0</v>
      </c>
      <c r="AB32" s="175">
        <v>0</v>
      </c>
      <c r="AC32" s="170">
        <v>0</v>
      </c>
      <c r="AE32" s="159">
        <v>45444</v>
      </c>
      <c r="AF32" s="176">
        <v>45458</v>
      </c>
      <c r="AG32" s="190">
        <v>0</v>
      </c>
      <c r="AH32" s="190">
        <v>0</v>
      </c>
      <c r="AI32" s="191">
        <v>0</v>
      </c>
      <c r="AK32" s="159">
        <v>45444</v>
      </c>
      <c r="AL32" s="174">
        <v>45458</v>
      </c>
      <c r="AM32" s="175">
        <v>0</v>
      </c>
      <c r="AN32" s="175">
        <v>0</v>
      </c>
      <c r="AO32" s="170">
        <v>0</v>
      </c>
      <c r="AQ32" s="159">
        <v>45444</v>
      </c>
      <c r="AR32" s="186">
        <v>45458</v>
      </c>
      <c r="AS32" s="181">
        <v>41864001.017754711</v>
      </c>
      <c r="AT32" s="181">
        <v>21626927.16</v>
      </c>
      <c r="AU32" s="181">
        <v>63490928.177754715</v>
      </c>
      <c r="AV32" s="182">
        <v>6</v>
      </c>
      <c r="AW32" s="182">
        <v>2024</v>
      </c>
      <c r="BB32" s="187"/>
      <c r="BC32" s="183"/>
      <c r="BD32" s="183"/>
      <c r="BE32" s="183"/>
      <c r="BF32" s="184"/>
      <c r="BG32" s="183"/>
      <c r="BI32" s="159"/>
      <c r="BJ32" s="183"/>
      <c r="BL32" s="185"/>
    </row>
    <row r="33" spans="1:64" s="164" customFormat="1">
      <c r="A33" s="159">
        <v>45474</v>
      </c>
      <c r="B33" s="176">
        <v>45488</v>
      </c>
      <c r="C33" s="190">
        <v>2757720.84</v>
      </c>
      <c r="D33" s="190">
        <v>3304390.17</v>
      </c>
      <c r="E33" s="163">
        <v>6062111.0099999998</v>
      </c>
      <c r="F33" s="192"/>
      <c r="G33" s="159">
        <v>45474</v>
      </c>
      <c r="H33" s="165">
        <v>45488</v>
      </c>
      <c r="I33" s="193">
        <v>9582190.5202633068</v>
      </c>
      <c r="J33" s="193">
        <v>1183645.1000000001</v>
      </c>
      <c r="K33" s="167">
        <v>10765835.620263306</v>
      </c>
      <c r="M33" s="159">
        <v>45474</v>
      </c>
      <c r="N33" s="168">
        <v>45488</v>
      </c>
      <c r="O33" s="175">
        <v>30070960.43</v>
      </c>
      <c r="P33" s="175">
        <v>15918791.02</v>
      </c>
      <c r="Q33" s="170">
        <v>45989751.450000003</v>
      </c>
      <c r="S33" s="159">
        <v>45474</v>
      </c>
      <c r="T33" s="171">
        <v>45488</v>
      </c>
      <c r="U33" s="188">
        <v>0</v>
      </c>
      <c r="V33" s="188">
        <v>0</v>
      </c>
      <c r="W33" s="189">
        <v>0</v>
      </c>
      <c r="Y33" s="159">
        <v>45474</v>
      </c>
      <c r="Z33" s="174">
        <v>45488</v>
      </c>
      <c r="AA33" s="175">
        <v>0</v>
      </c>
      <c r="AB33" s="175">
        <v>0</v>
      </c>
      <c r="AC33" s="170">
        <v>0</v>
      </c>
      <c r="AE33" s="159">
        <v>45474</v>
      </c>
      <c r="AF33" s="176">
        <v>45488</v>
      </c>
      <c r="AG33" s="190">
        <v>0</v>
      </c>
      <c r="AH33" s="190">
        <v>0</v>
      </c>
      <c r="AI33" s="191">
        <v>0</v>
      </c>
      <c r="AK33" s="159">
        <v>45474</v>
      </c>
      <c r="AL33" s="174">
        <v>45488</v>
      </c>
      <c r="AM33" s="175">
        <v>0</v>
      </c>
      <c r="AN33" s="175">
        <v>0</v>
      </c>
      <c r="AO33" s="170">
        <v>0</v>
      </c>
      <c r="AQ33" s="159">
        <v>45474</v>
      </c>
      <c r="AR33" s="186">
        <v>45488</v>
      </c>
      <c r="AS33" s="181">
        <v>42410871.79026331</v>
      </c>
      <c r="AT33" s="181">
        <v>20406826.289999999</v>
      </c>
      <c r="AU33" s="181">
        <v>62817698.080263309</v>
      </c>
      <c r="AV33" s="182">
        <v>7</v>
      </c>
      <c r="AW33" s="182">
        <v>2024</v>
      </c>
      <c r="BB33" s="187"/>
      <c r="BC33" s="183"/>
      <c r="BD33" s="183"/>
      <c r="BE33" s="183"/>
      <c r="BF33" s="184"/>
      <c r="BG33" s="183"/>
      <c r="BI33" s="159"/>
      <c r="BJ33" s="183"/>
      <c r="BL33" s="185"/>
    </row>
    <row r="34" spans="1:64" s="164" customFormat="1">
      <c r="A34" s="159">
        <v>45505</v>
      </c>
      <c r="B34" s="176">
        <v>45519</v>
      </c>
      <c r="C34" s="190">
        <v>2759761.79</v>
      </c>
      <c r="D34" s="190">
        <v>3645837.97</v>
      </c>
      <c r="E34" s="163">
        <v>6405599.7599999998</v>
      </c>
      <c r="F34" s="192"/>
      <c r="G34" s="159">
        <v>45505</v>
      </c>
      <c r="H34" s="165">
        <v>45519</v>
      </c>
      <c r="I34" s="193">
        <v>9589246.5730201565</v>
      </c>
      <c r="J34" s="193">
        <v>1254996.9600000002</v>
      </c>
      <c r="K34" s="167">
        <v>10844243.533020157</v>
      </c>
      <c r="M34" s="159">
        <v>45505</v>
      </c>
      <c r="N34" s="168">
        <v>45519</v>
      </c>
      <c r="O34" s="175">
        <v>29941724.489999998</v>
      </c>
      <c r="P34" s="175">
        <v>16302018.91</v>
      </c>
      <c r="Q34" s="170">
        <v>46243743.399999999</v>
      </c>
      <c r="S34" s="159">
        <v>45505</v>
      </c>
      <c r="T34" s="171">
        <v>45519</v>
      </c>
      <c r="U34" s="188">
        <v>0</v>
      </c>
      <c r="V34" s="188">
        <v>0</v>
      </c>
      <c r="W34" s="189">
        <v>0</v>
      </c>
      <c r="Y34" s="159">
        <v>45505</v>
      </c>
      <c r="Z34" s="174">
        <v>45519</v>
      </c>
      <c r="AA34" s="175">
        <v>0</v>
      </c>
      <c r="AB34" s="175">
        <v>0</v>
      </c>
      <c r="AC34" s="170">
        <v>0</v>
      </c>
      <c r="AE34" s="159">
        <v>45505</v>
      </c>
      <c r="AF34" s="176">
        <v>45519</v>
      </c>
      <c r="AG34" s="190">
        <v>0</v>
      </c>
      <c r="AH34" s="190">
        <v>0</v>
      </c>
      <c r="AI34" s="191">
        <v>0</v>
      </c>
      <c r="AK34" s="159">
        <v>45505</v>
      </c>
      <c r="AL34" s="174">
        <v>45519</v>
      </c>
      <c r="AM34" s="175">
        <v>0</v>
      </c>
      <c r="AN34" s="175">
        <v>0</v>
      </c>
      <c r="AO34" s="170">
        <v>0</v>
      </c>
      <c r="AQ34" s="159">
        <v>45505</v>
      </c>
      <c r="AR34" s="186">
        <v>45519</v>
      </c>
      <c r="AS34" s="181">
        <v>42290732.853020154</v>
      </c>
      <c r="AT34" s="181">
        <v>21202853.84</v>
      </c>
      <c r="AU34" s="181">
        <v>63493586.69302015</v>
      </c>
      <c r="AV34" s="182">
        <v>8</v>
      </c>
      <c r="AW34" s="182">
        <v>2024</v>
      </c>
      <c r="BB34" s="187"/>
      <c r="BC34" s="183"/>
      <c r="BD34" s="183"/>
      <c r="BE34" s="183"/>
      <c r="BF34" s="184"/>
      <c r="BG34" s="183"/>
      <c r="BI34" s="159"/>
      <c r="BJ34" s="183"/>
      <c r="BL34" s="185"/>
    </row>
    <row r="35" spans="1:64" s="164" customFormat="1">
      <c r="A35" s="159">
        <v>45536</v>
      </c>
      <c r="B35" s="176">
        <v>45550</v>
      </c>
      <c r="C35" s="190">
        <v>2761868.57</v>
      </c>
      <c r="D35" s="190">
        <v>3749786.89</v>
      </c>
      <c r="E35" s="163">
        <v>6511655.46</v>
      </c>
      <c r="F35" s="192"/>
      <c r="G35" s="159">
        <v>45536</v>
      </c>
      <c r="H35" s="165">
        <v>45550</v>
      </c>
      <c r="I35" s="193">
        <v>9596535.6804186702</v>
      </c>
      <c r="J35" s="193">
        <v>1237898.97</v>
      </c>
      <c r="K35" s="167">
        <v>10834434.650418671</v>
      </c>
      <c r="M35" s="159">
        <v>45536</v>
      </c>
      <c r="N35" s="168">
        <v>45550</v>
      </c>
      <c r="O35" s="175">
        <v>42019215.75</v>
      </c>
      <c r="P35" s="175">
        <v>16552436.27</v>
      </c>
      <c r="Q35" s="170">
        <v>58571652.019999996</v>
      </c>
      <c r="S35" s="159">
        <v>45536</v>
      </c>
      <c r="T35" s="171">
        <v>45550</v>
      </c>
      <c r="U35" s="188">
        <v>0</v>
      </c>
      <c r="V35" s="188">
        <v>0</v>
      </c>
      <c r="W35" s="189">
        <v>0</v>
      </c>
      <c r="Y35" s="159">
        <v>45536</v>
      </c>
      <c r="Z35" s="174">
        <v>45550</v>
      </c>
      <c r="AA35" s="175">
        <v>23510097.142000001</v>
      </c>
      <c r="AB35" s="175">
        <v>46536698.390000001</v>
      </c>
      <c r="AC35" s="170">
        <v>70046795.532000005</v>
      </c>
      <c r="AE35" s="159">
        <v>45536</v>
      </c>
      <c r="AF35" s="176">
        <v>45550</v>
      </c>
      <c r="AG35" s="190">
        <v>22287543.546999998</v>
      </c>
      <c r="AH35" s="190">
        <v>22120147.210000001</v>
      </c>
      <c r="AI35" s="191">
        <v>44407690.756999999</v>
      </c>
      <c r="AK35" s="159">
        <v>45536</v>
      </c>
      <c r="AL35" s="174">
        <v>45550</v>
      </c>
      <c r="AM35" s="175">
        <v>56022046.842</v>
      </c>
      <c r="AN35" s="175">
        <v>23658192.399999999</v>
      </c>
      <c r="AO35" s="170">
        <v>79680239.241999999</v>
      </c>
      <c r="AQ35" s="159">
        <v>45536</v>
      </c>
      <c r="AR35" s="186">
        <v>45550</v>
      </c>
      <c r="AS35" s="181">
        <v>156197307.53141868</v>
      </c>
      <c r="AT35" s="181">
        <v>113855160.13</v>
      </c>
      <c r="AU35" s="181">
        <v>270052467.66141868</v>
      </c>
      <c r="AV35" s="182">
        <v>9</v>
      </c>
      <c r="AW35" s="182">
        <v>2024</v>
      </c>
      <c r="BB35" s="187"/>
      <c r="BC35" s="183"/>
      <c r="BD35" s="183"/>
      <c r="BE35" s="183"/>
      <c r="BF35" s="184"/>
      <c r="BG35" s="183"/>
      <c r="BI35" s="159"/>
      <c r="BJ35" s="183"/>
      <c r="BL35" s="185"/>
    </row>
    <row r="36" spans="1:64" s="164" customFormat="1">
      <c r="A36" s="159">
        <v>45566</v>
      </c>
      <c r="B36" s="176">
        <v>45580</v>
      </c>
      <c r="C36" s="190">
        <v>2764294.0100000002</v>
      </c>
      <c r="D36" s="190">
        <v>3384939.31</v>
      </c>
      <c r="E36" s="163">
        <v>6149233.3200000003</v>
      </c>
      <c r="F36" s="192"/>
      <c r="G36" s="159">
        <v>45566</v>
      </c>
      <c r="H36" s="165">
        <v>45580</v>
      </c>
      <c r="I36" s="193">
        <v>9604958.4595660716</v>
      </c>
      <c r="J36" s="193">
        <v>1069290.01</v>
      </c>
      <c r="K36" s="167">
        <v>10674248.469566071</v>
      </c>
      <c r="M36" s="159">
        <v>45566</v>
      </c>
      <c r="N36" s="168">
        <v>45580</v>
      </c>
      <c r="O36" s="175">
        <v>42284489.82</v>
      </c>
      <c r="P36" s="175">
        <v>14922238.199999999</v>
      </c>
      <c r="Q36" s="170">
        <v>57206728.019999996</v>
      </c>
      <c r="S36" s="159">
        <v>45566</v>
      </c>
      <c r="T36" s="171">
        <v>45580</v>
      </c>
      <c r="U36" s="188">
        <v>0</v>
      </c>
      <c r="V36" s="188">
        <v>0</v>
      </c>
      <c r="W36" s="189">
        <v>0</v>
      </c>
      <c r="Y36" s="159">
        <v>45566</v>
      </c>
      <c r="Z36" s="174">
        <v>45580</v>
      </c>
      <c r="AA36" s="175">
        <v>0</v>
      </c>
      <c r="AB36" s="175">
        <v>0</v>
      </c>
      <c r="AC36" s="170">
        <v>0</v>
      </c>
      <c r="AE36" s="159">
        <v>45566</v>
      </c>
      <c r="AF36" s="176">
        <v>45580</v>
      </c>
      <c r="AG36" s="190">
        <v>0</v>
      </c>
      <c r="AH36" s="190">
        <v>0</v>
      </c>
      <c r="AI36" s="191">
        <v>0</v>
      </c>
      <c r="AK36" s="159">
        <v>45566</v>
      </c>
      <c r="AL36" s="174">
        <v>45580</v>
      </c>
      <c r="AM36" s="175">
        <v>0</v>
      </c>
      <c r="AN36" s="175">
        <v>0</v>
      </c>
      <c r="AO36" s="170">
        <v>0</v>
      </c>
      <c r="AQ36" s="159">
        <v>45566</v>
      </c>
      <c r="AR36" s="186">
        <v>45580</v>
      </c>
      <c r="AS36" s="181">
        <v>54653742.28956607</v>
      </c>
      <c r="AT36" s="181">
        <v>19376467.52</v>
      </c>
      <c r="AU36" s="181">
        <v>74030209.809566066</v>
      </c>
      <c r="AV36" s="182">
        <v>10</v>
      </c>
      <c r="AW36" s="182">
        <v>2024</v>
      </c>
      <c r="BB36" s="187"/>
      <c r="BC36" s="183"/>
      <c r="BD36" s="183"/>
      <c r="BE36" s="183"/>
      <c r="BF36" s="184"/>
      <c r="BG36" s="183"/>
      <c r="BI36" s="159"/>
      <c r="BJ36" s="183"/>
      <c r="BL36" s="185"/>
    </row>
    <row r="37" spans="1:64" s="164" customFormat="1">
      <c r="A37" s="159">
        <v>45597</v>
      </c>
      <c r="B37" s="176">
        <v>45611</v>
      </c>
      <c r="C37" s="190">
        <v>2767786</v>
      </c>
      <c r="D37" s="190">
        <v>3957469.41</v>
      </c>
      <c r="E37" s="163">
        <v>6725255.4100000001</v>
      </c>
      <c r="F37" s="192"/>
      <c r="G37" s="159">
        <v>45597</v>
      </c>
      <c r="H37" s="165">
        <v>45611</v>
      </c>
      <c r="I37" s="193">
        <v>9617122.106995929</v>
      </c>
      <c r="J37" s="193">
        <v>1193332.6599999999</v>
      </c>
      <c r="K37" s="167">
        <v>10810454.766995929</v>
      </c>
      <c r="M37" s="159">
        <v>45597</v>
      </c>
      <c r="N37" s="168">
        <v>45611</v>
      </c>
      <c r="O37" s="175">
        <v>43324730.350000001</v>
      </c>
      <c r="P37" s="175">
        <v>15022666.07</v>
      </c>
      <c r="Q37" s="170">
        <v>58347396.420000002</v>
      </c>
      <c r="S37" s="159">
        <v>45597</v>
      </c>
      <c r="T37" s="171">
        <v>45611</v>
      </c>
      <c r="U37" s="188">
        <v>110378391.69736399</v>
      </c>
      <c r="V37" s="188">
        <v>79957451.672636002</v>
      </c>
      <c r="W37" s="189">
        <v>190335843.37</v>
      </c>
      <c r="Y37" s="159">
        <v>45597</v>
      </c>
      <c r="Z37" s="174">
        <v>45611</v>
      </c>
      <c r="AA37" s="175">
        <v>0</v>
      </c>
      <c r="AB37" s="175">
        <v>0</v>
      </c>
      <c r="AC37" s="170">
        <v>0</v>
      </c>
      <c r="AE37" s="159">
        <v>45597</v>
      </c>
      <c r="AF37" s="176">
        <v>45611</v>
      </c>
      <c r="AG37" s="190">
        <v>0</v>
      </c>
      <c r="AH37" s="190">
        <v>0</v>
      </c>
      <c r="AI37" s="191">
        <v>0</v>
      </c>
      <c r="AK37" s="159">
        <v>45597</v>
      </c>
      <c r="AL37" s="174">
        <v>45611</v>
      </c>
      <c r="AM37" s="175">
        <v>0</v>
      </c>
      <c r="AN37" s="175">
        <v>0</v>
      </c>
      <c r="AO37" s="170">
        <v>0</v>
      </c>
      <c r="AQ37" s="159">
        <v>45597</v>
      </c>
      <c r="AR37" s="186">
        <v>45611</v>
      </c>
      <c r="AS37" s="181">
        <v>166088030.15435994</v>
      </c>
      <c r="AT37" s="181">
        <v>100130919.812636</v>
      </c>
      <c r="AU37" s="181">
        <v>266218949.96699595</v>
      </c>
      <c r="AV37" s="182">
        <v>11</v>
      </c>
      <c r="AW37" s="182">
        <v>2024</v>
      </c>
      <c r="BB37" s="187"/>
      <c r="BC37" s="183"/>
      <c r="BD37" s="183"/>
      <c r="BE37" s="183"/>
      <c r="BF37" s="184"/>
      <c r="BG37" s="183"/>
      <c r="BI37" s="159"/>
      <c r="BJ37" s="183"/>
      <c r="BL37" s="185"/>
    </row>
    <row r="38" spans="1:64" s="164" customFormat="1">
      <c r="A38" s="159">
        <v>45627</v>
      </c>
      <c r="B38" s="176">
        <v>45641</v>
      </c>
      <c r="C38" s="190">
        <v>2770661.7600000002</v>
      </c>
      <c r="D38" s="190">
        <v>3245791.5700000003</v>
      </c>
      <c r="E38" s="163">
        <v>6016453.3300000001</v>
      </c>
      <c r="F38" s="192"/>
      <c r="G38" s="159">
        <v>45627</v>
      </c>
      <c r="H38" s="165">
        <v>45641</v>
      </c>
      <c r="I38" s="193">
        <v>9627150.7938366551</v>
      </c>
      <c r="J38" s="193">
        <v>931708.59</v>
      </c>
      <c r="K38" s="167">
        <v>10558859.383836655</v>
      </c>
      <c r="M38" s="159">
        <v>45627</v>
      </c>
      <c r="N38" s="168">
        <v>45641</v>
      </c>
      <c r="O38" s="175">
        <v>45362727.450000003</v>
      </c>
      <c r="P38" s="175">
        <v>14238090.91</v>
      </c>
      <c r="Q38" s="170">
        <v>59600818.359999999</v>
      </c>
      <c r="S38" s="159">
        <v>45627</v>
      </c>
      <c r="T38" s="171">
        <v>45641</v>
      </c>
      <c r="U38" s="188">
        <v>0</v>
      </c>
      <c r="V38" s="188">
        <v>0</v>
      </c>
      <c r="W38" s="189">
        <v>0</v>
      </c>
      <c r="Y38" s="159">
        <v>45627</v>
      </c>
      <c r="Z38" s="174">
        <v>45641</v>
      </c>
      <c r="AA38" s="175">
        <v>0</v>
      </c>
      <c r="AB38" s="175">
        <v>0</v>
      </c>
      <c r="AC38" s="170">
        <v>0</v>
      </c>
      <c r="AE38" s="159">
        <v>45627</v>
      </c>
      <c r="AF38" s="176">
        <v>45641</v>
      </c>
      <c r="AG38" s="190">
        <v>0</v>
      </c>
      <c r="AH38" s="190">
        <v>0</v>
      </c>
      <c r="AI38" s="191">
        <v>0</v>
      </c>
      <c r="AK38" s="159">
        <v>45627</v>
      </c>
      <c r="AL38" s="174">
        <v>45641</v>
      </c>
      <c r="AM38" s="175">
        <v>0</v>
      </c>
      <c r="AN38" s="175">
        <v>0</v>
      </c>
      <c r="AO38" s="170">
        <v>0</v>
      </c>
      <c r="AQ38" s="159">
        <v>45627</v>
      </c>
      <c r="AR38" s="186">
        <v>45641</v>
      </c>
      <c r="AS38" s="181">
        <v>57760540.003836662</v>
      </c>
      <c r="AT38" s="181">
        <v>18415591.07</v>
      </c>
      <c r="AU38" s="181">
        <v>76176131.073836654</v>
      </c>
      <c r="AV38" s="182">
        <v>12</v>
      </c>
      <c r="AW38" s="182">
        <v>2024</v>
      </c>
      <c r="BB38" s="187"/>
      <c r="BC38" s="183"/>
      <c r="BD38" s="183"/>
      <c r="BE38" s="183"/>
      <c r="BF38" s="184"/>
      <c r="BG38" s="183"/>
      <c r="BI38" s="159"/>
      <c r="BJ38" s="183"/>
      <c r="BL38" s="185"/>
    </row>
    <row r="39" spans="1:64" s="164" customFormat="1">
      <c r="A39" s="159">
        <v>45658</v>
      </c>
      <c r="B39" s="176">
        <v>45672</v>
      </c>
      <c r="C39" s="190">
        <v>2770662.7</v>
      </c>
      <c r="D39" s="190">
        <v>3462415.66</v>
      </c>
      <c r="E39" s="163">
        <v>6233078.3600000003</v>
      </c>
      <c r="F39" s="192"/>
      <c r="G39" s="159">
        <v>45658</v>
      </c>
      <c r="H39" s="165">
        <v>45672</v>
      </c>
      <c r="I39" s="193">
        <v>9685487.7999999989</v>
      </c>
      <c r="J39" s="193">
        <v>948978.42</v>
      </c>
      <c r="K39" s="167">
        <v>10634466.219999999</v>
      </c>
      <c r="M39" s="159">
        <v>45658</v>
      </c>
      <c r="N39" s="168">
        <v>45672</v>
      </c>
      <c r="O39" s="175">
        <v>46386205.199999996</v>
      </c>
      <c r="P39" s="175">
        <v>14937441.66</v>
      </c>
      <c r="Q39" s="170">
        <v>61323646.859999999</v>
      </c>
      <c r="S39" s="159">
        <v>45658</v>
      </c>
      <c r="T39" s="171">
        <v>45672</v>
      </c>
      <c r="U39" s="188">
        <v>0</v>
      </c>
      <c r="V39" s="188">
        <v>0</v>
      </c>
      <c r="W39" s="189">
        <v>0</v>
      </c>
      <c r="Y39" s="159">
        <v>45658</v>
      </c>
      <c r="Z39" s="174">
        <v>45672</v>
      </c>
      <c r="AA39" s="175">
        <v>0</v>
      </c>
      <c r="AB39" s="175">
        <v>0</v>
      </c>
      <c r="AC39" s="170">
        <v>0</v>
      </c>
      <c r="AE39" s="159">
        <v>45658</v>
      </c>
      <c r="AF39" s="176">
        <v>45672</v>
      </c>
      <c r="AG39" s="190">
        <v>0</v>
      </c>
      <c r="AH39" s="190">
        <v>0</v>
      </c>
      <c r="AI39" s="191">
        <v>0</v>
      </c>
      <c r="AK39" s="159">
        <v>45658</v>
      </c>
      <c r="AL39" s="174">
        <v>45672</v>
      </c>
      <c r="AM39" s="175">
        <v>0</v>
      </c>
      <c r="AN39" s="175">
        <v>0</v>
      </c>
      <c r="AO39" s="170">
        <v>0</v>
      </c>
      <c r="AQ39" s="159">
        <v>45658</v>
      </c>
      <c r="AR39" s="186">
        <v>45672</v>
      </c>
      <c r="AS39" s="181">
        <v>58842355.699999996</v>
      </c>
      <c r="AT39" s="181">
        <v>19348835.740000002</v>
      </c>
      <c r="AU39" s="181">
        <v>78191191.439999998</v>
      </c>
      <c r="AV39" s="182">
        <v>1</v>
      </c>
      <c r="AW39" s="182">
        <v>2025</v>
      </c>
      <c r="BB39" s="187"/>
      <c r="BC39" s="183"/>
      <c r="BD39" s="183"/>
      <c r="BE39" s="183"/>
      <c r="BF39" s="184"/>
      <c r="BG39" s="183"/>
      <c r="BI39" s="159"/>
      <c r="BJ39" s="183"/>
      <c r="BL39" s="185"/>
    </row>
    <row r="40" spans="1:64" s="164" customFormat="1">
      <c r="A40" s="159">
        <v>45689</v>
      </c>
      <c r="B40" s="176">
        <v>45703</v>
      </c>
      <c r="C40" s="190">
        <v>2770662.7</v>
      </c>
      <c r="D40" s="190">
        <v>3792271.09</v>
      </c>
      <c r="E40" s="163">
        <v>6562933.79</v>
      </c>
      <c r="F40" s="192"/>
      <c r="G40" s="159">
        <v>45689</v>
      </c>
      <c r="H40" s="165">
        <v>45703</v>
      </c>
      <c r="I40" s="193">
        <v>9744178.2800000012</v>
      </c>
      <c r="J40" s="193">
        <v>989041.03</v>
      </c>
      <c r="K40" s="167">
        <v>10733219.310000001</v>
      </c>
      <c r="M40" s="159">
        <v>45689</v>
      </c>
      <c r="N40" s="168">
        <v>45703</v>
      </c>
      <c r="O40" s="175">
        <v>46265851.299999997</v>
      </c>
      <c r="P40" s="175">
        <v>15143758.32</v>
      </c>
      <c r="Q40" s="170">
        <v>61409609.619999997</v>
      </c>
      <c r="S40" s="159">
        <v>45689</v>
      </c>
      <c r="T40" s="171">
        <v>45703</v>
      </c>
      <c r="U40" s="188">
        <v>0</v>
      </c>
      <c r="V40" s="188">
        <v>0</v>
      </c>
      <c r="W40" s="189">
        <v>0</v>
      </c>
      <c r="Y40" s="159">
        <v>45689</v>
      </c>
      <c r="Z40" s="174">
        <v>45703</v>
      </c>
      <c r="AA40" s="175">
        <v>0</v>
      </c>
      <c r="AB40" s="175">
        <v>0</v>
      </c>
      <c r="AC40" s="170">
        <v>0</v>
      </c>
      <c r="AE40" s="159">
        <v>45689</v>
      </c>
      <c r="AF40" s="176">
        <v>45703</v>
      </c>
      <c r="AG40" s="190">
        <v>0</v>
      </c>
      <c r="AH40" s="190">
        <v>0</v>
      </c>
      <c r="AI40" s="191">
        <v>0</v>
      </c>
      <c r="AK40" s="159">
        <v>45689</v>
      </c>
      <c r="AL40" s="174">
        <v>45703</v>
      </c>
      <c r="AM40" s="175">
        <v>0</v>
      </c>
      <c r="AN40" s="175">
        <v>0</v>
      </c>
      <c r="AO40" s="170">
        <v>0</v>
      </c>
      <c r="AQ40" s="159">
        <v>45689</v>
      </c>
      <c r="AR40" s="186">
        <v>45703</v>
      </c>
      <c r="AS40" s="181">
        <v>58780692.280000001</v>
      </c>
      <c r="AT40" s="181">
        <v>19925070.440000001</v>
      </c>
      <c r="AU40" s="181">
        <v>78705762.719999999</v>
      </c>
      <c r="AV40" s="182">
        <v>2</v>
      </c>
      <c r="AW40" s="182">
        <v>2025</v>
      </c>
      <c r="BB40" s="187"/>
      <c r="BC40" s="183"/>
      <c r="BD40" s="183"/>
      <c r="BE40" s="183"/>
      <c r="BF40" s="184"/>
      <c r="BG40" s="183"/>
      <c r="BI40" s="159"/>
      <c r="BJ40" s="183"/>
      <c r="BL40" s="185"/>
    </row>
    <row r="41" spans="1:64" s="164" customFormat="1">
      <c r="A41" s="159">
        <v>45717</v>
      </c>
      <c r="B41" s="176">
        <v>45731</v>
      </c>
      <c r="C41" s="190">
        <v>2770662.7</v>
      </c>
      <c r="D41" s="190">
        <v>3201329.76</v>
      </c>
      <c r="E41" s="163">
        <v>5971992.46</v>
      </c>
      <c r="F41" s="192"/>
      <c r="G41" s="159">
        <v>45717</v>
      </c>
      <c r="H41" s="165">
        <v>45731</v>
      </c>
      <c r="I41" s="193">
        <v>9803224.4299999997</v>
      </c>
      <c r="J41" s="193">
        <v>791429.14</v>
      </c>
      <c r="K41" s="167">
        <v>10594653.57</v>
      </c>
      <c r="M41" s="159">
        <v>45717</v>
      </c>
      <c r="N41" s="168">
        <v>45731</v>
      </c>
      <c r="O41" s="175">
        <v>55374144.579999998</v>
      </c>
      <c r="P41" s="175">
        <v>13519828.529999999</v>
      </c>
      <c r="Q41" s="170">
        <v>68893973.109999999</v>
      </c>
      <c r="S41" s="159">
        <v>45717</v>
      </c>
      <c r="T41" s="171">
        <v>45731</v>
      </c>
      <c r="U41" s="188">
        <v>0</v>
      </c>
      <c r="V41" s="188">
        <v>0</v>
      </c>
      <c r="W41" s="189">
        <v>0</v>
      </c>
      <c r="Y41" s="159">
        <v>45717</v>
      </c>
      <c r="Z41" s="174">
        <v>45731</v>
      </c>
      <c r="AA41" s="175">
        <v>34407660</v>
      </c>
      <c r="AB41" s="175">
        <v>42976379.530000001</v>
      </c>
      <c r="AC41" s="170">
        <v>77384039.530000001</v>
      </c>
      <c r="AE41" s="159">
        <v>45717</v>
      </c>
      <c r="AF41" s="176">
        <v>45731</v>
      </c>
      <c r="AG41" s="190">
        <v>24576900</v>
      </c>
      <c r="AH41" s="190">
        <v>18871393.880000003</v>
      </c>
      <c r="AI41" s="191">
        <v>43448293.880000003</v>
      </c>
      <c r="AK41" s="159">
        <v>45717</v>
      </c>
      <c r="AL41" s="174">
        <v>45731</v>
      </c>
      <c r="AM41" s="175">
        <v>61442250.009999998</v>
      </c>
      <c r="AN41" s="175">
        <v>19072989.5</v>
      </c>
      <c r="AO41" s="170">
        <v>80515239.50999999</v>
      </c>
      <c r="AQ41" s="159">
        <v>45717</v>
      </c>
      <c r="AR41" s="186">
        <v>45731</v>
      </c>
      <c r="AS41" s="181">
        <v>188374841.72</v>
      </c>
      <c r="AT41" s="181">
        <v>98433350.340000004</v>
      </c>
      <c r="AU41" s="181">
        <v>286808192.06</v>
      </c>
      <c r="AV41" s="182">
        <v>3</v>
      </c>
      <c r="AW41" s="182">
        <v>2025</v>
      </c>
      <c r="BB41" s="187"/>
      <c r="BC41" s="183"/>
      <c r="BD41" s="183"/>
      <c r="BE41" s="183"/>
      <c r="BF41" s="184"/>
      <c r="BG41" s="183"/>
      <c r="BI41" s="159"/>
      <c r="BJ41" s="183"/>
      <c r="BL41" s="185"/>
    </row>
    <row r="42" spans="1:64" s="164" customFormat="1">
      <c r="A42" s="159">
        <v>45748</v>
      </c>
      <c r="B42" s="176">
        <v>45762</v>
      </c>
      <c r="C42" s="190">
        <v>2770662.7</v>
      </c>
      <c r="D42" s="190">
        <v>3300627.3899999997</v>
      </c>
      <c r="E42" s="163">
        <v>6071290.0899999999</v>
      </c>
      <c r="F42" s="192"/>
      <c r="G42" s="159">
        <v>45748</v>
      </c>
      <c r="H42" s="165">
        <v>45762</v>
      </c>
      <c r="I42" s="193">
        <v>9857317.9299999997</v>
      </c>
      <c r="J42" s="193">
        <v>769678.4</v>
      </c>
      <c r="K42" s="167">
        <v>10626996.33</v>
      </c>
      <c r="M42" s="159">
        <v>45748</v>
      </c>
      <c r="N42" s="168">
        <v>45762</v>
      </c>
      <c r="O42" s="175">
        <v>55229721.049999997</v>
      </c>
      <c r="P42" s="175">
        <v>14637106.740000002</v>
      </c>
      <c r="Q42" s="170">
        <v>69866827.789999992</v>
      </c>
      <c r="S42" s="159">
        <v>45748</v>
      </c>
      <c r="T42" s="171">
        <v>45762</v>
      </c>
      <c r="U42" s="188">
        <v>0</v>
      </c>
      <c r="V42" s="188">
        <v>0</v>
      </c>
      <c r="W42" s="189">
        <v>0</v>
      </c>
      <c r="Y42" s="159">
        <v>45748</v>
      </c>
      <c r="Z42" s="174">
        <v>45762</v>
      </c>
      <c r="AA42" s="175">
        <v>0</v>
      </c>
      <c r="AB42" s="175">
        <v>0</v>
      </c>
      <c r="AC42" s="170">
        <v>0</v>
      </c>
      <c r="AE42" s="159">
        <v>45748</v>
      </c>
      <c r="AF42" s="176">
        <v>45762</v>
      </c>
      <c r="AG42" s="190">
        <v>0</v>
      </c>
      <c r="AH42" s="190">
        <v>0</v>
      </c>
      <c r="AI42" s="191">
        <v>0</v>
      </c>
      <c r="AK42" s="159">
        <v>45748</v>
      </c>
      <c r="AL42" s="174">
        <v>45762</v>
      </c>
      <c r="AM42" s="175">
        <v>0</v>
      </c>
      <c r="AN42" s="175">
        <v>0</v>
      </c>
      <c r="AO42" s="170">
        <v>0</v>
      </c>
      <c r="AQ42" s="159">
        <v>45748</v>
      </c>
      <c r="AR42" s="186">
        <v>45762</v>
      </c>
      <c r="AS42" s="181">
        <v>67857701.679999992</v>
      </c>
      <c r="AT42" s="181">
        <v>18707412.530000001</v>
      </c>
      <c r="AU42" s="181">
        <v>86565114.209999993</v>
      </c>
      <c r="AV42" s="182">
        <v>4</v>
      </c>
      <c r="AW42" s="182">
        <v>2025</v>
      </c>
      <c r="BB42" s="187"/>
      <c r="BC42" s="183"/>
      <c r="BD42" s="183"/>
      <c r="BE42" s="183"/>
      <c r="BF42" s="184"/>
      <c r="BG42" s="183"/>
      <c r="BI42" s="159"/>
      <c r="BJ42" s="183"/>
      <c r="BL42" s="185"/>
    </row>
    <row r="43" spans="1:64" s="164" customFormat="1">
      <c r="A43" s="159">
        <v>45778</v>
      </c>
      <c r="B43" s="176">
        <v>45792</v>
      </c>
      <c r="C43" s="190">
        <v>2770662.7</v>
      </c>
      <c r="D43" s="190">
        <v>3398885.09</v>
      </c>
      <c r="E43" s="163">
        <v>6169547.79</v>
      </c>
      <c r="F43" s="192"/>
      <c r="G43" s="159">
        <v>45778</v>
      </c>
      <c r="H43" s="165">
        <v>45792</v>
      </c>
      <c r="I43" s="193">
        <v>9911709.9099999983</v>
      </c>
      <c r="J43" s="193">
        <v>743870.64999999991</v>
      </c>
      <c r="K43" s="167">
        <v>10655580.559999999</v>
      </c>
      <c r="M43" s="159">
        <v>45778</v>
      </c>
      <c r="N43" s="168">
        <v>45792</v>
      </c>
      <c r="O43" s="175">
        <v>55085297.510000013</v>
      </c>
      <c r="P43" s="175">
        <v>13796576.59</v>
      </c>
      <c r="Q43" s="170">
        <v>68881874.100000009</v>
      </c>
      <c r="S43" s="159">
        <v>45778</v>
      </c>
      <c r="T43" s="171">
        <v>45792</v>
      </c>
      <c r="U43" s="188">
        <v>116112373.77000001</v>
      </c>
      <c r="V43" s="188">
        <v>62059414.280000001</v>
      </c>
      <c r="W43" s="189">
        <v>178171788.05000001</v>
      </c>
      <c r="Y43" s="159">
        <v>45778</v>
      </c>
      <c r="Z43" s="174">
        <v>45792</v>
      </c>
      <c r="AA43" s="175">
        <v>0</v>
      </c>
      <c r="AB43" s="175">
        <v>0</v>
      </c>
      <c r="AC43" s="170">
        <v>0</v>
      </c>
      <c r="AE43" s="159">
        <v>45778</v>
      </c>
      <c r="AF43" s="176">
        <v>45792</v>
      </c>
      <c r="AG43" s="190">
        <v>0</v>
      </c>
      <c r="AH43" s="190">
        <v>0</v>
      </c>
      <c r="AI43" s="191">
        <v>0</v>
      </c>
      <c r="AK43" s="159">
        <v>45778</v>
      </c>
      <c r="AL43" s="174">
        <v>45792</v>
      </c>
      <c r="AM43" s="175">
        <v>0</v>
      </c>
      <c r="AN43" s="175">
        <v>0</v>
      </c>
      <c r="AO43" s="170">
        <v>0</v>
      </c>
      <c r="AQ43" s="159">
        <v>45778</v>
      </c>
      <c r="AR43" s="186">
        <v>45792</v>
      </c>
      <c r="AS43" s="181">
        <v>183880043.89000002</v>
      </c>
      <c r="AT43" s="181">
        <v>79998746.609999999</v>
      </c>
      <c r="AU43" s="181">
        <v>263878790.5</v>
      </c>
      <c r="AV43" s="182">
        <v>5</v>
      </c>
      <c r="AW43" s="182">
        <v>2025</v>
      </c>
      <c r="BB43" s="187"/>
      <c r="BC43" s="183"/>
      <c r="BD43" s="183"/>
      <c r="BE43" s="183"/>
      <c r="BF43" s="184"/>
      <c r="BG43" s="183"/>
      <c r="BI43" s="159"/>
      <c r="BJ43" s="183"/>
      <c r="BL43" s="185"/>
    </row>
    <row r="44" spans="1:64" s="164" customFormat="1">
      <c r="A44" s="159">
        <v>45809</v>
      </c>
      <c r="B44" s="176">
        <v>45823</v>
      </c>
      <c r="C44" s="190">
        <v>2770662.7</v>
      </c>
      <c r="D44" s="190">
        <v>3609224.2399999998</v>
      </c>
      <c r="E44" s="163">
        <v>6379886.9399999995</v>
      </c>
      <c r="F44" s="192"/>
      <c r="G44" s="159">
        <v>45809</v>
      </c>
      <c r="H44" s="165">
        <v>45823</v>
      </c>
      <c r="I44" s="193">
        <v>6675904.870000001</v>
      </c>
      <c r="J44" s="193">
        <v>737040.33000000007</v>
      </c>
      <c r="K44" s="167">
        <v>7412945.2000000011</v>
      </c>
      <c r="M44" s="159">
        <v>45809</v>
      </c>
      <c r="N44" s="168">
        <v>45823</v>
      </c>
      <c r="O44" s="175">
        <v>54940873.969999999</v>
      </c>
      <c r="P44" s="175">
        <v>13920961.750000002</v>
      </c>
      <c r="Q44" s="170">
        <v>68861835.719999999</v>
      </c>
      <c r="S44" s="159">
        <v>45809</v>
      </c>
      <c r="T44" s="171">
        <v>45823</v>
      </c>
      <c r="U44" s="188">
        <v>0</v>
      </c>
      <c r="V44" s="188">
        <v>0</v>
      </c>
      <c r="W44" s="189">
        <v>0</v>
      </c>
      <c r="Y44" s="159">
        <v>45809</v>
      </c>
      <c r="Z44" s="174">
        <v>45823</v>
      </c>
      <c r="AA44" s="175">
        <v>0</v>
      </c>
      <c r="AB44" s="175">
        <v>0</v>
      </c>
      <c r="AC44" s="170">
        <v>0</v>
      </c>
      <c r="AE44" s="159">
        <v>45809</v>
      </c>
      <c r="AF44" s="176">
        <v>45823</v>
      </c>
      <c r="AG44" s="190">
        <v>0</v>
      </c>
      <c r="AH44" s="190">
        <v>0</v>
      </c>
      <c r="AI44" s="191">
        <v>0</v>
      </c>
      <c r="AK44" s="159">
        <v>45809</v>
      </c>
      <c r="AL44" s="174">
        <v>45823</v>
      </c>
      <c r="AM44" s="175">
        <v>0</v>
      </c>
      <c r="AN44" s="175">
        <v>0</v>
      </c>
      <c r="AO44" s="170">
        <v>0</v>
      </c>
      <c r="AQ44" s="159">
        <v>45809</v>
      </c>
      <c r="AR44" s="186">
        <v>45823</v>
      </c>
      <c r="AS44" s="181">
        <v>64387441.539999999</v>
      </c>
      <c r="AT44" s="181">
        <v>18267226.32</v>
      </c>
      <c r="AU44" s="181">
        <v>82654667.859999999</v>
      </c>
      <c r="AV44" s="182">
        <v>6</v>
      </c>
      <c r="AW44" s="182">
        <v>2025</v>
      </c>
      <c r="BB44" s="187"/>
      <c r="BC44" s="183"/>
      <c r="BD44" s="183"/>
      <c r="BE44" s="183"/>
      <c r="BF44" s="184"/>
      <c r="BG44" s="183"/>
      <c r="BI44" s="159"/>
      <c r="BJ44" s="183"/>
      <c r="BL44" s="185"/>
    </row>
    <row r="45" spans="1:64" s="164" customFormat="1">
      <c r="A45" s="159">
        <v>45839</v>
      </c>
      <c r="B45" s="176">
        <v>45853</v>
      </c>
      <c r="C45" s="190">
        <v>2770662.7</v>
      </c>
      <c r="D45" s="190">
        <v>3254572.12</v>
      </c>
      <c r="E45" s="163">
        <v>6025234.8200000003</v>
      </c>
      <c r="F45" s="192"/>
      <c r="G45" s="159">
        <v>45839</v>
      </c>
      <c r="H45" s="165">
        <v>45853</v>
      </c>
      <c r="I45" s="193">
        <v>6714926.7700000005</v>
      </c>
      <c r="J45" s="193">
        <v>634448.64000000013</v>
      </c>
      <c r="K45" s="167">
        <v>7349375.4100000001</v>
      </c>
      <c r="M45" s="159">
        <v>45839</v>
      </c>
      <c r="N45" s="168">
        <v>45853</v>
      </c>
      <c r="O45" s="175">
        <v>54796450.460000001</v>
      </c>
      <c r="P45" s="175">
        <v>13145570.01</v>
      </c>
      <c r="Q45" s="170">
        <v>67942020.469999999</v>
      </c>
      <c r="S45" s="159">
        <v>45839</v>
      </c>
      <c r="T45" s="171">
        <v>45853</v>
      </c>
      <c r="U45" s="188">
        <v>0</v>
      </c>
      <c r="V45" s="188">
        <v>0</v>
      </c>
      <c r="W45" s="189">
        <v>0</v>
      </c>
      <c r="Y45" s="159">
        <v>45839</v>
      </c>
      <c r="Z45" s="174">
        <v>45853</v>
      </c>
      <c r="AA45" s="175">
        <v>0</v>
      </c>
      <c r="AB45" s="175">
        <v>0</v>
      </c>
      <c r="AC45" s="170">
        <v>0</v>
      </c>
      <c r="AE45" s="159">
        <v>45839</v>
      </c>
      <c r="AF45" s="176">
        <v>45853</v>
      </c>
      <c r="AG45" s="190">
        <v>0</v>
      </c>
      <c r="AH45" s="190">
        <v>0</v>
      </c>
      <c r="AI45" s="191">
        <v>0</v>
      </c>
      <c r="AK45" s="159">
        <v>45839</v>
      </c>
      <c r="AL45" s="174">
        <v>45853</v>
      </c>
      <c r="AM45" s="175">
        <v>0</v>
      </c>
      <c r="AN45" s="175">
        <v>0</v>
      </c>
      <c r="AO45" s="170">
        <v>0</v>
      </c>
      <c r="AQ45" s="159">
        <v>45839</v>
      </c>
      <c r="AR45" s="186">
        <v>45853</v>
      </c>
      <c r="AS45" s="181">
        <v>64282039.93</v>
      </c>
      <c r="AT45" s="181">
        <v>17034590.77</v>
      </c>
      <c r="AU45" s="181">
        <v>81316630.700000003</v>
      </c>
      <c r="AV45" s="182">
        <v>7</v>
      </c>
      <c r="AW45" s="182">
        <v>2025</v>
      </c>
      <c r="BB45" s="187"/>
      <c r="BC45" s="183"/>
      <c r="BD45" s="183"/>
      <c r="BE45" s="183"/>
      <c r="BF45" s="184"/>
      <c r="BG45" s="183"/>
      <c r="BI45" s="159"/>
      <c r="BJ45" s="183"/>
      <c r="BL45" s="185"/>
    </row>
    <row r="46" spans="1:64" s="164" customFormat="1">
      <c r="A46" s="159">
        <v>45870</v>
      </c>
      <c r="B46" s="176">
        <v>45884</v>
      </c>
      <c r="C46" s="190">
        <v>2770662.7</v>
      </c>
      <c r="D46" s="190">
        <v>3463275.3200000003</v>
      </c>
      <c r="E46" s="163">
        <v>6233938.0200000005</v>
      </c>
      <c r="F46" s="192"/>
      <c r="G46" s="159">
        <v>45870</v>
      </c>
      <c r="H46" s="165">
        <v>45884</v>
      </c>
      <c r="I46" s="193">
        <v>6754176.7699999996</v>
      </c>
      <c r="J46" s="193">
        <v>642285.78</v>
      </c>
      <c r="K46" s="167">
        <v>7396462.5499999998</v>
      </c>
      <c r="M46" s="159">
        <v>45870</v>
      </c>
      <c r="N46" s="168">
        <v>45884</v>
      </c>
      <c r="O46" s="175">
        <v>54652026.93</v>
      </c>
      <c r="P46" s="175">
        <v>13242090.210000001</v>
      </c>
      <c r="Q46" s="170">
        <v>67894117.140000001</v>
      </c>
      <c r="S46" s="159">
        <v>45870</v>
      </c>
      <c r="T46" s="171">
        <v>45884</v>
      </c>
      <c r="U46" s="188">
        <v>0</v>
      </c>
      <c r="V46" s="188">
        <v>0</v>
      </c>
      <c r="W46" s="189">
        <v>0</v>
      </c>
      <c r="Y46" s="159">
        <v>45870</v>
      </c>
      <c r="Z46" s="174">
        <v>45884</v>
      </c>
      <c r="AA46" s="175">
        <v>0</v>
      </c>
      <c r="AB46" s="175">
        <v>0</v>
      </c>
      <c r="AC46" s="170">
        <v>0</v>
      </c>
      <c r="AE46" s="159">
        <v>45870</v>
      </c>
      <c r="AF46" s="176">
        <v>45884</v>
      </c>
      <c r="AG46" s="190">
        <v>0</v>
      </c>
      <c r="AH46" s="190">
        <v>0</v>
      </c>
      <c r="AI46" s="191">
        <v>0</v>
      </c>
      <c r="AK46" s="159">
        <v>45870</v>
      </c>
      <c r="AL46" s="174">
        <v>45884</v>
      </c>
      <c r="AM46" s="175">
        <v>0</v>
      </c>
      <c r="AN46" s="175">
        <v>0</v>
      </c>
      <c r="AO46" s="170">
        <v>0</v>
      </c>
      <c r="AQ46" s="159">
        <v>45870</v>
      </c>
      <c r="AR46" s="186">
        <v>45884</v>
      </c>
      <c r="AS46" s="181">
        <v>64176866.399999999</v>
      </c>
      <c r="AT46" s="181">
        <v>17347651.310000002</v>
      </c>
      <c r="AU46" s="181">
        <v>81524517.710000008</v>
      </c>
      <c r="AV46" s="182">
        <v>8</v>
      </c>
      <c r="AW46" s="182">
        <v>2025</v>
      </c>
      <c r="BB46" s="187"/>
      <c r="BC46" s="183"/>
      <c r="BD46" s="183"/>
      <c r="BE46" s="183"/>
      <c r="BF46" s="184"/>
      <c r="BG46" s="183"/>
      <c r="BI46" s="159"/>
      <c r="BJ46" s="183"/>
      <c r="BL46" s="185"/>
    </row>
    <row r="47" spans="1:64" s="164" customFormat="1">
      <c r="A47" s="159">
        <v>45901</v>
      </c>
      <c r="B47" s="176">
        <v>45915</v>
      </c>
      <c r="C47" s="190">
        <v>2770662.7</v>
      </c>
      <c r="D47" s="190">
        <v>3446861.69</v>
      </c>
      <c r="E47" s="163">
        <v>6217524.3900000006</v>
      </c>
      <c r="F47" s="192"/>
      <c r="G47" s="159">
        <v>45901</v>
      </c>
      <c r="H47" s="165">
        <v>45915</v>
      </c>
      <c r="I47" s="193">
        <v>6793656.1899999995</v>
      </c>
      <c r="J47" s="193">
        <v>605793.89</v>
      </c>
      <c r="K47" s="167">
        <v>7399450.0799999991</v>
      </c>
      <c r="M47" s="159">
        <v>45901</v>
      </c>
      <c r="N47" s="168">
        <v>45915</v>
      </c>
      <c r="O47" s="175">
        <v>54507603.380000003</v>
      </c>
      <c r="P47" s="175">
        <v>12920309.599999998</v>
      </c>
      <c r="Q47" s="170">
        <v>67427912.980000004</v>
      </c>
      <c r="S47" s="159">
        <v>45901</v>
      </c>
      <c r="T47" s="171">
        <v>45915</v>
      </c>
      <c r="U47" s="188">
        <v>0</v>
      </c>
      <c r="V47" s="188">
        <v>0</v>
      </c>
      <c r="W47" s="189">
        <v>0</v>
      </c>
      <c r="Y47" s="159">
        <v>45901</v>
      </c>
      <c r="Z47" s="174">
        <v>45915</v>
      </c>
      <c r="AA47" s="175">
        <v>33869220</v>
      </c>
      <c r="AB47" s="175">
        <v>33835817.510000005</v>
      </c>
      <c r="AC47" s="170">
        <v>67705037.510000005</v>
      </c>
      <c r="AE47" s="159">
        <v>45901</v>
      </c>
      <c r="AF47" s="176">
        <v>45915</v>
      </c>
      <c r="AG47" s="190">
        <v>24192300</v>
      </c>
      <c r="AH47" s="190">
        <v>15720687.420000002</v>
      </c>
      <c r="AI47" s="191">
        <v>39912987.420000002</v>
      </c>
      <c r="AK47" s="159">
        <v>45901</v>
      </c>
      <c r="AL47" s="174">
        <v>45915</v>
      </c>
      <c r="AM47" s="175">
        <v>60480749.990000002</v>
      </c>
      <c r="AN47" s="175">
        <v>15006110.719999999</v>
      </c>
      <c r="AO47" s="170">
        <v>75486860.710000008</v>
      </c>
      <c r="AQ47" s="159">
        <v>45901</v>
      </c>
      <c r="AR47" s="186">
        <v>45915</v>
      </c>
      <c r="AS47" s="181">
        <v>182614192.26000002</v>
      </c>
      <c r="AT47" s="181">
        <v>81535580.830000013</v>
      </c>
      <c r="AU47" s="181">
        <v>264149773.09000003</v>
      </c>
      <c r="AV47" s="182">
        <v>9</v>
      </c>
      <c r="AW47" s="182">
        <v>2025</v>
      </c>
      <c r="BB47" s="187"/>
      <c r="BC47" s="183"/>
      <c r="BD47" s="183"/>
      <c r="BE47" s="183"/>
      <c r="BF47" s="184"/>
      <c r="BG47" s="183"/>
      <c r="BI47" s="159"/>
      <c r="BJ47" s="183"/>
      <c r="BL47" s="185"/>
    </row>
    <row r="48" spans="1:64" s="164" customFormat="1">
      <c r="A48" s="159">
        <v>45931</v>
      </c>
      <c r="B48" s="176">
        <v>45945</v>
      </c>
      <c r="C48" s="190">
        <v>2770662.7</v>
      </c>
      <c r="D48" s="190">
        <v>3319471.89</v>
      </c>
      <c r="E48" s="163">
        <v>6090134.5899999999</v>
      </c>
      <c r="F48" s="192"/>
      <c r="G48" s="159">
        <v>45931</v>
      </c>
      <c r="H48" s="165">
        <v>45945</v>
      </c>
      <c r="I48" s="193">
        <v>6834906.2699999996</v>
      </c>
      <c r="J48" s="193">
        <v>550574.91</v>
      </c>
      <c r="K48" s="167">
        <v>7385481.1799999997</v>
      </c>
      <c r="M48" s="159">
        <v>45931</v>
      </c>
      <c r="N48" s="168">
        <v>45945</v>
      </c>
      <c r="O48" s="175">
        <v>54363179.869999997</v>
      </c>
      <c r="P48" s="175">
        <v>12199782.090000002</v>
      </c>
      <c r="Q48" s="170">
        <v>66562961.960000001</v>
      </c>
      <c r="S48" s="159">
        <v>45931</v>
      </c>
      <c r="T48" s="171">
        <v>45945</v>
      </c>
      <c r="U48" s="188">
        <v>0</v>
      </c>
      <c r="V48" s="188">
        <v>0</v>
      </c>
      <c r="W48" s="189">
        <v>0</v>
      </c>
      <c r="Y48" s="159">
        <v>45931</v>
      </c>
      <c r="Z48" s="174">
        <v>45945</v>
      </c>
      <c r="AA48" s="175">
        <v>0</v>
      </c>
      <c r="AB48" s="175">
        <v>0</v>
      </c>
      <c r="AC48" s="170">
        <v>0</v>
      </c>
      <c r="AE48" s="159">
        <v>45931</v>
      </c>
      <c r="AF48" s="176">
        <v>45945</v>
      </c>
      <c r="AG48" s="190">
        <v>0</v>
      </c>
      <c r="AH48" s="190">
        <v>0</v>
      </c>
      <c r="AI48" s="191">
        <v>0</v>
      </c>
      <c r="AK48" s="159">
        <v>45931</v>
      </c>
      <c r="AL48" s="174">
        <v>45945</v>
      </c>
      <c r="AM48" s="175">
        <v>0</v>
      </c>
      <c r="AN48" s="175">
        <v>0</v>
      </c>
      <c r="AO48" s="170">
        <v>0</v>
      </c>
      <c r="AQ48" s="159">
        <v>45931</v>
      </c>
      <c r="AR48" s="186">
        <v>45945</v>
      </c>
      <c r="AS48" s="181">
        <v>63968748.839999996</v>
      </c>
      <c r="AT48" s="181">
        <v>16069828.890000002</v>
      </c>
      <c r="AU48" s="181">
        <v>80038577.730000004</v>
      </c>
      <c r="AV48" s="182">
        <v>10</v>
      </c>
      <c r="AW48" s="182">
        <v>2025</v>
      </c>
      <c r="BB48" s="187"/>
      <c r="BC48" s="183"/>
      <c r="BD48" s="183"/>
      <c r="BE48" s="183"/>
      <c r="BF48" s="184"/>
      <c r="BG48" s="183"/>
      <c r="BI48" s="159"/>
      <c r="BJ48" s="183"/>
      <c r="BL48" s="185"/>
    </row>
    <row r="49" spans="1:64" s="164" customFormat="1">
      <c r="A49" s="159">
        <v>45962</v>
      </c>
      <c r="B49" s="176">
        <v>45976</v>
      </c>
      <c r="C49" s="190">
        <v>2770662.7</v>
      </c>
      <c r="D49" s="190">
        <v>3634987.96</v>
      </c>
      <c r="E49" s="163">
        <v>6405650.6600000001</v>
      </c>
      <c r="F49" s="192"/>
      <c r="G49" s="159">
        <v>45962</v>
      </c>
      <c r="H49" s="165">
        <v>45976</v>
      </c>
      <c r="I49" s="193">
        <v>6876406.8399999999</v>
      </c>
      <c r="J49" s="193">
        <v>566111.23</v>
      </c>
      <c r="K49" s="167">
        <v>7442518.0700000003</v>
      </c>
      <c r="M49" s="159">
        <v>45962</v>
      </c>
      <c r="N49" s="168">
        <v>45976</v>
      </c>
      <c r="O49" s="175">
        <v>54218756.32</v>
      </c>
      <c r="P49" s="175">
        <v>12299989.189999998</v>
      </c>
      <c r="Q49" s="170">
        <v>66518745.509999998</v>
      </c>
      <c r="S49" s="159">
        <v>45962</v>
      </c>
      <c r="T49" s="171">
        <v>45976</v>
      </c>
      <c r="U49" s="188">
        <v>114285821.89999999</v>
      </c>
      <c r="V49" s="188">
        <v>52408506.480000004</v>
      </c>
      <c r="W49" s="189">
        <v>166694328.38</v>
      </c>
      <c r="Y49" s="159">
        <v>45962</v>
      </c>
      <c r="Z49" s="174">
        <v>45976</v>
      </c>
      <c r="AA49" s="175">
        <v>0</v>
      </c>
      <c r="AB49" s="175">
        <v>0</v>
      </c>
      <c r="AC49" s="170">
        <v>0</v>
      </c>
      <c r="AE49" s="159">
        <v>45962</v>
      </c>
      <c r="AF49" s="176">
        <v>45976</v>
      </c>
      <c r="AG49" s="190">
        <v>0</v>
      </c>
      <c r="AH49" s="190">
        <v>0</v>
      </c>
      <c r="AI49" s="191">
        <v>0</v>
      </c>
      <c r="AK49" s="159">
        <v>45962</v>
      </c>
      <c r="AL49" s="174">
        <v>45976</v>
      </c>
      <c r="AM49" s="175">
        <v>0</v>
      </c>
      <c r="AN49" s="175">
        <v>0</v>
      </c>
      <c r="AO49" s="170">
        <v>0</v>
      </c>
      <c r="AQ49" s="159">
        <v>45962</v>
      </c>
      <c r="AR49" s="186">
        <v>45976</v>
      </c>
      <c r="AS49" s="181">
        <v>178151647.75999999</v>
      </c>
      <c r="AT49" s="181">
        <v>68909594.859999999</v>
      </c>
      <c r="AU49" s="181">
        <v>247061242.62</v>
      </c>
      <c r="AV49" s="182">
        <v>11</v>
      </c>
      <c r="AW49" s="182">
        <v>2025</v>
      </c>
      <c r="BB49" s="187"/>
      <c r="BC49" s="183"/>
      <c r="BD49" s="183"/>
      <c r="BE49" s="183"/>
      <c r="BF49" s="184"/>
      <c r="BG49" s="183"/>
      <c r="BI49" s="159"/>
      <c r="BJ49" s="183"/>
      <c r="BL49" s="185"/>
    </row>
    <row r="50" spans="1:64" s="164" customFormat="1">
      <c r="A50" s="159">
        <v>45992</v>
      </c>
      <c r="B50" s="176">
        <v>46006</v>
      </c>
      <c r="C50" s="190">
        <v>2770662.7</v>
      </c>
      <c r="D50" s="190">
        <v>3067941.02</v>
      </c>
      <c r="E50" s="163">
        <v>5838603.7200000007</v>
      </c>
      <c r="F50" s="192"/>
      <c r="G50" s="159">
        <v>45992</v>
      </c>
      <c r="H50" s="165">
        <v>46006</v>
      </c>
      <c r="I50" s="193">
        <v>6918159.3700000001</v>
      </c>
      <c r="J50" s="193">
        <v>446016.02</v>
      </c>
      <c r="K50" s="167">
        <v>7364175.3900000006</v>
      </c>
      <c r="M50" s="159">
        <v>45992</v>
      </c>
      <c r="N50" s="168">
        <v>46006</v>
      </c>
      <c r="O50" s="175">
        <v>54074332.799999997</v>
      </c>
      <c r="P50" s="175">
        <v>11615924.240000002</v>
      </c>
      <c r="Q50" s="170">
        <v>65690257.039999999</v>
      </c>
      <c r="S50" s="159">
        <v>45992</v>
      </c>
      <c r="T50" s="171">
        <v>46006</v>
      </c>
      <c r="U50" s="188">
        <v>0</v>
      </c>
      <c r="V50" s="188">
        <v>0</v>
      </c>
      <c r="W50" s="189">
        <v>0</v>
      </c>
      <c r="Y50" s="159">
        <v>45992</v>
      </c>
      <c r="Z50" s="174">
        <v>46006</v>
      </c>
      <c r="AA50" s="175">
        <v>0</v>
      </c>
      <c r="AB50" s="175">
        <v>0</v>
      </c>
      <c r="AC50" s="170">
        <v>0</v>
      </c>
      <c r="AE50" s="159">
        <v>45992</v>
      </c>
      <c r="AF50" s="176">
        <v>46006</v>
      </c>
      <c r="AG50" s="190">
        <v>0</v>
      </c>
      <c r="AH50" s="190">
        <v>0</v>
      </c>
      <c r="AI50" s="191">
        <v>0</v>
      </c>
      <c r="AK50" s="159">
        <v>45992</v>
      </c>
      <c r="AL50" s="174">
        <v>46006</v>
      </c>
      <c r="AM50" s="175">
        <v>0</v>
      </c>
      <c r="AN50" s="175">
        <v>0</v>
      </c>
      <c r="AO50" s="170">
        <v>0</v>
      </c>
      <c r="AQ50" s="159">
        <v>45992</v>
      </c>
      <c r="AR50" s="186">
        <v>46006</v>
      </c>
      <c r="AS50" s="181">
        <v>63763154.869999997</v>
      </c>
      <c r="AT50" s="181">
        <v>15129881.280000001</v>
      </c>
      <c r="AU50" s="181">
        <v>78893036.150000006</v>
      </c>
      <c r="AV50" s="182">
        <v>12</v>
      </c>
      <c r="AW50" s="182">
        <v>2025</v>
      </c>
      <c r="BB50" s="187"/>
      <c r="BC50" s="183"/>
      <c r="BD50" s="183"/>
      <c r="BE50" s="183"/>
      <c r="BF50" s="184"/>
      <c r="BG50" s="183"/>
      <c r="BI50" s="159"/>
      <c r="BJ50" s="183"/>
      <c r="BL50" s="185"/>
    </row>
    <row r="51" spans="1:64" s="164" customFormat="1">
      <c r="A51" s="159">
        <v>46023</v>
      </c>
      <c r="B51" s="176">
        <v>46037</v>
      </c>
      <c r="C51" s="190">
        <v>2770662.71</v>
      </c>
      <c r="D51" s="190">
        <v>3381207.1799999997</v>
      </c>
      <c r="E51" s="163">
        <v>6151869.8899999997</v>
      </c>
      <c r="F51" s="192"/>
      <c r="G51" s="159">
        <v>46023</v>
      </c>
      <c r="H51" s="165">
        <v>46037</v>
      </c>
      <c r="I51" s="193">
        <v>6961216.1699999999</v>
      </c>
      <c r="J51" s="193">
        <v>455780.11000000004</v>
      </c>
      <c r="K51" s="167">
        <v>7416996.2800000003</v>
      </c>
      <c r="M51" s="159">
        <v>46023</v>
      </c>
      <c r="N51" s="168">
        <v>46037</v>
      </c>
      <c r="O51" s="175">
        <v>54074332.799999997</v>
      </c>
      <c r="P51" s="175">
        <v>11745857.550000001</v>
      </c>
      <c r="Q51" s="170">
        <v>65820190.349999994</v>
      </c>
      <c r="S51" s="159">
        <v>46023</v>
      </c>
      <c r="T51" s="171">
        <v>46037</v>
      </c>
      <c r="U51" s="188">
        <v>0</v>
      </c>
      <c r="V51" s="188">
        <v>0</v>
      </c>
      <c r="W51" s="189">
        <v>0</v>
      </c>
      <c r="Y51" s="159">
        <v>46023</v>
      </c>
      <c r="Z51" s="174">
        <v>46037</v>
      </c>
      <c r="AA51" s="175">
        <v>0</v>
      </c>
      <c r="AB51" s="175">
        <v>0</v>
      </c>
      <c r="AC51" s="170">
        <v>0</v>
      </c>
      <c r="AE51" s="159">
        <v>46023</v>
      </c>
      <c r="AF51" s="176">
        <v>46037</v>
      </c>
      <c r="AG51" s="190">
        <v>0</v>
      </c>
      <c r="AH51" s="190">
        <v>0</v>
      </c>
      <c r="AI51" s="191">
        <v>0</v>
      </c>
      <c r="AK51" s="159">
        <v>46023</v>
      </c>
      <c r="AL51" s="174">
        <v>46037</v>
      </c>
      <c r="AM51" s="175">
        <v>0</v>
      </c>
      <c r="AN51" s="175">
        <v>0</v>
      </c>
      <c r="AO51" s="170">
        <v>0</v>
      </c>
      <c r="AQ51" s="159">
        <v>46023</v>
      </c>
      <c r="AR51" s="186">
        <v>46037</v>
      </c>
      <c r="AS51" s="181">
        <v>63806211.679999992</v>
      </c>
      <c r="AT51" s="181">
        <v>15582844.84</v>
      </c>
      <c r="AU51" s="181">
        <v>79389056.519999996</v>
      </c>
      <c r="AV51" s="182">
        <v>1</v>
      </c>
      <c r="AW51" s="182">
        <v>2026</v>
      </c>
      <c r="BB51" s="187"/>
      <c r="BC51" s="183"/>
      <c r="BD51" s="183"/>
      <c r="BE51" s="183"/>
      <c r="BF51" s="184"/>
      <c r="BG51" s="183"/>
      <c r="BI51" s="159"/>
      <c r="BJ51" s="183"/>
      <c r="BL51" s="185"/>
    </row>
    <row r="52" spans="1:64" s="164" customFormat="1">
      <c r="A52" s="159">
        <v>46054</v>
      </c>
      <c r="B52" s="176">
        <v>46068</v>
      </c>
      <c r="C52" s="190">
        <v>2770662.71</v>
      </c>
      <c r="D52" s="190">
        <v>3691474.71</v>
      </c>
      <c r="E52" s="163">
        <v>6462137.4199999999</v>
      </c>
      <c r="F52" s="192"/>
      <c r="G52" s="159">
        <v>46054</v>
      </c>
      <c r="H52" s="165">
        <v>46068</v>
      </c>
      <c r="I52" s="193">
        <v>7004540.9299999988</v>
      </c>
      <c r="J52" s="193">
        <v>452293.41</v>
      </c>
      <c r="K52" s="167">
        <v>7456834.3399999989</v>
      </c>
      <c r="M52" s="159">
        <v>46054</v>
      </c>
      <c r="N52" s="168">
        <v>46068</v>
      </c>
      <c r="O52" s="175">
        <v>54074332.799999997</v>
      </c>
      <c r="P52" s="175">
        <v>11492960.739999998</v>
      </c>
      <c r="Q52" s="170">
        <v>65567293.539999992</v>
      </c>
      <c r="S52" s="159">
        <v>46054</v>
      </c>
      <c r="T52" s="171">
        <v>46068</v>
      </c>
      <c r="U52" s="188">
        <v>0</v>
      </c>
      <c r="V52" s="188">
        <v>0</v>
      </c>
      <c r="W52" s="189">
        <v>0</v>
      </c>
      <c r="Y52" s="159">
        <v>46054</v>
      </c>
      <c r="Z52" s="174">
        <v>46068</v>
      </c>
      <c r="AA52" s="175">
        <v>0</v>
      </c>
      <c r="AB52" s="175">
        <v>0</v>
      </c>
      <c r="AC52" s="170">
        <v>0</v>
      </c>
      <c r="AE52" s="159">
        <v>46054</v>
      </c>
      <c r="AF52" s="176">
        <v>46068</v>
      </c>
      <c r="AG52" s="190">
        <v>0</v>
      </c>
      <c r="AH52" s="190">
        <v>0</v>
      </c>
      <c r="AI52" s="191">
        <v>0</v>
      </c>
      <c r="AK52" s="159">
        <v>46054</v>
      </c>
      <c r="AL52" s="174">
        <v>46068</v>
      </c>
      <c r="AM52" s="175">
        <v>0</v>
      </c>
      <c r="AN52" s="175">
        <v>0</v>
      </c>
      <c r="AO52" s="170">
        <v>0</v>
      </c>
      <c r="AQ52" s="159">
        <v>46054</v>
      </c>
      <c r="AR52" s="186">
        <v>46068</v>
      </c>
      <c r="AS52" s="181">
        <v>63849536.439999998</v>
      </c>
      <c r="AT52" s="181">
        <v>15636728.859999999</v>
      </c>
      <c r="AU52" s="181">
        <v>79486265.299999997</v>
      </c>
      <c r="AV52" s="182">
        <v>2</v>
      </c>
      <c r="AW52" s="182">
        <v>2026</v>
      </c>
      <c r="BB52" s="187"/>
      <c r="BC52" s="183"/>
      <c r="BD52" s="183"/>
      <c r="BE52" s="183"/>
      <c r="BF52" s="184"/>
      <c r="BG52" s="183"/>
      <c r="BI52" s="159"/>
      <c r="BJ52" s="183"/>
      <c r="BL52" s="185"/>
    </row>
    <row r="53" spans="1:64" s="164" customFormat="1">
      <c r="A53" s="159">
        <v>46082</v>
      </c>
      <c r="B53" s="176">
        <v>46096</v>
      </c>
      <c r="C53" s="190">
        <v>2770662.71</v>
      </c>
      <c r="D53" s="190">
        <v>2806980.04</v>
      </c>
      <c r="E53" s="163">
        <v>5577642.75</v>
      </c>
      <c r="F53" s="192"/>
      <c r="G53" s="159">
        <v>46082</v>
      </c>
      <c r="H53" s="165">
        <v>46096</v>
      </c>
      <c r="I53" s="193">
        <v>7048135.3600000003</v>
      </c>
      <c r="J53" s="193">
        <v>320864.94999999995</v>
      </c>
      <c r="K53" s="167">
        <v>7369000.3100000005</v>
      </c>
      <c r="M53" s="159">
        <v>46082</v>
      </c>
      <c r="N53" s="168">
        <v>46096</v>
      </c>
      <c r="O53" s="175">
        <v>66090952.739999995</v>
      </c>
      <c r="P53" s="175">
        <v>10156101.310000001</v>
      </c>
      <c r="Q53" s="170">
        <v>76247054.049999997</v>
      </c>
      <c r="S53" s="159">
        <v>46082</v>
      </c>
      <c r="T53" s="171">
        <v>46096</v>
      </c>
      <c r="U53" s="188">
        <v>0</v>
      </c>
      <c r="V53" s="188">
        <v>0</v>
      </c>
      <c r="W53" s="189">
        <v>0</v>
      </c>
      <c r="Y53" s="159">
        <v>46082</v>
      </c>
      <c r="Z53" s="174">
        <v>46096</v>
      </c>
      <c r="AA53" s="175">
        <v>33600000</v>
      </c>
      <c r="AB53" s="175">
        <v>31385015.68</v>
      </c>
      <c r="AC53" s="170">
        <v>64985015.68</v>
      </c>
      <c r="AE53" s="159">
        <v>46082</v>
      </c>
      <c r="AF53" s="176">
        <v>46096</v>
      </c>
      <c r="AG53" s="190">
        <v>36000000</v>
      </c>
      <c r="AH53" s="190">
        <v>14386721.58</v>
      </c>
      <c r="AI53" s="191">
        <v>50386721.579999998</v>
      </c>
      <c r="AK53" s="159">
        <v>46082</v>
      </c>
      <c r="AL53" s="174">
        <v>46096</v>
      </c>
      <c r="AM53" s="175">
        <v>60000000</v>
      </c>
      <c r="AN53" s="175">
        <v>12893759.9</v>
      </c>
      <c r="AO53" s="170">
        <v>72893759.900000006</v>
      </c>
      <c r="AQ53" s="159">
        <v>46082</v>
      </c>
      <c r="AR53" s="186">
        <v>46096</v>
      </c>
      <c r="AS53" s="181">
        <v>205509750.81</v>
      </c>
      <c r="AT53" s="181">
        <v>71949443.460000008</v>
      </c>
      <c r="AU53" s="181">
        <v>277459194.26999998</v>
      </c>
      <c r="AV53" s="182">
        <v>3</v>
      </c>
      <c r="AW53" s="182">
        <v>2026</v>
      </c>
      <c r="BB53" s="187"/>
      <c r="BC53" s="183"/>
      <c r="BD53" s="183"/>
      <c r="BE53" s="183"/>
      <c r="BF53" s="184"/>
      <c r="BG53" s="183"/>
      <c r="BI53" s="159"/>
      <c r="BJ53" s="183"/>
      <c r="BL53" s="185"/>
    </row>
    <row r="54" spans="1:64" s="164" customFormat="1">
      <c r="A54" s="159">
        <v>46113</v>
      </c>
      <c r="B54" s="176">
        <v>46127</v>
      </c>
      <c r="C54" s="190">
        <v>2770662.71</v>
      </c>
      <c r="D54" s="190">
        <v>3224176.04</v>
      </c>
      <c r="E54" s="163">
        <v>5994838.75</v>
      </c>
      <c r="F54" s="192"/>
      <c r="G54" s="159">
        <v>46113</v>
      </c>
      <c r="H54" s="165">
        <v>46127</v>
      </c>
      <c r="I54" s="193">
        <v>7092600.0399999991</v>
      </c>
      <c r="J54" s="193">
        <v>327385.86</v>
      </c>
      <c r="K54" s="167">
        <v>7419985.8999999994</v>
      </c>
      <c r="M54" s="159">
        <v>46113</v>
      </c>
      <c r="N54" s="168">
        <v>46127</v>
      </c>
      <c r="O54" s="175">
        <v>66090952.739999995</v>
      </c>
      <c r="P54" s="175">
        <v>10952921.720000001</v>
      </c>
      <c r="Q54" s="170">
        <v>77043874.459999993</v>
      </c>
      <c r="S54" s="159">
        <v>46113</v>
      </c>
      <c r="T54" s="171">
        <v>46127</v>
      </c>
      <c r="U54" s="188">
        <v>0</v>
      </c>
      <c r="V54" s="188">
        <v>0</v>
      </c>
      <c r="W54" s="189">
        <v>0</v>
      </c>
      <c r="Y54" s="159">
        <v>46113</v>
      </c>
      <c r="Z54" s="174">
        <v>46127</v>
      </c>
      <c r="AA54" s="175">
        <v>0</v>
      </c>
      <c r="AB54" s="175">
        <v>0</v>
      </c>
      <c r="AC54" s="170">
        <v>0</v>
      </c>
      <c r="AE54" s="159">
        <v>46113</v>
      </c>
      <c r="AF54" s="176">
        <v>46127</v>
      </c>
      <c r="AG54" s="190">
        <v>0</v>
      </c>
      <c r="AH54" s="190">
        <v>0</v>
      </c>
      <c r="AI54" s="191">
        <v>0</v>
      </c>
      <c r="AK54" s="159">
        <v>46113</v>
      </c>
      <c r="AL54" s="174">
        <v>46127</v>
      </c>
      <c r="AM54" s="175">
        <v>0</v>
      </c>
      <c r="AN54" s="175">
        <v>0</v>
      </c>
      <c r="AO54" s="170">
        <v>0</v>
      </c>
      <c r="AQ54" s="159">
        <v>46113</v>
      </c>
      <c r="AR54" s="186">
        <v>46127</v>
      </c>
      <c r="AS54" s="181">
        <v>75954215.489999995</v>
      </c>
      <c r="AT54" s="181">
        <v>14504483.620000001</v>
      </c>
      <c r="AU54" s="181">
        <v>90458699.109999999</v>
      </c>
      <c r="AV54" s="182">
        <v>4</v>
      </c>
      <c r="AW54" s="182">
        <v>2026</v>
      </c>
      <c r="BB54" s="187"/>
      <c r="BC54" s="183"/>
      <c r="BD54" s="183"/>
      <c r="BE54" s="183"/>
      <c r="BF54" s="184"/>
      <c r="BG54" s="183"/>
      <c r="BI54" s="159"/>
      <c r="BJ54" s="183"/>
      <c r="BL54" s="185"/>
    </row>
    <row r="55" spans="1:64" s="164" customFormat="1">
      <c r="A55" s="159">
        <v>46143</v>
      </c>
      <c r="B55" s="176">
        <v>46157</v>
      </c>
      <c r="C55" s="190">
        <v>2770662.71</v>
      </c>
      <c r="D55" s="190">
        <v>3208293.41</v>
      </c>
      <c r="E55" s="163">
        <v>5978956.1200000001</v>
      </c>
      <c r="F55" s="192"/>
      <c r="G55" s="159">
        <v>46143</v>
      </c>
      <c r="H55" s="165">
        <v>46157</v>
      </c>
      <c r="I55" s="193">
        <v>7137345.2299999995</v>
      </c>
      <c r="J55" s="193">
        <v>288536.88</v>
      </c>
      <c r="K55" s="167">
        <v>7425882.1099999994</v>
      </c>
      <c r="M55" s="159">
        <v>46143</v>
      </c>
      <c r="N55" s="168">
        <v>46157</v>
      </c>
      <c r="O55" s="175">
        <v>66090952.739999995</v>
      </c>
      <c r="P55" s="175">
        <v>10320314.780000001</v>
      </c>
      <c r="Q55" s="170">
        <v>76411267.519999996</v>
      </c>
      <c r="S55" s="159">
        <v>46143</v>
      </c>
      <c r="T55" s="171">
        <v>46157</v>
      </c>
      <c r="U55" s="188">
        <v>113981396.58</v>
      </c>
      <c r="V55" s="188">
        <v>47707348.109999999</v>
      </c>
      <c r="W55" s="189">
        <v>161688744.69</v>
      </c>
      <c r="Y55" s="159">
        <v>46143</v>
      </c>
      <c r="Z55" s="174">
        <v>46157</v>
      </c>
      <c r="AA55" s="175">
        <v>0</v>
      </c>
      <c r="AB55" s="175">
        <v>0</v>
      </c>
      <c r="AC55" s="170">
        <v>0</v>
      </c>
      <c r="AE55" s="159">
        <v>46143</v>
      </c>
      <c r="AF55" s="176">
        <v>46157</v>
      </c>
      <c r="AG55" s="190">
        <v>0</v>
      </c>
      <c r="AH55" s="190">
        <v>0</v>
      </c>
      <c r="AI55" s="191">
        <v>0</v>
      </c>
      <c r="AK55" s="159">
        <v>46143</v>
      </c>
      <c r="AL55" s="174">
        <v>46157</v>
      </c>
      <c r="AM55" s="175">
        <v>0</v>
      </c>
      <c r="AN55" s="175">
        <v>0</v>
      </c>
      <c r="AO55" s="170">
        <v>0</v>
      </c>
      <c r="AQ55" s="159">
        <v>46143</v>
      </c>
      <c r="AR55" s="186">
        <v>46157</v>
      </c>
      <c r="AS55" s="181">
        <v>189980357.25999999</v>
      </c>
      <c r="AT55" s="181">
        <v>61524493.18</v>
      </c>
      <c r="AU55" s="181">
        <v>251504850.44</v>
      </c>
      <c r="AV55" s="182">
        <v>5</v>
      </c>
      <c r="AW55" s="182">
        <v>2026</v>
      </c>
      <c r="BB55" s="187"/>
      <c r="BC55" s="183"/>
      <c r="BD55" s="183"/>
      <c r="BE55" s="183"/>
      <c r="BF55" s="184"/>
      <c r="BG55" s="183"/>
      <c r="BI55" s="159"/>
      <c r="BJ55" s="183"/>
      <c r="BL55" s="185"/>
    </row>
    <row r="56" spans="1:64" s="164" customFormat="1">
      <c r="A56" s="159">
        <v>46174</v>
      </c>
      <c r="B56" s="176">
        <v>46188</v>
      </c>
      <c r="C56" s="190">
        <v>2770662.71</v>
      </c>
      <c r="D56" s="190">
        <v>3299139.05</v>
      </c>
      <c r="E56" s="163">
        <v>6069801.7599999998</v>
      </c>
      <c r="F56" s="192"/>
      <c r="G56" s="159">
        <v>46174</v>
      </c>
      <c r="H56" s="165">
        <v>46188</v>
      </c>
      <c r="I56" s="193">
        <v>3622438.84</v>
      </c>
      <c r="J56" s="193">
        <v>257515.41</v>
      </c>
      <c r="K56" s="167">
        <v>3879954.25</v>
      </c>
      <c r="M56" s="159">
        <v>46174</v>
      </c>
      <c r="N56" s="168">
        <v>46188</v>
      </c>
      <c r="O56" s="175">
        <v>66090952.739999995</v>
      </c>
      <c r="P56" s="175">
        <v>10380198.23</v>
      </c>
      <c r="Q56" s="170">
        <v>76471150.969999999</v>
      </c>
      <c r="S56" s="159">
        <v>46174</v>
      </c>
      <c r="T56" s="171">
        <v>46188</v>
      </c>
      <c r="U56" s="188">
        <v>0</v>
      </c>
      <c r="V56" s="188">
        <v>0</v>
      </c>
      <c r="W56" s="189">
        <v>0</v>
      </c>
      <c r="Y56" s="159">
        <v>46174</v>
      </c>
      <c r="Z56" s="174">
        <v>46188</v>
      </c>
      <c r="AA56" s="175">
        <v>0</v>
      </c>
      <c r="AB56" s="175">
        <v>0</v>
      </c>
      <c r="AC56" s="170">
        <v>0</v>
      </c>
      <c r="AE56" s="159">
        <v>46174</v>
      </c>
      <c r="AF56" s="176">
        <v>46188</v>
      </c>
      <c r="AG56" s="190">
        <v>0</v>
      </c>
      <c r="AH56" s="190">
        <v>0</v>
      </c>
      <c r="AI56" s="191">
        <v>0</v>
      </c>
      <c r="AK56" s="159">
        <v>46174</v>
      </c>
      <c r="AL56" s="174">
        <v>46188</v>
      </c>
      <c r="AM56" s="175">
        <v>0</v>
      </c>
      <c r="AN56" s="175">
        <v>0</v>
      </c>
      <c r="AO56" s="170">
        <v>0</v>
      </c>
      <c r="AQ56" s="159">
        <v>46174</v>
      </c>
      <c r="AR56" s="186">
        <v>46188</v>
      </c>
      <c r="AS56" s="181">
        <v>72484054.289999992</v>
      </c>
      <c r="AT56" s="181">
        <v>13936852.690000001</v>
      </c>
      <c r="AU56" s="181">
        <v>86420906.979999989</v>
      </c>
      <c r="AV56" s="182">
        <v>6</v>
      </c>
      <c r="AW56" s="182">
        <v>2026</v>
      </c>
      <c r="BB56" s="187"/>
      <c r="BC56" s="183"/>
      <c r="BD56" s="183"/>
      <c r="BE56" s="183"/>
      <c r="BF56" s="184"/>
      <c r="BG56" s="183"/>
      <c r="BI56" s="159"/>
      <c r="BJ56" s="183"/>
      <c r="BL56" s="185"/>
    </row>
    <row r="57" spans="1:64" s="164" customFormat="1">
      <c r="A57" s="159">
        <v>46204</v>
      </c>
      <c r="B57" s="176">
        <v>46218</v>
      </c>
      <c r="C57" s="190">
        <v>2770662.71</v>
      </c>
      <c r="D57" s="190">
        <v>3176528.13</v>
      </c>
      <c r="E57" s="163">
        <v>5947190.8399999999</v>
      </c>
      <c r="F57" s="192"/>
      <c r="G57" s="159">
        <v>46204</v>
      </c>
      <c r="H57" s="165">
        <v>46218</v>
      </c>
      <c r="I57" s="193">
        <v>3645418.88</v>
      </c>
      <c r="J57" s="193">
        <v>229868.34000000003</v>
      </c>
      <c r="K57" s="167">
        <v>3875287.2199999997</v>
      </c>
      <c r="M57" s="159">
        <v>46204</v>
      </c>
      <c r="N57" s="168">
        <v>46218</v>
      </c>
      <c r="O57" s="175">
        <v>66090952.739999995</v>
      </c>
      <c r="P57" s="175">
        <v>9771825.2400000002</v>
      </c>
      <c r="Q57" s="170">
        <v>75862777.979999989</v>
      </c>
      <c r="S57" s="159">
        <v>46204</v>
      </c>
      <c r="T57" s="171">
        <v>46218</v>
      </c>
      <c r="U57" s="188">
        <v>0</v>
      </c>
      <c r="V57" s="188">
        <v>0</v>
      </c>
      <c r="W57" s="189">
        <v>0</v>
      </c>
      <c r="Y57" s="159">
        <v>46204</v>
      </c>
      <c r="Z57" s="174">
        <v>46218</v>
      </c>
      <c r="AA57" s="175">
        <v>0</v>
      </c>
      <c r="AB57" s="175">
        <v>0</v>
      </c>
      <c r="AC57" s="170">
        <v>0</v>
      </c>
      <c r="AE57" s="159">
        <v>46204</v>
      </c>
      <c r="AF57" s="176">
        <v>46218</v>
      </c>
      <c r="AG57" s="190">
        <v>0</v>
      </c>
      <c r="AH57" s="190">
        <v>0</v>
      </c>
      <c r="AI57" s="191">
        <v>0</v>
      </c>
      <c r="AK57" s="159">
        <v>46204</v>
      </c>
      <c r="AL57" s="174">
        <v>46218</v>
      </c>
      <c r="AM57" s="175">
        <v>0</v>
      </c>
      <c r="AN57" s="175">
        <v>0</v>
      </c>
      <c r="AO57" s="170">
        <v>0</v>
      </c>
      <c r="AQ57" s="159">
        <v>46204</v>
      </c>
      <c r="AR57" s="186">
        <v>46218</v>
      </c>
      <c r="AS57" s="181">
        <v>72507034.329999998</v>
      </c>
      <c r="AT57" s="181">
        <v>13178221.710000001</v>
      </c>
      <c r="AU57" s="181">
        <v>85685256.039999992</v>
      </c>
      <c r="AV57" s="182">
        <v>7</v>
      </c>
      <c r="AW57" s="182">
        <v>2026</v>
      </c>
      <c r="BB57" s="187"/>
      <c r="BC57" s="183"/>
      <c r="BD57" s="183"/>
      <c r="BE57" s="183"/>
      <c r="BF57" s="184"/>
      <c r="BG57" s="183"/>
      <c r="BI57" s="159"/>
      <c r="BJ57" s="183"/>
      <c r="BL57" s="185"/>
    </row>
    <row r="58" spans="1:64" s="164" customFormat="1">
      <c r="A58" s="159">
        <v>46235</v>
      </c>
      <c r="B58" s="176">
        <v>46249</v>
      </c>
      <c r="C58" s="190">
        <v>2770662.71</v>
      </c>
      <c r="D58" s="190">
        <v>3477704.8200000003</v>
      </c>
      <c r="E58" s="163">
        <v>6248367.5300000003</v>
      </c>
      <c r="F58" s="192"/>
      <c r="G58" s="159">
        <v>46235</v>
      </c>
      <c r="H58" s="165">
        <v>46249</v>
      </c>
      <c r="I58" s="193">
        <v>3668544.69</v>
      </c>
      <c r="J58" s="193">
        <v>231392.78</v>
      </c>
      <c r="K58" s="167">
        <v>3899937.4699999997</v>
      </c>
      <c r="M58" s="159">
        <v>46235</v>
      </c>
      <c r="N58" s="168">
        <v>46249</v>
      </c>
      <c r="O58" s="175">
        <v>66090952.739999995</v>
      </c>
      <c r="P58" s="175">
        <v>9817651.4000000004</v>
      </c>
      <c r="Q58" s="170">
        <v>75908604.140000001</v>
      </c>
      <c r="S58" s="159">
        <v>46235</v>
      </c>
      <c r="T58" s="171">
        <v>46249</v>
      </c>
      <c r="U58" s="188">
        <v>0</v>
      </c>
      <c r="V58" s="188">
        <v>0</v>
      </c>
      <c r="W58" s="189">
        <v>0</v>
      </c>
      <c r="Y58" s="159">
        <v>46235</v>
      </c>
      <c r="Z58" s="174">
        <v>46249</v>
      </c>
      <c r="AA58" s="175">
        <v>0</v>
      </c>
      <c r="AB58" s="175">
        <v>0</v>
      </c>
      <c r="AC58" s="170">
        <v>0</v>
      </c>
      <c r="AE58" s="159">
        <v>46235</v>
      </c>
      <c r="AF58" s="176">
        <v>46249</v>
      </c>
      <c r="AG58" s="190">
        <v>0</v>
      </c>
      <c r="AH58" s="190">
        <v>0</v>
      </c>
      <c r="AI58" s="191">
        <v>0</v>
      </c>
      <c r="AK58" s="159">
        <v>46235</v>
      </c>
      <c r="AL58" s="174">
        <v>46249</v>
      </c>
      <c r="AM58" s="175">
        <v>0</v>
      </c>
      <c r="AN58" s="175">
        <v>0</v>
      </c>
      <c r="AO58" s="170">
        <v>0</v>
      </c>
      <c r="AQ58" s="159">
        <v>46235</v>
      </c>
      <c r="AR58" s="186">
        <v>46249</v>
      </c>
      <c r="AS58" s="181">
        <v>72530160.140000001</v>
      </c>
      <c r="AT58" s="181">
        <v>13526749</v>
      </c>
      <c r="AU58" s="181">
        <v>86056909.140000001</v>
      </c>
      <c r="AV58" s="182">
        <v>8</v>
      </c>
      <c r="AW58" s="182">
        <v>2026</v>
      </c>
      <c r="BB58" s="187"/>
      <c r="BC58" s="183"/>
      <c r="BD58" s="183"/>
      <c r="BE58" s="183"/>
      <c r="BF58" s="184"/>
      <c r="BG58" s="183"/>
      <c r="BI58" s="159"/>
      <c r="BJ58" s="183"/>
      <c r="BL58" s="185"/>
    </row>
    <row r="59" spans="1:64" s="164" customFormat="1">
      <c r="A59" s="159">
        <v>46266</v>
      </c>
      <c r="B59" s="176">
        <v>46280</v>
      </c>
      <c r="C59" s="190">
        <v>2770662.71</v>
      </c>
      <c r="D59" s="190">
        <v>3039647.55</v>
      </c>
      <c r="E59" s="163">
        <v>5810310.2599999998</v>
      </c>
      <c r="F59" s="192"/>
      <c r="G59" s="159">
        <v>46266</v>
      </c>
      <c r="H59" s="165">
        <v>46280</v>
      </c>
      <c r="I59" s="193">
        <v>3691817.21</v>
      </c>
      <c r="J59" s="193">
        <v>184101.40000000002</v>
      </c>
      <c r="K59" s="167">
        <v>3875918.61</v>
      </c>
      <c r="M59" s="159">
        <v>46266</v>
      </c>
      <c r="N59" s="168">
        <v>46280</v>
      </c>
      <c r="O59" s="175">
        <v>66090952.739999995</v>
      </c>
      <c r="P59" s="175">
        <v>9539697.9499999993</v>
      </c>
      <c r="Q59" s="170">
        <v>75630650.689999998</v>
      </c>
      <c r="S59" s="159">
        <v>46266</v>
      </c>
      <c r="T59" s="171">
        <v>46280</v>
      </c>
      <c r="U59" s="188">
        <v>0</v>
      </c>
      <c r="V59" s="188">
        <v>0</v>
      </c>
      <c r="W59" s="189">
        <v>0</v>
      </c>
      <c r="Y59" s="159">
        <v>46266</v>
      </c>
      <c r="Z59" s="174">
        <v>46280</v>
      </c>
      <c r="AA59" s="175">
        <v>33600000</v>
      </c>
      <c r="AB59" s="175">
        <v>30711297.370000001</v>
      </c>
      <c r="AC59" s="170">
        <v>64311297.370000005</v>
      </c>
      <c r="AE59" s="159">
        <v>46266</v>
      </c>
      <c r="AF59" s="176">
        <v>46280</v>
      </c>
      <c r="AG59" s="190">
        <v>36000000</v>
      </c>
      <c r="AH59" s="190">
        <v>13602388.199999999</v>
      </c>
      <c r="AI59" s="191">
        <v>49602388.200000003</v>
      </c>
      <c r="AK59" s="159">
        <v>46266</v>
      </c>
      <c r="AL59" s="174">
        <v>46280</v>
      </c>
      <c r="AM59" s="175">
        <v>60000000</v>
      </c>
      <c r="AN59" s="175">
        <v>11562029.969999999</v>
      </c>
      <c r="AO59" s="170">
        <v>71562029.969999999</v>
      </c>
      <c r="AQ59" s="159">
        <v>46266</v>
      </c>
      <c r="AR59" s="186">
        <v>46280</v>
      </c>
      <c r="AS59" s="181">
        <v>202153432.66</v>
      </c>
      <c r="AT59" s="181">
        <v>68639162.439999998</v>
      </c>
      <c r="AU59" s="181">
        <v>270792595.10000002</v>
      </c>
      <c r="AV59" s="182">
        <v>9</v>
      </c>
      <c r="AW59" s="182">
        <v>2026</v>
      </c>
      <c r="BB59" s="187"/>
      <c r="BC59" s="183"/>
      <c r="BD59" s="183"/>
      <c r="BE59" s="183"/>
      <c r="BF59" s="184"/>
      <c r="BG59" s="183"/>
      <c r="BI59" s="159"/>
      <c r="BJ59" s="183"/>
      <c r="BL59" s="185"/>
    </row>
    <row r="60" spans="1:64" s="164" customFormat="1">
      <c r="A60" s="159">
        <v>46296</v>
      </c>
      <c r="B60" s="176">
        <v>46310</v>
      </c>
      <c r="C60" s="190">
        <v>2770662.71</v>
      </c>
      <c r="D60" s="190">
        <v>3128880.2</v>
      </c>
      <c r="E60" s="163">
        <v>5899542.9100000001</v>
      </c>
      <c r="F60" s="192"/>
      <c r="G60" s="159">
        <v>46296</v>
      </c>
      <c r="H60" s="165">
        <v>46310</v>
      </c>
      <c r="I60" s="193">
        <v>3715270.1900000004</v>
      </c>
      <c r="J60" s="193">
        <v>170380.33000000002</v>
      </c>
      <c r="K60" s="167">
        <v>3885650.5200000005</v>
      </c>
      <c r="M60" s="159">
        <v>46296</v>
      </c>
      <c r="N60" s="168">
        <v>46310</v>
      </c>
      <c r="O60" s="175">
        <v>66090952.739999995</v>
      </c>
      <c r="P60" s="175">
        <v>8964295.8100000005</v>
      </c>
      <c r="Q60" s="170">
        <v>75055248.549999997</v>
      </c>
      <c r="S60" s="159">
        <v>46296</v>
      </c>
      <c r="T60" s="171">
        <v>46310</v>
      </c>
      <c r="U60" s="188">
        <v>0</v>
      </c>
      <c r="V60" s="188">
        <v>0</v>
      </c>
      <c r="W60" s="189">
        <v>0</v>
      </c>
      <c r="Y60" s="159">
        <v>46296</v>
      </c>
      <c r="Z60" s="174">
        <v>46310</v>
      </c>
      <c r="AA60" s="175">
        <v>0</v>
      </c>
      <c r="AB60" s="175">
        <v>0</v>
      </c>
      <c r="AC60" s="170">
        <v>0</v>
      </c>
      <c r="AE60" s="159">
        <v>46296</v>
      </c>
      <c r="AF60" s="176">
        <v>46310</v>
      </c>
      <c r="AG60" s="190">
        <v>0</v>
      </c>
      <c r="AH60" s="190">
        <v>0</v>
      </c>
      <c r="AI60" s="191">
        <v>0</v>
      </c>
      <c r="AK60" s="159">
        <v>46296</v>
      </c>
      <c r="AL60" s="174">
        <v>46310</v>
      </c>
      <c r="AM60" s="175">
        <v>0</v>
      </c>
      <c r="AN60" s="175">
        <v>0</v>
      </c>
      <c r="AO60" s="170">
        <v>0</v>
      </c>
      <c r="AQ60" s="159">
        <v>46296</v>
      </c>
      <c r="AR60" s="186">
        <v>46310</v>
      </c>
      <c r="AS60" s="181">
        <v>72576885.640000001</v>
      </c>
      <c r="AT60" s="181">
        <v>12263556.34</v>
      </c>
      <c r="AU60" s="181">
        <v>84840441.980000004</v>
      </c>
      <c r="AV60" s="182">
        <v>10</v>
      </c>
      <c r="AW60" s="182">
        <v>2026</v>
      </c>
      <c r="BB60" s="187"/>
      <c r="BC60" s="183"/>
      <c r="BD60" s="183"/>
      <c r="BE60" s="183"/>
      <c r="BF60" s="184"/>
      <c r="BG60" s="183"/>
      <c r="BI60" s="159"/>
      <c r="BJ60" s="183"/>
      <c r="BL60" s="185"/>
    </row>
    <row r="61" spans="1:64" s="164" customFormat="1">
      <c r="A61" s="159">
        <v>46327</v>
      </c>
      <c r="B61" s="176">
        <v>46341</v>
      </c>
      <c r="C61" s="190">
        <v>2770662.71</v>
      </c>
      <c r="D61" s="190">
        <v>3321164.09</v>
      </c>
      <c r="E61" s="163">
        <v>6091826.7999999998</v>
      </c>
      <c r="F61" s="192"/>
      <c r="G61" s="159">
        <v>46327</v>
      </c>
      <c r="H61" s="165">
        <v>46341</v>
      </c>
      <c r="I61" s="193">
        <v>3738872.16</v>
      </c>
      <c r="J61" s="193">
        <v>160062.38</v>
      </c>
      <c r="K61" s="167">
        <v>3898934.54</v>
      </c>
      <c r="M61" s="159">
        <v>46327</v>
      </c>
      <c r="N61" s="168">
        <v>46341</v>
      </c>
      <c r="O61" s="175">
        <v>66090952.739999995</v>
      </c>
      <c r="P61" s="175">
        <v>8988534.2799999993</v>
      </c>
      <c r="Q61" s="170">
        <v>75079487.019999996</v>
      </c>
      <c r="S61" s="159">
        <v>46327</v>
      </c>
      <c r="T61" s="171">
        <v>46341</v>
      </c>
      <c r="U61" s="188">
        <v>113981396.58</v>
      </c>
      <c r="V61" s="188">
        <v>45383713.209999993</v>
      </c>
      <c r="W61" s="189">
        <v>159365109.78999999</v>
      </c>
      <c r="Y61" s="159">
        <v>46327</v>
      </c>
      <c r="Z61" s="174">
        <v>46341</v>
      </c>
      <c r="AA61" s="175">
        <v>0</v>
      </c>
      <c r="AB61" s="175">
        <v>0</v>
      </c>
      <c r="AC61" s="170">
        <v>0</v>
      </c>
      <c r="AE61" s="159">
        <v>46327</v>
      </c>
      <c r="AF61" s="176">
        <v>46341</v>
      </c>
      <c r="AG61" s="190">
        <v>0</v>
      </c>
      <c r="AH61" s="190">
        <v>0</v>
      </c>
      <c r="AI61" s="191">
        <v>0</v>
      </c>
      <c r="AK61" s="159">
        <v>46327</v>
      </c>
      <c r="AL61" s="174">
        <v>46341</v>
      </c>
      <c r="AM61" s="175">
        <v>0</v>
      </c>
      <c r="AN61" s="175">
        <v>0</v>
      </c>
      <c r="AO61" s="170">
        <v>0</v>
      </c>
      <c r="AQ61" s="159">
        <v>46327</v>
      </c>
      <c r="AR61" s="186">
        <v>46341</v>
      </c>
      <c r="AS61" s="181">
        <v>186581884.19</v>
      </c>
      <c r="AT61" s="181">
        <v>57853473.959999993</v>
      </c>
      <c r="AU61" s="181">
        <v>244435358.14999998</v>
      </c>
      <c r="AV61" s="182">
        <v>11</v>
      </c>
      <c r="AW61" s="182">
        <v>2026</v>
      </c>
      <c r="BB61" s="187"/>
      <c r="BC61" s="183"/>
      <c r="BD61" s="183"/>
      <c r="BE61" s="183"/>
      <c r="BF61" s="184"/>
      <c r="BG61" s="183"/>
      <c r="BI61" s="159"/>
      <c r="BJ61" s="183"/>
      <c r="BL61" s="185"/>
    </row>
    <row r="62" spans="1:64" s="164" customFormat="1">
      <c r="A62" s="159">
        <v>46357</v>
      </c>
      <c r="B62" s="176">
        <v>46371</v>
      </c>
      <c r="C62" s="190">
        <v>2770662.71</v>
      </c>
      <c r="D62" s="190">
        <v>2993592.2800000003</v>
      </c>
      <c r="E62" s="163">
        <v>5764254.9900000002</v>
      </c>
      <c r="F62" s="192"/>
      <c r="G62" s="159">
        <v>46357</v>
      </c>
      <c r="H62" s="165">
        <v>46371</v>
      </c>
      <c r="I62" s="193">
        <v>3762624.0599999996</v>
      </c>
      <c r="J62" s="193">
        <v>125088.23000000001</v>
      </c>
      <c r="K62" s="167">
        <v>3887712.2899999996</v>
      </c>
      <c r="M62" s="159">
        <v>46357</v>
      </c>
      <c r="N62" s="168">
        <v>46371</v>
      </c>
      <c r="O62" s="175">
        <v>66090952.739999995</v>
      </c>
      <c r="P62" s="175">
        <v>8433959.9800000004</v>
      </c>
      <c r="Q62" s="170">
        <v>74524912.719999999</v>
      </c>
      <c r="S62" s="159">
        <v>46357</v>
      </c>
      <c r="T62" s="171">
        <v>46371</v>
      </c>
      <c r="U62" s="188">
        <v>0</v>
      </c>
      <c r="V62" s="188">
        <v>0</v>
      </c>
      <c r="W62" s="189">
        <v>0</v>
      </c>
      <c r="Y62" s="159">
        <v>46357</v>
      </c>
      <c r="Z62" s="174">
        <v>46371</v>
      </c>
      <c r="AA62" s="175">
        <v>0</v>
      </c>
      <c r="AB62" s="175">
        <v>0</v>
      </c>
      <c r="AC62" s="170">
        <v>0</v>
      </c>
      <c r="AE62" s="159">
        <v>46357</v>
      </c>
      <c r="AF62" s="176">
        <v>46371</v>
      </c>
      <c r="AG62" s="190">
        <v>0</v>
      </c>
      <c r="AH62" s="190">
        <v>0</v>
      </c>
      <c r="AI62" s="191">
        <v>0</v>
      </c>
      <c r="AK62" s="159">
        <v>46357</v>
      </c>
      <c r="AL62" s="174">
        <v>46371</v>
      </c>
      <c r="AM62" s="175">
        <v>0</v>
      </c>
      <c r="AN62" s="175">
        <v>0</v>
      </c>
      <c r="AO62" s="170">
        <v>0</v>
      </c>
      <c r="AQ62" s="159">
        <v>46357</v>
      </c>
      <c r="AR62" s="186">
        <v>46371</v>
      </c>
      <c r="AS62" s="181">
        <v>72624239.50999999</v>
      </c>
      <c r="AT62" s="181">
        <v>11552640.49</v>
      </c>
      <c r="AU62" s="181">
        <v>84176879.999999985</v>
      </c>
      <c r="AV62" s="182">
        <v>12</v>
      </c>
      <c r="AW62" s="182">
        <v>2026</v>
      </c>
      <c r="BB62" s="187"/>
      <c r="BC62" s="183"/>
      <c r="BD62" s="183"/>
      <c r="BE62" s="183"/>
      <c r="BF62" s="184"/>
      <c r="BG62" s="183"/>
      <c r="BI62" s="159"/>
      <c r="BJ62" s="183"/>
      <c r="BL62" s="185"/>
    </row>
    <row r="63" spans="1:64" s="164" customFormat="1">
      <c r="A63" s="159">
        <v>46388</v>
      </c>
      <c r="B63" s="176">
        <v>46402</v>
      </c>
      <c r="C63" s="190">
        <v>2770662.7</v>
      </c>
      <c r="D63" s="190">
        <v>3184243.66</v>
      </c>
      <c r="E63" s="163">
        <v>5954906.3600000003</v>
      </c>
      <c r="F63" s="192"/>
      <c r="G63" s="159">
        <v>46388</v>
      </c>
      <c r="H63" s="165">
        <v>46402</v>
      </c>
      <c r="I63" s="193">
        <v>3786539.7299999995</v>
      </c>
      <c r="J63" s="193">
        <v>112158.81</v>
      </c>
      <c r="K63" s="167">
        <v>3898698.5399999996</v>
      </c>
      <c r="M63" s="159">
        <v>46388</v>
      </c>
      <c r="N63" s="168">
        <v>46402</v>
      </c>
      <c r="O63" s="175">
        <v>66026697.659999996</v>
      </c>
      <c r="P63" s="175">
        <v>8435205.5800000001</v>
      </c>
      <c r="Q63" s="170">
        <v>74461903.239999995</v>
      </c>
      <c r="S63" s="159">
        <v>46388</v>
      </c>
      <c r="T63" s="171">
        <v>46402</v>
      </c>
      <c r="U63" s="188">
        <v>0</v>
      </c>
      <c r="V63" s="188">
        <v>0</v>
      </c>
      <c r="W63" s="189">
        <v>0</v>
      </c>
      <c r="Y63" s="159">
        <v>46388</v>
      </c>
      <c r="Z63" s="174">
        <v>46402</v>
      </c>
      <c r="AA63" s="175">
        <v>0</v>
      </c>
      <c r="AB63" s="175">
        <v>0</v>
      </c>
      <c r="AC63" s="170">
        <v>0</v>
      </c>
      <c r="AE63" s="159">
        <v>46388</v>
      </c>
      <c r="AF63" s="176">
        <v>46402</v>
      </c>
      <c r="AG63" s="190">
        <v>0</v>
      </c>
      <c r="AH63" s="190">
        <v>0</v>
      </c>
      <c r="AI63" s="191">
        <v>0</v>
      </c>
      <c r="AK63" s="159">
        <v>46388</v>
      </c>
      <c r="AL63" s="174">
        <v>46402</v>
      </c>
      <c r="AM63" s="175">
        <v>0</v>
      </c>
      <c r="AN63" s="175">
        <v>0</v>
      </c>
      <c r="AO63" s="170">
        <v>0</v>
      </c>
      <c r="AQ63" s="159">
        <v>46388</v>
      </c>
      <c r="AR63" s="186">
        <v>46402</v>
      </c>
      <c r="AS63" s="181">
        <v>72583900.090000004</v>
      </c>
      <c r="AT63" s="181">
        <v>11731608.050000001</v>
      </c>
      <c r="AU63" s="181">
        <v>84315508.140000001</v>
      </c>
      <c r="AV63" s="182">
        <v>1</v>
      </c>
      <c r="AW63" s="182">
        <v>2027</v>
      </c>
      <c r="BB63" s="187"/>
      <c r="BC63" s="183"/>
      <c r="BD63" s="183"/>
      <c r="BE63" s="183"/>
      <c r="BF63" s="184"/>
      <c r="BG63" s="183"/>
      <c r="BI63" s="159"/>
      <c r="BJ63" s="183"/>
      <c r="BL63" s="185"/>
    </row>
    <row r="64" spans="1:64" s="164" customFormat="1">
      <c r="A64" s="159">
        <v>46419</v>
      </c>
      <c r="B64" s="176">
        <v>46433</v>
      </c>
      <c r="C64" s="190">
        <v>2770662.7</v>
      </c>
      <c r="D64" s="190">
        <v>3167830.0300000003</v>
      </c>
      <c r="E64" s="163">
        <v>5938492.7300000004</v>
      </c>
      <c r="F64" s="192"/>
      <c r="G64" s="159">
        <v>46419</v>
      </c>
      <c r="H64" s="165">
        <v>46433</v>
      </c>
      <c r="I64" s="193">
        <v>3810607.4000000004</v>
      </c>
      <c r="J64" s="193">
        <v>90297.37</v>
      </c>
      <c r="K64" s="167">
        <v>3900904.7700000005</v>
      </c>
      <c r="M64" s="159">
        <v>46419</v>
      </c>
      <c r="N64" s="168">
        <v>46433</v>
      </c>
      <c r="O64" s="175">
        <v>65962442.559999995</v>
      </c>
      <c r="P64" s="175">
        <v>8157632.96</v>
      </c>
      <c r="Q64" s="170">
        <v>74120075.519999996</v>
      </c>
      <c r="S64" s="159">
        <v>46419</v>
      </c>
      <c r="T64" s="171">
        <v>46433</v>
      </c>
      <c r="U64" s="188">
        <v>0</v>
      </c>
      <c r="V64" s="188">
        <v>0</v>
      </c>
      <c r="W64" s="189">
        <v>0</v>
      </c>
      <c r="Y64" s="159">
        <v>46419</v>
      </c>
      <c r="Z64" s="174">
        <v>46433</v>
      </c>
      <c r="AA64" s="175">
        <v>0</v>
      </c>
      <c r="AB64" s="175">
        <v>0</v>
      </c>
      <c r="AC64" s="170">
        <v>0</v>
      </c>
      <c r="AE64" s="159">
        <v>46419</v>
      </c>
      <c r="AF64" s="176">
        <v>46433</v>
      </c>
      <c r="AG64" s="190">
        <v>0</v>
      </c>
      <c r="AH64" s="190">
        <v>0</v>
      </c>
      <c r="AI64" s="191">
        <v>0</v>
      </c>
      <c r="AK64" s="159">
        <v>46419</v>
      </c>
      <c r="AL64" s="174">
        <v>46433</v>
      </c>
      <c r="AM64" s="175">
        <v>0</v>
      </c>
      <c r="AN64" s="175">
        <v>0</v>
      </c>
      <c r="AO64" s="170">
        <v>0</v>
      </c>
      <c r="AQ64" s="159">
        <v>46419</v>
      </c>
      <c r="AR64" s="186">
        <v>46433</v>
      </c>
      <c r="AS64" s="181">
        <v>72543712.659999996</v>
      </c>
      <c r="AT64" s="181">
        <v>11415760.359999999</v>
      </c>
      <c r="AU64" s="181">
        <v>83959473.019999996</v>
      </c>
      <c r="AV64" s="182">
        <v>2</v>
      </c>
      <c r="AW64" s="182">
        <v>2027</v>
      </c>
      <c r="BB64" s="187"/>
      <c r="BC64" s="183"/>
      <c r="BD64" s="183"/>
      <c r="BE64" s="183"/>
      <c r="BF64" s="184"/>
      <c r="BG64" s="183"/>
      <c r="BI64" s="159"/>
      <c r="BJ64" s="183"/>
      <c r="BL64" s="185"/>
    </row>
    <row r="65" spans="1:64" s="164" customFormat="1">
      <c r="A65" s="159">
        <v>46447</v>
      </c>
      <c r="B65" s="176">
        <v>46461</v>
      </c>
      <c r="C65" s="190">
        <v>2770662.7</v>
      </c>
      <c r="D65" s="190">
        <v>2845626.46</v>
      </c>
      <c r="E65" s="163">
        <v>5616289.1600000001</v>
      </c>
      <c r="F65" s="192"/>
      <c r="G65" s="159">
        <v>46447</v>
      </c>
      <c r="H65" s="165">
        <v>46461</v>
      </c>
      <c r="I65" s="193">
        <v>3834828.05</v>
      </c>
      <c r="J65" s="193">
        <v>61540.380000000005</v>
      </c>
      <c r="K65" s="167">
        <v>3896368.4299999997</v>
      </c>
      <c r="M65" s="159">
        <v>46447</v>
      </c>
      <c r="N65" s="168">
        <v>46461</v>
      </c>
      <c r="O65" s="175">
        <v>53916615.989999995</v>
      </c>
      <c r="P65" s="175">
        <v>7119003.2700000005</v>
      </c>
      <c r="Q65" s="170">
        <v>61035619.259999998</v>
      </c>
      <c r="S65" s="159">
        <v>46447</v>
      </c>
      <c r="T65" s="171">
        <v>46461</v>
      </c>
      <c r="U65" s="188">
        <v>0</v>
      </c>
      <c r="V65" s="188">
        <v>0</v>
      </c>
      <c r="W65" s="189">
        <v>0</v>
      </c>
      <c r="Y65" s="159">
        <v>46447</v>
      </c>
      <c r="Z65" s="174">
        <v>46461</v>
      </c>
      <c r="AA65" s="175">
        <v>46065249.990000002</v>
      </c>
      <c r="AB65" s="175">
        <v>29174656.090000004</v>
      </c>
      <c r="AC65" s="170">
        <v>75239906.080000013</v>
      </c>
      <c r="AE65" s="159">
        <v>46447</v>
      </c>
      <c r="AF65" s="176">
        <v>46461</v>
      </c>
      <c r="AG65" s="190">
        <v>35895000</v>
      </c>
      <c r="AH65" s="190">
        <v>12453385.32</v>
      </c>
      <c r="AI65" s="191">
        <v>48348385.32</v>
      </c>
      <c r="AK65" s="159">
        <v>46447</v>
      </c>
      <c r="AL65" s="174">
        <v>46461</v>
      </c>
      <c r="AM65" s="175">
        <v>59825000</v>
      </c>
      <c r="AN65" s="175">
        <v>9936211.6899999995</v>
      </c>
      <c r="AO65" s="170">
        <v>69761211.689999998</v>
      </c>
      <c r="AQ65" s="159">
        <v>46447</v>
      </c>
      <c r="AR65" s="186">
        <v>46461</v>
      </c>
      <c r="AS65" s="181">
        <v>202307356.72999999</v>
      </c>
      <c r="AT65" s="181">
        <v>61590423.210000001</v>
      </c>
      <c r="AU65" s="181">
        <v>263897779.94</v>
      </c>
      <c r="AV65" s="182">
        <v>3</v>
      </c>
      <c r="AW65" s="182">
        <v>2027</v>
      </c>
      <c r="BB65" s="187"/>
      <c r="BC65" s="183"/>
      <c r="BD65" s="183"/>
      <c r="BE65" s="183"/>
      <c r="BF65" s="184"/>
      <c r="BG65" s="183"/>
      <c r="BI65" s="159"/>
      <c r="BJ65" s="183"/>
      <c r="BL65" s="185"/>
    </row>
    <row r="66" spans="1:64" s="164" customFormat="1">
      <c r="A66" s="159">
        <v>46478</v>
      </c>
      <c r="B66" s="176">
        <v>46492</v>
      </c>
      <c r="C66" s="190">
        <v>2770662.7</v>
      </c>
      <c r="D66" s="190">
        <v>3135002.77</v>
      </c>
      <c r="E66" s="163">
        <v>5905665.4700000007</v>
      </c>
      <c r="F66" s="192"/>
      <c r="G66" s="159">
        <v>46478</v>
      </c>
      <c r="H66" s="165">
        <v>46492</v>
      </c>
      <c r="I66" s="193">
        <v>3859202.65</v>
      </c>
      <c r="J66" s="193">
        <v>45724.45</v>
      </c>
      <c r="K66" s="167">
        <v>3904927.1</v>
      </c>
      <c r="M66" s="159">
        <v>46478</v>
      </c>
      <c r="N66" s="168">
        <v>46492</v>
      </c>
      <c r="O66" s="175">
        <v>53864043.740000002</v>
      </c>
      <c r="P66" s="175">
        <v>7654672.2699999996</v>
      </c>
      <c r="Q66" s="170">
        <v>61518716.010000005</v>
      </c>
      <c r="S66" s="159">
        <v>46478</v>
      </c>
      <c r="T66" s="171">
        <v>46492</v>
      </c>
      <c r="U66" s="188">
        <v>0</v>
      </c>
      <c r="V66" s="188">
        <v>0</v>
      </c>
      <c r="W66" s="189">
        <v>0</v>
      </c>
      <c r="Y66" s="159">
        <v>46478</v>
      </c>
      <c r="Z66" s="174">
        <v>46492</v>
      </c>
      <c r="AA66" s="175">
        <v>0</v>
      </c>
      <c r="AB66" s="175">
        <v>0</v>
      </c>
      <c r="AC66" s="170">
        <v>0</v>
      </c>
      <c r="AE66" s="159">
        <v>46478</v>
      </c>
      <c r="AF66" s="176">
        <v>46492</v>
      </c>
      <c r="AG66" s="190">
        <v>0</v>
      </c>
      <c r="AH66" s="190">
        <v>0</v>
      </c>
      <c r="AI66" s="191">
        <v>0</v>
      </c>
      <c r="AK66" s="159">
        <v>46478</v>
      </c>
      <c r="AL66" s="174">
        <v>46492</v>
      </c>
      <c r="AM66" s="175">
        <v>0</v>
      </c>
      <c r="AN66" s="175">
        <v>0</v>
      </c>
      <c r="AO66" s="170">
        <v>0</v>
      </c>
      <c r="AQ66" s="159">
        <v>46478</v>
      </c>
      <c r="AR66" s="186">
        <v>46492</v>
      </c>
      <c r="AS66" s="181">
        <v>60493909.090000004</v>
      </c>
      <c r="AT66" s="181">
        <v>10835399.49</v>
      </c>
      <c r="AU66" s="181">
        <v>71329308.579999998</v>
      </c>
      <c r="AV66" s="182">
        <v>4</v>
      </c>
      <c r="AW66" s="182">
        <v>2027</v>
      </c>
      <c r="BB66" s="187"/>
      <c r="BC66" s="183"/>
      <c r="BD66" s="183"/>
      <c r="BE66" s="183"/>
      <c r="BF66" s="184"/>
      <c r="BG66" s="183"/>
      <c r="BI66" s="159"/>
      <c r="BJ66" s="183"/>
      <c r="BL66" s="185"/>
    </row>
    <row r="67" spans="1:64" s="164" customFormat="1" ht="15" thickBot="1">
      <c r="A67" s="159">
        <v>46508</v>
      </c>
      <c r="B67" s="176">
        <v>46522</v>
      </c>
      <c r="C67" s="190">
        <v>2770662.7</v>
      </c>
      <c r="D67" s="190">
        <v>3219495.8099999996</v>
      </c>
      <c r="E67" s="163">
        <v>5990158.5099999998</v>
      </c>
      <c r="F67" s="192"/>
      <c r="G67" s="159">
        <v>46508</v>
      </c>
      <c r="H67" s="194">
        <v>46522</v>
      </c>
      <c r="I67" s="195">
        <v>3883732.17</v>
      </c>
      <c r="J67" s="195">
        <v>23751.989999999998</v>
      </c>
      <c r="K67" s="167">
        <v>3907484.16</v>
      </c>
      <c r="M67" s="159">
        <v>46508</v>
      </c>
      <c r="N67" s="168">
        <v>46522</v>
      </c>
      <c r="O67" s="175">
        <v>53811471.469999999</v>
      </c>
      <c r="P67" s="175">
        <v>7188816.1499999994</v>
      </c>
      <c r="Q67" s="170">
        <v>61000287.619999997</v>
      </c>
      <c r="S67" s="159">
        <v>46508</v>
      </c>
      <c r="T67" s="171">
        <v>46522</v>
      </c>
      <c r="U67" s="188">
        <v>113427320.34</v>
      </c>
      <c r="V67" s="188">
        <v>41674807.060000002</v>
      </c>
      <c r="W67" s="189">
        <v>155102127.40000001</v>
      </c>
      <c r="Y67" s="159">
        <v>46508</v>
      </c>
      <c r="Z67" s="174">
        <v>46522</v>
      </c>
      <c r="AA67" s="175">
        <v>0</v>
      </c>
      <c r="AB67" s="175">
        <v>0</v>
      </c>
      <c r="AC67" s="170">
        <v>0</v>
      </c>
      <c r="AE67" s="159">
        <v>46508</v>
      </c>
      <c r="AF67" s="176">
        <v>46522</v>
      </c>
      <c r="AG67" s="190">
        <v>0</v>
      </c>
      <c r="AH67" s="190">
        <v>0</v>
      </c>
      <c r="AI67" s="191">
        <v>0</v>
      </c>
      <c r="AK67" s="159">
        <v>46508</v>
      </c>
      <c r="AL67" s="174">
        <v>46522</v>
      </c>
      <c r="AM67" s="175">
        <v>0</v>
      </c>
      <c r="AN67" s="175">
        <v>0</v>
      </c>
      <c r="AO67" s="170">
        <v>0</v>
      </c>
      <c r="AQ67" s="159">
        <v>46508</v>
      </c>
      <c r="AR67" s="186">
        <v>46522</v>
      </c>
      <c r="AS67" s="181">
        <v>173893186.68000001</v>
      </c>
      <c r="AT67" s="181">
        <v>52106871.010000005</v>
      </c>
      <c r="AU67" s="181">
        <v>226000057.69</v>
      </c>
      <c r="AV67" s="182">
        <v>5</v>
      </c>
      <c r="AW67" s="182">
        <v>2027</v>
      </c>
      <c r="BB67" s="187"/>
      <c r="BC67" s="183"/>
      <c r="BD67" s="183"/>
      <c r="BE67" s="183"/>
      <c r="BF67" s="184"/>
      <c r="BG67" s="183"/>
      <c r="BI67" s="159"/>
      <c r="BJ67" s="183"/>
      <c r="BL67" s="185"/>
    </row>
    <row r="68" spans="1:64" s="164" customFormat="1">
      <c r="A68" s="159">
        <v>46539</v>
      </c>
      <c r="B68" s="176">
        <v>46553</v>
      </c>
      <c r="C68" s="190">
        <v>2770662.7</v>
      </c>
      <c r="D68" s="190">
        <v>2901481.75</v>
      </c>
      <c r="E68" s="163">
        <v>5672144.4500000002</v>
      </c>
      <c r="F68" s="192"/>
      <c r="G68" s="159">
        <v>46539</v>
      </c>
      <c r="H68" s="159">
        <v>46553</v>
      </c>
      <c r="I68" s="183">
        <v>0</v>
      </c>
      <c r="J68" s="183">
        <v>0</v>
      </c>
      <c r="K68" s="167">
        <v>0</v>
      </c>
      <c r="M68" s="159">
        <v>46539</v>
      </c>
      <c r="N68" s="168">
        <v>46553</v>
      </c>
      <c r="O68" s="175">
        <v>53758899.190000005</v>
      </c>
      <c r="P68" s="175">
        <v>7203226.2999999989</v>
      </c>
      <c r="Q68" s="170">
        <v>60962125.490000002</v>
      </c>
      <c r="S68" s="159">
        <v>46539</v>
      </c>
      <c r="T68" s="171">
        <v>46553</v>
      </c>
      <c r="U68" s="188">
        <v>0</v>
      </c>
      <c r="V68" s="188">
        <v>0</v>
      </c>
      <c r="W68" s="189">
        <v>0</v>
      </c>
      <c r="Y68" s="159">
        <v>46539</v>
      </c>
      <c r="Z68" s="174">
        <v>46553</v>
      </c>
      <c r="AA68" s="175">
        <v>0</v>
      </c>
      <c r="AB68" s="175">
        <v>0</v>
      </c>
      <c r="AC68" s="170">
        <v>0</v>
      </c>
      <c r="AE68" s="159">
        <v>46539</v>
      </c>
      <c r="AF68" s="176">
        <v>46553</v>
      </c>
      <c r="AG68" s="190">
        <v>0</v>
      </c>
      <c r="AH68" s="190">
        <v>0</v>
      </c>
      <c r="AI68" s="191">
        <v>0</v>
      </c>
      <c r="AK68" s="159">
        <v>46539</v>
      </c>
      <c r="AL68" s="174">
        <v>46553</v>
      </c>
      <c r="AM68" s="175">
        <v>0</v>
      </c>
      <c r="AN68" s="175">
        <v>0</v>
      </c>
      <c r="AO68" s="170">
        <v>0</v>
      </c>
      <c r="AQ68" s="159">
        <v>46539</v>
      </c>
      <c r="AR68" s="186">
        <v>46553</v>
      </c>
      <c r="AS68" s="181">
        <v>56529561.890000008</v>
      </c>
      <c r="AT68" s="181">
        <v>10104708.049999999</v>
      </c>
      <c r="AU68" s="181">
        <v>66634269.940000005</v>
      </c>
      <c r="AV68" s="182">
        <v>6</v>
      </c>
      <c r="AW68" s="182">
        <v>2027</v>
      </c>
      <c r="BB68" s="187"/>
      <c r="BC68" s="183"/>
      <c r="BD68" s="183"/>
      <c r="BE68" s="183"/>
      <c r="BF68" s="184"/>
      <c r="BG68" s="183"/>
      <c r="BI68" s="159"/>
      <c r="BJ68" s="183"/>
      <c r="BL68" s="185"/>
    </row>
    <row r="69" spans="1:64" s="164" customFormat="1">
      <c r="A69" s="159">
        <v>46569</v>
      </c>
      <c r="B69" s="176">
        <v>46583</v>
      </c>
      <c r="C69" s="190">
        <v>2770662.7</v>
      </c>
      <c r="D69" s="190">
        <v>2985936.44</v>
      </c>
      <c r="E69" s="163">
        <v>5756599.1400000006</v>
      </c>
      <c r="F69" s="192"/>
      <c r="G69" s="159">
        <v>46569</v>
      </c>
      <c r="H69" s="159">
        <v>46583</v>
      </c>
      <c r="I69" s="183">
        <v>0</v>
      </c>
      <c r="J69" s="183">
        <v>0</v>
      </c>
      <c r="K69" s="167">
        <v>0</v>
      </c>
      <c r="M69" s="159">
        <v>46569</v>
      </c>
      <c r="N69" s="168">
        <v>46583</v>
      </c>
      <c r="O69" s="175">
        <v>53706326.93</v>
      </c>
      <c r="P69" s="175">
        <v>6752958.2300000004</v>
      </c>
      <c r="Q69" s="170">
        <v>60459285.159999996</v>
      </c>
      <c r="S69" s="159">
        <v>46569</v>
      </c>
      <c r="T69" s="171">
        <v>46583</v>
      </c>
      <c r="U69" s="188">
        <v>0</v>
      </c>
      <c r="V69" s="188">
        <v>0</v>
      </c>
      <c r="W69" s="189">
        <v>0</v>
      </c>
      <c r="Y69" s="159">
        <v>46569</v>
      </c>
      <c r="Z69" s="174">
        <v>46583</v>
      </c>
      <c r="AA69" s="175">
        <v>0</v>
      </c>
      <c r="AB69" s="175">
        <v>0</v>
      </c>
      <c r="AC69" s="170">
        <v>0</v>
      </c>
      <c r="AE69" s="159">
        <v>46569</v>
      </c>
      <c r="AF69" s="176">
        <v>46583</v>
      </c>
      <c r="AG69" s="190">
        <v>0</v>
      </c>
      <c r="AH69" s="190">
        <v>0</v>
      </c>
      <c r="AI69" s="191">
        <v>0</v>
      </c>
      <c r="AK69" s="159">
        <v>46569</v>
      </c>
      <c r="AL69" s="174">
        <v>46583</v>
      </c>
      <c r="AM69" s="175">
        <v>0</v>
      </c>
      <c r="AN69" s="175">
        <v>0</v>
      </c>
      <c r="AO69" s="170">
        <v>0</v>
      </c>
      <c r="AQ69" s="159">
        <v>46569</v>
      </c>
      <c r="AR69" s="186">
        <v>46583</v>
      </c>
      <c r="AS69" s="181">
        <v>56476989.630000003</v>
      </c>
      <c r="AT69" s="181">
        <v>9738894.6699999999</v>
      </c>
      <c r="AU69" s="181">
        <v>66215884.300000004</v>
      </c>
      <c r="AV69" s="182">
        <v>7</v>
      </c>
      <c r="AW69" s="182">
        <v>2027</v>
      </c>
      <c r="BB69" s="187"/>
      <c r="BC69" s="183"/>
      <c r="BD69" s="183"/>
      <c r="BE69" s="183"/>
      <c r="BF69" s="184"/>
      <c r="BG69" s="183"/>
      <c r="BI69" s="159"/>
      <c r="BJ69" s="183"/>
      <c r="BL69" s="185"/>
    </row>
    <row r="70" spans="1:64" s="164" customFormat="1">
      <c r="A70" s="159">
        <v>46600</v>
      </c>
      <c r="B70" s="176">
        <v>46614</v>
      </c>
      <c r="C70" s="190">
        <v>2770662.7</v>
      </c>
      <c r="D70" s="190">
        <v>3168661.66</v>
      </c>
      <c r="E70" s="163">
        <v>5939324.3600000003</v>
      </c>
      <c r="F70" s="192"/>
      <c r="G70" s="159">
        <v>46600</v>
      </c>
      <c r="H70" s="159">
        <v>46614</v>
      </c>
      <c r="I70" s="183">
        <v>0</v>
      </c>
      <c r="J70" s="183">
        <v>0</v>
      </c>
      <c r="K70" s="167">
        <v>0</v>
      </c>
      <c r="M70" s="159">
        <v>46600</v>
      </c>
      <c r="N70" s="168">
        <v>46614</v>
      </c>
      <c r="O70" s="175">
        <v>53653754.669999994</v>
      </c>
      <c r="P70" s="175">
        <v>6753953.79</v>
      </c>
      <c r="Q70" s="170">
        <v>60407708.459999993</v>
      </c>
      <c r="S70" s="159">
        <v>46600</v>
      </c>
      <c r="T70" s="171">
        <v>46614</v>
      </c>
      <c r="U70" s="188">
        <v>0</v>
      </c>
      <c r="V70" s="188">
        <v>0</v>
      </c>
      <c r="W70" s="189">
        <v>0</v>
      </c>
      <c r="Y70" s="159">
        <v>46600</v>
      </c>
      <c r="Z70" s="174">
        <v>46614</v>
      </c>
      <c r="AA70" s="175">
        <v>0</v>
      </c>
      <c r="AB70" s="175">
        <v>0</v>
      </c>
      <c r="AC70" s="170">
        <v>0</v>
      </c>
      <c r="AE70" s="159">
        <v>46600</v>
      </c>
      <c r="AF70" s="176">
        <v>46614</v>
      </c>
      <c r="AG70" s="190">
        <v>0</v>
      </c>
      <c r="AH70" s="190">
        <v>0</v>
      </c>
      <c r="AI70" s="191">
        <v>0</v>
      </c>
      <c r="AK70" s="159">
        <v>46600</v>
      </c>
      <c r="AL70" s="174">
        <v>46614</v>
      </c>
      <c r="AM70" s="175">
        <v>0</v>
      </c>
      <c r="AN70" s="175">
        <v>0</v>
      </c>
      <c r="AO70" s="170">
        <v>0</v>
      </c>
      <c r="AQ70" s="159">
        <v>46600</v>
      </c>
      <c r="AR70" s="186">
        <v>46614</v>
      </c>
      <c r="AS70" s="181">
        <v>56424417.369999997</v>
      </c>
      <c r="AT70" s="181">
        <v>9922615.4499999993</v>
      </c>
      <c r="AU70" s="181">
        <v>66347032.819999993</v>
      </c>
      <c r="AV70" s="182">
        <v>8</v>
      </c>
      <c r="AW70" s="182">
        <v>2027</v>
      </c>
      <c r="BB70" s="187"/>
      <c r="BC70" s="183"/>
      <c r="BD70" s="183"/>
      <c r="BE70" s="183"/>
      <c r="BF70" s="184"/>
      <c r="BG70" s="183"/>
      <c r="BI70" s="159"/>
      <c r="BJ70" s="183"/>
      <c r="BL70" s="185"/>
    </row>
    <row r="71" spans="1:64" s="164" customFormat="1">
      <c r="A71" s="159">
        <v>46631</v>
      </c>
      <c r="B71" s="176">
        <v>46645</v>
      </c>
      <c r="C71" s="190">
        <v>2770662.7</v>
      </c>
      <c r="D71" s="190">
        <v>2954171.16</v>
      </c>
      <c r="E71" s="163">
        <v>5724833.8600000003</v>
      </c>
      <c r="F71" s="192"/>
      <c r="G71" s="159">
        <v>46631</v>
      </c>
      <c r="H71" s="159">
        <v>46645</v>
      </c>
      <c r="I71" s="183">
        <v>0</v>
      </c>
      <c r="J71" s="183">
        <v>0</v>
      </c>
      <c r="K71" s="167">
        <v>0</v>
      </c>
      <c r="M71" s="159">
        <v>46631</v>
      </c>
      <c r="N71" s="168">
        <v>46645</v>
      </c>
      <c r="O71" s="175">
        <v>86357317.520000011</v>
      </c>
      <c r="P71" s="175">
        <v>6530738.9499999993</v>
      </c>
      <c r="Q71" s="170">
        <v>92888056.470000014</v>
      </c>
      <c r="S71" s="159">
        <v>46631</v>
      </c>
      <c r="T71" s="171">
        <v>46645</v>
      </c>
      <c r="U71" s="188">
        <v>0</v>
      </c>
      <c r="V71" s="188">
        <v>0</v>
      </c>
      <c r="W71" s="189">
        <v>0</v>
      </c>
      <c r="Y71" s="159">
        <v>46631</v>
      </c>
      <c r="Z71" s="174">
        <v>46645</v>
      </c>
      <c r="AA71" s="175">
        <v>45795749.990000002</v>
      </c>
      <c r="AB71" s="175">
        <v>28378521.57</v>
      </c>
      <c r="AC71" s="170">
        <v>74174271.560000002</v>
      </c>
      <c r="AE71" s="159">
        <v>46631</v>
      </c>
      <c r="AF71" s="176">
        <v>46645</v>
      </c>
      <c r="AG71" s="190">
        <v>35685000</v>
      </c>
      <c r="AH71" s="190">
        <v>11744161.870000001</v>
      </c>
      <c r="AI71" s="191">
        <v>47429161.870000005</v>
      </c>
      <c r="AK71" s="159">
        <v>46631</v>
      </c>
      <c r="AL71" s="174">
        <v>46645</v>
      </c>
      <c r="AM71" s="175">
        <v>59475000</v>
      </c>
      <c r="AN71" s="175">
        <v>8674665.0199999996</v>
      </c>
      <c r="AO71" s="170">
        <v>68149665.019999996</v>
      </c>
      <c r="AQ71" s="159">
        <v>46631</v>
      </c>
      <c r="AR71" s="186">
        <v>46645</v>
      </c>
      <c r="AS71" s="181">
        <v>230083730.21000001</v>
      </c>
      <c r="AT71" s="181">
        <v>58282258.569999993</v>
      </c>
      <c r="AU71" s="181">
        <v>288365988.77999997</v>
      </c>
      <c r="AV71" s="182">
        <v>9</v>
      </c>
      <c r="AW71" s="182">
        <v>2027</v>
      </c>
      <c r="BB71" s="187"/>
      <c r="BC71" s="183"/>
      <c r="BD71" s="183"/>
      <c r="BE71" s="183"/>
      <c r="BF71" s="184"/>
      <c r="BG71" s="183"/>
      <c r="BI71" s="159"/>
      <c r="BJ71" s="183"/>
      <c r="BL71" s="185"/>
    </row>
    <row r="72" spans="1:64" s="164" customFormat="1">
      <c r="A72" s="159">
        <v>46661</v>
      </c>
      <c r="B72" s="176">
        <v>46675</v>
      </c>
      <c r="C72" s="190">
        <v>2770662.7</v>
      </c>
      <c r="D72" s="190">
        <v>2938288.51</v>
      </c>
      <c r="E72" s="163">
        <v>5708951.21</v>
      </c>
      <c r="F72" s="192"/>
      <c r="G72" s="159">
        <v>46661</v>
      </c>
      <c r="H72" s="159">
        <v>46675</v>
      </c>
      <c r="I72" s="183">
        <v>0</v>
      </c>
      <c r="J72" s="183">
        <v>0</v>
      </c>
      <c r="K72" s="167">
        <v>0</v>
      </c>
      <c r="M72" s="159">
        <v>46661</v>
      </c>
      <c r="N72" s="168">
        <v>46675</v>
      </c>
      <c r="O72" s="175">
        <v>86272617.890000001</v>
      </c>
      <c r="P72" s="175">
        <v>5978047.1400000006</v>
      </c>
      <c r="Q72" s="170">
        <v>92250665.030000001</v>
      </c>
      <c r="S72" s="159">
        <v>46661</v>
      </c>
      <c r="T72" s="171">
        <v>46675</v>
      </c>
      <c r="U72" s="188">
        <v>0</v>
      </c>
      <c r="V72" s="188">
        <v>0</v>
      </c>
      <c r="W72" s="189">
        <v>0</v>
      </c>
      <c r="Y72" s="159">
        <v>46661</v>
      </c>
      <c r="Z72" s="174">
        <v>46675</v>
      </c>
      <c r="AA72" s="175">
        <v>0</v>
      </c>
      <c r="AB72" s="175">
        <v>0</v>
      </c>
      <c r="AC72" s="170">
        <v>0</v>
      </c>
      <c r="AE72" s="159">
        <v>46661</v>
      </c>
      <c r="AF72" s="176">
        <v>46675</v>
      </c>
      <c r="AG72" s="190">
        <v>0</v>
      </c>
      <c r="AH72" s="190">
        <v>0</v>
      </c>
      <c r="AI72" s="191">
        <v>0</v>
      </c>
      <c r="AK72" s="159">
        <v>46661</v>
      </c>
      <c r="AL72" s="174">
        <v>46675</v>
      </c>
      <c r="AM72" s="175">
        <v>0</v>
      </c>
      <c r="AN72" s="175">
        <v>0</v>
      </c>
      <c r="AO72" s="170">
        <v>0</v>
      </c>
      <c r="AQ72" s="159">
        <v>46661</v>
      </c>
      <c r="AR72" s="186">
        <v>46675</v>
      </c>
      <c r="AS72" s="181">
        <v>89043280.590000004</v>
      </c>
      <c r="AT72" s="181">
        <v>8916335.6500000004</v>
      </c>
      <c r="AU72" s="181">
        <v>97959616.24000001</v>
      </c>
      <c r="AV72" s="182">
        <v>10</v>
      </c>
      <c r="AW72" s="182">
        <v>2027</v>
      </c>
      <c r="BB72" s="187"/>
      <c r="BC72" s="183"/>
      <c r="BD72" s="183"/>
      <c r="BE72" s="183"/>
      <c r="BF72" s="184"/>
      <c r="BG72" s="183"/>
      <c r="BI72" s="159"/>
      <c r="BJ72" s="183"/>
      <c r="BL72" s="185"/>
    </row>
    <row r="73" spans="1:64" s="164" customFormat="1">
      <c r="A73" s="159">
        <v>46692</v>
      </c>
      <c r="B73" s="176">
        <v>46706</v>
      </c>
      <c r="C73" s="190">
        <v>2770662.7</v>
      </c>
      <c r="D73" s="190">
        <v>3117827.52</v>
      </c>
      <c r="E73" s="163">
        <v>5888490.2200000007</v>
      </c>
      <c r="F73" s="192"/>
      <c r="G73" s="159">
        <v>46692</v>
      </c>
      <c r="H73" s="159">
        <v>46706</v>
      </c>
      <c r="I73" s="183">
        <v>0</v>
      </c>
      <c r="J73" s="183">
        <v>0</v>
      </c>
      <c r="K73" s="167">
        <v>0</v>
      </c>
      <c r="M73" s="159">
        <v>46692</v>
      </c>
      <c r="N73" s="168">
        <v>46706</v>
      </c>
      <c r="O73" s="175">
        <v>86187918.280000001</v>
      </c>
      <c r="P73" s="175">
        <v>5825093.8799999999</v>
      </c>
      <c r="Q73" s="170">
        <v>92013012.159999996</v>
      </c>
      <c r="S73" s="159">
        <v>46692</v>
      </c>
      <c r="T73" s="171">
        <v>46706</v>
      </c>
      <c r="U73" s="188">
        <v>112762428.87</v>
      </c>
      <c r="V73" s="188">
        <v>39476835.240000002</v>
      </c>
      <c r="W73" s="189">
        <v>152239264.11000001</v>
      </c>
      <c r="Y73" s="159">
        <v>46692</v>
      </c>
      <c r="Z73" s="174">
        <v>46706</v>
      </c>
      <c r="AA73" s="175">
        <v>0</v>
      </c>
      <c r="AB73" s="175">
        <v>0</v>
      </c>
      <c r="AC73" s="170">
        <v>0</v>
      </c>
      <c r="AE73" s="159">
        <v>46692</v>
      </c>
      <c r="AF73" s="176">
        <v>46706</v>
      </c>
      <c r="AG73" s="190">
        <v>0</v>
      </c>
      <c r="AH73" s="190">
        <v>0</v>
      </c>
      <c r="AI73" s="191">
        <v>0</v>
      </c>
      <c r="AK73" s="159">
        <v>46692</v>
      </c>
      <c r="AL73" s="174">
        <v>46706</v>
      </c>
      <c r="AM73" s="175">
        <v>0</v>
      </c>
      <c r="AN73" s="175">
        <v>0</v>
      </c>
      <c r="AO73" s="170">
        <v>0</v>
      </c>
      <c r="AQ73" s="159">
        <v>46692</v>
      </c>
      <c r="AR73" s="186">
        <v>46706</v>
      </c>
      <c r="AS73" s="181">
        <v>201721009.85000002</v>
      </c>
      <c r="AT73" s="181">
        <v>48419756.640000001</v>
      </c>
      <c r="AU73" s="181">
        <v>250140766.49000001</v>
      </c>
      <c r="AV73" s="182">
        <v>11</v>
      </c>
      <c r="AW73" s="182">
        <v>2027</v>
      </c>
      <c r="BB73" s="187"/>
      <c r="BC73" s="183"/>
      <c r="BD73" s="183"/>
      <c r="BE73" s="183"/>
      <c r="BF73" s="184"/>
      <c r="BG73" s="183"/>
      <c r="BI73" s="159"/>
      <c r="BJ73" s="183"/>
      <c r="BL73" s="185"/>
    </row>
    <row r="74" spans="1:64" s="164" customFormat="1">
      <c r="A74" s="159">
        <v>46722</v>
      </c>
      <c r="B74" s="176">
        <v>46736</v>
      </c>
      <c r="C74" s="190">
        <v>2770662.7</v>
      </c>
      <c r="D74" s="190">
        <v>2809371.2199999997</v>
      </c>
      <c r="E74" s="163">
        <v>5580033.9199999999</v>
      </c>
      <c r="F74" s="192"/>
      <c r="G74" s="159">
        <v>46722</v>
      </c>
      <c r="H74" s="159">
        <v>46736</v>
      </c>
      <c r="I74" s="183">
        <v>0</v>
      </c>
      <c r="J74" s="183">
        <v>0</v>
      </c>
      <c r="K74" s="167">
        <v>0</v>
      </c>
      <c r="M74" s="159">
        <v>46722</v>
      </c>
      <c r="N74" s="168">
        <v>46736</v>
      </c>
      <c r="O74" s="175">
        <v>86103218.640000001</v>
      </c>
      <c r="P74" s="175">
        <v>5298150.68</v>
      </c>
      <c r="Q74" s="170">
        <v>91401369.319999993</v>
      </c>
      <c r="S74" s="159">
        <v>46722</v>
      </c>
      <c r="T74" s="171">
        <v>46736</v>
      </c>
      <c r="U74" s="188">
        <v>0</v>
      </c>
      <c r="V74" s="188">
        <v>0</v>
      </c>
      <c r="W74" s="189">
        <v>0</v>
      </c>
      <c r="Y74" s="159">
        <v>46722</v>
      </c>
      <c r="Z74" s="174">
        <v>46736</v>
      </c>
      <c r="AA74" s="175">
        <v>0</v>
      </c>
      <c r="AB74" s="175">
        <v>0</v>
      </c>
      <c r="AC74" s="170">
        <v>0</v>
      </c>
      <c r="AE74" s="159">
        <v>46722</v>
      </c>
      <c r="AF74" s="176">
        <v>46736</v>
      </c>
      <c r="AG74" s="190">
        <v>0</v>
      </c>
      <c r="AH74" s="190">
        <v>0</v>
      </c>
      <c r="AI74" s="191">
        <v>0</v>
      </c>
      <c r="AK74" s="159">
        <v>46722</v>
      </c>
      <c r="AL74" s="174">
        <v>46736</v>
      </c>
      <c r="AM74" s="175">
        <v>0</v>
      </c>
      <c r="AN74" s="175">
        <v>0</v>
      </c>
      <c r="AO74" s="170">
        <v>0</v>
      </c>
      <c r="AQ74" s="159">
        <v>46722</v>
      </c>
      <c r="AR74" s="186">
        <v>46736</v>
      </c>
      <c r="AS74" s="181">
        <v>88873881.340000004</v>
      </c>
      <c r="AT74" s="181">
        <v>8107521.8999999994</v>
      </c>
      <c r="AU74" s="181">
        <v>96981403.24000001</v>
      </c>
      <c r="AV74" s="182">
        <v>12</v>
      </c>
      <c r="AW74" s="182">
        <v>2027</v>
      </c>
      <c r="BB74" s="187"/>
      <c r="BC74" s="183"/>
      <c r="BD74" s="183"/>
      <c r="BE74" s="183"/>
      <c r="BF74" s="184"/>
      <c r="BG74" s="183"/>
      <c r="BI74" s="159"/>
      <c r="BJ74" s="183"/>
      <c r="BL74" s="185"/>
    </row>
    <row r="75" spans="1:64" s="164" customFormat="1">
      <c r="A75" s="159">
        <v>46753</v>
      </c>
      <c r="B75" s="176">
        <v>46767</v>
      </c>
      <c r="C75" s="190">
        <v>2770662.71</v>
      </c>
      <c r="D75" s="190">
        <v>3180614.46</v>
      </c>
      <c r="E75" s="163">
        <v>5951277.1699999999</v>
      </c>
      <c r="F75" s="192"/>
      <c r="G75" s="159">
        <v>46753</v>
      </c>
      <c r="H75" s="159">
        <v>46767</v>
      </c>
      <c r="I75" s="183">
        <v>0</v>
      </c>
      <c r="J75" s="183">
        <v>0</v>
      </c>
      <c r="K75" s="167">
        <v>0</v>
      </c>
      <c r="M75" s="159">
        <v>46753</v>
      </c>
      <c r="N75" s="168">
        <v>46767</v>
      </c>
      <c r="O75" s="175">
        <v>86187918.280000001</v>
      </c>
      <c r="P75" s="175">
        <v>5136255.0200000005</v>
      </c>
      <c r="Q75" s="170">
        <v>91324173.299999997</v>
      </c>
      <c r="S75" s="159">
        <v>46753</v>
      </c>
      <c r="T75" s="171">
        <v>46767</v>
      </c>
      <c r="U75" s="188">
        <v>0</v>
      </c>
      <c r="V75" s="188">
        <v>0</v>
      </c>
      <c r="W75" s="189">
        <v>0</v>
      </c>
      <c r="Y75" s="159">
        <v>46753</v>
      </c>
      <c r="Z75" s="174">
        <v>46767</v>
      </c>
      <c r="AA75" s="175">
        <v>0</v>
      </c>
      <c r="AB75" s="175">
        <v>0</v>
      </c>
      <c r="AC75" s="170">
        <v>0</v>
      </c>
      <c r="AE75" s="159">
        <v>46753</v>
      </c>
      <c r="AF75" s="176">
        <v>46767</v>
      </c>
      <c r="AG75" s="190">
        <v>0</v>
      </c>
      <c r="AH75" s="190">
        <v>0</v>
      </c>
      <c r="AI75" s="191">
        <v>0</v>
      </c>
      <c r="AK75" s="159">
        <v>46753</v>
      </c>
      <c r="AL75" s="174">
        <v>46767</v>
      </c>
      <c r="AM75" s="175">
        <v>0</v>
      </c>
      <c r="AN75" s="175">
        <v>0</v>
      </c>
      <c r="AO75" s="170">
        <v>0</v>
      </c>
      <c r="AQ75" s="159">
        <v>46753</v>
      </c>
      <c r="AR75" s="186">
        <v>46767</v>
      </c>
      <c r="AS75" s="181">
        <v>88958580.989999995</v>
      </c>
      <c r="AT75" s="181">
        <v>8316869.4800000004</v>
      </c>
      <c r="AU75" s="181">
        <v>97275450.469999999</v>
      </c>
      <c r="AV75" s="182">
        <v>1</v>
      </c>
      <c r="AW75" s="182">
        <v>2028</v>
      </c>
      <c r="BB75" s="187"/>
      <c r="BC75" s="183"/>
      <c r="BD75" s="183"/>
      <c r="BE75" s="183"/>
      <c r="BF75" s="184"/>
      <c r="BG75" s="183"/>
      <c r="BI75" s="159"/>
      <c r="BJ75" s="183"/>
      <c r="BL75" s="185"/>
    </row>
    <row r="76" spans="1:64" s="164" customFormat="1">
      <c r="A76" s="159">
        <v>46784</v>
      </c>
      <c r="B76" s="176">
        <v>46798</v>
      </c>
      <c r="C76" s="190">
        <v>2770662.71</v>
      </c>
      <c r="D76" s="190">
        <v>2778667.71</v>
      </c>
      <c r="E76" s="163">
        <v>5549330.4199999999</v>
      </c>
      <c r="F76" s="192"/>
      <c r="G76" s="159">
        <v>46784</v>
      </c>
      <c r="H76" s="159">
        <v>46798</v>
      </c>
      <c r="I76" s="183">
        <v>0</v>
      </c>
      <c r="J76" s="183">
        <v>0</v>
      </c>
      <c r="K76" s="167">
        <v>0</v>
      </c>
      <c r="M76" s="159">
        <v>46784</v>
      </c>
      <c r="N76" s="168">
        <v>46798</v>
      </c>
      <c r="O76" s="175">
        <v>86272617.890000001</v>
      </c>
      <c r="P76" s="175">
        <v>4797807.7</v>
      </c>
      <c r="Q76" s="170">
        <v>91070425.590000004</v>
      </c>
      <c r="S76" s="159">
        <v>46784</v>
      </c>
      <c r="T76" s="171">
        <v>46798</v>
      </c>
      <c r="U76" s="188">
        <v>0</v>
      </c>
      <c r="V76" s="188">
        <v>0</v>
      </c>
      <c r="W76" s="189">
        <v>0</v>
      </c>
      <c r="Y76" s="159">
        <v>46784</v>
      </c>
      <c r="Z76" s="174">
        <v>46798</v>
      </c>
      <c r="AA76" s="175">
        <v>0</v>
      </c>
      <c r="AB76" s="175">
        <v>0</v>
      </c>
      <c r="AC76" s="170">
        <v>0</v>
      </c>
      <c r="AE76" s="159">
        <v>46784</v>
      </c>
      <c r="AF76" s="176">
        <v>46798</v>
      </c>
      <c r="AG76" s="190">
        <v>0</v>
      </c>
      <c r="AH76" s="190">
        <v>0</v>
      </c>
      <c r="AI76" s="191">
        <v>0</v>
      </c>
      <c r="AK76" s="159">
        <v>46784</v>
      </c>
      <c r="AL76" s="174">
        <v>46798</v>
      </c>
      <c r="AM76" s="175">
        <v>0</v>
      </c>
      <c r="AN76" s="175">
        <v>0</v>
      </c>
      <c r="AO76" s="170">
        <v>0</v>
      </c>
      <c r="AQ76" s="159">
        <v>46784</v>
      </c>
      <c r="AR76" s="186">
        <v>46798</v>
      </c>
      <c r="AS76" s="181">
        <v>89043280.599999994</v>
      </c>
      <c r="AT76" s="181">
        <v>7576475.4100000001</v>
      </c>
      <c r="AU76" s="181">
        <v>96619756.00999999</v>
      </c>
      <c r="AV76" s="182">
        <v>2</v>
      </c>
      <c r="AW76" s="182">
        <v>2028</v>
      </c>
      <c r="BB76" s="187"/>
      <c r="BC76" s="183"/>
      <c r="BD76" s="183"/>
      <c r="BE76" s="183"/>
      <c r="BF76" s="184"/>
      <c r="BG76" s="183"/>
      <c r="BI76" s="159"/>
      <c r="BJ76" s="183"/>
      <c r="BL76" s="185"/>
    </row>
    <row r="77" spans="1:64" s="164" customFormat="1">
      <c r="A77" s="159">
        <v>46813</v>
      </c>
      <c r="B77" s="176">
        <v>46827</v>
      </c>
      <c r="C77" s="190">
        <v>2770662.71</v>
      </c>
      <c r="D77" s="190">
        <v>2763315.95</v>
      </c>
      <c r="E77" s="163">
        <v>5533978.6600000001</v>
      </c>
      <c r="F77" s="192"/>
      <c r="G77" s="159">
        <v>46813</v>
      </c>
      <c r="H77" s="159">
        <v>46827</v>
      </c>
      <c r="I77" s="183">
        <v>0</v>
      </c>
      <c r="J77" s="183">
        <v>0</v>
      </c>
      <c r="K77" s="167">
        <v>0</v>
      </c>
      <c r="M77" s="159">
        <v>46813</v>
      </c>
      <c r="N77" s="168">
        <v>46827</v>
      </c>
      <c r="O77" s="175">
        <v>208043.56000000003</v>
      </c>
      <c r="P77" s="175">
        <v>4170890.8200000003</v>
      </c>
      <c r="Q77" s="170">
        <v>4378934.38</v>
      </c>
      <c r="S77" s="159">
        <v>46813</v>
      </c>
      <c r="T77" s="171">
        <v>46827</v>
      </c>
      <c r="U77" s="188">
        <v>0</v>
      </c>
      <c r="V77" s="188">
        <v>0</v>
      </c>
      <c r="W77" s="189">
        <v>0</v>
      </c>
      <c r="Y77" s="159">
        <v>46813</v>
      </c>
      <c r="Z77" s="174">
        <v>46827</v>
      </c>
      <c r="AA77" s="175">
        <v>54122250</v>
      </c>
      <c r="AB77" s="175">
        <v>27022249.43</v>
      </c>
      <c r="AC77" s="170">
        <v>81144499.430000007</v>
      </c>
      <c r="AE77" s="159">
        <v>46813</v>
      </c>
      <c r="AF77" s="176">
        <v>46827</v>
      </c>
      <c r="AG77" s="190">
        <v>35685000</v>
      </c>
      <c r="AH77" s="190">
        <v>10808788.25</v>
      </c>
      <c r="AI77" s="191">
        <v>46493788.25</v>
      </c>
      <c r="AK77" s="159">
        <v>46813</v>
      </c>
      <c r="AL77" s="174">
        <v>46827</v>
      </c>
      <c r="AM77" s="175">
        <v>59475000</v>
      </c>
      <c r="AN77" s="175">
        <v>7249797</v>
      </c>
      <c r="AO77" s="170">
        <v>66724797</v>
      </c>
      <c r="AQ77" s="159">
        <v>46813</v>
      </c>
      <c r="AR77" s="186">
        <v>46827</v>
      </c>
      <c r="AS77" s="181">
        <v>152260956.27000001</v>
      </c>
      <c r="AT77" s="181">
        <v>52015041.450000003</v>
      </c>
      <c r="AU77" s="181">
        <v>204275997.72000003</v>
      </c>
      <c r="AV77" s="182">
        <v>3</v>
      </c>
      <c r="AW77" s="182">
        <v>2028</v>
      </c>
      <c r="BB77" s="187"/>
      <c r="BC77" s="183"/>
      <c r="BD77" s="183"/>
      <c r="BE77" s="183"/>
      <c r="BF77" s="184"/>
      <c r="BG77" s="183"/>
      <c r="BI77" s="159"/>
      <c r="BJ77" s="183"/>
      <c r="BL77" s="185"/>
    </row>
    <row r="78" spans="1:64" s="164" customFormat="1">
      <c r="A78" s="159">
        <v>46844</v>
      </c>
      <c r="B78" s="176">
        <v>46858</v>
      </c>
      <c r="C78" s="190">
        <v>2770662.71</v>
      </c>
      <c r="D78" s="190">
        <v>3128186.75</v>
      </c>
      <c r="E78" s="163">
        <v>5898849.46</v>
      </c>
      <c r="F78" s="192"/>
      <c r="G78" s="159">
        <v>46844</v>
      </c>
      <c r="H78" s="159">
        <v>46858</v>
      </c>
      <c r="I78" s="183">
        <v>0</v>
      </c>
      <c r="J78" s="183">
        <v>0</v>
      </c>
      <c r="K78" s="167">
        <v>0</v>
      </c>
      <c r="M78" s="159">
        <v>46844</v>
      </c>
      <c r="N78" s="168">
        <v>46858</v>
      </c>
      <c r="O78" s="175">
        <v>208247.60000000003</v>
      </c>
      <c r="P78" s="175">
        <v>4462991.5999999996</v>
      </c>
      <c r="Q78" s="170">
        <v>4671239.1999999993</v>
      </c>
      <c r="S78" s="159">
        <v>46844</v>
      </c>
      <c r="T78" s="171">
        <v>46858</v>
      </c>
      <c r="U78" s="188">
        <v>0</v>
      </c>
      <c r="V78" s="188">
        <v>0</v>
      </c>
      <c r="W78" s="189">
        <v>0</v>
      </c>
      <c r="Y78" s="159">
        <v>46844</v>
      </c>
      <c r="Z78" s="174">
        <v>46858</v>
      </c>
      <c r="AA78" s="175">
        <v>0</v>
      </c>
      <c r="AB78" s="175">
        <v>0</v>
      </c>
      <c r="AC78" s="170">
        <v>0</v>
      </c>
      <c r="AE78" s="159">
        <v>46844</v>
      </c>
      <c r="AF78" s="176">
        <v>46858</v>
      </c>
      <c r="AG78" s="190">
        <v>0</v>
      </c>
      <c r="AH78" s="190">
        <v>0</v>
      </c>
      <c r="AI78" s="191">
        <v>0</v>
      </c>
      <c r="AK78" s="159">
        <v>46844</v>
      </c>
      <c r="AL78" s="174">
        <v>46858</v>
      </c>
      <c r="AM78" s="175">
        <v>0</v>
      </c>
      <c r="AN78" s="175">
        <v>0</v>
      </c>
      <c r="AO78" s="170">
        <v>0</v>
      </c>
      <c r="AQ78" s="159">
        <v>46844</v>
      </c>
      <c r="AR78" s="186">
        <v>46858</v>
      </c>
      <c r="AS78" s="181">
        <v>2978910.31</v>
      </c>
      <c r="AT78" s="181">
        <v>7591178.3499999996</v>
      </c>
      <c r="AU78" s="181">
        <v>10570088.66</v>
      </c>
      <c r="AV78" s="182">
        <v>4</v>
      </c>
      <c r="AW78" s="182">
        <v>2028</v>
      </c>
      <c r="BB78" s="187"/>
      <c r="BC78" s="183"/>
      <c r="BD78" s="183"/>
      <c r="BE78" s="183"/>
      <c r="BF78" s="184"/>
      <c r="BG78" s="183"/>
      <c r="BI78" s="159"/>
      <c r="BJ78" s="183"/>
      <c r="BL78" s="185"/>
    </row>
    <row r="79" spans="1:64" s="164" customFormat="1">
      <c r="A79" s="159">
        <v>46874</v>
      </c>
      <c r="B79" s="176">
        <v>46888</v>
      </c>
      <c r="C79" s="190">
        <v>2770662.71</v>
      </c>
      <c r="D79" s="190">
        <v>2638132.8600000003</v>
      </c>
      <c r="E79" s="163">
        <v>5408795.5700000003</v>
      </c>
      <c r="F79" s="192"/>
      <c r="G79" s="159">
        <v>46874</v>
      </c>
      <c r="H79" s="159">
        <v>46888</v>
      </c>
      <c r="I79" s="183">
        <v>0</v>
      </c>
      <c r="J79" s="183">
        <v>0</v>
      </c>
      <c r="K79" s="167">
        <v>0</v>
      </c>
      <c r="M79" s="159">
        <v>46874</v>
      </c>
      <c r="N79" s="168">
        <v>46888</v>
      </c>
      <c r="O79" s="175">
        <v>208451.63</v>
      </c>
      <c r="P79" s="175">
        <v>4323717.8400000008</v>
      </c>
      <c r="Q79" s="170">
        <v>4532169.4700000007</v>
      </c>
      <c r="S79" s="159">
        <v>46874</v>
      </c>
      <c r="T79" s="171">
        <v>46888</v>
      </c>
      <c r="U79" s="188">
        <v>113205689.86</v>
      </c>
      <c r="V79" s="188">
        <v>36675973.310000002</v>
      </c>
      <c r="W79" s="189">
        <v>149881663.17000002</v>
      </c>
      <c r="Y79" s="159">
        <v>46874</v>
      </c>
      <c r="Z79" s="174">
        <v>46888</v>
      </c>
      <c r="AA79" s="175">
        <v>0</v>
      </c>
      <c r="AB79" s="175">
        <v>0</v>
      </c>
      <c r="AC79" s="170">
        <v>0</v>
      </c>
      <c r="AE79" s="159">
        <v>46874</v>
      </c>
      <c r="AF79" s="176">
        <v>46888</v>
      </c>
      <c r="AG79" s="190">
        <v>0</v>
      </c>
      <c r="AH79" s="190">
        <v>0</v>
      </c>
      <c r="AI79" s="191">
        <v>0</v>
      </c>
      <c r="AK79" s="159">
        <v>46874</v>
      </c>
      <c r="AL79" s="174">
        <v>46888</v>
      </c>
      <c r="AM79" s="175">
        <v>0</v>
      </c>
      <c r="AN79" s="175">
        <v>0</v>
      </c>
      <c r="AO79" s="170">
        <v>0</v>
      </c>
      <c r="AQ79" s="159">
        <v>46874</v>
      </c>
      <c r="AR79" s="186">
        <v>46888</v>
      </c>
      <c r="AS79" s="181">
        <v>116184804.2</v>
      </c>
      <c r="AT79" s="181">
        <v>43637824.010000005</v>
      </c>
      <c r="AU79" s="181">
        <v>159822628.21000001</v>
      </c>
      <c r="AV79" s="182">
        <v>5</v>
      </c>
      <c r="AW79" s="182">
        <v>2028</v>
      </c>
      <c r="BB79" s="187"/>
      <c r="BC79" s="183"/>
      <c r="BD79" s="183"/>
      <c r="BE79" s="183"/>
      <c r="BF79" s="184"/>
      <c r="BG79" s="183"/>
      <c r="BI79" s="159"/>
      <c r="BJ79" s="183"/>
      <c r="BL79" s="185"/>
    </row>
    <row r="80" spans="1:64" s="164" customFormat="1">
      <c r="A80" s="159">
        <v>46905</v>
      </c>
      <c r="B80" s="176">
        <v>46919</v>
      </c>
      <c r="C80" s="190">
        <v>2770662.71</v>
      </c>
      <c r="D80" s="190">
        <v>2999214.52</v>
      </c>
      <c r="E80" s="163">
        <v>5769877.2300000004</v>
      </c>
      <c r="F80" s="192"/>
      <c r="G80" s="159">
        <v>46905</v>
      </c>
      <c r="H80" s="159">
        <v>46919</v>
      </c>
      <c r="I80" s="183">
        <v>0</v>
      </c>
      <c r="J80" s="183">
        <v>0</v>
      </c>
      <c r="K80" s="167">
        <v>0</v>
      </c>
      <c r="M80" s="159">
        <v>46905</v>
      </c>
      <c r="N80" s="168">
        <v>46919</v>
      </c>
      <c r="O80" s="175">
        <v>208655.71</v>
      </c>
      <c r="P80" s="175">
        <v>4472488.42</v>
      </c>
      <c r="Q80" s="170">
        <v>4681144.13</v>
      </c>
      <c r="S80" s="159">
        <v>46905</v>
      </c>
      <c r="T80" s="171">
        <v>46919</v>
      </c>
      <c r="U80" s="188">
        <v>0</v>
      </c>
      <c r="V80" s="188">
        <v>0</v>
      </c>
      <c r="W80" s="189">
        <v>0</v>
      </c>
      <c r="Y80" s="159">
        <v>46905</v>
      </c>
      <c r="Z80" s="174">
        <v>46919</v>
      </c>
      <c r="AA80" s="175">
        <v>0</v>
      </c>
      <c r="AB80" s="175">
        <v>0</v>
      </c>
      <c r="AC80" s="170">
        <v>0</v>
      </c>
      <c r="AE80" s="159">
        <v>46905</v>
      </c>
      <c r="AF80" s="176">
        <v>46919</v>
      </c>
      <c r="AG80" s="190">
        <v>0</v>
      </c>
      <c r="AH80" s="190">
        <v>0</v>
      </c>
      <c r="AI80" s="191">
        <v>0</v>
      </c>
      <c r="AK80" s="159">
        <v>46905</v>
      </c>
      <c r="AL80" s="174">
        <v>46919</v>
      </c>
      <c r="AM80" s="175">
        <v>0</v>
      </c>
      <c r="AN80" s="175">
        <v>0</v>
      </c>
      <c r="AO80" s="170">
        <v>0</v>
      </c>
      <c r="AQ80" s="159">
        <v>46905</v>
      </c>
      <c r="AR80" s="186">
        <v>46919</v>
      </c>
      <c r="AS80" s="181">
        <v>2979318.42</v>
      </c>
      <c r="AT80" s="181">
        <v>7471702.9399999995</v>
      </c>
      <c r="AU80" s="181">
        <v>10451021.359999999</v>
      </c>
      <c r="AV80" s="182">
        <v>6</v>
      </c>
      <c r="AW80" s="182">
        <v>2028</v>
      </c>
      <c r="BB80" s="187"/>
      <c r="BC80" s="183"/>
      <c r="BD80" s="183"/>
      <c r="BE80" s="183"/>
      <c r="BF80" s="184"/>
      <c r="BG80" s="183"/>
      <c r="BI80" s="159"/>
      <c r="BJ80" s="183"/>
      <c r="BL80" s="185"/>
    </row>
    <row r="81" spans="1:64" s="164" customFormat="1">
      <c r="A81" s="159">
        <v>46935</v>
      </c>
      <c r="B81" s="176">
        <v>46949</v>
      </c>
      <c r="C81" s="190">
        <v>2770662.71</v>
      </c>
      <c r="D81" s="190">
        <v>2888798.37</v>
      </c>
      <c r="E81" s="163">
        <v>5659461.0800000001</v>
      </c>
      <c r="F81" s="192"/>
      <c r="G81" s="159">
        <v>46935</v>
      </c>
      <c r="H81" s="159">
        <v>46949</v>
      </c>
      <c r="I81" s="183">
        <v>0</v>
      </c>
      <c r="J81" s="183">
        <v>0</v>
      </c>
      <c r="K81" s="167">
        <v>0</v>
      </c>
      <c r="M81" s="159">
        <v>46935</v>
      </c>
      <c r="N81" s="168">
        <v>46949</v>
      </c>
      <c r="O81" s="175">
        <v>208859.72999999998</v>
      </c>
      <c r="P81" s="175">
        <v>4332600.78</v>
      </c>
      <c r="Q81" s="170">
        <v>4541460.51</v>
      </c>
      <c r="S81" s="159">
        <v>46935</v>
      </c>
      <c r="T81" s="171">
        <v>46949</v>
      </c>
      <c r="U81" s="188">
        <v>0</v>
      </c>
      <c r="V81" s="188">
        <v>0</v>
      </c>
      <c r="W81" s="189">
        <v>0</v>
      </c>
      <c r="Y81" s="159">
        <v>46935</v>
      </c>
      <c r="Z81" s="174">
        <v>46949</v>
      </c>
      <c r="AA81" s="175">
        <v>0</v>
      </c>
      <c r="AB81" s="175">
        <v>0</v>
      </c>
      <c r="AC81" s="170">
        <v>0</v>
      </c>
      <c r="AE81" s="159">
        <v>46935</v>
      </c>
      <c r="AF81" s="176">
        <v>46949</v>
      </c>
      <c r="AG81" s="190">
        <v>0</v>
      </c>
      <c r="AH81" s="190">
        <v>0</v>
      </c>
      <c r="AI81" s="191">
        <v>0</v>
      </c>
      <c r="AK81" s="159">
        <v>46935</v>
      </c>
      <c r="AL81" s="174">
        <v>46949</v>
      </c>
      <c r="AM81" s="175">
        <v>0</v>
      </c>
      <c r="AN81" s="175">
        <v>0</v>
      </c>
      <c r="AO81" s="170">
        <v>0</v>
      </c>
      <c r="AQ81" s="159">
        <v>46935</v>
      </c>
      <c r="AR81" s="186">
        <v>46949</v>
      </c>
      <c r="AS81" s="181">
        <v>2979522.44</v>
      </c>
      <c r="AT81" s="181">
        <v>7221399.1500000004</v>
      </c>
      <c r="AU81" s="181">
        <v>10200921.59</v>
      </c>
      <c r="AV81" s="182">
        <v>7</v>
      </c>
      <c r="AW81" s="182">
        <v>2028</v>
      </c>
      <c r="BB81" s="187"/>
      <c r="BC81" s="183"/>
      <c r="BD81" s="183"/>
      <c r="BE81" s="183"/>
      <c r="BF81" s="184"/>
      <c r="BG81" s="183"/>
      <c r="BI81" s="159"/>
      <c r="BJ81" s="183"/>
      <c r="BL81" s="185"/>
    </row>
    <row r="82" spans="1:64" s="164" customFormat="1">
      <c r="A82" s="159">
        <v>46966</v>
      </c>
      <c r="B82" s="176">
        <v>46980</v>
      </c>
      <c r="C82" s="190">
        <v>2770662.71</v>
      </c>
      <c r="D82" s="190">
        <v>2686557.17</v>
      </c>
      <c r="E82" s="163">
        <v>5457219.8799999999</v>
      </c>
      <c r="F82" s="192"/>
      <c r="G82" s="159">
        <v>46966</v>
      </c>
      <c r="H82" s="159">
        <v>46980</v>
      </c>
      <c r="I82" s="183">
        <v>0</v>
      </c>
      <c r="J82" s="183">
        <v>0</v>
      </c>
      <c r="K82" s="167">
        <v>0</v>
      </c>
      <c r="M82" s="159">
        <v>46966</v>
      </c>
      <c r="N82" s="168">
        <v>46980</v>
      </c>
      <c r="O82" s="175">
        <v>209063.8</v>
      </c>
      <c r="P82" s="175">
        <v>4481252.5299999993</v>
      </c>
      <c r="Q82" s="170">
        <v>4690316.3299999991</v>
      </c>
      <c r="S82" s="159">
        <v>46966</v>
      </c>
      <c r="T82" s="171">
        <v>46980</v>
      </c>
      <c r="U82" s="188">
        <v>0</v>
      </c>
      <c r="V82" s="188">
        <v>0</v>
      </c>
      <c r="W82" s="189">
        <v>0</v>
      </c>
      <c r="Y82" s="159">
        <v>46966</v>
      </c>
      <c r="Z82" s="174">
        <v>46980</v>
      </c>
      <c r="AA82" s="175">
        <v>0</v>
      </c>
      <c r="AB82" s="175">
        <v>0</v>
      </c>
      <c r="AC82" s="170">
        <v>0</v>
      </c>
      <c r="AE82" s="159">
        <v>46966</v>
      </c>
      <c r="AF82" s="176">
        <v>46980</v>
      </c>
      <c r="AG82" s="190">
        <v>0</v>
      </c>
      <c r="AH82" s="190">
        <v>0</v>
      </c>
      <c r="AI82" s="191">
        <v>0</v>
      </c>
      <c r="AK82" s="159">
        <v>46966</v>
      </c>
      <c r="AL82" s="174">
        <v>46980</v>
      </c>
      <c r="AM82" s="175">
        <v>0</v>
      </c>
      <c r="AN82" s="175">
        <v>0</v>
      </c>
      <c r="AO82" s="170">
        <v>0</v>
      </c>
      <c r="AQ82" s="159">
        <v>46966</v>
      </c>
      <c r="AR82" s="186">
        <v>46980</v>
      </c>
      <c r="AS82" s="181">
        <v>2979726.51</v>
      </c>
      <c r="AT82" s="181">
        <v>7167809.6999999993</v>
      </c>
      <c r="AU82" s="181">
        <v>10147536.209999999</v>
      </c>
      <c r="AV82" s="182">
        <v>8</v>
      </c>
      <c r="AW82" s="182">
        <v>2028</v>
      </c>
      <c r="BB82" s="187"/>
      <c r="BC82" s="183"/>
      <c r="BD82" s="183"/>
      <c r="BE82" s="183"/>
      <c r="BF82" s="184"/>
      <c r="BG82" s="183"/>
      <c r="BI82" s="159"/>
      <c r="BJ82" s="183"/>
      <c r="BL82" s="185"/>
    </row>
    <row r="83" spans="1:64" s="164" customFormat="1">
      <c r="A83" s="159">
        <v>46997</v>
      </c>
      <c r="B83" s="176">
        <v>47011</v>
      </c>
      <c r="C83" s="190">
        <v>2770662.71</v>
      </c>
      <c r="D83" s="190">
        <v>2855971.12</v>
      </c>
      <c r="E83" s="163">
        <v>5626633.8300000001</v>
      </c>
      <c r="F83" s="192"/>
      <c r="G83" s="159">
        <v>46997</v>
      </c>
      <c r="H83" s="159">
        <v>47011</v>
      </c>
      <c r="I83" s="183">
        <v>0</v>
      </c>
      <c r="J83" s="183">
        <v>0</v>
      </c>
      <c r="K83" s="167">
        <v>0</v>
      </c>
      <c r="M83" s="159">
        <v>46997</v>
      </c>
      <c r="N83" s="168">
        <v>47011</v>
      </c>
      <c r="O83" s="175">
        <v>209267.84999999998</v>
      </c>
      <c r="P83" s="175">
        <v>4485421.71</v>
      </c>
      <c r="Q83" s="170">
        <v>4694689.5599999996</v>
      </c>
      <c r="S83" s="159">
        <v>46997</v>
      </c>
      <c r="T83" s="171">
        <v>47011</v>
      </c>
      <c r="U83" s="188">
        <v>0</v>
      </c>
      <c r="V83" s="188">
        <v>0</v>
      </c>
      <c r="W83" s="189">
        <v>0</v>
      </c>
      <c r="Y83" s="159">
        <v>46997</v>
      </c>
      <c r="Z83" s="174">
        <v>47011</v>
      </c>
      <c r="AA83" s="175">
        <v>54440750</v>
      </c>
      <c r="AB83" s="175">
        <v>26309272.710000001</v>
      </c>
      <c r="AC83" s="170">
        <v>80750022.710000008</v>
      </c>
      <c r="AE83" s="159">
        <v>46997</v>
      </c>
      <c r="AF83" s="176">
        <v>47011</v>
      </c>
      <c r="AG83" s="190">
        <v>35895000</v>
      </c>
      <c r="AH83" s="190">
        <v>10200539.689999999</v>
      </c>
      <c r="AI83" s="191">
        <v>46095539.689999998</v>
      </c>
      <c r="AK83" s="159">
        <v>46997</v>
      </c>
      <c r="AL83" s="174">
        <v>47011</v>
      </c>
      <c r="AM83" s="175">
        <v>29912500</v>
      </c>
      <c r="AN83" s="175">
        <v>6039793.2400000002</v>
      </c>
      <c r="AO83" s="170">
        <v>35952293.240000002</v>
      </c>
      <c r="AQ83" s="159">
        <v>46997</v>
      </c>
      <c r="AR83" s="186">
        <v>47011</v>
      </c>
      <c r="AS83" s="181">
        <v>123228180.56</v>
      </c>
      <c r="AT83" s="181">
        <v>49890998.469999999</v>
      </c>
      <c r="AU83" s="181">
        <v>173119179.03</v>
      </c>
      <c r="AV83" s="182">
        <v>9</v>
      </c>
      <c r="AW83" s="182">
        <v>2028</v>
      </c>
      <c r="BB83" s="187"/>
      <c r="BC83" s="183"/>
      <c r="BD83" s="183"/>
      <c r="BE83" s="183"/>
      <c r="BF83" s="184"/>
      <c r="BG83" s="183"/>
      <c r="BI83" s="159"/>
      <c r="BJ83" s="183"/>
      <c r="BL83" s="185"/>
    </row>
    <row r="84" spans="1:64" s="164" customFormat="1">
      <c r="A84" s="159">
        <v>47027</v>
      </c>
      <c r="B84" s="176">
        <v>47041</v>
      </c>
      <c r="C84" s="190">
        <v>2770662.71</v>
      </c>
      <c r="D84" s="190">
        <v>2839557.49</v>
      </c>
      <c r="E84" s="163">
        <v>5610220.2000000002</v>
      </c>
      <c r="F84" s="192"/>
      <c r="G84" s="159">
        <v>47027</v>
      </c>
      <c r="H84" s="159">
        <v>47041</v>
      </c>
      <c r="I84" s="183">
        <v>0</v>
      </c>
      <c r="J84" s="183">
        <v>0</v>
      </c>
      <c r="K84" s="167">
        <v>0</v>
      </c>
      <c r="M84" s="159">
        <v>47027</v>
      </c>
      <c r="N84" s="168">
        <v>47041</v>
      </c>
      <c r="O84" s="175">
        <v>209471.9</v>
      </c>
      <c r="P84" s="175">
        <v>4345051.83</v>
      </c>
      <c r="Q84" s="170">
        <v>4554523.7300000004</v>
      </c>
      <c r="S84" s="159">
        <v>47027</v>
      </c>
      <c r="T84" s="171">
        <v>47041</v>
      </c>
      <c r="U84" s="188">
        <v>0</v>
      </c>
      <c r="V84" s="188">
        <v>0</v>
      </c>
      <c r="W84" s="189">
        <v>0</v>
      </c>
      <c r="Y84" s="159">
        <v>47027</v>
      </c>
      <c r="Z84" s="174">
        <v>47041</v>
      </c>
      <c r="AA84" s="175">
        <v>0</v>
      </c>
      <c r="AB84" s="175">
        <v>0</v>
      </c>
      <c r="AC84" s="170">
        <v>0</v>
      </c>
      <c r="AE84" s="159">
        <v>47027</v>
      </c>
      <c r="AF84" s="176">
        <v>47041</v>
      </c>
      <c r="AG84" s="190">
        <v>0</v>
      </c>
      <c r="AH84" s="190">
        <v>0</v>
      </c>
      <c r="AI84" s="191">
        <v>0</v>
      </c>
      <c r="AK84" s="159">
        <v>47027</v>
      </c>
      <c r="AL84" s="174">
        <v>47041</v>
      </c>
      <c r="AM84" s="175">
        <v>0</v>
      </c>
      <c r="AN84" s="175">
        <v>0</v>
      </c>
      <c r="AO84" s="170">
        <v>0</v>
      </c>
      <c r="AQ84" s="159">
        <v>47027</v>
      </c>
      <c r="AR84" s="186">
        <v>47041</v>
      </c>
      <c r="AS84" s="181">
        <v>2980134.61</v>
      </c>
      <c r="AT84" s="181">
        <v>7184609.3200000003</v>
      </c>
      <c r="AU84" s="181">
        <v>10164743.93</v>
      </c>
      <c r="AV84" s="182">
        <v>10</v>
      </c>
      <c r="AW84" s="182">
        <v>2028</v>
      </c>
      <c r="BB84" s="187"/>
      <c r="BC84" s="183"/>
      <c r="BD84" s="183"/>
      <c r="BE84" s="183"/>
      <c r="BF84" s="184"/>
      <c r="BG84" s="183"/>
      <c r="BI84" s="159"/>
      <c r="BJ84" s="183"/>
      <c r="BL84" s="185"/>
    </row>
    <row r="85" spans="1:64" s="164" customFormat="1">
      <c r="A85" s="159">
        <v>47058</v>
      </c>
      <c r="B85" s="176">
        <v>47072</v>
      </c>
      <c r="C85" s="190">
        <v>2770662.71</v>
      </c>
      <c r="D85" s="190">
        <v>2823143.86</v>
      </c>
      <c r="E85" s="163">
        <v>5593806.5700000003</v>
      </c>
      <c r="F85" s="192"/>
      <c r="G85" s="159">
        <v>47058</v>
      </c>
      <c r="H85" s="159">
        <v>47072</v>
      </c>
      <c r="I85" s="183">
        <v>0</v>
      </c>
      <c r="J85" s="183">
        <v>0</v>
      </c>
      <c r="K85" s="167">
        <v>0</v>
      </c>
      <c r="M85" s="159">
        <v>47058</v>
      </c>
      <c r="N85" s="168">
        <v>47072</v>
      </c>
      <c r="O85" s="175">
        <v>209675.97000000003</v>
      </c>
      <c r="P85" s="175">
        <v>4494416.7699999996</v>
      </c>
      <c r="Q85" s="170">
        <v>4704092.7399999993</v>
      </c>
      <c r="S85" s="159">
        <v>47058</v>
      </c>
      <c r="T85" s="171">
        <v>47072</v>
      </c>
      <c r="U85" s="188">
        <v>113870581.34</v>
      </c>
      <c r="V85" s="188">
        <v>34794163.019999996</v>
      </c>
      <c r="W85" s="189">
        <v>148664744.36000001</v>
      </c>
      <c r="Y85" s="159">
        <v>47058</v>
      </c>
      <c r="Z85" s="174">
        <v>47072</v>
      </c>
      <c r="AA85" s="175">
        <v>0</v>
      </c>
      <c r="AB85" s="175">
        <v>0</v>
      </c>
      <c r="AC85" s="170">
        <v>0</v>
      </c>
      <c r="AE85" s="159">
        <v>47058</v>
      </c>
      <c r="AF85" s="176">
        <v>47072</v>
      </c>
      <c r="AG85" s="190">
        <v>0</v>
      </c>
      <c r="AH85" s="190">
        <v>0</v>
      </c>
      <c r="AI85" s="191">
        <v>0</v>
      </c>
      <c r="AK85" s="159">
        <v>47058</v>
      </c>
      <c r="AL85" s="174">
        <v>47072</v>
      </c>
      <c r="AM85" s="175">
        <v>0</v>
      </c>
      <c r="AN85" s="175">
        <v>0</v>
      </c>
      <c r="AO85" s="170">
        <v>0</v>
      </c>
      <c r="AQ85" s="159">
        <v>47058</v>
      </c>
      <c r="AR85" s="186">
        <v>47072</v>
      </c>
      <c r="AS85" s="181">
        <v>116850920.02000001</v>
      </c>
      <c r="AT85" s="181">
        <v>42111723.649999991</v>
      </c>
      <c r="AU85" s="181">
        <v>158962643.67000002</v>
      </c>
      <c r="AV85" s="182">
        <v>11</v>
      </c>
      <c r="AW85" s="182">
        <v>2028</v>
      </c>
      <c r="BB85" s="187"/>
      <c r="BC85" s="183"/>
      <c r="BD85" s="183"/>
      <c r="BE85" s="183"/>
      <c r="BF85" s="184"/>
      <c r="BG85" s="183"/>
      <c r="BI85" s="159"/>
      <c r="BJ85" s="183"/>
      <c r="BL85" s="185"/>
    </row>
    <row r="86" spans="1:64" s="164" customFormat="1">
      <c r="A86" s="159">
        <v>47088</v>
      </c>
      <c r="B86" s="176">
        <v>47102</v>
      </c>
      <c r="C86" s="190">
        <v>2770662.71</v>
      </c>
      <c r="D86" s="190">
        <v>2625150.1500000004</v>
      </c>
      <c r="E86" s="163">
        <v>5395812.8600000003</v>
      </c>
      <c r="F86" s="192"/>
      <c r="G86" s="159">
        <v>47088</v>
      </c>
      <c r="H86" s="159">
        <v>47102</v>
      </c>
      <c r="I86" s="183">
        <v>0</v>
      </c>
      <c r="J86" s="183">
        <v>0</v>
      </c>
      <c r="K86" s="167">
        <v>0</v>
      </c>
      <c r="M86" s="159">
        <v>47088</v>
      </c>
      <c r="N86" s="168">
        <v>47102</v>
      </c>
      <c r="O86" s="175">
        <v>209880</v>
      </c>
      <c r="P86" s="175">
        <v>4352425.67</v>
      </c>
      <c r="Q86" s="170">
        <v>4562305.67</v>
      </c>
      <c r="S86" s="159">
        <v>47088</v>
      </c>
      <c r="T86" s="171">
        <v>47102</v>
      </c>
      <c r="U86" s="188">
        <v>0</v>
      </c>
      <c r="V86" s="188">
        <v>0</v>
      </c>
      <c r="W86" s="189">
        <v>0</v>
      </c>
      <c r="Y86" s="159">
        <v>47088</v>
      </c>
      <c r="Z86" s="174">
        <v>47102</v>
      </c>
      <c r="AA86" s="175">
        <v>0</v>
      </c>
      <c r="AB86" s="175">
        <v>0</v>
      </c>
      <c r="AC86" s="170">
        <v>0</v>
      </c>
      <c r="AE86" s="159">
        <v>47088</v>
      </c>
      <c r="AF86" s="176">
        <v>47102</v>
      </c>
      <c r="AG86" s="190">
        <v>0</v>
      </c>
      <c r="AH86" s="190">
        <v>0</v>
      </c>
      <c r="AI86" s="191">
        <v>0</v>
      </c>
      <c r="AK86" s="159">
        <v>47088</v>
      </c>
      <c r="AL86" s="174">
        <v>47102</v>
      </c>
      <c r="AM86" s="175">
        <v>0</v>
      </c>
      <c r="AN86" s="175">
        <v>0</v>
      </c>
      <c r="AO86" s="170">
        <v>0</v>
      </c>
      <c r="AQ86" s="159">
        <v>47088</v>
      </c>
      <c r="AR86" s="186">
        <v>47102</v>
      </c>
      <c r="AS86" s="181">
        <v>2980542.71</v>
      </c>
      <c r="AT86" s="181">
        <v>6977575.8200000003</v>
      </c>
      <c r="AU86" s="181">
        <v>9958118.5300000012</v>
      </c>
      <c r="AV86" s="182">
        <v>12</v>
      </c>
      <c r="AW86" s="182">
        <v>2028</v>
      </c>
      <c r="BB86" s="187"/>
      <c r="BC86" s="183"/>
      <c r="BD86" s="183"/>
      <c r="BE86" s="183"/>
      <c r="BF86" s="184"/>
      <c r="BG86" s="183"/>
      <c r="BI86" s="159"/>
      <c r="BJ86" s="183"/>
      <c r="BL86" s="185"/>
    </row>
    <row r="87" spans="1:64" s="164" customFormat="1">
      <c r="A87" s="159">
        <v>47119</v>
      </c>
      <c r="B87" s="176">
        <v>47133</v>
      </c>
      <c r="C87" s="190">
        <v>2770662.6999999997</v>
      </c>
      <c r="D87" s="190">
        <v>2790316.61</v>
      </c>
      <c r="E87" s="163">
        <v>5560979.3099999996</v>
      </c>
      <c r="F87" s="192"/>
      <c r="G87" s="159">
        <v>47119</v>
      </c>
      <c r="H87" s="159">
        <v>47133</v>
      </c>
      <c r="I87" s="183">
        <v>0</v>
      </c>
      <c r="J87" s="183">
        <v>0</v>
      </c>
      <c r="K87" s="167">
        <v>0</v>
      </c>
      <c r="M87" s="159">
        <v>47119</v>
      </c>
      <c r="N87" s="168">
        <v>47133</v>
      </c>
      <c r="O87" s="175">
        <v>209880</v>
      </c>
      <c r="P87" s="175">
        <v>4494210.25</v>
      </c>
      <c r="Q87" s="170">
        <v>4704090.25</v>
      </c>
      <c r="S87" s="159">
        <v>47119</v>
      </c>
      <c r="T87" s="171">
        <v>47133</v>
      </c>
      <c r="U87" s="188">
        <v>0</v>
      </c>
      <c r="V87" s="188">
        <v>0</v>
      </c>
      <c r="W87" s="189">
        <v>0</v>
      </c>
      <c r="Y87" s="159">
        <v>47119</v>
      </c>
      <c r="Z87" s="174">
        <v>47133</v>
      </c>
      <c r="AA87" s="175">
        <v>0</v>
      </c>
      <c r="AB87" s="175">
        <v>0</v>
      </c>
      <c r="AC87" s="170">
        <v>0</v>
      </c>
      <c r="AE87" s="159">
        <v>47119</v>
      </c>
      <c r="AF87" s="176">
        <v>47133</v>
      </c>
      <c r="AG87" s="190">
        <v>0</v>
      </c>
      <c r="AH87" s="190">
        <v>0</v>
      </c>
      <c r="AI87" s="191">
        <v>0</v>
      </c>
      <c r="AK87" s="159">
        <v>47119</v>
      </c>
      <c r="AL87" s="174">
        <v>47133</v>
      </c>
      <c r="AM87" s="175">
        <v>0</v>
      </c>
      <c r="AN87" s="175">
        <v>0</v>
      </c>
      <c r="AO87" s="170">
        <v>0</v>
      </c>
      <c r="AQ87" s="159">
        <v>47119</v>
      </c>
      <c r="AR87" s="186">
        <v>47133</v>
      </c>
      <c r="AS87" s="181">
        <v>2980542.6999999997</v>
      </c>
      <c r="AT87" s="181">
        <v>7284526.8599999994</v>
      </c>
      <c r="AU87" s="181">
        <v>10265069.559999999</v>
      </c>
      <c r="AV87" s="182">
        <v>1</v>
      </c>
      <c r="AW87" s="182">
        <v>2029</v>
      </c>
      <c r="BB87" s="187"/>
      <c r="BC87" s="183"/>
      <c r="BD87" s="183"/>
      <c r="BE87" s="183"/>
      <c r="BF87" s="184"/>
      <c r="BG87" s="183"/>
      <c r="BI87" s="159"/>
      <c r="BJ87" s="183"/>
      <c r="BL87" s="185"/>
    </row>
    <row r="88" spans="1:64" s="164" customFormat="1">
      <c r="A88" s="159">
        <v>47150</v>
      </c>
      <c r="B88" s="176">
        <v>47164</v>
      </c>
      <c r="C88" s="190">
        <v>2770662.6999999997</v>
      </c>
      <c r="D88" s="190">
        <v>2773902.98</v>
      </c>
      <c r="E88" s="163">
        <v>5544565.6799999997</v>
      </c>
      <c r="F88" s="192"/>
      <c r="G88" s="159">
        <v>47150</v>
      </c>
      <c r="H88" s="159">
        <v>47164</v>
      </c>
      <c r="I88" s="183">
        <v>0</v>
      </c>
      <c r="J88" s="183">
        <v>0</v>
      </c>
      <c r="K88" s="167">
        <v>0</v>
      </c>
      <c r="M88" s="159">
        <v>47150</v>
      </c>
      <c r="N88" s="168">
        <v>47164</v>
      </c>
      <c r="O88" s="175">
        <v>209880</v>
      </c>
      <c r="P88" s="175">
        <v>4490166.05</v>
      </c>
      <c r="Q88" s="170">
        <v>4700046.05</v>
      </c>
      <c r="S88" s="159">
        <v>47150</v>
      </c>
      <c r="T88" s="171">
        <v>47164</v>
      </c>
      <c r="U88" s="188">
        <v>0</v>
      </c>
      <c r="V88" s="188">
        <v>0</v>
      </c>
      <c r="W88" s="189">
        <v>0</v>
      </c>
      <c r="Y88" s="159">
        <v>47150</v>
      </c>
      <c r="Z88" s="174">
        <v>47164</v>
      </c>
      <c r="AA88" s="175">
        <v>0</v>
      </c>
      <c r="AB88" s="175">
        <v>0</v>
      </c>
      <c r="AC88" s="170">
        <v>0</v>
      </c>
      <c r="AE88" s="159">
        <v>47150</v>
      </c>
      <c r="AF88" s="176">
        <v>47164</v>
      </c>
      <c r="AG88" s="190">
        <v>0</v>
      </c>
      <c r="AH88" s="190">
        <v>0</v>
      </c>
      <c r="AI88" s="191">
        <v>0</v>
      </c>
      <c r="AK88" s="159">
        <v>47150</v>
      </c>
      <c r="AL88" s="174">
        <v>47164</v>
      </c>
      <c r="AM88" s="175">
        <v>0</v>
      </c>
      <c r="AN88" s="175">
        <v>0</v>
      </c>
      <c r="AO88" s="170">
        <v>0</v>
      </c>
      <c r="AQ88" s="159">
        <v>47150</v>
      </c>
      <c r="AR88" s="186">
        <v>47164</v>
      </c>
      <c r="AS88" s="181">
        <v>2980542.6999999997</v>
      </c>
      <c r="AT88" s="181">
        <v>7264069.0299999993</v>
      </c>
      <c r="AU88" s="181">
        <v>10244611.729999999</v>
      </c>
      <c r="AV88" s="182">
        <v>2</v>
      </c>
      <c r="AW88" s="182">
        <v>2029</v>
      </c>
      <c r="BB88" s="187"/>
      <c r="BC88" s="183"/>
      <c r="BD88" s="183"/>
      <c r="BE88" s="183"/>
      <c r="BF88" s="184"/>
      <c r="BG88" s="183"/>
      <c r="BI88" s="159"/>
      <c r="BJ88" s="183"/>
      <c r="BL88" s="185"/>
    </row>
    <row r="89" spans="1:64" s="164" customFormat="1">
      <c r="A89" s="159">
        <v>47178</v>
      </c>
      <c r="B89" s="176">
        <v>47192</v>
      </c>
      <c r="C89" s="190">
        <v>2770662.6999999997</v>
      </c>
      <c r="D89" s="190">
        <v>2489923.15</v>
      </c>
      <c r="E89" s="163">
        <v>5260585.8499999996</v>
      </c>
      <c r="F89" s="192"/>
      <c r="G89" s="159">
        <v>47178</v>
      </c>
      <c r="H89" s="159">
        <v>47192</v>
      </c>
      <c r="I89" s="183">
        <v>0</v>
      </c>
      <c r="J89" s="183">
        <v>0</v>
      </c>
      <c r="K89" s="167">
        <v>0</v>
      </c>
      <c r="M89" s="159">
        <v>47178</v>
      </c>
      <c r="N89" s="168">
        <v>47192</v>
      </c>
      <c r="O89" s="175">
        <v>209880</v>
      </c>
      <c r="P89" s="175">
        <v>4051912.6499999994</v>
      </c>
      <c r="Q89" s="170">
        <v>4261792.6499999994</v>
      </c>
      <c r="S89" s="159">
        <v>47178</v>
      </c>
      <c r="T89" s="171">
        <v>47192</v>
      </c>
      <c r="U89" s="188">
        <v>0</v>
      </c>
      <c r="V89" s="188">
        <v>0</v>
      </c>
      <c r="W89" s="189">
        <v>0</v>
      </c>
      <c r="Y89" s="159">
        <v>47178</v>
      </c>
      <c r="Z89" s="174">
        <v>47192</v>
      </c>
      <c r="AA89" s="175">
        <v>54600000</v>
      </c>
      <c r="AB89" s="175">
        <v>24763724.469999999</v>
      </c>
      <c r="AC89" s="170">
        <v>79363724.469999999</v>
      </c>
      <c r="AE89" s="159">
        <v>47178</v>
      </c>
      <c r="AF89" s="176">
        <v>47192</v>
      </c>
      <c r="AG89" s="190">
        <v>42000000</v>
      </c>
      <c r="AH89" s="190">
        <v>9270779.5</v>
      </c>
      <c r="AI89" s="191">
        <v>51270779.5</v>
      </c>
      <c r="AK89" s="159">
        <v>47178</v>
      </c>
      <c r="AL89" s="174">
        <v>47192</v>
      </c>
      <c r="AM89" s="175">
        <v>30000000</v>
      </c>
      <c r="AN89" s="175">
        <v>5297588.29</v>
      </c>
      <c r="AO89" s="170">
        <v>35297588.289999999</v>
      </c>
      <c r="AQ89" s="159">
        <v>47178</v>
      </c>
      <c r="AR89" s="186">
        <v>47192</v>
      </c>
      <c r="AS89" s="181">
        <v>129580542.7</v>
      </c>
      <c r="AT89" s="181">
        <v>45873928.059999995</v>
      </c>
      <c r="AU89" s="181">
        <v>175454470.75999999</v>
      </c>
      <c r="AV89" s="182">
        <v>3</v>
      </c>
      <c r="AW89" s="182">
        <v>2029</v>
      </c>
      <c r="BB89" s="187"/>
      <c r="BC89" s="183"/>
      <c r="BD89" s="183"/>
      <c r="BE89" s="183"/>
      <c r="BF89" s="184"/>
      <c r="BG89" s="183"/>
      <c r="BI89" s="159"/>
      <c r="BJ89" s="183"/>
      <c r="BL89" s="185"/>
    </row>
    <row r="90" spans="1:64" s="164" customFormat="1">
      <c r="A90" s="159">
        <v>47209</v>
      </c>
      <c r="B90" s="176">
        <v>47223</v>
      </c>
      <c r="C90" s="190">
        <v>2770662.6999999997</v>
      </c>
      <c r="D90" s="190">
        <v>2829767.37</v>
      </c>
      <c r="E90" s="163">
        <v>5600430.0700000003</v>
      </c>
      <c r="F90" s="192"/>
      <c r="G90" s="159">
        <v>47209</v>
      </c>
      <c r="H90" s="159">
        <v>47223</v>
      </c>
      <c r="I90" s="183">
        <v>0</v>
      </c>
      <c r="J90" s="183">
        <v>0</v>
      </c>
      <c r="K90" s="167">
        <v>0</v>
      </c>
      <c r="M90" s="159">
        <v>47209</v>
      </c>
      <c r="N90" s="168">
        <v>47223</v>
      </c>
      <c r="O90" s="175">
        <v>209880</v>
      </c>
      <c r="P90" s="175">
        <v>4482347.959999999</v>
      </c>
      <c r="Q90" s="170">
        <v>4692227.959999999</v>
      </c>
      <c r="S90" s="159">
        <v>47209</v>
      </c>
      <c r="T90" s="171">
        <v>47223</v>
      </c>
      <c r="U90" s="188">
        <v>0</v>
      </c>
      <c r="V90" s="188">
        <v>0</v>
      </c>
      <c r="W90" s="189">
        <v>0</v>
      </c>
      <c r="Y90" s="159">
        <v>47209</v>
      </c>
      <c r="Z90" s="174">
        <v>47223</v>
      </c>
      <c r="AA90" s="175">
        <v>0</v>
      </c>
      <c r="AB90" s="175">
        <v>0</v>
      </c>
      <c r="AC90" s="170">
        <v>0</v>
      </c>
      <c r="AE90" s="159">
        <v>47209</v>
      </c>
      <c r="AF90" s="176">
        <v>47223</v>
      </c>
      <c r="AG90" s="190">
        <v>0</v>
      </c>
      <c r="AH90" s="190">
        <v>0</v>
      </c>
      <c r="AI90" s="191">
        <v>0</v>
      </c>
      <c r="AK90" s="159">
        <v>47209</v>
      </c>
      <c r="AL90" s="174">
        <v>47223</v>
      </c>
      <c r="AM90" s="175">
        <v>0</v>
      </c>
      <c r="AN90" s="175">
        <v>0</v>
      </c>
      <c r="AO90" s="170">
        <v>0</v>
      </c>
      <c r="AQ90" s="159">
        <v>47209</v>
      </c>
      <c r="AR90" s="186">
        <v>47223</v>
      </c>
      <c r="AS90" s="181">
        <v>2980542.6999999997</v>
      </c>
      <c r="AT90" s="181">
        <v>7312115.3299999991</v>
      </c>
      <c r="AU90" s="181">
        <v>10292658.029999999</v>
      </c>
      <c r="AV90" s="182">
        <v>4</v>
      </c>
      <c r="AW90" s="182">
        <v>2029</v>
      </c>
      <c r="BB90" s="187"/>
      <c r="BC90" s="183"/>
      <c r="BD90" s="183"/>
      <c r="BE90" s="183"/>
      <c r="BF90" s="184"/>
      <c r="BG90" s="183"/>
      <c r="BI90" s="159"/>
      <c r="BJ90" s="183"/>
      <c r="BL90" s="185"/>
    </row>
    <row r="91" spans="1:64" s="164" customFormat="1">
      <c r="A91" s="159">
        <v>47239</v>
      </c>
      <c r="B91" s="176">
        <v>47253</v>
      </c>
      <c r="C91" s="190">
        <v>2770662.6999999997</v>
      </c>
      <c r="D91" s="190">
        <v>2548391.38</v>
      </c>
      <c r="E91" s="163">
        <v>5319054.08</v>
      </c>
      <c r="F91" s="192"/>
      <c r="G91" s="159">
        <v>47239</v>
      </c>
      <c r="H91" s="159">
        <v>47253</v>
      </c>
      <c r="I91" s="183">
        <v>0</v>
      </c>
      <c r="J91" s="183">
        <v>0</v>
      </c>
      <c r="K91" s="167">
        <v>0</v>
      </c>
      <c r="M91" s="159">
        <v>47239</v>
      </c>
      <c r="N91" s="168">
        <v>47253</v>
      </c>
      <c r="O91" s="175">
        <v>209880</v>
      </c>
      <c r="P91" s="175">
        <v>4334307.5</v>
      </c>
      <c r="Q91" s="170">
        <v>4544187.5</v>
      </c>
      <c r="S91" s="159">
        <v>47239</v>
      </c>
      <c r="T91" s="171">
        <v>47253</v>
      </c>
      <c r="U91" s="188">
        <v>113981396.58000001</v>
      </c>
      <c r="V91" s="188">
        <v>31702636.649999999</v>
      </c>
      <c r="W91" s="189">
        <v>145684033.23000002</v>
      </c>
      <c r="Y91" s="159">
        <v>47239</v>
      </c>
      <c r="Z91" s="174">
        <v>47253</v>
      </c>
      <c r="AA91" s="175">
        <v>0</v>
      </c>
      <c r="AB91" s="175">
        <v>0</v>
      </c>
      <c r="AC91" s="170">
        <v>0</v>
      </c>
      <c r="AE91" s="159">
        <v>47239</v>
      </c>
      <c r="AF91" s="176">
        <v>47253</v>
      </c>
      <c r="AG91" s="190">
        <v>0</v>
      </c>
      <c r="AH91" s="190">
        <v>0</v>
      </c>
      <c r="AI91" s="191">
        <v>0</v>
      </c>
      <c r="AK91" s="159">
        <v>47239</v>
      </c>
      <c r="AL91" s="174">
        <v>47253</v>
      </c>
      <c r="AM91" s="175">
        <v>0</v>
      </c>
      <c r="AN91" s="175">
        <v>0</v>
      </c>
      <c r="AO91" s="170">
        <v>0</v>
      </c>
      <c r="AQ91" s="159">
        <v>47239</v>
      </c>
      <c r="AR91" s="186">
        <v>47253</v>
      </c>
      <c r="AS91" s="181">
        <v>116961939.28000002</v>
      </c>
      <c r="AT91" s="181">
        <v>38585335.530000001</v>
      </c>
      <c r="AU91" s="181">
        <v>155547274.81</v>
      </c>
      <c r="AV91" s="182">
        <v>5</v>
      </c>
      <c r="AW91" s="182">
        <v>2029</v>
      </c>
      <c r="BB91" s="187"/>
      <c r="BC91" s="183"/>
      <c r="BD91" s="183"/>
      <c r="BE91" s="183"/>
      <c r="BF91" s="184"/>
      <c r="BG91" s="183"/>
      <c r="BI91" s="159"/>
      <c r="BJ91" s="183"/>
      <c r="BL91" s="185"/>
    </row>
    <row r="92" spans="1:64" s="164" customFormat="1">
      <c r="A92" s="159">
        <v>47270</v>
      </c>
      <c r="B92" s="176">
        <v>47284</v>
      </c>
      <c r="C92" s="190">
        <v>2770662.6999999997</v>
      </c>
      <c r="D92" s="190">
        <v>2708248.48</v>
      </c>
      <c r="E92" s="163">
        <v>5478911.1799999997</v>
      </c>
      <c r="F92" s="192"/>
      <c r="G92" s="159">
        <v>47270</v>
      </c>
      <c r="H92" s="159">
        <v>47284</v>
      </c>
      <c r="I92" s="183">
        <v>0</v>
      </c>
      <c r="J92" s="183">
        <v>0</v>
      </c>
      <c r="K92" s="167">
        <v>0</v>
      </c>
      <c r="M92" s="159">
        <v>47270</v>
      </c>
      <c r="N92" s="168">
        <v>47284</v>
      </c>
      <c r="O92" s="175">
        <v>209880</v>
      </c>
      <c r="P92" s="175">
        <v>4475450.4399999995</v>
      </c>
      <c r="Q92" s="170">
        <v>4685330.4399999995</v>
      </c>
      <c r="S92" s="159">
        <v>47270</v>
      </c>
      <c r="T92" s="171">
        <v>47284</v>
      </c>
      <c r="U92" s="188">
        <v>0</v>
      </c>
      <c r="V92" s="188">
        <v>0</v>
      </c>
      <c r="W92" s="189">
        <v>0</v>
      </c>
      <c r="Y92" s="159">
        <v>47270</v>
      </c>
      <c r="Z92" s="174">
        <v>47284</v>
      </c>
      <c r="AA92" s="175">
        <v>0</v>
      </c>
      <c r="AB92" s="175">
        <v>0</v>
      </c>
      <c r="AC92" s="170">
        <v>0</v>
      </c>
      <c r="AE92" s="159">
        <v>47270</v>
      </c>
      <c r="AF92" s="176">
        <v>47284</v>
      </c>
      <c r="AG92" s="190">
        <v>0</v>
      </c>
      <c r="AH92" s="190">
        <v>0</v>
      </c>
      <c r="AI92" s="191">
        <v>0</v>
      </c>
      <c r="AK92" s="159">
        <v>47270</v>
      </c>
      <c r="AL92" s="174">
        <v>47284</v>
      </c>
      <c r="AM92" s="175">
        <v>0</v>
      </c>
      <c r="AN92" s="175">
        <v>0</v>
      </c>
      <c r="AO92" s="170">
        <v>0</v>
      </c>
      <c r="AQ92" s="159">
        <v>47270</v>
      </c>
      <c r="AR92" s="186">
        <v>47284</v>
      </c>
      <c r="AS92" s="181">
        <v>2980542.6999999997</v>
      </c>
      <c r="AT92" s="181">
        <v>7183698.9199999999</v>
      </c>
      <c r="AU92" s="181">
        <v>10164241.619999999</v>
      </c>
      <c r="AV92" s="182">
        <v>6</v>
      </c>
      <c r="AW92" s="182">
        <v>2029</v>
      </c>
      <c r="BB92" s="187"/>
      <c r="BC92" s="183"/>
      <c r="BD92" s="183"/>
      <c r="BE92" s="183"/>
      <c r="BF92" s="184"/>
      <c r="BG92" s="183"/>
      <c r="BI92" s="159"/>
      <c r="BJ92" s="183"/>
      <c r="BL92" s="185"/>
    </row>
    <row r="93" spans="1:64" s="164" customFormat="1">
      <c r="A93" s="159">
        <v>47300</v>
      </c>
      <c r="B93" s="176">
        <v>47314</v>
      </c>
      <c r="C93" s="190">
        <v>2770662.6999999997</v>
      </c>
      <c r="D93" s="190">
        <v>2691834.85</v>
      </c>
      <c r="E93" s="163">
        <v>5462497.5499999998</v>
      </c>
      <c r="F93" s="192"/>
      <c r="G93" s="159">
        <v>47300</v>
      </c>
      <c r="H93" s="159">
        <v>47314</v>
      </c>
      <c r="I93" s="183">
        <v>0</v>
      </c>
      <c r="J93" s="183">
        <v>0</v>
      </c>
      <c r="K93" s="167">
        <v>0</v>
      </c>
      <c r="M93" s="159">
        <v>47300</v>
      </c>
      <c r="N93" s="168">
        <v>47314</v>
      </c>
      <c r="O93" s="175">
        <v>209880</v>
      </c>
      <c r="P93" s="175">
        <v>4327652.0599999996</v>
      </c>
      <c r="Q93" s="170">
        <v>4537532.0599999996</v>
      </c>
      <c r="S93" s="159">
        <v>47300</v>
      </c>
      <c r="T93" s="171">
        <v>47314</v>
      </c>
      <c r="U93" s="188">
        <v>0</v>
      </c>
      <c r="V93" s="188">
        <v>0</v>
      </c>
      <c r="W93" s="189">
        <v>0</v>
      </c>
      <c r="Y93" s="159">
        <v>47300</v>
      </c>
      <c r="Z93" s="174">
        <v>47314</v>
      </c>
      <c r="AA93" s="175">
        <v>0</v>
      </c>
      <c r="AB93" s="175">
        <v>0</v>
      </c>
      <c r="AC93" s="170">
        <v>0</v>
      </c>
      <c r="AE93" s="159">
        <v>47300</v>
      </c>
      <c r="AF93" s="176">
        <v>47314</v>
      </c>
      <c r="AG93" s="190">
        <v>0</v>
      </c>
      <c r="AH93" s="190">
        <v>0</v>
      </c>
      <c r="AI93" s="191">
        <v>0</v>
      </c>
      <c r="AK93" s="159">
        <v>47300</v>
      </c>
      <c r="AL93" s="174">
        <v>47314</v>
      </c>
      <c r="AM93" s="175">
        <v>0</v>
      </c>
      <c r="AN93" s="175">
        <v>0</v>
      </c>
      <c r="AO93" s="170">
        <v>0</v>
      </c>
      <c r="AQ93" s="159">
        <v>47300</v>
      </c>
      <c r="AR93" s="186">
        <v>47314</v>
      </c>
      <c r="AS93" s="181">
        <v>2980542.6999999997</v>
      </c>
      <c r="AT93" s="181">
        <v>7019486.9100000001</v>
      </c>
      <c r="AU93" s="181">
        <v>10000029.609999999</v>
      </c>
      <c r="AV93" s="182">
        <v>7</v>
      </c>
      <c r="AW93" s="182">
        <v>2029</v>
      </c>
      <c r="BB93" s="187"/>
      <c r="BC93" s="183"/>
      <c r="BD93" s="183"/>
      <c r="BE93" s="183"/>
      <c r="BF93" s="184"/>
      <c r="BG93" s="183"/>
      <c r="BI93" s="159"/>
      <c r="BJ93" s="183"/>
      <c r="BL93" s="185"/>
    </row>
    <row r="94" spans="1:64" s="164" customFormat="1">
      <c r="A94" s="159">
        <v>47331</v>
      </c>
      <c r="B94" s="176">
        <v>47345</v>
      </c>
      <c r="C94" s="190">
        <v>2770662.6999999997</v>
      </c>
      <c r="D94" s="190">
        <v>2588870.42</v>
      </c>
      <c r="E94" s="163">
        <v>5359533.1199999992</v>
      </c>
      <c r="F94" s="192"/>
      <c r="G94" s="159">
        <v>47331</v>
      </c>
      <c r="H94" s="159">
        <v>47345</v>
      </c>
      <c r="I94" s="183">
        <v>0</v>
      </c>
      <c r="J94" s="183">
        <v>0</v>
      </c>
      <c r="K94" s="167">
        <v>0</v>
      </c>
      <c r="M94" s="159">
        <v>47331</v>
      </c>
      <c r="N94" s="168">
        <v>47345</v>
      </c>
      <c r="O94" s="175">
        <v>209880</v>
      </c>
      <c r="P94" s="175">
        <v>4468417.7100000009</v>
      </c>
      <c r="Q94" s="170">
        <v>4678297.7100000009</v>
      </c>
      <c r="S94" s="159">
        <v>47331</v>
      </c>
      <c r="T94" s="171">
        <v>47345</v>
      </c>
      <c r="U94" s="188">
        <v>0</v>
      </c>
      <c r="V94" s="188">
        <v>0</v>
      </c>
      <c r="W94" s="189">
        <v>0</v>
      </c>
      <c r="Y94" s="159">
        <v>47331</v>
      </c>
      <c r="Z94" s="174">
        <v>47345</v>
      </c>
      <c r="AA94" s="175">
        <v>0</v>
      </c>
      <c r="AB94" s="175">
        <v>0</v>
      </c>
      <c r="AC94" s="170">
        <v>0</v>
      </c>
      <c r="AE94" s="159">
        <v>47331</v>
      </c>
      <c r="AF94" s="176">
        <v>47345</v>
      </c>
      <c r="AG94" s="190">
        <v>0</v>
      </c>
      <c r="AH94" s="190">
        <v>0</v>
      </c>
      <c r="AI94" s="191">
        <v>0</v>
      </c>
      <c r="AK94" s="159">
        <v>47331</v>
      </c>
      <c r="AL94" s="174">
        <v>47345</v>
      </c>
      <c r="AM94" s="175">
        <v>0</v>
      </c>
      <c r="AN94" s="175">
        <v>0</v>
      </c>
      <c r="AO94" s="170">
        <v>0</v>
      </c>
      <c r="AQ94" s="159">
        <v>47331</v>
      </c>
      <c r="AR94" s="186">
        <v>47345</v>
      </c>
      <c r="AS94" s="181">
        <v>2980542.6999999997</v>
      </c>
      <c r="AT94" s="181">
        <v>7057288.1300000008</v>
      </c>
      <c r="AU94" s="181">
        <v>10037830.83</v>
      </c>
      <c r="AV94" s="182">
        <v>8</v>
      </c>
      <c r="AW94" s="182">
        <v>2029</v>
      </c>
      <c r="BB94" s="187"/>
      <c r="BC94" s="183"/>
      <c r="BD94" s="183"/>
      <c r="BE94" s="183"/>
      <c r="BF94" s="184"/>
      <c r="BG94" s="183"/>
      <c r="BI94" s="159"/>
      <c r="BJ94" s="183"/>
      <c r="BL94" s="185"/>
    </row>
    <row r="95" spans="1:64" s="164" customFormat="1">
      <c r="A95" s="159">
        <v>47362</v>
      </c>
      <c r="B95" s="176">
        <v>47376</v>
      </c>
      <c r="C95" s="190">
        <v>2770662.6999999997</v>
      </c>
      <c r="D95" s="190">
        <v>2831096.39</v>
      </c>
      <c r="E95" s="163">
        <v>5601759.0899999999</v>
      </c>
      <c r="F95" s="192"/>
      <c r="G95" s="159">
        <v>47362</v>
      </c>
      <c r="H95" s="159">
        <v>47376</v>
      </c>
      <c r="I95" s="183">
        <v>0</v>
      </c>
      <c r="J95" s="183">
        <v>0</v>
      </c>
      <c r="K95" s="167">
        <v>0</v>
      </c>
      <c r="M95" s="159">
        <v>47362</v>
      </c>
      <c r="N95" s="168">
        <v>47376</v>
      </c>
      <c r="O95" s="175">
        <v>209880</v>
      </c>
      <c r="P95" s="175">
        <v>4465165.0999999996</v>
      </c>
      <c r="Q95" s="170">
        <v>4675045.0999999996</v>
      </c>
      <c r="S95" s="159">
        <v>47362</v>
      </c>
      <c r="T95" s="171">
        <v>47376</v>
      </c>
      <c r="U95" s="188">
        <v>0</v>
      </c>
      <c r="V95" s="188">
        <v>0</v>
      </c>
      <c r="W95" s="189">
        <v>0</v>
      </c>
      <c r="Y95" s="159">
        <v>47362</v>
      </c>
      <c r="Z95" s="174">
        <v>47376</v>
      </c>
      <c r="AA95" s="175">
        <v>54600000</v>
      </c>
      <c r="AB95" s="175">
        <v>23879164.150000002</v>
      </c>
      <c r="AC95" s="170">
        <v>78479164.150000006</v>
      </c>
      <c r="AE95" s="159">
        <v>47362</v>
      </c>
      <c r="AF95" s="176">
        <v>47376</v>
      </c>
      <c r="AG95" s="190">
        <v>42000000</v>
      </c>
      <c r="AH95" s="190">
        <v>8450802.1500000004</v>
      </c>
      <c r="AI95" s="191">
        <v>50450802.149999999</v>
      </c>
      <c r="AK95" s="159">
        <v>47362</v>
      </c>
      <c r="AL95" s="174">
        <v>47376</v>
      </c>
      <c r="AM95" s="175">
        <v>30000000</v>
      </c>
      <c r="AN95" s="175">
        <v>4694890.09</v>
      </c>
      <c r="AO95" s="170">
        <v>34694890.090000004</v>
      </c>
      <c r="AQ95" s="159">
        <v>47362</v>
      </c>
      <c r="AR95" s="186">
        <v>47376</v>
      </c>
      <c r="AS95" s="181">
        <v>129580542.7</v>
      </c>
      <c r="AT95" s="181">
        <v>44321117.879999995</v>
      </c>
      <c r="AU95" s="181">
        <v>173901660.57999998</v>
      </c>
      <c r="AV95" s="182">
        <v>9</v>
      </c>
      <c r="AW95" s="182">
        <v>2029</v>
      </c>
      <c r="BB95" s="187"/>
      <c r="BC95" s="183"/>
      <c r="BD95" s="183"/>
      <c r="BE95" s="183"/>
      <c r="BF95" s="184"/>
      <c r="BG95" s="183"/>
      <c r="BI95" s="159"/>
      <c r="BJ95" s="183"/>
      <c r="BL95" s="185"/>
    </row>
    <row r="96" spans="1:64" s="164" customFormat="1">
      <c r="A96" s="159">
        <v>47392</v>
      </c>
      <c r="B96" s="176">
        <v>47406</v>
      </c>
      <c r="C96" s="190">
        <v>2770662.6999999997</v>
      </c>
      <c r="D96" s="190">
        <v>2386176.35</v>
      </c>
      <c r="E96" s="163">
        <v>5156839.05</v>
      </c>
      <c r="F96" s="192"/>
      <c r="G96" s="159">
        <v>47392</v>
      </c>
      <c r="H96" s="159">
        <v>47406</v>
      </c>
      <c r="I96" s="183">
        <v>0</v>
      </c>
      <c r="J96" s="183">
        <v>0</v>
      </c>
      <c r="K96" s="167">
        <v>0</v>
      </c>
      <c r="M96" s="159">
        <v>47392</v>
      </c>
      <c r="N96" s="168">
        <v>47406</v>
      </c>
      <c r="O96" s="175">
        <v>209880</v>
      </c>
      <c r="P96" s="175">
        <v>4317836.63</v>
      </c>
      <c r="Q96" s="170">
        <v>4527716.63</v>
      </c>
      <c r="S96" s="159">
        <v>47392</v>
      </c>
      <c r="T96" s="171">
        <v>47406</v>
      </c>
      <c r="U96" s="188">
        <v>0</v>
      </c>
      <c r="V96" s="188">
        <v>0</v>
      </c>
      <c r="W96" s="189">
        <v>0</v>
      </c>
      <c r="Y96" s="159">
        <v>47392</v>
      </c>
      <c r="Z96" s="174">
        <v>47406</v>
      </c>
      <c r="AA96" s="175">
        <v>0</v>
      </c>
      <c r="AB96" s="175">
        <v>0</v>
      </c>
      <c r="AC96" s="170">
        <v>0</v>
      </c>
      <c r="AE96" s="159">
        <v>47392</v>
      </c>
      <c r="AF96" s="176">
        <v>47406</v>
      </c>
      <c r="AG96" s="190">
        <v>0</v>
      </c>
      <c r="AH96" s="190">
        <v>0</v>
      </c>
      <c r="AI96" s="191">
        <v>0</v>
      </c>
      <c r="AK96" s="159">
        <v>47392</v>
      </c>
      <c r="AL96" s="174">
        <v>47406</v>
      </c>
      <c r="AM96" s="175">
        <v>0</v>
      </c>
      <c r="AN96" s="175">
        <v>0</v>
      </c>
      <c r="AO96" s="170">
        <v>0</v>
      </c>
      <c r="AQ96" s="159">
        <v>47392</v>
      </c>
      <c r="AR96" s="186">
        <v>47406</v>
      </c>
      <c r="AS96" s="181">
        <v>2980542.6999999997</v>
      </c>
      <c r="AT96" s="181">
        <v>6704012.9800000004</v>
      </c>
      <c r="AU96" s="181">
        <v>9684555.6799999997</v>
      </c>
      <c r="AV96" s="182">
        <v>10</v>
      </c>
      <c r="AW96" s="182">
        <v>2029</v>
      </c>
      <c r="BB96" s="187"/>
      <c r="BC96" s="183"/>
      <c r="BD96" s="183"/>
      <c r="BE96" s="183"/>
      <c r="BF96" s="184"/>
      <c r="BG96" s="183"/>
      <c r="BI96" s="159"/>
      <c r="BJ96" s="183"/>
      <c r="BL96" s="185"/>
    </row>
    <row r="97" spans="1:64" s="164" customFormat="1">
      <c r="A97" s="159">
        <v>47423</v>
      </c>
      <c r="B97" s="176">
        <v>47437</v>
      </c>
      <c r="C97" s="190">
        <v>2770662.6999999997</v>
      </c>
      <c r="D97" s="190">
        <v>2711154.36</v>
      </c>
      <c r="E97" s="163">
        <v>5481817.0599999996</v>
      </c>
      <c r="F97" s="192"/>
      <c r="G97" s="159">
        <v>47423</v>
      </c>
      <c r="H97" s="159">
        <v>47437</v>
      </c>
      <c r="I97" s="183">
        <v>0</v>
      </c>
      <c r="J97" s="183">
        <v>0</v>
      </c>
      <c r="K97" s="167">
        <v>0</v>
      </c>
      <c r="M97" s="159">
        <v>47423</v>
      </c>
      <c r="N97" s="168">
        <v>47437</v>
      </c>
      <c r="O97" s="175">
        <v>209880</v>
      </c>
      <c r="P97" s="175">
        <v>4458597.4499999993</v>
      </c>
      <c r="Q97" s="170">
        <v>4668477.4499999993</v>
      </c>
      <c r="S97" s="159">
        <v>47423</v>
      </c>
      <c r="T97" s="171">
        <v>47437</v>
      </c>
      <c r="U97" s="188">
        <v>113981396.58000001</v>
      </c>
      <c r="V97" s="188">
        <v>29558975.210000001</v>
      </c>
      <c r="W97" s="189">
        <v>143540371.79000002</v>
      </c>
      <c r="Y97" s="159">
        <v>47423</v>
      </c>
      <c r="Z97" s="174">
        <v>47437</v>
      </c>
      <c r="AA97" s="175">
        <v>0</v>
      </c>
      <c r="AB97" s="175">
        <v>0</v>
      </c>
      <c r="AC97" s="170">
        <v>0</v>
      </c>
      <c r="AE97" s="159">
        <v>47423</v>
      </c>
      <c r="AF97" s="176">
        <v>47437</v>
      </c>
      <c r="AG97" s="190">
        <v>0</v>
      </c>
      <c r="AH97" s="190">
        <v>0</v>
      </c>
      <c r="AI97" s="191">
        <v>0</v>
      </c>
      <c r="AK97" s="159">
        <v>47423</v>
      </c>
      <c r="AL97" s="174">
        <v>47437</v>
      </c>
      <c r="AM97" s="175">
        <v>0</v>
      </c>
      <c r="AN97" s="175">
        <v>0</v>
      </c>
      <c r="AO97" s="170">
        <v>0</v>
      </c>
      <c r="AQ97" s="159">
        <v>47423</v>
      </c>
      <c r="AR97" s="186">
        <v>47437</v>
      </c>
      <c r="AS97" s="181">
        <v>116961939.28000002</v>
      </c>
      <c r="AT97" s="181">
        <v>36728727.019999996</v>
      </c>
      <c r="AU97" s="181">
        <v>153690666.30000001</v>
      </c>
      <c r="AV97" s="182">
        <v>11</v>
      </c>
      <c r="AW97" s="182">
        <v>2029</v>
      </c>
      <c r="BB97" s="187"/>
      <c r="BC97" s="183"/>
      <c r="BD97" s="183"/>
      <c r="BE97" s="183"/>
      <c r="BF97" s="184"/>
      <c r="BG97" s="183"/>
      <c r="BI97" s="159"/>
      <c r="BJ97" s="183"/>
      <c r="BL97" s="185"/>
    </row>
    <row r="98" spans="1:64" s="164" customFormat="1">
      <c r="A98" s="159">
        <v>47453</v>
      </c>
      <c r="B98" s="176">
        <v>47467</v>
      </c>
      <c r="C98" s="190">
        <v>2770662.6999999997</v>
      </c>
      <c r="D98" s="190">
        <v>2609766.71</v>
      </c>
      <c r="E98" s="163">
        <v>5380429.4100000001</v>
      </c>
      <c r="F98" s="192"/>
      <c r="G98" s="159">
        <v>47453</v>
      </c>
      <c r="H98" s="159">
        <v>47467</v>
      </c>
      <c r="I98" s="183">
        <v>0</v>
      </c>
      <c r="J98" s="183">
        <v>0</v>
      </c>
      <c r="K98" s="167">
        <v>0</v>
      </c>
      <c r="M98" s="159">
        <v>47453</v>
      </c>
      <c r="N98" s="168">
        <v>47467</v>
      </c>
      <c r="O98" s="175">
        <v>209880</v>
      </c>
      <c r="P98" s="175">
        <v>4311944.9000000004</v>
      </c>
      <c r="Q98" s="170">
        <v>4521824.9000000004</v>
      </c>
      <c r="S98" s="159">
        <v>47453</v>
      </c>
      <c r="T98" s="171">
        <v>47467</v>
      </c>
      <c r="U98" s="188">
        <v>0</v>
      </c>
      <c r="V98" s="188">
        <v>0</v>
      </c>
      <c r="W98" s="189">
        <v>0</v>
      </c>
      <c r="Y98" s="159">
        <v>47453</v>
      </c>
      <c r="Z98" s="174">
        <v>47467</v>
      </c>
      <c r="AA98" s="175">
        <v>0</v>
      </c>
      <c r="AB98" s="175">
        <v>0</v>
      </c>
      <c r="AC98" s="170">
        <v>0</v>
      </c>
      <c r="AE98" s="159">
        <v>47453</v>
      </c>
      <c r="AF98" s="176">
        <v>47467</v>
      </c>
      <c r="AG98" s="190">
        <v>0</v>
      </c>
      <c r="AH98" s="190">
        <v>0</v>
      </c>
      <c r="AI98" s="191">
        <v>0</v>
      </c>
      <c r="AK98" s="159">
        <v>47453</v>
      </c>
      <c r="AL98" s="174">
        <v>47467</v>
      </c>
      <c r="AM98" s="175">
        <v>0</v>
      </c>
      <c r="AN98" s="175">
        <v>0</v>
      </c>
      <c r="AO98" s="170">
        <v>0</v>
      </c>
      <c r="AQ98" s="159">
        <v>47453</v>
      </c>
      <c r="AR98" s="186">
        <v>47467</v>
      </c>
      <c r="AS98" s="181">
        <v>2980542.6999999997</v>
      </c>
      <c r="AT98" s="181">
        <v>6921711.6100000003</v>
      </c>
      <c r="AU98" s="181">
        <v>9902254.3100000005</v>
      </c>
      <c r="AV98" s="182">
        <v>12</v>
      </c>
      <c r="AW98" s="182">
        <v>2029</v>
      </c>
      <c r="BB98" s="187"/>
      <c r="BC98" s="183"/>
      <c r="BD98" s="183"/>
      <c r="BE98" s="183"/>
      <c r="BF98" s="184"/>
      <c r="BG98" s="183"/>
      <c r="BI98" s="159"/>
      <c r="BJ98" s="183"/>
      <c r="BL98" s="185"/>
    </row>
    <row r="99" spans="1:64" s="164" customFormat="1">
      <c r="A99" s="159">
        <v>47484</v>
      </c>
      <c r="B99" s="176">
        <v>47498</v>
      </c>
      <c r="C99" s="190">
        <v>2770662.6999999997</v>
      </c>
      <c r="D99" s="190">
        <v>2425577.3400000003</v>
      </c>
      <c r="E99" s="163">
        <v>5196240.04</v>
      </c>
      <c r="F99" s="192"/>
      <c r="G99" s="159">
        <v>47484</v>
      </c>
      <c r="H99" s="159">
        <v>47498</v>
      </c>
      <c r="I99" s="183">
        <v>0</v>
      </c>
      <c r="J99" s="183">
        <v>0</v>
      </c>
      <c r="K99" s="167">
        <v>0</v>
      </c>
      <c r="M99" s="159">
        <v>47484</v>
      </c>
      <c r="N99" s="168">
        <v>47498</v>
      </c>
      <c r="O99" s="175">
        <v>210054.91000000003</v>
      </c>
      <c r="P99" s="175">
        <v>4456558.7699999996</v>
      </c>
      <c r="Q99" s="170">
        <v>4666613.68</v>
      </c>
      <c r="S99" s="159">
        <v>47484</v>
      </c>
      <c r="T99" s="171">
        <v>47498</v>
      </c>
      <c r="U99" s="188">
        <v>0</v>
      </c>
      <c r="V99" s="188">
        <v>0</v>
      </c>
      <c r="W99" s="189">
        <v>0</v>
      </c>
      <c r="Y99" s="159">
        <v>47484</v>
      </c>
      <c r="Z99" s="174">
        <v>47498</v>
      </c>
      <c r="AA99" s="175">
        <v>0</v>
      </c>
      <c r="AB99" s="175">
        <v>0</v>
      </c>
      <c r="AC99" s="170">
        <v>0</v>
      </c>
      <c r="AE99" s="159">
        <v>47484</v>
      </c>
      <c r="AF99" s="176">
        <v>47498</v>
      </c>
      <c r="AG99" s="190">
        <v>0</v>
      </c>
      <c r="AH99" s="190">
        <v>0</v>
      </c>
      <c r="AI99" s="191">
        <v>0</v>
      </c>
      <c r="AK99" s="159">
        <v>47484</v>
      </c>
      <c r="AL99" s="174">
        <v>47498</v>
      </c>
      <c r="AM99" s="175">
        <v>0</v>
      </c>
      <c r="AN99" s="175">
        <v>0</v>
      </c>
      <c r="AO99" s="170">
        <v>0</v>
      </c>
      <c r="AQ99" s="159">
        <v>47484</v>
      </c>
      <c r="AR99" s="186">
        <v>47498</v>
      </c>
      <c r="AS99" s="181">
        <v>2980717.61</v>
      </c>
      <c r="AT99" s="181">
        <v>6882136.1099999994</v>
      </c>
      <c r="AU99" s="181">
        <v>9862853.7199999988</v>
      </c>
      <c r="AV99" s="182">
        <v>1</v>
      </c>
      <c r="AW99" s="182">
        <v>2030</v>
      </c>
      <c r="BB99" s="187"/>
      <c r="BC99" s="183"/>
      <c r="BD99" s="183"/>
      <c r="BE99" s="183"/>
      <c r="BF99" s="184"/>
      <c r="BG99" s="183"/>
      <c r="BI99" s="159"/>
      <c r="BJ99" s="183"/>
      <c r="BL99" s="185"/>
    </row>
    <row r="100" spans="1:64" s="164" customFormat="1">
      <c r="A100" s="159">
        <v>47515</v>
      </c>
      <c r="B100" s="176">
        <v>47529</v>
      </c>
      <c r="C100" s="190">
        <v>2770662.6999999997</v>
      </c>
      <c r="D100" s="190">
        <v>2576939.46</v>
      </c>
      <c r="E100" s="163">
        <v>5347602.16</v>
      </c>
      <c r="F100" s="192"/>
      <c r="G100" s="159">
        <v>47515</v>
      </c>
      <c r="H100" s="159">
        <v>47529</v>
      </c>
      <c r="I100" s="183">
        <v>0</v>
      </c>
      <c r="J100" s="183">
        <v>0</v>
      </c>
      <c r="K100" s="167">
        <v>0</v>
      </c>
      <c r="M100" s="159">
        <v>47515</v>
      </c>
      <c r="N100" s="168">
        <v>47529</v>
      </c>
      <c r="O100" s="175">
        <v>210229.81</v>
      </c>
      <c r="P100" s="175">
        <v>4457488.97</v>
      </c>
      <c r="Q100" s="170">
        <v>4667718.7799999993</v>
      </c>
      <c r="S100" s="159">
        <v>47515</v>
      </c>
      <c r="T100" s="171">
        <v>47529</v>
      </c>
      <c r="U100" s="188">
        <v>0</v>
      </c>
      <c r="V100" s="188">
        <v>0</v>
      </c>
      <c r="W100" s="189">
        <v>0</v>
      </c>
      <c r="Y100" s="159">
        <v>47515</v>
      </c>
      <c r="Z100" s="174">
        <v>47529</v>
      </c>
      <c r="AA100" s="175">
        <v>0</v>
      </c>
      <c r="AB100" s="175">
        <v>0</v>
      </c>
      <c r="AC100" s="170">
        <v>0</v>
      </c>
      <c r="AE100" s="159">
        <v>47515</v>
      </c>
      <c r="AF100" s="176">
        <v>47529</v>
      </c>
      <c r="AG100" s="190">
        <v>0</v>
      </c>
      <c r="AH100" s="190">
        <v>0</v>
      </c>
      <c r="AI100" s="191">
        <v>0</v>
      </c>
      <c r="AK100" s="159">
        <v>47515</v>
      </c>
      <c r="AL100" s="174">
        <v>47529</v>
      </c>
      <c r="AM100" s="175">
        <v>0</v>
      </c>
      <c r="AN100" s="175">
        <v>0</v>
      </c>
      <c r="AO100" s="170">
        <v>0</v>
      </c>
      <c r="AQ100" s="159">
        <v>47515</v>
      </c>
      <c r="AR100" s="186">
        <v>47529</v>
      </c>
      <c r="AS100" s="181">
        <v>2980892.51</v>
      </c>
      <c r="AT100" s="181">
        <v>7034428.4299999997</v>
      </c>
      <c r="AU100" s="181">
        <v>10015320.939999999</v>
      </c>
      <c r="AV100" s="182">
        <v>2</v>
      </c>
      <c r="AW100" s="182">
        <v>2030</v>
      </c>
      <c r="BB100" s="187"/>
      <c r="BC100" s="183"/>
      <c r="BD100" s="183"/>
      <c r="BE100" s="183"/>
      <c r="BF100" s="184"/>
      <c r="BG100" s="183"/>
      <c r="BI100" s="159"/>
      <c r="BJ100" s="183"/>
      <c r="BL100" s="185"/>
    </row>
    <row r="101" spans="1:64" s="164" customFormat="1">
      <c r="A101" s="159">
        <v>47543</v>
      </c>
      <c r="B101" s="176">
        <v>47557</v>
      </c>
      <c r="C101" s="190">
        <v>2770662.6999999997</v>
      </c>
      <c r="D101" s="190">
        <v>2312071.4899999998</v>
      </c>
      <c r="E101" s="163">
        <v>5082734.1899999995</v>
      </c>
      <c r="F101" s="192"/>
      <c r="G101" s="159">
        <v>47543</v>
      </c>
      <c r="H101" s="159">
        <v>47557</v>
      </c>
      <c r="I101" s="183">
        <v>0</v>
      </c>
      <c r="J101" s="183">
        <v>0</v>
      </c>
      <c r="K101" s="167">
        <v>0</v>
      </c>
      <c r="M101" s="159">
        <v>47543</v>
      </c>
      <c r="N101" s="168">
        <v>47557</v>
      </c>
      <c r="O101" s="175">
        <v>210404.71</v>
      </c>
      <c r="P101" s="175">
        <v>4026906.66</v>
      </c>
      <c r="Q101" s="170">
        <v>4237311.37</v>
      </c>
      <c r="S101" s="159">
        <v>47543</v>
      </c>
      <c r="T101" s="171">
        <v>47557</v>
      </c>
      <c r="U101" s="188">
        <v>0</v>
      </c>
      <c r="V101" s="188">
        <v>0</v>
      </c>
      <c r="W101" s="189">
        <v>0</v>
      </c>
      <c r="Y101" s="159">
        <v>47543</v>
      </c>
      <c r="Z101" s="174">
        <v>47557</v>
      </c>
      <c r="AA101" s="175">
        <v>54736500</v>
      </c>
      <c r="AB101" s="175">
        <v>22278810.98</v>
      </c>
      <c r="AC101" s="170">
        <v>77015310.980000004</v>
      </c>
      <c r="AE101" s="159">
        <v>47543</v>
      </c>
      <c r="AF101" s="176">
        <v>47557</v>
      </c>
      <c r="AG101" s="190">
        <v>42105000</v>
      </c>
      <c r="AH101" s="190">
        <v>7382847.9399999995</v>
      </c>
      <c r="AI101" s="191">
        <v>49487847.939999998</v>
      </c>
      <c r="AK101" s="159">
        <v>47543</v>
      </c>
      <c r="AL101" s="174">
        <v>47557</v>
      </c>
      <c r="AM101" s="175">
        <v>30075000</v>
      </c>
      <c r="AN101" s="175">
        <v>3955097.11</v>
      </c>
      <c r="AO101" s="170">
        <v>34030097.109999999</v>
      </c>
      <c r="AQ101" s="159">
        <v>47543</v>
      </c>
      <c r="AR101" s="186">
        <v>47557</v>
      </c>
      <c r="AS101" s="181">
        <v>129897567.41</v>
      </c>
      <c r="AT101" s="181">
        <v>39955734.18</v>
      </c>
      <c r="AU101" s="181">
        <v>169853301.59</v>
      </c>
      <c r="AV101" s="182">
        <v>3</v>
      </c>
      <c r="AW101" s="182">
        <v>2030</v>
      </c>
      <c r="BB101" s="187"/>
      <c r="BC101" s="183"/>
      <c r="BD101" s="183"/>
      <c r="BE101" s="183"/>
      <c r="BF101" s="184"/>
      <c r="BG101" s="183"/>
      <c r="BI101" s="159"/>
      <c r="BJ101" s="183"/>
      <c r="BL101" s="185"/>
    </row>
    <row r="102" spans="1:64" s="164" customFormat="1">
      <c r="A102" s="159">
        <v>47574</v>
      </c>
      <c r="B102" s="176">
        <v>47588</v>
      </c>
      <c r="C102" s="190">
        <v>2770662.6999999997</v>
      </c>
      <c r="D102" s="190">
        <v>2544112.2000000002</v>
      </c>
      <c r="E102" s="163">
        <v>5314774.9000000004</v>
      </c>
      <c r="F102" s="192"/>
      <c r="G102" s="159">
        <v>47574</v>
      </c>
      <c r="H102" s="159">
        <v>47588</v>
      </c>
      <c r="I102" s="183">
        <v>0</v>
      </c>
      <c r="J102" s="183">
        <v>0</v>
      </c>
      <c r="K102" s="167">
        <v>0</v>
      </c>
      <c r="M102" s="159">
        <v>47574</v>
      </c>
      <c r="N102" s="168">
        <v>47588</v>
      </c>
      <c r="O102" s="175">
        <v>210579.60000000003</v>
      </c>
      <c r="P102" s="175">
        <v>4459338.3</v>
      </c>
      <c r="Q102" s="170">
        <v>4669917.8999999994</v>
      </c>
      <c r="S102" s="159">
        <v>47574</v>
      </c>
      <c r="T102" s="171">
        <v>47588</v>
      </c>
      <c r="U102" s="188">
        <v>0</v>
      </c>
      <c r="V102" s="188">
        <v>0</v>
      </c>
      <c r="W102" s="189">
        <v>0</v>
      </c>
      <c r="Y102" s="159">
        <v>47574</v>
      </c>
      <c r="Z102" s="174">
        <v>47588</v>
      </c>
      <c r="AA102" s="175">
        <v>0</v>
      </c>
      <c r="AB102" s="175">
        <v>0</v>
      </c>
      <c r="AC102" s="170">
        <v>0</v>
      </c>
      <c r="AE102" s="159">
        <v>47574</v>
      </c>
      <c r="AF102" s="176">
        <v>47588</v>
      </c>
      <c r="AG102" s="190">
        <v>0</v>
      </c>
      <c r="AH102" s="190">
        <v>0</v>
      </c>
      <c r="AI102" s="191">
        <v>0</v>
      </c>
      <c r="AK102" s="159">
        <v>47574</v>
      </c>
      <c r="AL102" s="174">
        <v>47588</v>
      </c>
      <c r="AM102" s="175">
        <v>0</v>
      </c>
      <c r="AN102" s="175">
        <v>0</v>
      </c>
      <c r="AO102" s="170">
        <v>0</v>
      </c>
      <c r="AQ102" s="159">
        <v>47574</v>
      </c>
      <c r="AR102" s="186">
        <v>47588</v>
      </c>
      <c r="AS102" s="181">
        <v>2981242.3</v>
      </c>
      <c r="AT102" s="181">
        <v>7003450.5</v>
      </c>
      <c r="AU102" s="181">
        <v>9984692.8000000007</v>
      </c>
      <c r="AV102" s="182">
        <v>4</v>
      </c>
      <c r="AW102" s="182">
        <v>2030</v>
      </c>
      <c r="BB102" s="187"/>
      <c r="BC102" s="183"/>
      <c r="BD102" s="183"/>
      <c r="BE102" s="183"/>
      <c r="BF102" s="184"/>
      <c r="BG102" s="183"/>
      <c r="BI102" s="159"/>
      <c r="BJ102" s="183"/>
      <c r="BL102" s="185"/>
    </row>
    <row r="103" spans="1:64" s="164" customFormat="1">
      <c r="A103" s="159">
        <v>47604</v>
      </c>
      <c r="B103" s="176">
        <v>47618</v>
      </c>
      <c r="C103" s="190">
        <v>2770662.6999999997</v>
      </c>
      <c r="D103" s="190">
        <v>2445926.65</v>
      </c>
      <c r="E103" s="163">
        <v>5216589.3499999996</v>
      </c>
      <c r="F103" s="192"/>
      <c r="G103" s="159">
        <v>47604</v>
      </c>
      <c r="H103" s="159">
        <v>47618</v>
      </c>
      <c r="I103" s="183">
        <v>0</v>
      </c>
      <c r="J103" s="183">
        <v>0</v>
      </c>
      <c r="K103" s="167">
        <v>0</v>
      </c>
      <c r="M103" s="159">
        <v>47604</v>
      </c>
      <c r="N103" s="168">
        <v>47618</v>
      </c>
      <c r="O103" s="175">
        <v>210754.49999999997</v>
      </c>
      <c r="P103" s="175">
        <v>4316319.97</v>
      </c>
      <c r="Q103" s="170">
        <v>4527074.47</v>
      </c>
      <c r="S103" s="159">
        <v>47604</v>
      </c>
      <c r="T103" s="171">
        <v>47618</v>
      </c>
      <c r="U103" s="188">
        <v>114456319.06999999</v>
      </c>
      <c r="V103" s="188">
        <v>26600653.289999999</v>
      </c>
      <c r="W103" s="189">
        <v>141056972.35999998</v>
      </c>
      <c r="Y103" s="159">
        <v>47604</v>
      </c>
      <c r="Z103" s="174">
        <v>47618</v>
      </c>
      <c r="AA103" s="175">
        <v>0</v>
      </c>
      <c r="AB103" s="175">
        <v>0</v>
      </c>
      <c r="AC103" s="170">
        <v>0</v>
      </c>
      <c r="AE103" s="159">
        <v>47604</v>
      </c>
      <c r="AF103" s="176">
        <v>47618</v>
      </c>
      <c r="AG103" s="190">
        <v>0</v>
      </c>
      <c r="AH103" s="190">
        <v>0</v>
      </c>
      <c r="AI103" s="191">
        <v>0</v>
      </c>
      <c r="AK103" s="159">
        <v>47604</v>
      </c>
      <c r="AL103" s="174">
        <v>47618</v>
      </c>
      <c r="AM103" s="175">
        <v>0</v>
      </c>
      <c r="AN103" s="175">
        <v>0</v>
      </c>
      <c r="AO103" s="170">
        <v>0</v>
      </c>
      <c r="AQ103" s="159">
        <v>47604</v>
      </c>
      <c r="AR103" s="186">
        <v>47618</v>
      </c>
      <c r="AS103" s="181">
        <v>117437736.27</v>
      </c>
      <c r="AT103" s="181">
        <v>33362899.909999996</v>
      </c>
      <c r="AU103" s="181">
        <v>150800636.18000001</v>
      </c>
      <c r="AV103" s="182">
        <v>5</v>
      </c>
      <c r="AW103" s="182">
        <v>2030</v>
      </c>
      <c r="BB103" s="187"/>
      <c r="BC103" s="183"/>
      <c r="BD103" s="183"/>
      <c r="BE103" s="183"/>
      <c r="BF103" s="184"/>
      <c r="BG103" s="183"/>
      <c r="BI103" s="159"/>
      <c r="BJ103" s="183"/>
      <c r="BL103" s="185"/>
    </row>
    <row r="104" spans="1:64" s="164" customFormat="1">
      <c r="A104" s="159">
        <v>47635</v>
      </c>
      <c r="B104" s="176">
        <v>47649</v>
      </c>
      <c r="C104" s="190">
        <v>2770662.6999999997</v>
      </c>
      <c r="D104" s="190">
        <v>2673813.25</v>
      </c>
      <c r="E104" s="163">
        <v>5444475.9499999993</v>
      </c>
      <c r="F104" s="192"/>
      <c r="G104" s="159">
        <v>47635</v>
      </c>
      <c r="H104" s="159">
        <v>47649</v>
      </c>
      <c r="I104" s="183">
        <v>0</v>
      </c>
      <c r="J104" s="183">
        <v>0</v>
      </c>
      <c r="K104" s="167">
        <v>0</v>
      </c>
      <c r="M104" s="159">
        <v>47635</v>
      </c>
      <c r="N104" s="168">
        <v>47649</v>
      </c>
      <c r="O104" s="175">
        <v>210929.40999999997</v>
      </c>
      <c r="P104" s="175">
        <v>4461168.3599999994</v>
      </c>
      <c r="Q104" s="170">
        <v>4672097.7699999996</v>
      </c>
      <c r="S104" s="159">
        <v>47635</v>
      </c>
      <c r="T104" s="171">
        <v>47649</v>
      </c>
      <c r="U104" s="188">
        <v>0</v>
      </c>
      <c r="V104" s="188">
        <v>0</v>
      </c>
      <c r="W104" s="189">
        <v>0</v>
      </c>
      <c r="Y104" s="159">
        <v>47635</v>
      </c>
      <c r="Z104" s="174">
        <v>47649</v>
      </c>
      <c r="AA104" s="175">
        <v>0</v>
      </c>
      <c r="AB104" s="175">
        <v>0</v>
      </c>
      <c r="AC104" s="170">
        <v>0</v>
      </c>
      <c r="AE104" s="159">
        <v>47635</v>
      </c>
      <c r="AF104" s="176">
        <v>47649</v>
      </c>
      <c r="AG104" s="190">
        <v>0</v>
      </c>
      <c r="AH104" s="190">
        <v>0</v>
      </c>
      <c r="AI104" s="191">
        <v>0</v>
      </c>
      <c r="AK104" s="159">
        <v>47635</v>
      </c>
      <c r="AL104" s="174">
        <v>47649</v>
      </c>
      <c r="AM104" s="175">
        <v>0</v>
      </c>
      <c r="AN104" s="175">
        <v>0</v>
      </c>
      <c r="AO104" s="170">
        <v>0</v>
      </c>
      <c r="AQ104" s="159">
        <v>47635</v>
      </c>
      <c r="AR104" s="186">
        <v>47649</v>
      </c>
      <c r="AS104" s="181">
        <v>2981592.11</v>
      </c>
      <c r="AT104" s="181">
        <v>7134981.6099999994</v>
      </c>
      <c r="AU104" s="181">
        <v>10116573.719999999</v>
      </c>
      <c r="AV104" s="182">
        <v>6</v>
      </c>
      <c r="AW104" s="182">
        <v>2030</v>
      </c>
      <c r="BB104" s="187"/>
      <c r="BC104" s="183"/>
      <c r="BD104" s="183"/>
      <c r="BE104" s="183"/>
      <c r="BF104" s="184"/>
      <c r="BG104" s="183"/>
      <c r="BI104" s="159"/>
      <c r="BJ104" s="183"/>
      <c r="BL104" s="185"/>
    </row>
    <row r="105" spans="1:64" s="164" customFormat="1">
      <c r="A105" s="159">
        <v>47665</v>
      </c>
      <c r="B105" s="176">
        <v>47679</v>
      </c>
      <c r="C105" s="190">
        <v>2770662.6999999997</v>
      </c>
      <c r="D105" s="190">
        <v>2252787.61</v>
      </c>
      <c r="E105" s="163">
        <v>5023450.3099999996</v>
      </c>
      <c r="F105" s="192"/>
      <c r="G105" s="159">
        <v>47665</v>
      </c>
      <c r="H105" s="159">
        <v>47679</v>
      </c>
      <c r="I105" s="183">
        <v>0</v>
      </c>
      <c r="J105" s="183">
        <v>0</v>
      </c>
      <c r="K105" s="167">
        <v>0</v>
      </c>
      <c r="M105" s="159">
        <v>47665</v>
      </c>
      <c r="N105" s="168">
        <v>47679</v>
      </c>
      <c r="O105" s="175">
        <v>211104.3</v>
      </c>
      <c r="P105" s="175">
        <v>4318432.8499999996</v>
      </c>
      <c r="Q105" s="170">
        <v>4529537.1499999994</v>
      </c>
      <c r="S105" s="159">
        <v>47665</v>
      </c>
      <c r="T105" s="171">
        <v>47679</v>
      </c>
      <c r="U105" s="188">
        <v>0</v>
      </c>
      <c r="V105" s="188">
        <v>0</v>
      </c>
      <c r="W105" s="189">
        <v>0</v>
      </c>
      <c r="Y105" s="159">
        <v>47665</v>
      </c>
      <c r="Z105" s="174">
        <v>47679</v>
      </c>
      <c r="AA105" s="175">
        <v>0</v>
      </c>
      <c r="AB105" s="175">
        <v>0</v>
      </c>
      <c r="AC105" s="170">
        <v>0</v>
      </c>
      <c r="AE105" s="159">
        <v>47665</v>
      </c>
      <c r="AF105" s="176">
        <v>47679</v>
      </c>
      <c r="AG105" s="190">
        <v>0</v>
      </c>
      <c r="AH105" s="190">
        <v>0</v>
      </c>
      <c r="AI105" s="191">
        <v>0</v>
      </c>
      <c r="AK105" s="159">
        <v>47665</v>
      </c>
      <c r="AL105" s="174">
        <v>47679</v>
      </c>
      <c r="AM105" s="175">
        <v>0</v>
      </c>
      <c r="AN105" s="175">
        <v>0</v>
      </c>
      <c r="AO105" s="170">
        <v>0</v>
      </c>
      <c r="AQ105" s="159">
        <v>47665</v>
      </c>
      <c r="AR105" s="186">
        <v>47679</v>
      </c>
      <c r="AS105" s="181">
        <v>2981766.9999999995</v>
      </c>
      <c r="AT105" s="181">
        <v>6571220.459999999</v>
      </c>
      <c r="AU105" s="181">
        <v>9552987.459999999</v>
      </c>
      <c r="AV105" s="182">
        <v>7</v>
      </c>
      <c r="AW105" s="182">
        <v>2030</v>
      </c>
      <c r="BB105" s="187"/>
      <c r="BC105" s="183"/>
      <c r="BD105" s="183"/>
      <c r="BE105" s="183"/>
      <c r="BF105" s="184"/>
      <c r="BG105" s="183"/>
      <c r="BI105" s="159"/>
      <c r="BJ105" s="183"/>
      <c r="BL105" s="185"/>
    </row>
    <row r="106" spans="1:64" s="164" customFormat="1">
      <c r="A106" s="159">
        <v>47696</v>
      </c>
      <c r="B106" s="176">
        <v>47710</v>
      </c>
      <c r="C106" s="190">
        <v>2770662.6999999997</v>
      </c>
      <c r="D106" s="190">
        <v>2478457.7000000002</v>
      </c>
      <c r="E106" s="163">
        <v>5249120.4000000004</v>
      </c>
      <c r="F106" s="192"/>
      <c r="G106" s="159">
        <v>47696</v>
      </c>
      <c r="H106" s="159">
        <v>47710</v>
      </c>
      <c r="I106" s="183">
        <v>0</v>
      </c>
      <c r="J106" s="183">
        <v>0</v>
      </c>
      <c r="K106" s="167">
        <v>0</v>
      </c>
      <c r="M106" s="159">
        <v>47696</v>
      </c>
      <c r="N106" s="168">
        <v>47710</v>
      </c>
      <c r="O106" s="175">
        <v>211279.19999999998</v>
      </c>
      <c r="P106" s="175">
        <v>4463782.82</v>
      </c>
      <c r="Q106" s="170">
        <v>4675062.0200000005</v>
      </c>
      <c r="S106" s="159">
        <v>47696</v>
      </c>
      <c r="T106" s="171">
        <v>47710</v>
      </c>
      <c r="U106" s="188">
        <v>0</v>
      </c>
      <c r="V106" s="188">
        <v>0</v>
      </c>
      <c r="W106" s="189">
        <v>0</v>
      </c>
      <c r="Y106" s="159">
        <v>47696</v>
      </c>
      <c r="Z106" s="174">
        <v>47710</v>
      </c>
      <c r="AA106" s="175">
        <v>0</v>
      </c>
      <c r="AB106" s="175">
        <v>0</v>
      </c>
      <c r="AC106" s="170">
        <v>0</v>
      </c>
      <c r="AE106" s="159">
        <v>47696</v>
      </c>
      <c r="AF106" s="176">
        <v>47710</v>
      </c>
      <c r="AG106" s="190">
        <v>0</v>
      </c>
      <c r="AH106" s="190">
        <v>0</v>
      </c>
      <c r="AI106" s="191">
        <v>0</v>
      </c>
      <c r="AK106" s="159">
        <v>47696</v>
      </c>
      <c r="AL106" s="174">
        <v>47710</v>
      </c>
      <c r="AM106" s="175">
        <v>0</v>
      </c>
      <c r="AN106" s="175">
        <v>0</v>
      </c>
      <c r="AO106" s="170">
        <v>0</v>
      </c>
      <c r="AQ106" s="159">
        <v>47696</v>
      </c>
      <c r="AR106" s="186">
        <v>47710</v>
      </c>
      <c r="AS106" s="181">
        <v>2981941.9</v>
      </c>
      <c r="AT106" s="181">
        <v>6942240.5200000005</v>
      </c>
      <c r="AU106" s="181">
        <v>9924182.4199999999</v>
      </c>
      <c r="AV106" s="182">
        <v>8</v>
      </c>
      <c r="AW106" s="182">
        <v>2030</v>
      </c>
      <c r="BB106" s="187"/>
      <c r="BC106" s="183"/>
      <c r="BD106" s="183"/>
      <c r="BE106" s="183"/>
      <c r="BF106" s="184"/>
      <c r="BG106" s="183"/>
      <c r="BI106" s="159"/>
      <c r="BJ106" s="183"/>
      <c r="BL106" s="185"/>
    </row>
    <row r="107" spans="1:64" s="164" customFormat="1">
      <c r="A107" s="159">
        <v>47727</v>
      </c>
      <c r="B107" s="176">
        <v>47741</v>
      </c>
      <c r="C107" s="190">
        <v>2770662.6999999997</v>
      </c>
      <c r="D107" s="190">
        <v>2541707.21</v>
      </c>
      <c r="E107" s="163">
        <v>5312369.91</v>
      </c>
      <c r="F107" s="192"/>
      <c r="G107" s="159">
        <v>47727</v>
      </c>
      <c r="H107" s="159">
        <v>47741</v>
      </c>
      <c r="I107" s="183">
        <v>0</v>
      </c>
      <c r="J107" s="183">
        <v>0</v>
      </c>
      <c r="K107" s="167">
        <v>0</v>
      </c>
      <c r="M107" s="159">
        <v>47727</v>
      </c>
      <c r="N107" s="168">
        <v>47741</v>
      </c>
      <c r="O107" s="175">
        <v>211454.09000000003</v>
      </c>
      <c r="P107" s="175">
        <v>4464917.03</v>
      </c>
      <c r="Q107" s="170">
        <v>4676371.12</v>
      </c>
      <c r="S107" s="159">
        <v>47727</v>
      </c>
      <c r="T107" s="171">
        <v>47741</v>
      </c>
      <c r="U107" s="188">
        <v>0</v>
      </c>
      <c r="V107" s="188">
        <v>0</v>
      </c>
      <c r="W107" s="189">
        <v>0</v>
      </c>
      <c r="Y107" s="159">
        <v>47727</v>
      </c>
      <c r="Z107" s="174">
        <v>47741</v>
      </c>
      <c r="AA107" s="175">
        <v>55009500</v>
      </c>
      <c r="AB107" s="175">
        <v>21493876.43</v>
      </c>
      <c r="AC107" s="170">
        <v>76503376.430000007</v>
      </c>
      <c r="AE107" s="159">
        <v>47727</v>
      </c>
      <c r="AF107" s="176">
        <v>47741</v>
      </c>
      <c r="AG107" s="190">
        <v>42315000</v>
      </c>
      <c r="AH107" s="190">
        <v>6581771.6600000001</v>
      </c>
      <c r="AI107" s="191">
        <v>48896771.659999996</v>
      </c>
      <c r="AK107" s="159">
        <v>47727</v>
      </c>
      <c r="AL107" s="174">
        <v>47741</v>
      </c>
      <c r="AM107" s="175">
        <v>30225000</v>
      </c>
      <c r="AN107" s="175">
        <v>3358046.76</v>
      </c>
      <c r="AO107" s="170">
        <v>33583046.759999998</v>
      </c>
      <c r="AQ107" s="159">
        <v>47727</v>
      </c>
      <c r="AR107" s="186">
        <v>47741</v>
      </c>
      <c r="AS107" s="181">
        <v>130531616.78999999</v>
      </c>
      <c r="AT107" s="181">
        <v>38440319.089999996</v>
      </c>
      <c r="AU107" s="181">
        <v>168971935.88</v>
      </c>
      <c r="AV107" s="182">
        <v>9</v>
      </c>
      <c r="AW107" s="182">
        <v>2030</v>
      </c>
      <c r="BB107" s="187"/>
      <c r="BC107" s="183"/>
      <c r="BD107" s="183"/>
      <c r="BE107" s="183"/>
      <c r="BF107" s="184"/>
      <c r="BG107" s="183"/>
      <c r="BI107" s="159"/>
      <c r="BJ107" s="183"/>
      <c r="BL107" s="185"/>
    </row>
    <row r="108" spans="1:64" s="164" customFormat="1">
      <c r="A108" s="159">
        <v>47757</v>
      </c>
      <c r="B108" s="176">
        <v>47771</v>
      </c>
      <c r="C108" s="190">
        <v>2770662.6999999997</v>
      </c>
      <c r="D108" s="190">
        <v>2287411.54</v>
      </c>
      <c r="E108" s="163">
        <v>5058074.24</v>
      </c>
      <c r="F108" s="192"/>
      <c r="G108" s="159">
        <v>47757</v>
      </c>
      <c r="H108" s="159">
        <v>47771</v>
      </c>
      <c r="I108" s="183">
        <v>0</v>
      </c>
      <c r="J108" s="183">
        <v>0</v>
      </c>
      <c r="K108" s="167">
        <v>0</v>
      </c>
      <c r="M108" s="159">
        <v>47757</v>
      </c>
      <c r="N108" s="168">
        <v>47771</v>
      </c>
      <c r="O108" s="175">
        <v>211629</v>
      </c>
      <c r="P108" s="175">
        <v>4321815.0199999996</v>
      </c>
      <c r="Q108" s="170">
        <v>4533444.0199999996</v>
      </c>
      <c r="S108" s="159">
        <v>47757</v>
      </c>
      <c r="T108" s="171">
        <v>47771</v>
      </c>
      <c r="U108" s="188">
        <v>0</v>
      </c>
      <c r="V108" s="188">
        <v>0</v>
      </c>
      <c r="W108" s="189">
        <v>0</v>
      </c>
      <c r="Y108" s="159">
        <v>47757</v>
      </c>
      <c r="Z108" s="174">
        <v>47771</v>
      </c>
      <c r="AA108" s="175">
        <v>0</v>
      </c>
      <c r="AB108" s="175">
        <v>0</v>
      </c>
      <c r="AC108" s="170">
        <v>0</v>
      </c>
      <c r="AE108" s="159">
        <v>47757</v>
      </c>
      <c r="AF108" s="176">
        <v>47771</v>
      </c>
      <c r="AG108" s="190">
        <v>0</v>
      </c>
      <c r="AH108" s="190">
        <v>0</v>
      </c>
      <c r="AI108" s="191">
        <v>0</v>
      </c>
      <c r="AK108" s="159">
        <v>47757</v>
      </c>
      <c r="AL108" s="174">
        <v>47771</v>
      </c>
      <c r="AM108" s="175">
        <v>0</v>
      </c>
      <c r="AN108" s="175">
        <v>0</v>
      </c>
      <c r="AO108" s="170">
        <v>0</v>
      </c>
      <c r="AQ108" s="159">
        <v>47757</v>
      </c>
      <c r="AR108" s="186">
        <v>47771</v>
      </c>
      <c r="AS108" s="181">
        <v>2982291.6999999997</v>
      </c>
      <c r="AT108" s="181">
        <v>6609226.5599999996</v>
      </c>
      <c r="AU108" s="181">
        <v>9591518.2599999998</v>
      </c>
      <c r="AV108" s="182">
        <v>10</v>
      </c>
      <c r="AW108" s="182">
        <v>2030</v>
      </c>
      <c r="BB108" s="187"/>
      <c r="BC108" s="183"/>
      <c r="BD108" s="183"/>
      <c r="BE108" s="183"/>
      <c r="BF108" s="184"/>
      <c r="BG108" s="183"/>
      <c r="BI108" s="159"/>
      <c r="BJ108" s="183"/>
      <c r="BL108" s="185"/>
    </row>
    <row r="109" spans="1:64" s="164" customFormat="1">
      <c r="A109" s="159">
        <v>47788</v>
      </c>
      <c r="B109" s="176">
        <v>47802</v>
      </c>
      <c r="C109" s="190">
        <v>2770662.6999999997</v>
      </c>
      <c r="D109" s="190">
        <v>2665064.67</v>
      </c>
      <c r="E109" s="163">
        <v>5435727.3699999992</v>
      </c>
      <c r="F109" s="192"/>
      <c r="G109" s="159">
        <v>47788</v>
      </c>
      <c r="H109" s="159">
        <v>47802</v>
      </c>
      <c r="I109" s="183">
        <v>0</v>
      </c>
      <c r="J109" s="183">
        <v>0</v>
      </c>
      <c r="K109" s="167">
        <v>0</v>
      </c>
      <c r="M109" s="159">
        <v>47788</v>
      </c>
      <c r="N109" s="168">
        <v>47802</v>
      </c>
      <c r="O109" s="175">
        <v>211803.88</v>
      </c>
      <c r="P109" s="175">
        <v>4467214.1000000006</v>
      </c>
      <c r="Q109" s="170">
        <v>4679017.9800000004</v>
      </c>
      <c r="S109" s="159">
        <v>47788</v>
      </c>
      <c r="T109" s="171">
        <v>47802</v>
      </c>
      <c r="U109" s="188">
        <v>115026226.05</v>
      </c>
      <c r="V109" s="188">
        <v>24552022.559999999</v>
      </c>
      <c r="W109" s="189">
        <v>139578248.60999998</v>
      </c>
      <c r="Y109" s="159">
        <v>47788</v>
      </c>
      <c r="Z109" s="174">
        <v>47802</v>
      </c>
      <c r="AA109" s="175">
        <v>0</v>
      </c>
      <c r="AB109" s="175">
        <v>0</v>
      </c>
      <c r="AC109" s="170">
        <v>0</v>
      </c>
      <c r="AE109" s="159">
        <v>47788</v>
      </c>
      <c r="AF109" s="176">
        <v>47802</v>
      </c>
      <c r="AG109" s="190">
        <v>0</v>
      </c>
      <c r="AH109" s="190">
        <v>0</v>
      </c>
      <c r="AI109" s="191">
        <v>0</v>
      </c>
      <c r="AK109" s="159">
        <v>47788</v>
      </c>
      <c r="AL109" s="174">
        <v>47802</v>
      </c>
      <c r="AM109" s="175">
        <v>0</v>
      </c>
      <c r="AN109" s="175">
        <v>0</v>
      </c>
      <c r="AO109" s="170">
        <v>0</v>
      </c>
      <c r="AQ109" s="159">
        <v>47788</v>
      </c>
      <c r="AR109" s="186">
        <v>47802</v>
      </c>
      <c r="AS109" s="181">
        <v>118008692.63</v>
      </c>
      <c r="AT109" s="181">
        <v>31684301.329999998</v>
      </c>
      <c r="AU109" s="181">
        <v>149692993.95999998</v>
      </c>
      <c r="AV109" s="182">
        <v>11</v>
      </c>
      <c r="AW109" s="182">
        <v>2030</v>
      </c>
      <c r="BB109" s="187"/>
      <c r="BC109" s="183"/>
      <c r="BD109" s="183"/>
      <c r="BE109" s="183"/>
      <c r="BF109" s="184"/>
      <c r="BG109" s="183"/>
      <c r="BI109" s="159"/>
      <c r="BJ109" s="183"/>
      <c r="BL109" s="185"/>
    </row>
    <row r="110" spans="1:64" s="164" customFormat="1">
      <c r="A110" s="159">
        <v>47818</v>
      </c>
      <c r="B110" s="176">
        <v>47832</v>
      </c>
      <c r="C110" s="190">
        <v>2770662.6999999997</v>
      </c>
      <c r="D110" s="190">
        <v>2178682.75</v>
      </c>
      <c r="E110" s="163">
        <v>4949345.4499999993</v>
      </c>
      <c r="F110" s="192"/>
      <c r="G110" s="159">
        <v>47818</v>
      </c>
      <c r="H110" s="159">
        <v>47832</v>
      </c>
      <c r="I110" s="183">
        <v>0</v>
      </c>
      <c r="J110" s="183">
        <v>0</v>
      </c>
      <c r="K110" s="167">
        <v>0</v>
      </c>
      <c r="M110" s="159">
        <v>47818</v>
      </c>
      <c r="N110" s="168">
        <v>47832</v>
      </c>
      <c r="O110" s="175">
        <v>211978.78999999998</v>
      </c>
      <c r="P110" s="175">
        <v>4325281.54</v>
      </c>
      <c r="Q110" s="170">
        <v>4537260.33</v>
      </c>
      <c r="S110" s="159">
        <v>47818</v>
      </c>
      <c r="T110" s="171">
        <v>47832</v>
      </c>
      <c r="U110" s="188">
        <v>0</v>
      </c>
      <c r="V110" s="188">
        <v>0</v>
      </c>
      <c r="W110" s="189">
        <v>0</v>
      </c>
      <c r="Y110" s="159">
        <v>47818</v>
      </c>
      <c r="Z110" s="174">
        <v>47832</v>
      </c>
      <c r="AA110" s="175">
        <v>0</v>
      </c>
      <c r="AB110" s="175">
        <v>0</v>
      </c>
      <c r="AC110" s="170">
        <v>0</v>
      </c>
      <c r="AE110" s="159">
        <v>47818</v>
      </c>
      <c r="AF110" s="176">
        <v>47832</v>
      </c>
      <c r="AG110" s="190">
        <v>0</v>
      </c>
      <c r="AH110" s="190">
        <v>0</v>
      </c>
      <c r="AI110" s="191">
        <v>0</v>
      </c>
      <c r="AK110" s="159">
        <v>47818</v>
      </c>
      <c r="AL110" s="174">
        <v>47832</v>
      </c>
      <c r="AM110" s="175">
        <v>0</v>
      </c>
      <c r="AN110" s="175">
        <v>0</v>
      </c>
      <c r="AO110" s="170">
        <v>0</v>
      </c>
      <c r="AQ110" s="159">
        <v>47818</v>
      </c>
      <c r="AR110" s="186">
        <v>47832</v>
      </c>
      <c r="AS110" s="181">
        <v>2982641.4899999998</v>
      </c>
      <c r="AT110" s="181">
        <v>6503964.29</v>
      </c>
      <c r="AU110" s="181">
        <v>9486605.7799999993</v>
      </c>
      <c r="AV110" s="182">
        <v>12</v>
      </c>
      <c r="AW110" s="182">
        <v>2030</v>
      </c>
      <c r="BB110" s="187"/>
      <c r="BC110" s="183"/>
      <c r="BD110" s="183"/>
      <c r="BE110" s="183"/>
      <c r="BF110" s="184"/>
      <c r="BG110" s="183"/>
      <c r="BI110" s="159"/>
      <c r="BJ110" s="183"/>
      <c r="BL110" s="185"/>
    </row>
    <row r="111" spans="1:64" s="164" customFormat="1">
      <c r="A111" s="159">
        <v>47849</v>
      </c>
      <c r="B111" s="176">
        <v>47863</v>
      </c>
      <c r="C111" s="190">
        <v>2770662.70392361</v>
      </c>
      <c r="D111" s="190">
        <v>2199426.0320993401</v>
      </c>
      <c r="E111" s="163">
        <v>4970088.7360229502</v>
      </c>
      <c r="F111" s="192"/>
      <c r="G111" s="159">
        <v>47849</v>
      </c>
      <c r="H111" s="159">
        <v>47863</v>
      </c>
      <c r="I111" s="183">
        <v>0</v>
      </c>
      <c r="J111" s="183">
        <v>0</v>
      </c>
      <c r="K111" s="167">
        <v>0</v>
      </c>
      <c r="M111" s="159">
        <v>47849</v>
      </c>
      <c r="N111" s="168">
        <v>47863</v>
      </c>
      <c r="O111" s="175">
        <v>214077.6</v>
      </c>
      <c r="P111" s="175">
        <v>4505888.5361571331</v>
      </c>
      <c r="Q111" s="170">
        <v>4719966.1361571327</v>
      </c>
      <c r="S111" s="159">
        <v>47849</v>
      </c>
      <c r="T111" s="171">
        <v>47863</v>
      </c>
      <c r="U111" s="188">
        <v>0</v>
      </c>
      <c r="V111" s="188">
        <v>0</v>
      </c>
      <c r="W111" s="189">
        <v>0</v>
      </c>
      <c r="Y111" s="159">
        <v>47849</v>
      </c>
      <c r="Z111" s="174">
        <v>47863</v>
      </c>
      <c r="AA111" s="175">
        <v>0</v>
      </c>
      <c r="AB111" s="175">
        <v>0</v>
      </c>
      <c r="AC111" s="170">
        <v>0</v>
      </c>
      <c r="AE111" s="159">
        <v>47849</v>
      </c>
      <c r="AF111" s="176">
        <v>47863</v>
      </c>
      <c r="AG111" s="190">
        <v>0</v>
      </c>
      <c r="AH111" s="190">
        <v>0</v>
      </c>
      <c r="AI111" s="191">
        <v>0</v>
      </c>
      <c r="AK111" s="159">
        <v>47849</v>
      </c>
      <c r="AL111" s="174">
        <v>47863</v>
      </c>
      <c r="AM111" s="175">
        <v>0</v>
      </c>
      <c r="AN111" s="175">
        <v>0</v>
      </c>
      <c r="AO111" s="170">
        <v>0</v>
      </c>
      <c r="AQ111" s="159">
        <v>47849</v>
      </c>
      <c r="AR111" s="186">
        <v>47863</v>
      </c>
      <c r="AS111" s="181">
        <v>2984740.3039236101</v>
      </c>
      <c r="AT111" s="181">
        <v>6705314.5682564732</v>
      </c>
      <c r="AU111" s="181">
        <v>9690054.8721800838</v>
      </c>
      <c r="AV111" s="182">
        <v>1</v>
      </c>
      <c r="AW111" s="182">
        <v>2031</v>
      </c>
      <c r="BB111" s="187"/>
      <c r="BC111" s="183"/>
      <c r="BD111" s="183"/>
      <c r="BE111" s="183"/>
      <c r="BF111" s="184"/>
      <c r="BG111" s="183"/>
      <c r="BI111" s="159"/>
      <c r="BJ111" s="183"/>
      <c r="BL111" s="185"/>
    </row>
    <row r="112" spans="1:64" s="164" customFormat="1">
      <c r="A112" s="159">
        <v>47880</v>
      </c>
      <c r="B112" s="176">
        <v>47894</v>
      </c>
      <c r="C112" s="190">
        <v>2770662.70392361</v>
      </c>
      <c r="D112" s="190">
        <v>2253647.0644330699</v>
      </c>
      <c r="E112" s="163">
        <v>5024309.7683566799</v>
      </c>
      <c r="F112" s="192"/>
      <c r="G112" s="159">
        <v>47880</v>
      </c>
      <c r="H112" s="159">
        <v>47894</v>
      </c>
      <c r="I112" s="183">
        <v>0</v>
      </c>
      <c r="J112" s="183">
        <v>0</v>
      </c>
      <c r="K112" s="167">
        <v>0</v>
      </c>
      <c r="M112" s="159">
        <v>47880</v>
      </c>
      <c r="N112" s="168">
        <v>47894</v>
      </c>
      <c r="O112" s="175">
        <v>214077.6</v>
      </c>
      <c r="P112" s="175">
        <v>4505634.5133131333</v>
      </c>
      <c r="Q112" s="170">
        <v>4719712.1133131329</v>
      </c>
      <c r="S112" s="159">
        <v>47880</v>
      </c>
      <c r="T112" s="171">
        <v>47894</v>
      </c>
      <c r="U112" s="188">
        <v>0</v>
      </c>
      <c r="V112" s="188">
        <v>0</v>
      </c>
      <c r="W112" s="189">
        <v>0</v>
      </c>
      <c r="Y112" s="159">
        <v>47880</v>
      </c>
      <c r="Z112" s="174">
        <v>47894</v>
      </c>
      <c r="AA112" s="175">
        <v>0</v>
      </c>
      <c r="AB112" s="175">
        <v>0</v>
      </c>
      <c r="AC112" s="170">
        <v>0</v>
      </c>
      <c r="AE112" s="159">
        <v>47880</v>
      </c>
      <c r="AF112" s="176">
        <v>47894</v>
      </c>
      <c r="AG112" s="190">
        <v>0</v>
      </c>
      <c r="AH112" s="190">
        <v>0</v>
      </c>
      <c r="AI112" s="191">
        <v>0</v>
      </c>
      <c r="AK112" s="159">
        <v>47880</v>
      </c>
      <c r="AL112" s="174">
        <v>47894</v>
      </c>
      <c r="AM112" s="175">
        <v>0</v>
      </c>
      <c r="AN112" s="175">
        <v>0</v>
      </c>
      <c r="AO112" s="170">
        <v>0</v>
      </c>
      <c r="AQ112" s="159">
        <v>47880</v>
      </c>
      <c r="AR112" s="186">
        <v>47894</v>
      </c>
      <c r="AS112" s="181">
        <v>2984740.3039236101</v>
      </c>
      <c r="AT112" s="181">
        <v>6759281.5777462032</v>
      </c>
      <c r="AU112" s="181">
        <v>9744021.8816698138</v>
      </c>
      <c r="AV112" s="182">
        <v>2</v>
      </c>
      <c r="AW112" s="182">
        <v>2031</v>
      </c>
      <c r="BB112" s="187"/>
      <c r="BC112" s="183"/>
      <c r="BD112" s="183"/>
      <c r="BE112" s="183"/>
      <c r="BF112" s="184"/>
      <c r="BG112" s="183"/>
      <c r="BI112" s="159"/>
      <c r="BJ112" s="183"/>
      <c r="BL112" s="185"/>
    </row>
    <row r="113" spans="1:64" s="164" customFormat="1">
      <c r="A113" s="159">
        <v>47908</v>
      </c>
      <c r="B113" s="176">
        <v>47922</v>
      </c>
      <c r="C113" s="190">
        <v>2770662.70392361</v>
      </c>
      <c r="D113" s="190">
        <v>1956368.18807978</v>
      </c>
      <c r="E113" s="163">
        <v>4727030.89200339</v>
      </c>
      <c r="F113" s="192"/>
      <c r="G113" s="159">
        <v>47908</v>
      </c>
      <c r="H113" s="159">
        <v>47922</v>
      </c>
      <c r="I113" s="183">
        <v>0</v>
      </c>
      <c r="J113" s="183">
        <v>0</v>
      </c>
      <c r="K113" s="167">
        <v>0</v>
      </c>
      <c r="M113" s="159">
        <v>47908</v>
      </c>
      <c r="N113" s="168">
        <v>47922</v>
      </c>
      <c r="O113" s="175">
        <v>214077.6</v>
      </c>
      <c r="P113" s="175">
        <v>4214555.9316716958</v>
      </c>
      <c r="Q113" s="170">
        <v>4428633.5316716954</v>
      </c>
      <c r="S113" s="159">
        <v>47908</v>
      </c>
      <c r="T113" s="171">
        <v>47922</v>
      </c>
      <c r="U113" s="188">
        <v>0</v>
      </c>
      <c r="V113" s="188">
        <v>0</v>
      </c>
      <c r="W113" s="189">
        <v>0</v>
      </c>
      <c r="Y113" s="159">
        <v>47908</v>
      </c>
      <c r="Z113" s="174">
        <v>47922</v>
      </c>
      <c r="AA113" s="175">
        <v>42840000</v>
      </c>
      <c r="AB113" s="175">
        <v>17865452.031626899</v>
      </c>
      <c r="AC113" s="170">
        <v>60705452.031626895</v>
      </c>
      <c r="AE113" s="159">
        <v>47908</v>
      </c>
      <c r="AF113" s="176">
        <v>47922</v>
      </c>
      <c r="AG113" s="190">
        <v>7000000</v>
      </c>
      <c r="AH113" s="190">
        <v>614623.44127026096</v>
      </c>
      <c r="AI113" s="191">
        <v>7614623.4412702611</v>
      </c>
      <c r="AK113" s="159">
        <v>47908</v>
      </c>
      <c r="AL113" s="174">
        <v>47922</v>
      </c>
      <c r="AM113" s="175">
        <v>30600000</v>
      </c>
      <c r="AN113" s="175">
        <v>1343391.23591929</v>
      </c>
      <c r="AO113" s="170">
        <v>31943391.235919289</v>
      </c>
      <c r="AQ113" s="159">
        <v>47908</v>
      </c>
      <c r="AR113" s="186">
        <v>47922</v>
      </c>
      <c r="AS113" s="181">
        <v>83424740.303923607</v>
      </c>
      <c r="AT113" s="181">
        <v>25994390.828567926</v>
      </c>
      <c r="AU113" s="181">
        <v>109419131.13249153</v>
      </c>
      <c r="AV113" s="182">
        <v>3</v>
      </c>
      <c r="AW113" s="182">
        <v>2031</v>
      </c>
      <c r="BB113" s="187"/>
      <c r="BC113" s="183"/>
      <c r="BD113" s="183"/>
      <c r="BE113" s="183"/>
      <c r="BF113" s="184"/>
      <c r="BG113" s="183"/>
      <c r="BI113" s="159"/>
      <c r="BJ113" s="183"/>
      <c r="BL113" s="185"/>
    </row>
    <row r="114" spans="1:64" s="164" customFormat="1">
      <c r="A114" s="159">
        <v>47939</v>
      </c>
      <c r="B114" s="176">
        <v>47953</v>
      </c>
      <c r="C114" s="190">
        <v>2770662.70392361</v>
      </c>
      <c r="D114" s="190">
        <v>2150185.1507836902</v>
      </c>
      <c r="E114" s="163">
        <v>4920847.8547073007</v>
      </c>
      <c r="F114" s="192"/>
      <c r="G114" s="159">
        <v>47939</v>
      </c>
      <c r="H114" s="159">
        <v>47953</v>
      </c>
      <c r="I114" s="183">
        <v>0</v>
      </c>
      <c r="J114" s="183">
        <v>0</v>
      </c>
      <c r="K114" s="167">
        <v>0</v>
      </c>
      <c r="M114" s="159">
        <v>47939</v>
      </c>
      <c r="N114" s="168">
        <v>47953</v>
      </c>
      <c r="O114" s="175">
        <v>214077.6</v>
      </c>
      <c r="P114" s="175">
        <v>4504684.9335621465</v>
      </c>
      <c r="Q114" s="170">
        <v>4718762.5335621461</v>
      </c>
      <c r="S114" s="159">
        <v>47939</v>
      </c>
      <c r="T114" s="171">
        <v>47953</v>
      </c>
      <c r="U114" s="188">
        <v>0</v>
      </c>
      <c r="V114" s="188">
        <v>0</v>
      </c>
      <c r="W114" s="189">
        <v>0</v>
      </c>
      <c r="Y114" s="159">
        <v>47939</v>
      </c>
      <c r="Z114" s="174">
        <v>47953</v>
      </c>
      <c r="AA114" s="175">
        <v>0</v>
      </c>
      <c r="AB114" s="175">
        <v>0</v>
      </c>
      <c r="AC114" s="170">
        <v>0</v>
      </c>
      <c r="AE114" s="159">
        <v>47939</v>
      </c>
      <c r="AF114" s="176">
        <v>47953</v>
      </c>
      <c r="AG114" s="190">
        <v>0</v>
      </c>
      <c r="AH114" s="190">
        <v>0</v>
      </c>
      <c r="AI114" s="191">
        <v>0</v>
      </c>
      <c r="AK114" s="159">
        <v>47939</v>
      </c>
      <c r="AL114" s="174">
        <v>47953</v>
      </c>
      <c r="AM114" s="175">
        <v>0</v>
      </c>
      <c r="AN114" s="175">
        <v>0</v>
      </c>
      <c r="AO114" s="170">
        <v>0</v>
      </c>
      <c r="AQ114" s="159">
        <v>47939</v>
      </c>
      <c r="AR114" s="186">
        <v>47953</v>
      </c>
      <c r="AS114" s="181">
        <v>2984740.3039236101</v>
      </c>
      <c r="AT114" s="181">
        <v>6654870.0843458362</v>
      </c>
      <c r="AU114" s="181">
        <v>9639610.3882694468</v>
      </c>
      <c r="AV114" s="182">
        <v>4</v>
      </c>
      <c r="AW114" s="182">
        <v>2031</v>
      </c>
      <c r="BB114" s="187"/>
      <c r="BC114" s="183"/>
      <c r="BD114" s="183"/>
      <c r="BE114" s="183"/>
      <c r="BF114" s="184"/>
      <c r="BG114" s="183"/>
      <c r="BI114" s="159"/>
      <c r="BJ114" s="183"/>
      <c r="BL114" s="185"/>
    </row>
    <row r="115" spans="1:64" s="164" customFormat="1">
      <c r="A115" s="159">
        <v>47969</v>
      </c>
      <c r="B115" s="176">
        <v>47983</v>
      </c>
      <c r="C115" s="190">
        <v>2770662.70392361</v>
      </c>
      <c r="D115" s="190">
        <v>2202812.9201234402</v>
      </c>
      <c r="E115" s="163">
        <v>4973475.6240470503</v>
      </c>
      <c r="F115" s="192"/>
      <c r="G115" s="159">
        <v>47969</v>
      </c>
      <c r="H115" s="159">
        <v>47983</v>
      </c>
      <c r="I115" s="183">
        <v>0</v>
      </c>
      <c r="J115" s="183">
        <v>0</v>
      </c>
      <c r="K115" s="167">
        <v>0</v>
      </c>
      <c r="M115" s="159">
        <v>47969</v>
      </c>
      <c r="N115" s="168">
        <v>47983</v>
      </c>
      <c r="O115" s="175">
        <v>214077.6</v>
      </c>
      <c r="P115" s="175">
        <v>4358941.3686144259</v>
      </c>
      <c r="Q115" s="170">
        <v>4573018.9686144255</v>
      </c>
      <c r="S115" s="159">
        <v>47969</v>
      </c>
      <c r="T115" s="171">
        <v>47983</v>
      </c>
      <c r="U115" s="188">
        <v>43563657.441600002</v>
      </c>
      <c r="V115" s="188">
        <v>19116454.034581799</v>
      </c>
      <c r="W115" s="189">
        <v>62680111.476181805</v>
      </c>
      <c r="Y115" s="159">
        <v>47969</v>
      </c>
      <c r="Z115" s="174">
        <v>47983</v>
      </c>
      <c r="AA115" s="175">
        <v>0</v>
      </c>
      <c r="AB115" s="175">
        <v>0</v>
      </c>
      <c r="AC115" s="170">
        <v>0</v>
      </c>
      <c r="AE115" s="159">
        <v>47969</v>
      </c>
      <c r="AF115" s="176">
        <v>47983</v>
      </c>
      <c r="AG115" s="190">
        <v>0</v>
      </c>
      <c r="AH115" s="190">
        <v>0</v>
      </c>
      <c r="AI115" s="191">
        <v>0</v>
      </c>
      <c r="AK115" s="159">
        <v>47969</v>
      </c>
      <c r="AL115" s="174">
        <v>47983</v>
      </c>
      <c r="AM115" s="175">
        <v>0</v>
      </c>
      <c r="AN115" s="175">
        <v>0</v>
      </c>
      <c r="AO115" s="170">
        <v>0</v>
      </c>
      <c r="AQ115" s="159">
        <v>47969</v>
      </c>
      <c r="AR115" s="186">
        <v>47983</v>
      </c>
      <c r="AS115" s="181">
        <v>46548397.745523609</v>
      </c>
      <c r="AT115" s="181">
        <v>25678208.323319666</v>
      </c>
      <c r="AU115" s="181">
        <v>72226606.068843275</v>
      </c>
      <c r="AV115" s="182">
        <v>5</v>
      </c>
      <c r="AW115" s="182">
        <v>2031</v>
      </c>
      <c r="BB115" s="187"/>
      <c r="BC115" s="183"/>
      <c r="BD115" s="183"/>
      <c r="BE115" s="183"/>
      <c r="BF115" s="184"/>
      <c r="BG115" s="183"/>
      <c r="BI115" s="159"/>
      <c r="BJ115" s="183"/>
      <c r="BL115" s="185"/>
    </row>
    <row r="116" spans="1:64" s="164" customFormat="1">
      <c r="A116" s="159">
        <v>48000</v>
      </c>
      <c r="B116" s="176">
        <v>48014</v>
      </c>
      <c r="C116" s="190">
        <v>2770662.70392361</v>
      </c>
      <c r="D116" s="190">
        <v>1980376.4337392901</v>
      </c>
      <c r="E116" s="163">
        <v>4751039.1376629006</v>
      </c>
      <c r="F116" s="192"/>
      <c r="G116" s="159">
        <v>48000</v>
      </c>
      <c r="H116" s="159">
        <v>48014</v>
      </c>
      <c r="I116" s="183">
        <v>0</v>
      </c>
      <c r="J116" s="183">
        <v>0</v>
      </c>
      <c r="K116" s="167">
        <v>0</v>
      </c>
      <c r="M116" s="159">
        <v>48000</v>
      </c>
      <c r="N116" s="168">
        <v>48014</v>
      </c>
      <c r="O116" s="175">
        <v>214077.6</v>
      </c>
      <c r="P116" s="175">
        <v>4503940.4687805111</v>
      </c>
      <c r="Q116" s="170">
        <v>4718018.0687805107</v>
      </c>
      <c r="S116" s="159">
        <v>48000</v>
      </c>
      <c r="T116" s="171">
        <v>48014</v>
      </c>
      <c r="U116" s="188">
        <v>0</v>
      </c>
      <c r="V116" s="188">
        <v>0</v>
      </c>
      <c r="W116" s="189">
        <v>0</v>
      </c>
      <c r="Y116" s="159">
        <v>48000</v>
      </c>
      <c r="Z116" s="174">
        <v>48014</v>
      </c>
      <c r="AA116" s="175">
        <v>0</v>
      </c>
      <c r="AB116" s="175">
        <v>0</v>
      </c>
      <c r="AC116" s="170">
        <v>0</v>
      </c>
      <c r="AE116" s="159">
        <v>48000</v>
      </c>
      <c r="AF116" s="176">
        <v>48014</v>
      </c>
      <c r="AG116" s="190">
        <v>0</v>
      </c>
      <c r="AH116" s="190">
        <v>0</v>
      </c>
      <c r="AI116" s="191">
        <v>0</v>
      </c>
      <c r="AK116" s="159">
        <v>48000</v>
      </c>
      <c r="AL116" s="174">
        <v>48014</v>
      </c>
      <c r="AM116" s="175">
        <v>0</v>
      </c>
      <c r="AN116" s="175">
        <v>0</v>
      </c>
      <c r="AO116" s="170">
        <v>0</v>
      </c>
      <c r="AQ116" s="159">
        <v>48000</v>
      </c>
      <c r="AR116" s="186">
        <v>48014</v>
      </c>
      <c r="AS116" s="181">
        <v>2984740.3039236101</v>
      </c>
      <c r="AT116" s="181">
        <v>6484316.9025198016</v>
      </c>
      <c r="AU116" s="181">
        <v>9469057.2064434122</v>
      </c>
      <c r="AV116" s="182">
        <v>6</v>
      </c>
      <c r="AW116" s="182">
        <v>2031</v>
      </c>
      <c r="BB116" s="187"/>
      <c r="BC116" s="183"/>
      <c r="BD116" s="183"/>
      <c r="BE116" s="183"/>
      <c r="BF116" s="184"/>
      <c r="BG116" s="183"/>
      <c r="BI116" s="159"/>
      <c r="BJ116" s="183"/>
      <c r="BL116" s="185"/>
    </row>
    <row r="117" spans="1:64" s="164" customFormat="1">
      <c r="A117" s="159">
        <v>48030</v>
      </c>
      <c r="B117" s="176">
        <v>48044</v>
      </c>
      <c r="C117" s="190">
        <v>2770662.70392361</v>
      </c>
      <c r="D117" s="190">
        <v>2032977.9995760701</v>
      </c>
      <c r="E117" s="163">
        <v>4803640.7034996804</v>
      </c>
      <c r="F117" s="192"/>
      <c r="G117" s="159">
        <v>48030</v>
      </c>
      <c r="H117" s="159">
        <v>48044</v>
      </c>
      <c r="I117" s="183">
        <v>0</v>
      </c>
      <c r="J117" s="183">
        <v>0</v>
      </c>
      <c r="K117" s="167">
        <v>0</v>
      </c>
      <c r="M117" s="159">
        <v>48030</v>
      </c>
      <c r="N117" s="168">
        <v>48044</v>
      </c>
      <c r="O117" s="175">
        <v>214077.6</v>
      </c>
      <c r="P117" s="175">
        <v>4358474.3047047406</v>
      </c>
      <c r="Q117" s="170">
        <v>4572551.9047047403</v>
      </c>
      <c r="S117" s="159">
        <v>48030</v>
      </c>
      <c r="T117" s="171">
        <v>48044</v>
      </c>
      <c r="U117" s="188">
        <v>0</v>
      </c>
      <c r="V117" s="188">
        <v>0</v>
      </c>
      <c r="W117" s="189">
        <v>0</v>
      </c>
      <c r="Y117" s="159">
        <v>48030</v>
      </c>
      <c r="Z117" s="174">
        <v>48044</v>
      </c>
      <c r="AA117" s="175">
        <v>0</v>
      </c>
      <c r="AB117" s="175">
        <v>0</v>
      </c>
      <c r="AC117" s="170">
        <v>0</v>
      </c>
      <c r="AE117" s="159">
        <v>48030</v>
      </c>
      <c r="AF117" s="176">
        <v>48044</v>
      </c>
      <c r="AG117" s="190">
        <v>0</v>
      </c>
      <c r="AH117" s="190">
        <v>0</v>
      </c>
      <c r="AI117" s="191">
        <v>0</v>
      </c>
      <c r="AK117" s="159">
        <v>48030</v>
      </c>
      <c r="AL117" s="174">
        <v>48044</v>
      </c>
      <c r="AM117" s="175">
        <v>0</v>
      </c>
      <c r="AN117" s="175">
        <v>0</v>
      </c>
      <c r="AO117" s="170">
        <v>0</v>
      </c>
      <c r="AQ117" s="159">
        <v>48030</v>
      </c>
      <c r="AR117" s="186">
        <v>48044</v>
      </c>
      <c r="AS117" s="181">
        <v>2984740.3039236101</v>
      </c>
      <c r="AT117" s="181">
        <v>6391452.304280811</v>
      </c>
      <c r="AU117" s="181">
        <v>9376192.6082044207</v>
      </c>
      <c r="AV117" s="182">
        <v>7</v>
      </c>
      <c r="AW117" s="182">
        <v>2031</v>
      </c>
      <c r="BB117" s="187"/>
      <c r="BC117" s="183"/>
      <c r="BD117" s="183"/>
      <c r="BE117" s="183"/>
      <c r="BF117" s="184"/>
      <c r="BG117" s="183"/>
      <c r="BI117" s="159"/>
      <c r="BJ117" s="183"/>
      <c r="BL117" s="185"/>
    </row>
    <row r="118" spans="1:64" s="164" customFormat="1">
      <c r="A118" s="159">
        <v>48061</v>
      </c>
      <c r="B118" s="176">
        <v>48075</v>
      </c>
      <c r="C118" s="190">
        <v>2770662.70392361</v>
      </c>
      <c r="D118" s="190">
        <v>2151978.7758120298</v>
      </c>
      <c r="E118" s="163">
        <v>4922641.4797356399</v>
      </c>
      <c r="F118" s="192"/>
      <c r="G118" s="159">
        <v>48061</v>
      </c>
      <c r="H118" s="159">
        <v>48075</v>
      </c>
      <c r="I118" s="183">
        <v>0</v>
      </c>
      <c r="J118" s="183">
        <v>0</v>
      </c>
      <c r="K118" s="167">
        <v>0</v>
      </c>
      <c r="M118" s="159">
        <v>48061</v>
      </c>
      <c r="N118" s="168">
        <v>48075</v>
      </c>
      <c r="O118" s="175">
        <v>214077.6</v>
      </c>
      <c r="P118" s="175">
        <v>4503490.9632599447</v>
      </c>
      <c r="Q118" s="170">
        <v>4717568.5632599443</v>
      </c>
      <c r="S118" s="159">
        <v>48061</v>
      </c>
      <c r="T118" s="171">
        <v>48075</v>
      </c>
      <c r="U118" s="188">
        <v>0</v>
      </c>
      <c r="V118" s="188">
        <v>0</v>
      </c>
      <c r="W118" s="189">
        <v>0</v>
      </c>
      <c r="Y118" s="159">
        <v>48061</v>
      </c>
      <c r="Z118" s="174">
        <v>48075</v>
      </c>
      <c r="AA118" s="175">
        <v>0</v>
      </c>
      <c r="AB118" s="175">
        <v>0</v>
      </c>
      <c r="AC118" s="170">
        <v>0</v>
      </c>
      <c r="AE118" s="159">
        <v>48061</v>
      </c>
      <c r="AF118" s="176">
        <v>48075</v>
      </c>
      <c r="AG118" s="190">
        <v>0</v>
      </c>
      <c r="AH118" s="190">
        <v>0</v>
      </c>
      <c r="AI118" s="191">
        <v>0</v>
      </c>
      <c r="AK118" s="159">
        <v>48061</v>
      </c>
      <c r="AL118" s="174">
        <v>48075</v>
      </c>
      <c r="AM118" s="175">
        <v>0</v>
      </c>
      <c r="AN118" s="175">
        <v>0</v>
      </c>
      <c r="AO118" s="170">
        <v>0</v>
      </c>
      <c r="AQ118" s="159">
        <v>48061</v>
      </c>
      <c r="AR118" s="186">
        <v>48075</v>
      </c>
      <c r="AS118" s="181">
        <v>2984740.3039236101</v>
      </c>
      <c r="AT118" s="181">
        <v>6655469.7390719745</v>
      </c>
      <c r="AU118" s="181">
        <v>9640210.0429955851</v>
      </c>
      <c r="AV118" s="182">
        <v>8</v>
      </c>
      <c r="AW118" s="182">
        <v>2031</v>
      </c>
      <c r="BB118" s="187"/>
      <c r="BC118" s="183"/>
      <c r="BD118" s="183"/>
      <c r="BE118" s="183"/>
      <c r="BF118" s="184"/>
      <c r="BG118" s="183"/>
      <c r="BI118" s="159"/>
      <c r="BJ118" s="183"/>
      <c r="BL118" s="185"/>
    </row>
    <row r="119" spans="1:64" s="164" customFormat="1">
      <c r="A119" s="159">
        <v>48092</v>
      </c>
      <c r="B119" s="176">
        <v>48106</v>
      </c>
      <c r="C119" s="190">
        <v>2770662.70392361</v>
      </c>
      <c r="D119" s="190">
        <v>2001212.7183327</v>
      </c>
      <c r="E119" s="163">
        <v>4771875.4222563095</v>
      </c>
      <c r="F119" s="192"/>
      <c r="G119" s="159">
        <v>48092</v>
      </c>
      <c r="H119" s="159">
        <v>48106</v>
      </c>
      <c r="I119" s="183">
        <v>0</v>
      </c>
      <c r="J119" s="183">
        <v>0</v>
      </c>
      <c r="K119" s="167">
        <v>0</v>
      </c>
      <c r="M119" s="159">
        <v>48092</v>
      </c>
      <c r="N119" s="168">
        <v>48106</v>
      </c>
      <c r="O119" s="175">
        <v>214077.6</v>
      </c>
      <c r="P119" s="175">
        <v>4503062.2911101189</v>
      </c>
      <c r="Q119" s="170">
        <v>4717139.8911101185</v>
      </c>
      <c r="S119" s="159">
        <v>48092</v>
      </c>
      <c r="T119" s="171">
        <v>48106</v>
      </c>
      <c r="U119" s="188">
        <v>0</v>
      </c>
      <c r="V119" s="188">
        <v>0</v>
      </c>
      <c r="W119" s="189">
        <v>0</v>
      </c>
      <c r="Y119" s="159">
        <v>48092</v>
      </c>
      <c r="Z119" s="174">
        <v>48106</v>
      </c>
      <c r="AA119" s="175">
        <v>42840000</v>
      </c>
      <c r="AB119" s="175">
        <v>17134948.538142599</v>
      </c>
      <c r="AC119" s="170">
        <v>59974948.538142599</v>
      </c>
      <c r="AE119" s="159">
        <v>48092</v>
      </c>
      <c r="AF119" s="176">
        <v>48106</v>
      </c>
      <c r="AG119" s="190">
        <v>7000000</v>
      </c>
      <c r="AH119" s="190">
        <v>466359.34655560501</v>
      </c>
      <c r="AI119" s="191">
        <v>7466359.3465556046</v>
      </c>
      <c r="AK119" s="159">
        <v>48092</v>
      </c>
      <c r="AL119" s="174">
        <v>48106</v>
      </c>
      <c r="AM119" s="175">
        <v>30600000</v>
      </c>
      <c r="AN119" s="175">
        <v>679552.19069531094</v>
      </c>
      <c r="AO119" s="170">
        <v>31279552.190695312</v>
      </c>
      <c r="AQ119" s="159">
        <v>48092</v>
      </c>
      <c r="AR119" s="186">
        <v>48106</v>
      </c>
      <c r="AS119" s="181">
        <v>83424740.303923607</v>
      </c>
      <c r="AT119" s="181">
        <v>24785135.084836338</v>
      </c>
      <c r="AU119" s="181">
        <v>108209875.38875994</v>
      </c>
      <c r="AV119" s="182">
        <v>9</v>
      </c>
      <c r="AW119" s="182">
        <v>2031</v>
      </c>
      <c r="BB119" s="187"/>
      <c r="BC119" s="183"/>
      <c r="BD119" s="183"/>
      <c r="BE119" s="183"/>
      <c r="BF119" s="184"/>
      <c r="BG119" s="183"/>
      <c r="BI119" s="159"/>
      <c r="BJ119" s="183"/>
      <c r="BL119" s="185"/>
    </row>
    <row r="120" spans="1:64" s="164" customFormat="1">
      <c r="A120" s="159">
        <v>48122</v>
      </c>
      <c r="B120" s="176">
        <v>48136</v>
      </c>
      <c r="C120" s="190">
        <v>2770662.70392361</v>
      </c>
      <c r="D120" s="190">
        <v>1985330.0777110099</v>
      </c>
      <c r="E120" s="163">
        <v>4755992.7816346195</v>
      </c>
      <c r="F120" s="192"/>
      <c r="G120" s="159">
        <v>48122</v>
      </c>
      <c r="H120" s="159">
        <v>48136</v>
      </c>
      <c r="I120" s="183">
        <v>0</v>
      </c>
      <c r="J120" s="183">
        <v>0</v>
      </c>
      <c r="K120" s="167">
        <v>0</v>
      </c>
      <c r="M120" s="159">
        <v>48122</v>
      </c>
      <c r="N120" s="168">
        <v>48136</v>
      </c>
      <c r="O120" s="175">
        <v>214077.6</v>
      </c>
      <c r="P120" s="175">
        <v>4357298.7948210891</v>
      </c>
      <c r="Q120" s="170">
        <v>4571376.3948210888</v>
      </c>
      <c r="S120" s="159">
        <v>48122</v>
      </c>
      <c r="T120" s="171">
        <v>48136</v>
      </c>
      <c r="U120" s="188">
        <v>0</v>
      </c>
      <c r="V120" s="188">
        <v>0</v>
      </c>
      <c r="W120" s="189">
        <v>0</v>
      </c>
      <c r="Y120" s="159">
        <v>48122</v>
      </c>
      <c r="Z120" s="174">
        <v>48136</v>
      </c>
      <c r="AA120" s="175">
        <v>0</v>
      </c>
      <c r="AB120" s="175">
        <v>0</v>
      </c>
      <c r="AC120" s="170">
        <v>0</v>
      </c>
      <c r="AE120" s="159">
        <v>48122</v>
      </c>
      <c r="AF120" s="176">
        <v>48136</v>
      </c>
      <c r="AG120" s="190">
        <v>0</v>
      </c>
      <c r="AH120" s="190">
        <v>0</v>
      </c>
      <c r="AI120" s="191">
        <v>0</v>
      </c>
      <c r="AK120" s="159">
        <v>48122</v>
      </c>
      <c r="AL120" s="174">
        <v>48136</v>
      </c>
      <c r="AM120" s="175">
        <v>0</v>
      </c>
      <c r="AN120" s="175">
        <v>0</v>
      </c>
      <c r="AO120" s="170">
        <v>0</v>
      </c>
      <c r="AQ120" s="159">
        <v>48122</v>
      </c>
      <c r="AR120" s="186">
        <v>48136</v>
      </c>
      <c r="AS120" s="181">
        <v>2984740.3039236101</v>
      </c>
      <c r="AT120" s="181">
        <v>6342628.8725320995</v>
      </c>
      <c r="AU120" s="181">
        <v>9327369.1764557101</v>
      </c>
      <c r="AV120" s="182">
        <v>10</v>
      </c>
      <c r="AW120" s="182">
        <v>2031</v>
      </c>
      <c r="BB120" s="187"/>
      <c r="BC120" s="183"/>
      <c r="BD120" s="183"/>
      <c r="BE120" s="183"/>
      <c r="BF120" s="184"/>
      <c r="BG120" s="183"/>
      <c r="BI120" s="159"/>
      <c r="BJ120" s="183"/>
      <c r="BL120" s="185"/>
    </row>
    <row r="121" spans="1:64" s="164" customFormat="1">
      <c r="A121" s="159">
        <v>48153</v>
      </c>
      <c r="B121" s="176">
        <v>48167</v>
      </c>
      <c r="C121" s="190">
        <v>2770662.70392361</v>
      </c>
      <c r="D121" s="190">
        <v>2101144.6315015098</v>
      </c>
      <c r="E121" s="163">
        <v>4871807.3354251198</v>
      </c>
      <c r="F121" s="192"/>
      <c r="G121" s="159">
        <v>48153</v>
      </c>
      <c r="H121" s="159">
        <v>48167</v>
      </c>
      <c r="I121" s="183">
        <v>0</v>
      </c>
      <c r="J121" s="183">
        <v>0</v>
      </c>
      <c r="K121" s="167">
        <v>0</v>
      </c>
      <c r="M121" s="159">
        <v>48153</v>
      </c>
      <c r="N121" s="168">
        <v>48167</v>
      </c>
      <c r="O121" s="175">
        <v>214077.6</v>
      </c>
      <c r="P121" s="175">
        <v>4502521.545689173</v>
      </c>
      <c r="Q121" s="170">
        <v>4716599.1456891727</v>
      </c>
      <c r="S121" s="159">
        <v>48153</v>
      </c>
      <c r="T121" s="171">
        <v>48167</v>
      </c>
      <c r="U121" s="188">
        <v>43563657.441600002</v>
      </c>
      <c r="V121" s="188">
        <v>18372636.660430599</v>
      </c>
      <c r="W121" s="189">
        <v>61936294.102030605</v>
      </c>
      <c r="Y121" s="159">
        <v>48153</v>
      </c>
      <c r="Z121" s="174">
        <v>48167</v>
      </c>
      <c r="AA121" s="175">
        <v>0</v>
      </c>
      <c r="AB121" s="175">
        <v>0</v>
      </c>
      <c r="AC121" s="170">
        <v>0</v>
      </c>
      <c r="AE121" s="159">
        <v>48153</v>
      </c>
      <c r="AF121" s="176">
        <v>48167</v>
      </c>
      <c r="AG121" s="190">
        <v>0</v>
      </c>
      <c r="AH121" s="190">
        <v>0</v>
      </c>
      <c r="AI121" s="191">
        <v>0</v>
      </c>
      <c r="AK121" s="159">
        <v>48153</v>
      </c>
      <c r="AL121" s="174">
        <v>48167</v>
      </c>
      <c r="AM121" s="175">
        <v>0</v>
      </c>
      <c r="AN121" s="175">
        <v>0</v>
      </c>
      <c r="AO121" s="170">
        <v>0</v>
      </c>
      <c r="AQ121" s="159">
        <v>48153</v>
      </c>
      <c r="AR121" s="186">
        <v>48167</v>
      </c>
      <c r="AS121" s="181">
        <v>46548397.745523609</v>
      </c>
      <c r="AT121" s="181">
        <v>24976302.837621283</v>
      </c>
      <c r="AU121" s="181">
        <v>71524700.583144888</v>
      </c>
      <c r="AV121" s="182">
        <v>11</v>
      </c>
      <c r="AW121" s="182">
        <v>2031</v>
      </c>
      <c r="BB121" s="187"/>
      <c r="BC121" s="183"/>
      <c r="BD121" s="183"/>
      <c r="BE121" s="183"/>
      <c r="BF121" s="184"/>
      <c r="BG121" s="183"/>
      <c r="BI121" s="159"/>
      <c r="BJ121" s="183"/>
      <c r="BL121" s="185"/>
    </row>
    <row r="122" spans="1:64" s="164" customFormat="1" ht="15" thickBot="1">
      <c r="A122" s="159">
        <v>48183</v>
      </c>
      <c r="B122" s="196">
        <v>48197</v>
      </c>
      <c r="C122" s="190">
        <v>2770662.70392361</v>
      </c>
      <c r="D122" s="197">
        <v>1888265.9019374601</v>
      </c>
      <c r="E122" s="163">
        <v>4658928.6058610696</v>
      </c>
      <c r="F122" s="192"/>
      <c r="G122" s="159">
        <v>48183</v>
      </c>
      <c r="H122" s="159">
        <v>48197</v>
      </c>
      <c r="I122" s="183">
        <v>0</v>
      </c>
      <c r="J122" s="183">
        <v>0</v>
      </c>
      <c r="K122" s="167">
        <v>0</v>
      </c>
      <c r="M122" s="159">
        <v>48183</v>
      </c>
      <c r="N122" s="198">
        <v>48197</v>
      </c>
      <c r="O122" s="199">
        <v>214077.6</v>
      </c>
      <c r="P122" s="199">
        <v>4358711.4478593804</v>
      </c>
      <c r="Q122" s="170">
        <v>4572789.04785938</v>
      </c>
      <c r="S122" s="159">
        <v>48183</v>
      </c>
      <c r="T122" s="171">
        <v>48197</v>
      </c>
      <c r="U122" s="188">
        <v>0</v>
      </c>
      <c r="V122" s="188">
        <v>0</v>
      </c>
      <c r="W122" s="189">
        <v>0</v>
      </c>
      <c r="Y122" s="159">
        <v>48183</v>
      </c>
      <c r="Z122" s="174">
        <v>48197</v>
      </c>
      <c r="AA122" s="175">
        <v>0</v>
      </c>
      <c r="AB122" s="175">
        <v>0</v>
      </c>
      <c r="AC122" s="170">
        <v>0</v>
      </c>
      <c r="AE122" s="159">
        <v>48183</v>
      </c>
      <c r="AF122" s="176">
        <v>48197</v>
      </c>
      <c r="AG122" s="190">
        <v>0</v>
      </c>
      <c r="AH122" s="190">
        <v>0</v>
      </c>
      <c r="AI122" s="191">
        <v>0</v>
      </c>
      <c r="AK122" s="159">
        <v>48183</v>
      </c>
      <c r="AL122" s="174">
        <v>48197</v>
      </c>
      <c r="AM122" s="175">
        <v>0</v>
      </c>
      <c r="AN122" s="175">
        <v>0</v>
      </c>
      <c r="AO122" s="170">
        <v>0</v>
      </c>
      <c r="AQ122" s="159">
        <v>48183</v>
      </c>
      <c r="AR122" s="186">
        <v>48197</v>
      </c>
      <c r="AS122" s="181">
        <v>2984740.3039236101</v>
      </c>
      <c r="AT122" s="181">
        <v>6246977.3497968409</v>
      </c>
      <c r="AU122" s="181">
        <v>9231717.6537204515</v>
      </c>
      <c r="AV122" s="182">
        <v>12</v>
      </c>
      <c r="AW122" s="182">
        <v>2031</v>
      </c>
      <c r="BB122" s="187"/>
      <c r="BC122" s="183"/>
      <c r="BD122" s="183"/>
      <c r="BE122" s="183"/>
      <c r="BF122" s="184"/>
      <c r="BG122" s="183"/>
      <c r="BI122" s="159"/>
      <c r="BJ122" s="183"/>
      <c r="BL122" s="185"/>
    </row>
    <row r="123" spans="1:64">
      <c r="B123"/>
      <c r="C123" s="31"/>
      <c r="D123" s="31"/>
      <c r="E123" s="31"/>
      <c r="H123" s="1"/>
      <c r="I123" s="6"/>
      <c r="J123" s="6"/>
      <c r="K123" s="6"/>
      <c r="N123" s="48"/>
      <c r="O123" s="31"/>
      <c r="P123" s="31"/>
      <c r="Q123" s="31"/>
      <c r="U123" s="31"/>
      <c r="V123" s="31"/>
      <c r="W123" s="31"/>
      <c r="Z123"/>
      <c r="AA123" s="31"/>
      <c r="AB123" s="31"/>
      <c r="AC123" s="31"/>
      <c r="AF123"/>
      <c r="AG123" s="31"/>
      <c r="AH123" s="31"/>
      <c r="AI123" s="31"/>
      <c r="AM123" s="31"/>
      <c r="AN123" s="31"/>
      <c r="AO123" s="31"/>
      <c r="AR123" s="1"/>
      <c r="AS123" s="31"/>
      <c r="AT123" s="31"/>
      <c r="AU123" s="31"/>
      <c r="AV123" s="92"/>
      <c r="AW123" s="92"/>
      <c r="BB123" s="54"/>
      <c r="BF123" s="12"/>
      <c r="BG123" s="6"/>
      <c r="BI123" s="1"/>
      <c r="BJ123" s="6"/>
      <c r="BL123" s="53"/>
    </row>
    <row r="124" spans="1:64">
      <c r="B124"/>
      <c r="C124" s="31"/>
      <c r="D124" s="31"/>
      <c r="E124" s="31"/>
      <c r="H124" s="1"/>
      <c r="I124" s="6"/>
      <c r="J124" s="6"/>
      <c r="K124" s="6"/>
      <c r="N124" s="48"/>
      <c r="O124" s="31"/>
      <c r="P124" s="31"/>
      <c r="Q124" s="31"/>
      <c r="U124" s="31"/>
      <c r="V124" s="31"/>
      <c r="W124" s="31"/>
      <c r="Z124"/>
      <c r="AA124" s="31"/>
      <c r="AB124" s="31"/>
      <c r="AC124" s="31"/>
      <c r="AF124"/>
      <c r="AG124" s="31"/>
      <c r="AH124" s="31"/>
      <c r="AI124" s="31"/>
      <c r="AM124" s="31"/>
      <c r="AN124" s="31"/>
      <c r="AO124" s="31"/>
      <c r="AR124" s="1"/>
      <c r="AS124" s="31"/>
      <c r="AT124" s="31"/>
      <c r="AU124" s="31"/>
      <c r="AV124" s="92"/>
      <c r="AW124" s="92"/>
      <c r="BB124" s="54"/>
      <c r="BF124" s="12"/>
      <c r="BG124" s="6"/>
      <c r="BI124" s="1"/>
      <c r="BJ124" s="6"/>
      <c r="BL124" s="53"/>
    </row>
    <row r="125" spans="1:64">
      <c r="B125"/>
      <c r="C125" s="31"/>
      <c r="D125" s="31"/>
      <c r="E125" s="31"/>
      <c r="H125" s="1"/>
      <c r="I125" s="6"/>
      <c r="J125" s="6"/>
      <c r="K125" s="6"/>
      <c r="N125" s="48"/>
      <c r="O125" s="31"/>
      <c r="P125" s="31"/>
      <c r="Q125" s="31"/>
      <c r="U125" s="31"/>
      <c r="V125" s="31"/>
      <c r="W125" s="31"/>
      <c r="Z125"/>
      <c r="AA125" s="31"/>
      <c r="AB125" s="31"/>
      <c r="AC125" s="31"/>
      <c r="AF125"/>
      <c r="AG125" s="31"/>
      <c r="AH125" s="31"/>
      <c r="AI125" s="31"/>
      <c r="AM125" s="31"/>
      <c r="AN125" s="31"/>
      <c r="AO125" s="31"/>
      <c r="AR125" s="1"/>
      <c r="AS125" s="31"/>
      <c r="AT125" s="31"/>
      <c r="AU125" s="31"/>
      <c r="AV125" s="92"/>
      <c r="AW125" s="92"/>
      <c r="BB125" s="54"/>
      <c r="BF125" s="12"/>
      <c r="BG125" s="6"/>
      <c r="BI125" s="1"/>
      <c r="BJ125" s="6"/>
      <c r="BL125" s="53"/>
    </row>
    <row r="126" spans="1:64">
      <c r="B126"/>
      <c r="C126" s="31"/>
      <c r="D126" s="31"/>
      <c r="E126" s="31"/>
      <c r="H126" s="1"/>
      <c r="I126" s="6"/>
      <c r="J126" s="6"/>
      <c r="K126" s="6"/>
      <c r="N126" s="48"/>
      <c r="O126" s="31"/>
      <c r="P126" s="31"/>
      <c r="Q126" s="31"/>
      <c r="U126" s="31"/>
      <c r="V126" s="31"/>
      <c r="W126" s="31"/>
      <c r="Z126"/>
      <c r="AA126" s="31"/>
      <c r="AB126" s="31"/>
      <c r="AC126" s="31"/>
      <c r="AF126"/>
      <c r="AG126" s="31"/>
      <c r="AH126" s="31"/>
      <c r="AI126" s="31"/>
      <c r="AM126" s="31"/>
      <c r="AN126" s="31"/>
      <c r="AO126" s="31"/>
      <c r="AR126" s="1"/>
      <c r="AS126" s="31"/>
      <c r="AT126" s="31"/>
      <c r="AU126" s="31"/>
      <c r="AV126" s="92"/>
      <c r="AW126" s="92"/>
      <c r="BB126" s="54"/>
      <c r="BF126" s="12"/>
      <c r="BG126" s="6"/>
      <c r="BI126" s="1"/>
      <c r="BJ126" s="6"/>
      <c r="BL126" s="53"/>
    </row>
    <row r="127" spans="1:64">
      <c r="B127"/>
      <c r="C127" s="31"/>
      <c r="D127" s="31"/>
      <c r="E127" s="31"/>
      <c r="H127" s="1"/>
      <c r="I127" s="6"/>
      <c r="J127" s="6"/>
      <c r="K127" s="6"/>
      <c r="N127" s="48"/>
      <c r="O127" s="31"/>
      <c r="P127" s="31"/>
      <c r="Q127" s="31"/>
      <c r="U127" s="31"/>
      <c r="V127" s="31"/>
      <c r="W127" s="31"/>
      <c r="Z127"/>
      <c r="AA127" s="31"/>
      <c r="AB127" s="31"/>
      <c r="AC127" s="31"/>
      <c r="AF127"/>
      <c r="AG127" s="31"/>
      <c r="AH127" s="31"/>
      <c r="AI127" s="31"/>
      <c r="AM127" s="31"/>
      <c r="AN127" s="31"/>
      <c r="AO127" s="31"/>
      <c r="AR127" s="1"/>
      <c r="AS127" s="31"/>
      <c r="AT127" s="31"/>
      <c r="AU127" s="31"/>
      <c r="AV127" s="92"/>
      <c r="AW127" s="92"/>
      <c r="BB127" s="54"/>
      <c r="BF127" s="12"/>
      <c r="BG127" s="6"/>
      <c r="BI127" s="1"/>
      <c r="BJ127" s="6"/>
      <c r="BL127" s="53"/>
    </row>
    <row r="128" spans="1:64">
      <c r="B128"/>
      <c r="C128" s="31"/>
      <c r="D128" s="31"/>
      <c r="E128" s="31"/>
      <c r="H128" s="1"/>
      <c r="I128" s="6"/>
      <c r="J128" s="6"/>
      <c r="K128" s="6"/>
      <c r="N128" s="48"/>
      <c r="O128" s="31"/>
      <c r="P128" s="31"/>
      <c r="Q128" s="31"/>
      <c r="U128" s="31"/>
      <c r="V128" s="31"/>
      <c r="W128" s="31"/>
      <c r="Z128"/>
      <c r="AA128" s="31"/>
      <c r="AB128" s="31"/>
      <c r="AC128" s="31"/>
      <c r="AF128"/>
      <c r="AG128" s="31"/>
      <c r="AH128" s="31"/>
      <c r="AI128" s="31"/>
      <c r="AM128" s="31"/>
      <c r="AN128" s="31"/>
      <c r="AO128" s="31"/>
      <c r="AR128" s="1"/>
      <c r="AS128" s="31"/>
      <c r="AT128" s="31"/>
      <c r="AU128" s="31"/>
      <c r="AV128" s="92"/>
      <c r="AW128" s="92"/>
      <c r="BB128" s="54"/>
      <c r="BF128" s="12"/>
      <c r="BG128" s="6"/>
      <c r="BI128" s="1"/>
      <c r="BJ128" s="6"/>
      <c r="BL128" s="53"/>
    </row>
    <row r="129" spans="2:64">
      <c r="B129"/>
      <c r="C129" s="31"/>
      <c r="D129" s="31"/>
      <c r="E129" s="31"/>
      <c r="H129" s="1"/>
      <c r="I129" s="6"/>
      <c r="J129" s="6"/>
      <c r="K129" s="6"/>
      <c r="N129" s="48"/>
      <c r="O129" s="31"/>
      <c r="P129" s="31"/>
      <c r="Q129" s="31"/>
      <c r="U129" s="31"/>
      <c r="V129" s="31"/>
      <c r="W129" s="31"/>
      <c r="Z129"/>
      <c r="AA129" s="31"/>
      <c r="AB129" s="31"/>
      <c r="AC129" s="31"/>
      <c r="AF129"/>
      <c r="AG129" s="31"/>
      <c r="AH129" s="31"/>
      <c r="AI129" s="31"/>
      <c r="AM129" s="31"/>
      <c r="AN129" s="31"/>
      <c r="AO129" s="31"/>
      <c r="AR129" s="1"/>
      <c r="AS129" s="31"/>
      <c r="AT129" s="31"/>
      <c r="AU129" s="31"/>
      <c r="AV129" s="92"/>
      <c r="AW129" s="92"/>
      <c r="BB129" s="54"/>
      <c r="BF129" s="12"/>
      <c r="BG129" s="6"/>
      <c r="BI129" s="1"/>
      <c r="BJ129" s="6"/>
      <c r="BL129" s="53"/>
    </row>
    <row r="130" spans="2:64">
      <c r="B130"/>
      <c r="C130" s="31"/>
      <c r="D130" s="31"/>
      <c r="E130" s="31"/>
      <c r="H130" s="1"/>
      <c r="I130" s="6"/>
      <c r="J130" s="6"/>
      <c r="K130" s="6"/>
      <c r="N130" s="48"/>
      <c r="O130" s="31"/>
      <c r="P130" s="31"/>
      <c r="Q130" s="31"/>
      <c r="U130" s="31"/>
      <c r="V130" s="31"/>
      <c r="W130" s="31"/>
      <c r="Z130"/>
      <c r="AA130" s="31"/>
      <c r="AB130" s="31"/>
      <c r="AC130" s="31"/>
      <c r="AF130"/>
      <c r="AG130" s="31"/>
      <c r="AH130" s="31"/>
      <c r="AI130" s="31"/>
      <c r="AM130" s="31"/>
      <c r="AN130" s="31"/>
      <c r="AO130" s="31"/>
      <c r="AR130" s="1"/>
      <c r="AS130" s="31"/>
      <c r="AT130" s="31"/>
      <c r="AU130" s="31"/>
      <c r="AV130" s="92"/>
      <c r="AW130" s="92"/>
      <c r="BB130" s="54"/>
      <c r="BF130" s="12"/>
      <c r="BG130" s="6"/>
      <c r="BI130" s="1"/>
      <c r="BJ130" s="6"/>
      <c r="BL130" s="53"/>
    </row>
    <row r="131" spans="2:64">
      <c r="B131"/>
      <c r="C131" s="31"/>
      <c r="D131" s="31"/>
      <c r="E131" s="31"/>
      <c r="H131" s="1"/>
      <c r="I131" s="6"/>
      <c r="J131" s="6"/>
      <c r="K131" s="6"/>
      <c r="N131" s="48"/>
      <c r="O131" s="31"/>
      <c r="P131" s="31"/>
      <c r="Q131" s="31"/>
      <c r="U131" s="31"/>
      <c r="V131" s="31"/>
      <c r="W131" s="31"/>
      <c r="Z131"/>
      <c r="AA131" s="31"/>
      <c r="AB131" s="31"/>
      <c r="AC131" s="31"/>
      <c r="AF131"/>
      <c r="AG131" s="31"/>
      <c r="AH131" s="31"/>
      <c r="AI131" s="31"/>
      <c r="AM131" s="31"/>
      <c r="AN131" s="31"/>
      <c r="AO131" s="31"/>
      <c r="AR131" s="1"/>
      <c r="AS131" s="31"/>
      <c r="AT131" s="31"/>
      <c r="AU131" s="31"/>
      <c r="AV131" s="92"/>
      <c r="AW131" s="92"/>
      <c r="BB131" s="54"/>
      <c r="BF131" s="12"/>
      <c r="BG131" s="6"/>
      <c r="BI131" s="1"/>
      <c r="BJ131" s="6"/>
      <c r="BL131" s="53"/>
    </row>
    <row r="132" spans="2:64">
      <c r="B132"/>
      <c r="C132" s="31"/>
      <c r="D132" s="31"/>
      <c r="E132" s="31"/>
      <c r="H132" s="1"/>
      <c r="I132" s="6"/>
      <c r="J132" s="6"/>
      <c r="K132" s="6"/>
      <c r="N132" s="48"/>
      <c r="O132" s="31"/>
      <c r="P132" s="31"/>
      <c r="Q132" s="31"/>
      <c r="U132" s="31"/>
      <c r="V132" s="31"/>
      <c r="W132" s="31"/>
      <c r="Z132"/>
      <c r="AA132" s="31"/>
      <c r="AB132" s="31"/>
      <c r="AC132" s="31"/>
      <c r="AF132"/>
      <c r="AG132" s="31"/>
      <c r="AH132" s="31"/>
      <c r="AI132" s="31"/>
      <c r="AR132" s="1"/>
      <c r="AS132" s="31"/>
      <c r="AT132" s="31"/>
      <c r="AU132" s="31"/>
      <c r="AV132" s="92"/>
      <c r="AW132" s="92"/>
      <c r="BB132" s="54"/>
      <c r="BF132" s="12"/>
      <c r="BG132" s="6"/>
      <c r="BI132" s="1"/>
      <c r="BJ132" s="6"/>
      <c r="BL132" s="53"/>
    </row>
    <row r="133" spans="2:64">
      <c r="B133"/>
      <c r="C133" s="31"/>
      <c r="D133" s="31"/>
      <c r="E133" s="31"/>
      <c r="H133" s="1"/>
      <c r="I133" s="6"/>
      <c r="J133" s="6"/>
      <c r="K133" s="6"/>
      <c r="N133" s="48"/>
      <c r="O133" s="31"/>
      <c r="P133" s="31"/>
      <c r="Q133" s="31"/>
      <c r="U133" s="31"/>
      <c r="V133" s="31"/>
      <c r="W133" s="31"/>
      <c r="Z133"/>
      <c r="AA133" s="31"/>
      <c r="AB133" s="31"/>
      <c r="AC133" s="31"/>
      <c r="AF133"/>
      <c r="AG133" s="31"/>
      <c r="AH133" s="31"/>
      <c r="AI133" s="31"/>
      <c r="AR133" s="1"/>
      <c r="AS133" s="31"/>
      <c r="AT133" s="31"/>
      <c r="AU133" s="31"/>
      <c r="AV133" s="92"/>
      <c r="AW133" s="92"/>
      <c r="BB133" s="54"/>
      <c r="BF133" s="12"/>
      <c r="BG133" s="6"/>
      <c r="BI133" s="1"/>
      <c r="BJ133" s="6"/>
      <c r="BL133" s="53"/>
    </row>
    <row r="134" spans="2:64">
      <c r="B134"/>
      <c r="C134" s="31"/>
      <c r="D134" s="31"/>
      <c r="E134" s="31"/>
      <c r="H134" s="1"/>
      <c r="I134" s="6"/>
      <c r="J134" s="6"/>
      <c r="K134" s="6"/>
      <c r="N134" s="48"/>
      <c r="O134" s="31"/>
      <c r="P134" s="31"/>
      <c r="Q134" s="31"/>
      <c r="U134" s="31"/>
      <c r="V134" s="31"/>
      <c r="W134" s="31"/>
      <c r="Z134"/>
      <c r="AA134" s="31"/>
      <c r="AB134" s="31"/>
      <c r="AC134" s="31"/>
      <c r="AF134"/>
      <c r="AG134" s="31"/>
      <c r="AH134" s="31"/>
      <c r="AI134" s="31"/>
      <c r="AR134" s="1"/>
      <c r="AS134" s="31"/>
      <c r="AT134" s="31"/>
      <c r="AU134" s="31"/>
      <c r="AV134" s="92"/>
      <c r="AW134" s="92"/>
      <c r="BB134" s="54"/>
      <c r="BF134" s="12"/>
      <c r="BG134" s="6"/>
      <c r="BI134" s="1"/>
      <c r="BJ134" s="6"/>
      <c r="BL134" s="53"/>
    </row>
    <row r="135" spans="2:64">
      <c r="B135"/>
      <c r="C135" s="31"/>
      <c r="D135" s="31"/>
      <c r="E135" s="31"/>
      <c r="H135" s="1"/>
      <c r="I135" s="6"/>
      <c r="J135" s="6"/>
      <c r="K135" s="6"/>
      <c r="N135" s="48"/>
      <c r="O135" s="31"/>
      <c r="P135" s="31"/>
      <c r="Q135" s="31"/>
      <c r="U135" s="31"/>
      <c r="V135" s="31"/>
      <c r="W135" s="31"/>
      <c r="Z135"/>
      <c r="AA135" s="31"/>
      <c r="AB135" s="31"/>
      <c r="AC135" s="31"/>
      <c r="AF135"/>
      <c r="AG135" s="31"/>
      <c r="AH135" s="31"/>
      <c r="AI135" s="31"/>
      <c r="AR135" s="1"/>
      <c r="AS135" s="31"/>
      <c r="AT135" s="31"/>
      <c r="AU135" s="31"/>
      <c r="AV135" s="92"/>
      <c r="AW135" s="92"/>
      <c r="BB135" s="54"/>
      <c r="BF135" s="12"/>
      <c r="BG135" s="6"/>
      <c r="BI135" s="1"/>
      <c r="BJ135" s="6"/>
      <c r="BL135" s="53"/>
    </row>
    <row r="136" spans="2:64">
      <c r="B136"/>
      <c r="C136" s="31"/>
      <c r="D136" s="31"/>
      <c r="E136" s="31"/>
      <c r="H136" s="1"/>
      <c r="I136" s="6"/>
      <c r="J136" s="6"/>
      <c r="K136" s="6"/>
      <c r="N136" s="48"/>
      <c r="O136" s="31"/>
      <c r="P136" s="31"/>
      <c r="Q136" s="31"/>
      <c r="U136" s="31"/>
      <c r="V136" s="31"/>
      <c r="W136" s="31"/>
      <c r="Z136"/>
      <c r="AA136" s="31"/>
      <c r="AB136" s="31"/>
      <c r="AC136" s="31"/>
      <c r="AF136"/>
      <c r="AG136" s="31"/>
      <c r="AH136" s="31"/>
      <c r="AI136" s="31"/>
      <c r="AR136" s="1"/>
      <c r="AS136" s="31"/>
      <c r="AT136" s="31"/>
      <c r="AU136" s="31"/>
      <c r="AV136" s="92"/>
      <c r="AW136" s="92"/>
      <c r="BB136" s="54"/>
      <c r="BF136" s="12"/>
      <c r="BG136" s="6"/>
      <c r="BI136" s="1"/>
      <c r="BJ136" s="6"/>
      <c r="BL136" s="53"/>
    </row>
    <row r="137" spans="2:64">
      <c r="B137"/>
      <c r="C137" s="31"/>
      <c r="D137" s="31"/>
      <c r="E137" s="31"/>
      <c r="H137" s="1"/>
      <c r="I137" s="6"/>
      <c r="J137" s="6"/>
      <c r="K137" s="6"/>
      <c r="N137" s="48"/>
      <c r="O137" s="31"/>
      <c r="P137" s="31"/>
      <c r="Q137" s="31"/>
      <c r="U137" s="31"/>
      <c r="V137" s="31"/>
      <c r="W137" s="31"/>
      <c r="Z137"/>
      <c r="AA137" s="31"/>
      <c r="AB137" s="31"/>
      <c r="AC137" s="31"/>
      <c r="AF137"/>
      <c r="AG137" s="31"/>
      <c r="AH137" s="31"/>
      <c r="AI137" s="31"/>
      <c r="AR137" s="1"/>
      <c r="AS137" s="31"/>
      <c r="AT137" s="31"/>
      <c r="AU137" s="31"/>
      <c r="AV137" s="92"/>
      <c r="AW137" s="92"/>
      <c r="BB137" s="54"/>
      <c r="BF137" s="12"/>
      <c r="BG137" s="6"/>
      <c r="BI137" s="1"/>
      <c r="BJ137" s="6"/>
      <c r="BL137" s="53"/>
    </row>
    <row r="138" spans="2:64">
      <c r="B138"/>
      <c r="C138" s="31"/>
      <c r="D138" s="31"/>
      <c r="E138" s="31"/>
      <c r="H138" s="1"/>
      <c r="I138" s="6"/>
      <c r="J138" s="6"/>
      <c r="K138" s="6"/>
      <c r="N138" s="48"/>
      <c r="O138" s="31"/>
      <c r="P138" s="31"/>
      <c r="Q138" s="31"/>
      <c r="U138" s="31"/>
      <c r="V138" s="31"/>
      <c r="W138" s="31"/>
      <c r="Z138"/>
      <c r="AA138" s="31"/>
      <c r="AB138" s="31"/>
      <c r="AC138" s="31"/>
      <c r="AF138"/>
      <c r="AG138" s="31"/>
      <c r="AH138" s="31"/>
      <c r="AI138" s="31"/>
      <c r="AR138" s="1"/>
      <c r="AS138" s="31"/>
      <c r="AT138" s="31"/>
      <c r="AU138" s="31"/>
      <c r="AV138" s="92"/>
      <c r="AW138" s="92"/>
      <c r="BB138" s="54"/>
      <c r="BF138" s="12"/>
      <c r="BG138" s="6"/>
      <c r="BI138" s="1"/>
      <c r="BJ138" s="6"/>
      <c r="BL138" s="53"/>
    </row>
    <row r="139" spans="2:64">
      <c r="B139"/>
      <c r="C139" s="31"/>
      <c r="D139" s="31"/>
      <c r="E139" s="31"/>
      <c r="H139" s="1"/>
      <c r="I139" s="6"/>
      <c r="J139" s="6"/>
      <c r="K139" s="6"/>
      <c r="N139" s="48"/>
      <c r="O139" s="31"/>
      <c r="P139" s="31"/>
      <c r="Q139" s="31"/>
      <c r="U139" s="31"/>
      <c r="V139" s="31"/>
      <c r="W139" s="31"/>
      <c r="Z139"/>
      <c r="AA139" s="31"/>
      <c r="AB139" s="31"/>
      <c r="AC139" s="31"/>
      <c r="AF139"/>
      <c r="AG139" s="31"/>
      <c r="AH139" s="31"/>
      <c r="AI139" s="31"/>
      <c r="AR139" s="1"/>
      <c r="AS139" s="31"/>
      <c r="AT139" s="31"/>
      <c r="AU139" s="31"/>
      <c r="AV139" s="92"/>
      <c r="AW139" s="92"/>
      <c r="BB139" s="54"/>
      <c r="BF139" s="12"/>
      <c r="BG139" s="6"/>
      <c r="BI139" s="1"/>
      <c r="BJ139" s="6"/>
      <c r="BL139" s="53"/>
    </row>
    <row r="140" spans="2:64">
      <c r="B140"/>
      <c r="C140" s="31"/>
      <c r="D140" s="31"/>
      <c r="E140" s="31"/>
      <c r="H140" s="1"/>
      <c r="I140" s="6"/>
      <c r="J140" s="6"/>
      <c r="K140" s="6"/>
      <c r="N140" s="48"/>
      <c r="O140" s="31"/>
      <c r="P140" s="31"/>
      <c r="Q140" s="31"/>
      <c r="U140" s="31"/>
      <c r="V140" s="31"/>
      <c r="W140" s="31"/>
      <c r="Z140"/>
      <c r="AA140" s="31"/>
      <c r="AB140" s="31"/>
      <c r="AC140" s="31"/>
      <c r="AF140"/>
      <c r="AG140" s="31"/>
      <c r="AH140" s="31"/>
      <c r="AI140" s="31"/>
      <c r="AR140" s="1"/>
      <c r="AS140" s="31"/>
      <c r="AT140" s="31"/>
      <c r="AU140" s="31"/>
      <c r="AV140" s="92"/>
      <c r="AW140" s="92"/>
      <c r="BB140" s="54"/>
      <c r="BF140" s="12"/>
      <c r="BG140" s="6"/>
      <c r="BI140" s="1"/>
      <c r="BJ140" s="6"/>
      <c r="BL140" s="53"/>
    </row>
    <row r="141" spans="2:64">
      <c r="B141"/>
      <c r="C141" s="31"/>
      <c r="D141" s="31"/>
      <c r="E141" s="31"/>
      <c r="H141" s="1"/>
      <c r="I141" s="6"/>
      <c r="J141" s="6"/>
      <c r="K141" s="6"/>
      <c r="N141" s="48"/>
      <c r="O141" s="31"/>
      <c r="P141" s="31"/>
      <c r="Q141" s="31"/>
      <c r="U141" s="31"/>
      <c r="V141" s="31"/>
      <c r="W141" s="31"/>
      <c r="Z141"/>
      <c r="AA141" s="31"/>
      <c r="AB141" s="31"/>
      <c r="AC141" s="31"/>
      <c r="AF141"/>
      <c r="AG141" s="31"/>
      <c r="AH141" s="31"/>
      <c r="AI141" s="31"/>
      <c r="AR141" s="1"/>
      <c r="AS141" s="31"/>
      <c r="AT141" s="31"/>
      <c r="AU141" s="31"/>
      <c r="AV141" s="92"/>
      <c r="AW141" s="92"/>
      <c r="BB141" s="54"/>
      <c r="BF141" s="12"/>
      <c r="BG141" s="6"/>
      <c r="BI141" s="1"/>
      <c r="BJ141" s="6"/>
      <c r="BL141" s="53"/>
    </row>
    <row r="142" spans="2:64">
      <c r="B142"/>
      <c r="C142" s="31"/>
      <c r="D142" s="31"/>
      <c r="E142" s="31"/>
      <c r="H142" s="1"/>
      <c r="I142" s="6"/>
      <c r="J142" s="6"/>
      <c r="K142" s="6"/>
      <c r="N142" s="48"/>
      <c r="O142" s="31"/>
      <c r="P142" s="31"/>
      <c r="Q142" s="31"/>
      <c r="U142" s="31"/>
      <c r="V142" s="31"/>
      <c r="W142" s="31"/>
      <c r="Z142"/>
      <c r="AA142" s="31"/>
      <c r="AB142" s="31"/>
      <c r="AC142" s="31"/>
      <c r="AF142"/>
      <c r="AG142" s="31"/>
      <c r="AH142" s="31"/>
      <c r="AI142" s="31"/>
      <c r="AR142" s="1"/>
      <c r="AS142" s="31"/>
      <c r="AT142" s="31"/>
      <c r="AU142" s="31"/>
      <c r="AV142" s="92"/>
      <c r="AW142" s="92"/>
      <c r="BB142" s="54"/>
      <c r="BF142" s="12"/>
      <c r="BG142" s="6"/>
      <c r="BI142" s="1"/>
      <c r="BJ142" s="6"/>
      <c r="BL142" s="53"/>
    </row>
    <row r="143" spans="2:64">
      <c r="B143"/>
      <c r="C143" s="31"/>
      <c r="D143" s="31"/>
      <c r="E143" s="31"/>
      <c r="H143" s="1"/>
      <c r="I143" s="6"/>
      <c r="J143" s="6"/>
      <c r="K143" s="6"/>
      <c r="N143" s="48"/>
      <c r="O143" s="31"/>
      <c r="P143" s="31"/>
      <c r="Q143" s="31"/>
      <c r="U143" s="31"/>
      <c r="V143" s="31"/>
      <c r="W143" s="31"/>
      <c r="Z143"/>
      <c r="AA143" s="31"/>
      <c r="AB143" s="31"/>
      <c r="AC143" s="31"/>
      <c r="AF143"/>
      <c r="AG143" s="31"/>
      <c r="AH143" s="31"/>
      <c r="AI143" s="31"/>
      <c r="AR143" s="1"/>
      <c r="AS143" s="31"/>
      <c r="AT143" s="31"/>
      <c r="AU143" s="31"/>
      <c r="AV143" s="92"/>
      <c r="AW143" s="92"/>
      <c r="BB143" s="54"/>
      <c r="BF143" s="12"/>
      <c r="BG143" s="6"/>
      <c r="BI143" s="1"/>
      <c r="BJ143" s="6"/>
      <c r="BL143" s="53"/>
    </row>
    <row r="144" spans="2:64">
      <c r="B144"/>
      <c r="C144" s="31"/>
      <c r="D144" s="31"/>
      <c r="E144" s="31"/>
      <c r="H144" s="1"/>
      <c r="I144" s="6"/>
      <c r="J144" s="6"/>
      <c r="K144" s="6"/>
      <c r="N144" s="48"/>
      <c r="O144" s="31"/>
      <c r="P144" s="31"/>
      <c r="Q144" s="31"/>
      <c r="U144" s="31"/>
      <c r="V144" s="31"/>
      <c r="W144" s="31"/>
      <c r="Z144"/>
      <c r="AA144" s="31"/>
      <c r="AB144" s="31"/>
      <c r="AC144" s="31"/>
      <c r="AF144"/>
      <c r="AG144"/>
      <c r="AH144"/>
      <c r="AI144"/>
      <c r="AR144" s="1"/>
      <c r="AS144" s="31"/>
      <c r="AT144" s="31"/>
      <c r="AU144" s="31"/>
      <c r="AV144" s="92"/>
      <c r="AW144" s="92"/>
      <c r="BB144" s="54"/>
      <c r="BF144" s="12"/>
      <c r="BG144" s="6"/>
      <c r="BI144" s="1"/>
      <c r="BJ144" s="6"/>
      <c r="BL144" s="53"/>
    </row>
    <row r="145" spans="2:64">
      <c r="B145"/>
      <c r="C145" s="31"/>
      <c r="D145" s="31"/>
      <c r="E145" s="31"/>
      <c r="H145" s="1"/>
      <c r="I145" s="6"/>
      <c r="J145" s="6"/>
      <c r="K145" s="6"/>
      <c r="N145" s="48"/>
      <c r="O145" s="31"/>
      <c r="P145" s="31"/>
      <c r="Q145" s="31"/>
      <c r="U145" s="31"/>
      <c r="V145" s="31"/>
      <c r="W145" s="31"/>
      <c r="Z145"/>
      <c r="AA145" s="31"/>
      <c r="AB145" s="31"/>
      <c r="AC145" s="31"/>
      <c r="AF145"/>
      <c r="AG145"/>
      <c r="AH145"/>
      <c r="AI145"/>
      <c r="AR145" s="1"/>
      <c r="AS145" s="31"/>
      <c r="AT145" s="31"/>
      <c r="AU145" s="31"/>
      <c r="AV145" s="92"/>
      <c r="AW145" s="92"/>
      <c r="BB145" s="54"/>
      <c r="BF145" s="12"/>
      <c r="BG145" s="6"/>
      <c r="BI145" s="1"/>
      <c r="BJ145" s="6"/>
      <c r="BL145" s="53"/>
    </row>
    <row r="146" spans="2:64">
      <c r="B146"/>
      <c r="C146" s="31"/>
      <c r="D146" s="31"/>
      <c r="E146" s="31"/>
      <c r="H146" s="1"/>
      <c r="I146" s="6"/>
      <c r="J146" s="6"/>
      <c r="K146" s="6"/>
      <c r="N146" s="48"/>
      <c r="O146" s="31"/>
      <c r="P146" s="31"/>
      <c r="Q146" s="31"/>
      <c r="U146" s="31"/>
      <c r="V146" s="31"/>
      <c r="W146" s="31"/>
      <c r="Z146"/>
      <c r="AA146" s="31"/>
      <c r="AB146" s="31"/>
      <c r="AC146" s="31"/>
      <c r="AF146"/>
      <c r="AG146"/>
      <c r="AH146"/>
      <c r="AI146"/>
      <c r="AR146" s="1"/>
      <c r="AS146" s="31"/>
      <c r="AT146" s="31"/>
      <c r="AU146" s="31"/>
      <c r="AV146" s="92"/>
      <c r="AW146" s="92"/>
      <c r="BB146" s="54"/>
      <c r="BF146" s="12"/>
      <c r="BG146" s="6"/>
      <c r="BI146" s="1"/>
      <c r="BJ146" s="6"/>
      <c r="BL146" s="53"/>
    </row>
    <row r="147" spans="2:64">
      <c r="B147"/>
      <c r="C147" s="31"/>
      <c r="D147" s="31"/>
      <c r="E147" s="31"/>
      <c r="H147" s="1"/>
      <c r="I147" s="6"/>
      <c r="J147" s="6"/>
      <c r="K147" s="6"/>
      <c r="N147" s="48"/>
      <c r="O147" s="31"/>
      <c r="P147" s="31"/>
      <c r="Q147" s="31"/>
      <c r="U147" s="31"/>
      <c r="V147" s="31"/>
      <c r="W147" s="31"/>
      <c r="Z147"/>
      <c r="AA147" s="31"/>
      <c r="AB147" s="31"/>
      <c r="AC147" s="31"/>
      <c r="AF147"/>
      <c r="AG147"/>
      <c r="AH147"/>
      <c r="AI147"/>
      <c r="AR147" s="1"/>
      <c r="AS147" s="31"/>
      <c r="AT147" s="31"/>
      <c r="AU147" s="31"/>
      <c r="AV147" s="92"/>
      <c r="AW147" s="92"/>
      <c r="BB147" s="54"/>
      <c r="BF147" s="12"/>
      <c r="BG147" s="6"/>
      <c r="BI147" s="1"/>
      <c r="BJ147" s="6"/>
      <c r="BL147" s="53"/>
    </row>
    <row r="148" spans="2:64">
      <c r="B148"/>
      <c r="C148" s="31"/>
      <c r="D148" s="31"/>
      <c r="E148" s="31"/>
      <c r="H148" s="1"/>
      <c r="I148" s="6"/>
      <c r="J148" s="6"/>
      <c r="K148" s="6"/>
      <c r="N148" s="48"/>
      <c r="O148" s="31"/>
      <c r="P148" s="31"/>
      <c r="Q148" s="31"/>
      <c r="U148" s="31"/>
      <c r="V148" s="31"/>
      <c r="W148" s="31"/>
      <c r="Z148"/>
      <c r="AA148" s="31"/>
      <c r="AB148" s="31"/>
      <c r="AC148" s="31"/>
      <c r="AF148"/>
      <c r="AG148"/>
      <c r="AH148"/>
      <c r="AI148"/>
      <c r="AR148" s="1"/>
      <c r="AS148" s="31"/>
      <c r="AT148" s="31"/>
      <c r="AU148" s="31"/>
      <c r="AV148" s="92"/>
      <c r="AW148" s="92"/>
      <c r="BB148" s="54"/>
      <c r="BF148" s="12"/>
      <c r="BG148" s="6"/>
      <c r="BI148" s="1"/>
      <c r="BJ148" s="6"/>
      <c r="BL148" s="53"/>
    </row>
    <row r="149" spans="2:64">
      <c r="B149"/>
      <c r="C149" s="31"/>
      <c r="D149" s="31"/>
      <c r="E149" s="31"/>
      <c r="H149" s="1"/>
      <c r="I149" s="6"/>
      <c r="J149" s="6"/>
      <c r="K149" s="6"/>
      <c r="N149" s="48"/>
      <c r="O149" s="31"/>
      <c r="P149" s="31"/>
      <c r="Q149" s="31"/>
      <c r="U149" s="31"/>
      <c r="V149" s="31"/>
      <c r="W149" s="31"/>
      <c r="Z149"/>
      <c r="AA149" s="31"/>
      <c r="AB149" s="31"/>
      <c r="AC149" s="31"/>
      <c r="AF149"/>
      <c r="AG149"/>
      <c r="AH149"/>
      <c r="AI149"/>
      <c r="AR149" s="1"/>
      <c r="AS149" s="31"/>
      <c r="AT149" s="31"/>
      <c r="AU149" s="31"/>
      <c r="AV149" s="92"/>
      <c r="AW149" s="92"/>
      <c r="BB149" s="54"/>
      <c r="BF149" s="12"/>
      <c r="BG149" s="6"/>
      <c r="BI149" s="1"/>
      <c r="BJ149" s="6"/>
      <c r="BL149" s="53"/>
    </row>
    <row r="150" spans="2:64">
      <c r="B150"/>
      <c r="C150" s="31"/>
      <c r="D150" s="31"/>
      <c r="E150" s="31"/>
      <c r="H150" s="1"/>
      <c r="I150" s="6"/>
      <c r="J150" s="6"/>
      <c r="K150" s="6"/>
      <c r="N150" s="48"/>
      <c r="O150" s="31"/>
      <c r="P150" s="31"/>
      <c r="Q150" s="31"/>
      <c r="U150" s="31"/>
      <c r="V150" s="31"/>
      <c r="W150" s="31"/>
      <c r="Z150"/>
      <c r="AA150" s="31"/>
      <c r="AB150" s="31"/>
      <c r="AC150" s="31"/>
      <c r="AF150"/>
      <c r="AG150"/>
      <c r="AH150"/>
      <c r="AI150"/>
      <c r="AR150" s="1"/>
      <c r="AS150" s="31"/>
      <c r="AT150" s="31"/>
      <c r="AU150" s="31"/>
      <c r="AV150" s="92"/>
      <c r="AW150" s="92"/>
      <c r="BB150" s="54"/>
      <c r="BF150" s="12"/>
      <c r="BG150" s="6"/>
      <c r="BI150" s="1"/>
      <c r="BJ150" s="6"/>
      <c r="BL150" s="53"/>
    </row>
    <row r="151" spans="2:64">
      <c r="B151"/>
      <c r="C151" s="31"/>
      <c r="D151" s="31"/>
      <c r="E151" s="31"/>
      <c r="H151" s="1"/>
      <c r="I151" s="6"/>
      <c r="J151" s="6"/>
      <c r="K151" s="6"/>
      <c r="N151" s="48"/>
      <c r="O151" s="31"/>
      <c r="P151" s="31"/>
      <c r="Q151" s="31"/>
      <c r="U151" s="31"/>
      <c r="V151" s="31"/>
      <c r="W151" s="31"/>
      <c r="Z151"/>
      <c r="AA151" s="31"/>
      <c r="AB151" s="31"/>
      <c r="AC151" s="31"/>
      <c r="AF151"/>
      <c r="AG151"/>
      <c r="AH151"/>
      <c r="AI151"/>
      <c r="AR151" s="1"/>
      <c r="AS151" s="31"/>
      <c r="AT151" s="31"/>
      <c r="AU151" s="31"/>
      <c r="AV151" s="92"/>
      <c r="AW151" s="92"/>
      <c r="BB151" s="54"/>
      <c r="BF151" s="12"/>
      <c r="BG151" s="6"/>
      <c r="BI151" s="1"/>
      <c r="BJ151" s="6"/>
      <c r="BL151" s="53"/>
    </row>
    <row r="152" spans="2:64">
      <c r="B152"/>
      <c r="C152" s="31"/>
      <c r="D152" s="31"/>
      <c r="E152" s="31"/>
      <c r="H152" s="1"/>
      <c r="I152" s="6"/>
      <c r="J152" s="6"/>
      <c r="K152" s="6"/>
      <c r="N152" s="48"/>
      <c r="O152" s="31"/>
      <c r="P152" s="31"/>
      <c r="Q152" s="31"/>
      <c r="U152" s="31"/>
      <c r="V152" s="31"/>
      <c r="W152" s="31"/>
      <c r="Z152"/>
      <c r="AA152" s="31"/>
      <c r="AB152" s="31"/>
      <c r="AC152" s="31"/>
      <c r="AF152"/>
      <c r="AG152"/>
      <c r="AH152"/>
      <c r="AI152"/>
      <c r="AR152" s="1"/>
      <c r="AS152" s="31"/>
      <c r="AT152" s="31"/>
      <c r="AU152" s="31"/>
      <c r="AV152" s="92"/>
      <c r="AW152" s="92"/>
      <c r="BB152" s="54"/>
      <c r="BF152" s="12"/>
      <c r="BG152" s="6"/>
      <c r="BI152" s="1"/>
      <c r="BJ152" s="6"/>
      <c r="BL152" s="53"/>
    </row>
    <row r="153" spans="2:64">
      <c r="B153"/>
      <c r="C153" s="31"/>
      <c r="D153" s="31"/>
      <c r="E153" s="31"/>
      <c r="H153" s="1"/>
      <c r="I153" s="6"/>
      <c r="J153" s="6"/>
      <c r="K153" s="6"/>
      <c r="N153" s="48"/>
      <c r="O153" s="31"/>
      <c r="P153" s="31"/>
      <c r="Q153" s="31"/>
      <c r="U153" s="31"/>
      <c r="V153" s="31"/>
      <c r="W153" s="31"/>
      <c r="Z153"/>
      <c r="AA153" s="31"/>
      <c r="AB153" s="31"/>
      <c r="AC153" s="31"/>
      <c r="AF153"/>
      <c r="AG153"/>
      <c r="AH153"/>
      <c r="AI153"/>
      <c r="AR153" s="1"/>
      <c r="AS153" s="31"/>
      <c r="AT153" s="31"/>
      <c r="AU153" s="31"/>
      <c r="AV153" s="92"/>
      <c r="AW153" s="92"/>
      <c r="BB153" s="54"/>
      <c r="BF153" s="12"/>
      <c r="BG153" s="6"/>
      <c r="BI153" s="1"/>
      <c r="BJ153" s="6"/>
      <c r="BL153" s="53"/>
    </row>
    <row r="154" spans="2:64">
      <c r="B154"/>
      <c r="C154" s="31"/>
      <c r="D154" s="31"/>
      <c r="E154" s="31"/>
      <c r="H154" s="1"/>
      <c r="I154" s="6"/>
      <c r="J154" s="6"/>
      <c r="K154" s="6"/>
      <c r="N154" s="48"/>
      <c r="O154" s="31"/>
      <c r="P154" s="31"/>
      <c r="Q154" s="31"/>
      <c r="U154" s="31"/>
      <c r="V154" s="31"/>
      <c r="W154" s="31"/>
      <c r="Z154"/>
      <c r="AA154" s="31"/>
      <c r="AB154" s="31"/>
      <c r="AC154" s="31"/>
      <c r="AF154"/>
      <c r="AG154"/>
      <c r="AH154"/>
      <c r="AI154"/>
      <c r="AR154" s="1"/>
      <c r="AS154" s="31"/>
      <c r="AT154" s="31"/>
      <c r="AU154" s="31"/>
      <c r="AV154" s="92"/>
      <c r="AW154" s="92"/>
      <c r="BB154" s="54"/>
      <c r="BF154" s="12"/>
      <c r="BG154" s="6"/>
      <c r="BI154" s="1"/>
      <c r="BJ154" s="6"/>
      <c r="BL154" s="53"/>
    </row>
    <row r="155" spans="2:64">
      <c r="B155"/>
      <c r="C155" s="31"/>
      <c r="D155" s="31"/>
      <c r="E155" s="31"/>
      <c r="H155" s="1"/>
      <c r="I155" s="6"/>
      <c r="J155" s="6"/>
      <c r="K155" s="6"/>
      <c r="N155" s="48"/>
      <c r="O155" s="31"/>
      <c r="P155" s="31"/>
      <c r="Q155" s="31"/>
      <c r="U155" s="31"/>
      <c r="V155" s="31"/>
      <c r="W155" s="31"/>
      <c r="Z155"/>
      <c r="AA155" s="31"/>
      <c r="AB155" s="31"/>
      <c r="AC155" s="31"/>
      <c r="AF155"/>
      <c r="AG155"/>
      <c r="AH155"/>
      <c r="AI155"/>
      <c r="AR155" s="1"/>
      <c r="AS155" s="31"/>
      <c r="AT155" s="31"/>
      <c r="AU155" s="31"/>
      <c r="AV155" s="92"/>
      <c r="AW155" s="92"/>
      <c r="BB155" s="54"/>
      <c r="BF155" s="12"/>
      <c r="BG155" s="6"/>
      <c r="BI155" s="1"/>
      <c r="BJ155" s="6"/>
      <c r="BL155" s="53"/>
    </row>
    <row r="156" spans="2:64">
      <c r="B156"/>
      <c r="C156" s="31"/>
      <c r="D156" s="31"/>
      <c r="E156" s="31"/>
      <c r="H156" s="1"/>
      <c r="I156" s="6"/>
      <c r="J156" s="6"/>
      <c r="K156" s="6"/>
      <c r="N156" s="48"/>
      <c r="O156" s="31"/>
      <c r="P156" s="31"/>
      <c r="Q156" s="31"/>
      <c r="U156" s="31"/>
      <c r="V156" s="31"/>
      <c r="W156" s="31"/>
      <c r="Z156"/>
      <c r="AA156" s="31"/>
      <c r="AB156" s="31"/>
      <c r="AC156" s="31"/>
      <c r="AF156"/>
      <c r="AG156"/>
      <c r="AH156"/>
      <c r="AI156"/>
      <c r="AR156" s="1"/>
      <c r="AS156" s="31"/>
      <c r="AT156" s="31"/>
      <c r="AU156" s="31"/>
      <c r="AV156" s="92"/>
      <c r="AW156" s="92"/>
      <c r="BB156" s="54"/>
      <c r="BF156" s="12"/>
      <c r="BG156" s="6"/>
      <c r="BI156" s="1"/>
      <c r="BJ156" s="6"/>
      <c r="BL156" s="53"/>
    </row>
    <row r="157" spans="2:64">
      <c r="B157"/>
      <c r="C157" s="31"/>
      <c r="D157" s="31"/>
      <c r="E157" s="31"/>
      <c r="H157" s="1"/>
      <c r="I157" s="6"/>
      <c r="J157" s="6"/>
      <c r="K157" s="6"/>
      <c r="N157" s="48"/>
      <c r="O157" s="31"/>
      <c r="P157" s="31"/>
      <c r="Q157" s="31"/>
      <c r="U157" s="31"/>
      <c r="V157" s="31"/>
      <c r="W157" s="31"/>
      <c r="Z157"/>
      <c r="AA157" s="31"/>
      <c r="AB157" s="31"/>
      <c r="AC157" s="31"/>
      <c r="AF157"/>
      <c r="AG157"/>
      <c r="AH157"/>
      <c r="AI157"/>
      <c r="AR157" s="1"/>
      <c r="AS157" s="31"/>
      <c r="AT157" s="31"/>
      <c r="AU157" s="31"/>
      <c r="AV157" s="92"/>
      <c r="AW157" s="92"/>
      <c r="BB157" s="54"/>
      <c r="BF157" s="12"/>
      <c r="BG157" s="6"/>
      <c r="BI157" s="1"/>
      <c r="BJ157" s="6"/>
      <c r="BL157" s="53"/>
    </row>
    <row r="158" spans="2:64">
      <c r="B158"/>
      <c r="C158" s="31"/>
      <c r="D158" s="31"/>
      <c r="E158" s="31"/>
      <c r="H158" s="1"/>
      <c r="I158" s="6"/>
      <c r="J158" s="6"/>
      <c r="K158" s="6"/>
      <c r="N158" s="48"/>
      <c r="O158" s="31"/>
      <c r="P158" s="31"/>
      <c r="Q158" s="31"/>
      <c r="U158" s="31"/>
      <c r="V158" s="31"/>
      <c r="W158" s="31"/>
      <c r="Z158"/>
      <c r="AA158" s="31"/>
      <c r="AB158" s="31"/>
      <c r="AC158" s="31"/>
      <c r="AF158"/>
      <c r="AG158"/>
      <c r="AH158"/>
      <c r="AI158"/>
      <c r="AR158" s="1"/>
      <c r="AS158" s="31"/>
      <c r="AT158" s="31"/>
      <c r="AU158" s="31"/>
      <c r="AV158" s="92"/>
      <c r="AW158" s="92"/>
      <c r="BB158" s="54"/>
      <c r="BF158" s="12"/>
      <c r="BG158" s="6"/>
      <c r="BI158" s="1"/>
      <c r="BJ158" s="6"/>
      <c r="BL158" s="53"/>
    </row>
    <row r="159" spans="2:64">
      <c r="B159"/>
      <c r="C159" s="31"/>
      <c r="D159" s="31"/>
      <c r="E159" s="31"/>
      <c r="H159" s="1"/>
      <c r="I159" s="6"/>
      <c r="J159" s="6"/>
      <c r="K159" s="6"/>
      <c r="N159" s="48"/>
      <c r="O159" s="31"/>
      <c r="P159" s="31"/>
      <c r="Q159" s="31"/>
      <c r="U159" s="31"/>
      <c r="V159" s="31"/>
      <c r="W159" s="31"/>
      <c r="Z159"/>
      <c r="AA159" s="31"/>
      <c r="AB159" s="31"/>
      <c r="AC159" s="31"/>
      <c r="AF159"/>
      <c r="AG159"/>
      <c r="AH159"/>
      <c r="AI159"/>
      <c r="AR159" s="1"/>
      <c r="AS159" s="31"/>
      <c r="AT159" s="31"/>
      <c r="AU159" s="31"/>
      <c r="AV159" s="92"/>
      <c r="AW159" s="92"/>
      <c r="BB159" s="54"/>
      <c r="BF159" s="12"/>
      <c r="BG159" s="6"/>
      <c r="BI159" s="1"/>
      <c r="BJ159" s="6"/>
      <c r="BL159" s="53"/>
    </row>
    <row r="160" spans="2:64">
      <c r="B160"/>
      <c r="C160" s="31"/>
      <c r="D160" s="31"/>
      <c r="E160" s="31"/>
      <c r="H160" s="1"/>
      <c r="I160" s="6"/>
      <c r="J160" s="6"/>
      <c r="K160" s="6"/>
      <c r="N160" s="48"/>
      <c r="O160" s="31"/>
      <c r="P160" s="31"/>
      <c r="Q160" s="31"/>
      <c r="U160" s="31"/>
      <c r="V160" s="31"/>
      <c r="W160" s="31"/>
      <c r="Z160"/>
      <c r="AA160" s="31"/>
      <c r="AB160" s="31"/>
      <c r="AC160" s="31"/>
      <c r="AF160"/>
      <c r="AG160"/>
      <c r="AH160"/>
      <c r="AI160"/>
      <c r="AR160" s="1"/>
      <c r="AS160" s="31"/>
      <c r="AT160" s="31"/>
      <c r="AU160" s="31"/>
      <c r="AV160" s="92"/>
      <c r="AW160" s="92"/>
      <c r="BB160" s="54"/>
      <c r="BF160" s="12"/>
      <c r="BG160" s="6"/>
      <c r="BI160" s="1"/>
      <c r="BJ160" s="6"/>
      <c r="BL160" s="53"/>
    </row>
    <row r="161" spans="2:64">
      <c r="B161"/>
      <c r="C161" s="31"/>
      <c r="D161" s="31"/>
      <c r="E161" s="31"/>
      <c r="H161" s="1"/>
      <c r="I161" s="6"/>
      <c r="J161" s="6"/>
      <c r="K161" s="6"/>
      <c r="N161" s="48"/>
      <c r="O161" s="31"/>
      <c r="P161" s="31"/>
      <c r="Q161" s="31"/>
      <c r="U161" s="31"/>
      <c r="V161" s="31"/>
      <c r="W161" s="31"/>
      <c r="Z161"/>
      <c r="AA161" s="31"/>
      <c r="AB161" s="31"/>
      <c r="AC161" s="31"/>
      <c r="AF161"/>
      <c r="AG161"/>
      <c r="AH161"/>
      <c r="AI161"/>
      <c r="AR161" s="1"/>
      <c r="AS161" s="31"/>
      <c r="AT161" s="31"/>
      <c r="AU161" s="31"/>
      <c r="AV161" s="92"/>
      <c r="AW161" s="92"/>
      <c r="BB161" s="54"/>
      <c r="BF161" s="12"/>
      <c r="BG161" s="6"/>
      <c r="BI161" s="1"/>
      <c r="BJ161" s="6"/>
      <c r="BL161" s="53"/>
    </row>
    <row r="162" spans="2:64">
      <c r="B162"/>
      <c r="C162" s="31"/>
      <c r="D162" s="31"/>
      <c r="E162" s="31"/>
      <c r="H162" s="1"/>
      <c r="I162" s="6"/>
      <c r="J162" s="6"/>
      <c r="K162" s="6"/>
      <c r="N162" s="48"/>
      <c r="O162" s="31"/>
      <c r="P162" s="31"/>
      <c r="Q162" s="31"/>
      <c r="U162" s="31"/>
      <c r="V162" s="31"/>
      <c r="W162" s="31"/>
      <c r="Z162"/>
      <c r="AA162" s="31"/>
      <c r="AB162" s="31"/>
      <c r="AC162" s="31"/>
      <c r="AF162"/>
      <c r="AG162"/>
      <c r="AH162"/>
      <c r="AI162"/>
      <c r="AR162" s="1"/>
      <c r="AS162" s="31"/>
      <c r="AT162" s="31"/>
      <c r="AU162" s="31"/>
      <c r="AV162" s="92"/>
      <c r="AW162" s="92"/>
      <c r="BB162" s="54"/>
      <c r="BF162" s="12"/>
      <c r="BG162" s="6"/>
      <c r="BI162" s="1"/>
      <c r="BJ162" s="6"/>
      <c r="BL162" s="53"/>
    </row>
    <row r="163" spans="2:64">
      <c r="B163"/>
      <c r="C163" s="31"/>
      <c r="D163" s="31"/>
      <c r="E163" s="31"/>
      <c r="H163" s="1"/>
      <c r="I163" s="6"/>
      <c r="J163" s="6"/>
      <c r="K163" s="6"/>
      <c r="N163" s="48"/>
      <c r="O163" s="31"/>
      <c r="P163" s="31"/>
      <c r="Q163" s="31"/>
      <c r="U163" s="31"/>
      <c r="V163" s="31"/>
      <c r="W163" s="31"/>
      <c r="Z163"/>
      <c r="AA163" s="31"/>
      <c r="AB163" s="31"/>
      <c r="AC163" s="31"/>
      <c r="AF163"/>
      <c r="AG163"/>
      <c r="AH163"/>
      <c r="AI163"/>
      <c r="AR163" s="1"/>
      <c r="AS163" s="31"/>
      <c r="AT163" s="31"/>
      <c r="AU163" s="31"/>
      <c r="AV163" s="92"/>
      <c r="AW163" s="92"/>
      <c r="BB163" s="54"/>
      <c r="BF163" s="12"/>
      <c r="BG163" s="6"/>
      <c r="BI163" s="1"/>
      <c r="BJ163" s="6"/>
      <c r="BL163" s="53"/>
    </row>
    <row r="164" spans="2:64">
      <c r="B164"/>
      <c r="C164" s="31"/>
      <c r="D164" s="31"/>
      <c r="E164" s="31"/>
      <c r="H164" s="1"/>
      <c r="I164" s="6"/>
      <c r="J164" s="6"/>
      <c r="K164" s="6"/>
      <c r="N164" s="48"/>
      <c r="O164" s="31"/>
      <c r="P164" s="31"/>
      <c r="Q164" s="31"/>
      <c r="U164" s="31"/>
      <c r="V164" s="31"/>
      <c r="W164" s="31"/>
      <c r="Z164"/>
      <c r="AA164" s="31"/>
      <c r="AB164" s="31"/>
      <c r="AC164" s="31"/>
      <c r="AF164"/>
      <c r="AG164"/>
      <c r="AH164"/>
      <c r="AI164"/>
      <c r="AR164" s="1"/>
      <c r="AS164" s="31"/>
      <c r="AT164" s="31"/>
      <c r="AU164" s="31"/>
      <c r="AV164" s="92"/>
      <c r="AW164" s="92"/>
      <c r="BB164" s="54"/>
      <c r="BF164" s="12"/>
      <c r="BG164" s="6"/>
      <c r="BI164" s="1"/>
      <c r="BJ164" s="6"/>
      <c r="BL164" s="53"/>
    </row>
    <row r="165" spans="2:64">
      <c r="B165"/>
      <c r="C165" s="31"/>
      <c r="D165" s="31"/>
      <c r="E165" s="31"/>
      <c r="H165" s="1"/>
      <c r="I165" s="6"/>
      <c r="J165" s="6"/>
      <c r="K165" s="6"/>
      <c r="N165" s="48"/>
      <c r="O165" s="31"/>
      <c r="P165" s="31"/>
      <c r="Q165" s="31"/>
      <c r="U165" s="31"/>
      <c r="V165" s="31"/>
      <c r="W165" s="31"/>
      <c r="Z165"/>
      <c r="AA165" s="31"/>
      <c r="AB165" s="31"/>
      <c r="AC165" s="31"/>
      <c r="AF165"/>
      <c r="AG165"/>
      <c r="AH165"/>
      <c r="AI165"/>
      <c r="AR165" s="1"/>
      <c r="AS165" s="31"/>
      <c r="AT165" s="31"/>
      <c r="AU165" s="31"/>
      <c r="AV165" s="92"/>
      <c r="AW165" s="92"/>
      <c r="BB165" s="54"/>
      <c r="BF165" s="12"/>
      <c r="BG165" s="6"/>
      <c r="BI165" s="1"/>
      <c r="BJ165" s="6"/>
      <c r="BL165" s="53"/>
    </row>
    <row r="166" spans="2:64">
      <c r="B166"/>
      <c r="C166" s="31"/>
      <c r="D166" s="31"/>
      <c r="E166" s="31"/>
      <c r="H166" s="1"/>
      <c r="I166" s="6"/>
      <c r="J166" s="6"/>
      <c r="K166" s="6"/>
      <c r="N166" s="48"/>
      <c r="O166" s="31"/>
      <c r="P166" s="31"/>
      <c r="Q166" s="31"/>
      <c r="U166" s="31"/>
      <c r="V166" s="31"/>
      <c r="W166" s="31"/>
      <c r="Z166"/>
      <c r="AA166" s="31"/>
      <c r="AB166" s="31"/>
      <c r="AC166" s="31"/>
      <c r="AF166"/>
      <c r="AG166"/>
      <c r="AH166"/>
      <c r="AI166"/>
      <c r="AR166" s="1"/>
      <c r="AS166" s="31"/>
      <c r="AT166" s="31"/>
      <c r="AU166" s="31"/>
      <c r="AV166" s="92"/>
      <c r="AW166" s="92"/>
      <c r="BB166" s="54"/>
      <c r="BF166" s="12"/>
      <c r="BG166" s="6"/>
      <c r="BI166" s="1"/>
      <c r="BJ166" s="6"/>
      <c r="BL166" s="53"/>
    </row>
    <row r="167" spans="2:64">
      <c r="B167"/>
      <c r="C167" s="31"/>
      <c r="D167" s="31"/>
      <c r="E167" s="31"/>
      <c r="H167" s="1"/>
      <c r="I167" s="6"/>
      <c r="J167" s="6"/>
      <c r="K167" s="6"/>
      <c r="N167" s="48"/>
      <c r="O167" s="31"/>
      <c r="P167" s="31"/>
      <c r="Q167" s="31"/>
      <c r="U167" s="31"/>
      <c r="V167" s="31"/>
      <c r="W167" s="31"/>
      <c r="Z167"/>
      <c r="AA167" s="31"/>
      <c r="AB167" s="31"/>
      <c r="AC167" s="31"/>
      <c r="AF167"/>
      <c r="AG167"/>
      <c r="AH167"/>
      <c r="AI167"/>
      <c r="AR167" s="1"/>
      <c r="AS167" s="31"/>
      <c r="AT167" s="31"/>
      <c r="AU167" s="31"/>
      <c r="AV167" s="92"/>
      <c r="AW167" s="92"/>
      <c r="BB167" s="54"/>
      <c r="BF167" s="12"/>
      <c r="BG167" s="6"/>
      <c r="BI167" s="1"/>
      <c r="BJ167" s="6"/>
      <c r="BL167" s="53"/>
    </row>
    <row r="168" spans="2:64">
      <c r="B168"/>
      <c r="C168" s="31"/>
      <c r="D168" s="31"/>
      <c r="E168" s="31"/>
      <c r="H168" s="1"/>
      <c r="I168" s="6"/>
      <c r="J168" s="6"/>
      <c r="K168" s="6"/>
      <c r="N168" s="48"/>
      <c r="O168" s="31"/>
      <c r="P168" s="31"/>
      <c r="Q168" s="31"/>
      <c r="U168" s="31"/>
      <c r="V168" s="31"/>
      <c r="W168" s="31"/>
      <c r="Z168"/>
      <c r="AA168" s="31"/>
      <c r="AB168" s="31"/>
      <c r="AC168" s="31"/>
      <c r="AF168"/>
      <c r="AG168"/>
      <c r="AH168"/>
      <c r="AI168"/>
      <c r="AR168" s="1"/>
      <c r="AS168" s="31"/>
      <c r="AT168" s="31"/>
      <c r="AU168" s="31"/>
      <c r="AV168" s="92"/>
      <c r="AW168" s="92"/>
      <c r="BB168" s="54"/>
      <c r="BF168" s="12"/>
      <c r="BG168" s="6"/>
      <c r="BI168" s="1"/>
      <c r="BJ168" s="6"/>
      <c r="BL168" s="53"/>
    </row>
    <row r="169" spans="2:64">
      <c r="B169"/>
      <c r="C169" s="31"/>
      <c r="D169" s="31"/>
      <c r="E169" s="31"/>
      <c r="H169" s="1"/>
      <c r="I169" s="6"/>
      <c r="J169" s="6"/>
      <c r="K169" s="6"/>
      <c r="N169" s="48"/>
      <c r="O169" s="31"/>
      <c r="P169" s="31"/>
      <c r="Q169" s="31"/>
      <c r="U169" s="31"/>
      <c r="V169" s="31"/>
      <c r="W169" s="31"/>
      <c r="Z169"/>
      <c r="AA169" s="31"/>
      <c r="AB169" s="31"/>
      <c r="AC169" s="31"/>
      <c r="AF169"/>
      <c r="AG169"/>
      <c r="AH169"/>
      <c r="AI169"/>
      <c r="AR169" s="1"/>
      <c r="AS169" s="31"/>
      <c r="AT169" s="31"/>
      <c r="AU169" s="31"/>
      <c r="AV169" s="92"/>
      <c r="AW169" s="92"/>
      <c r="AY169" s="6"/>
      <c r="BB169" s="54"/>
      <c r="BF169" s="12"/>
      <c r="BG169" s="6"/>
      <c r="BI169" s="1"/>
      <c r="BJ169" s="6"/>
      <c r="BL169" s="53"/>
    </row>
    <row r="170" spans="2:64">
      <c r="B170"/>
      <c r="C170" s="31"/>
      <c r="D170" s="31"/>
      <c r="E170" s="31"/>
      <c r="H170" s="1"/>
      <c r="I170" s="6"/>
      <c r="J170" s="6"/>
      <c r="K170" s="6"/>
      <c r="N170" s="48"/>
      <c r="O170" s="31"/>
      <c r="P170" s="31"/>
      <c r="Q170" s="31"/>
      <c r="U170" s="31"/>
      <c r="V170" s="31"/>
      <c r="W170" s="31"/>
      <c r="Z170"/>
      <c r="AA170" s="31"/>
      <c r="AB170" s="31"/>
      <c r="AC170" s="31"/>
      <c r="AF170"/>
      <c r="AG170"/>
      <c r="AH170"/>
      <c r="AI170"/>
      <c r="AR170" s="1"/>
      <c r="AS170" s="31"/>
      <c r="AT170" s="31"/>
      <c r="AU170" s="31"/>
      <c r="AV170" s="92"/>
      <c r="AW170" s="92"/>
      <c r="BB170" s="54"/>
      <c r="BF170" s="12"/>
      <c r="BG170" s="6"/>
      <c r="BI170" s="1"/>
      <c r="BJ170" s="6"/>
      <c r="BL170" s="53"/>
    </row>
    <row r="171" spans="2:64">
      <c r="B171"/>
      <c r="C171" s="31"/>
      <c r="D171" s="31"/>
      <c r="E171" s="31"/>
      <c r="H171" s="1"/>
      <c r="I171" s="6"/>
      <c r="J171" s="6"/>
      <c r="K171" s="6"/>
      <c r="N171" s="48"/>
      <c r="O171" s="31"/>
      <c r="P171" s="31"/>
      <c r="Q171" s="31"/>
      <c r="U171" s="31"/>
      <c r="V171" s="31"/>
      <c r="W171" s="31"/>
      <c r="Z171"/>
      <c r="AA171" s="31"/>
      <c r="AB171" s="31"/>
      <c r="AC171" s="31"/>
      <c r="AF171"/>
      <c r="AG171"/>
      <c r="AH171"/>
      <c r="AI171"/>
      <c r="AR171" s="1"/>
      <c r="AS171" s="31"/>
      <c r="AT171" s="31"/>
      <c r="AU171" s="31"/>
      <c r="AV171" s="92"/>
      <c r="AW171" s="92"/>
      <c r="BB171" s="54"/>
      <c r="BF171" s="12"/>
      <c r="BG171" s="6"/>
      <c r="BI171" s="1"/>
      <c r="BJ171" s="6"/>
      <c r="BL171" s="53"/>
    </row>
    <row r="172" spans="2:64">
      <c r="B172"/>
      <c r="C172" s="31"/>
      <c r="D172" s="31"/>
      <c r="E172" s="31"/>
      <c r="H172" s="1"/>
      <c r="I172" s="6"/>
      <c r="J172" s="6"/>
      <c r="K172" s="6"/>
      <c r="N172" s="48"/>
      <c r="O172" s="31"/>
      <c r="P172" s="31"/>
      <c r="Q172" s="31"/>
      <c r="U172" s="31"/>
      <c r="V172" s="31"/>
      <c r="W172" s="31"/>
      <c r="Z172"/>
      <c r="AA172" s="31"/>
      <c r="AB172" s="31"/>
      <c r="AC172" s="31"/>
      <c r="AF172"/>
      <c r="AG172"/>
      <c r="AH172"/>
      <c r="AI172"/>
      <c r="AR172" s="1"/>
      <c r="AS172" s="31"/>
      <c r="AT172" s="31"/>
      <c r="AU172" s="31"/>
      <c r="AV172" s="92"/>
      <c r="AW172" s="92"/>
      <c r="BB172" s="54"/>
      <c r="BF172" s="12"/>
      <c r="BG172" s="6"/>
      <c r="BI172" s="1"/>
      <c r="BJ172" s="6"/>
      <c r="BL172" s="53"/>
    </row>
    <row r="173" spans="2:64">
      <c r="B173"/>
      <c r="C173" s="31"/>
      <c r="D173" s="31"/>
      <c r="E173" s="31"/>
      <c r="H173" s="1"/>
      <c r="I173" s="6"/>
      <c r="J173" s="6"/>
      <c r="K173" s="6"/>
      <c r="N173" s="48"/>
      <c r="O173" s="31"/>
      <c r="P173" s="31"/>
      <c r="Q173" s="31"/>
      <c r="U173" s="31"/>
      <c r="V173" s="31"/>
      <c r="W173" s="31"/>
      <c r="Z173"/>
      <c r="AA173" s="31"/>
      <c r="AB173" s="31"/>
      <c r="AC173" s="31"/>
      <c r="AF173"/>
      <c r="AG173"/>
      <c r="AH173"/>
      <c r="AI173"/>
      <c r="AR173" s="1"/>
      <c r="AS173" s="31"/>
      <c r="AT173" s="31"/>
      <c r="AU173" s="31"/>
      <c r="AV173" s="92"/>
      <c r="AW173" s="92"/>
      <c r="BB173" s="54"/>
      <c r="BF173" s="12"/>
      <c r="BG173" s="6"/>
      <c r="BI173" s="1"/>
      <c r="BJ173" s="6"/>
      <c r="BL173" s="53"/>
    </row>
    <row r="174" spans="2:64">
      <c r="B174"/>
      <c r="C174" s="31"/>
      <c r="D174" s="31"/>
      <c r="E174" s="31"/>
      <c r="H174" s="1"/>
      <c r="I174" s="6"/>
      <c r="J174" s="6"/>
      <c r="K174" s="6"/>
      <c r="N174" s="48"/>
      <c r="O174" s="31"/>
      <c r="P174" s="31"/>
      <c r="Q174" s="31"/>
      <c r="U174" s="31"/>
      <c r="V174" s="31"/>
      <c r="W174" s="31"/>
      <c r="Z174"/>
      <c r="AA174" s="31"/>
      <c r="AB174" s="31"/>
      <c r="AC174" s="31"/>
      <c r="AF174"/>
      <c r="AG174"/>
      <c r="AH174"/>
      <c r="AI174"/>
      <c r="AR174" s="1"/>
      <c r="AS174" s="31"/>
      <c r="AT174" s="31"/>
      <c r="AU174" s="31"/>
      <c r="AV174" s="92"/>
      <c r="AW174" s="92"/>
      <c r="BB174" s="54"/>
      <c r="BF174" s="12"/>
      <c r="BG174" s="6"/>
      <c r="BI174" s="1"/>
      <c r="BJ174" s="6"/>
      <c r="BL174" s="53"/>
    </row>
    <row r="175" spans="2:64">
      <c r="B175"/>
      <c r="C175" s="31"/>
      <c r="D175" s="31"/>
      <c r="E175" s="31"/>
      <c r="H175" s="1"/>
      <c r="I175" s="6"/>
      <c r="J175" s="6"/>
      <c r="K175" s="6"/>
      <c r="N175" s="48"/>
      <c r="O175" s="31"/>
      <c r="P175" s="31"/>
      <c r="Q175" s="31"/>
      <c r="U175" s="31"/>
      <c r="V175" s="31"/>
      <c r="W175" s="31"/>
      <c r="Z175"/>
      <c r="AA175" s="31"/>
      <c r="AB175" s="31"/>
      <c r="AC175" s="31"/>
      <c r="AF175"/>
      <c r="AG175"/>
      <c r="AH175"/>
      <c r="AI175"/>
      <c r="AR175" s="1"/>
      <c r="AS175" s="31"/>
      <c r="AT175" s="31"/>
      <c r="AU175" s="31"/>
      <c r="AV175" s="92"/>
      <c r="AW175" s="92"/>
      <c r="BB175" s="54"/>
      <c r="BF175" s="12"/>
      <c r="BG175" s="6"/>
      <c r="BI175" s="1"/>
      <c r="BJ175" s="6"/>
      <c r="BL175" s="53"/>
    </row>
    <row r="176" spans="2:64">
      <c r="B176"/>
      <c r="C176" s="31"/>
      <c r="D176" s="31"/>
      <c r="E176" s="31"/>
      <c r="H176" s="1"/>
      <c r="I176" s="6"/>
      <c r="J176" s="6"/>
      <c r="K176" s="6"/>
      <c r="N176" s="48"/>
      <c r="O176" s="31"/>
      <c r="P176" s="31"/>
      <c r="Q176" s="31"/>
      <c r="U176" s="31"/>
      <c r="V176" s="31"/>
      <c r="W176" s="31"/>
      <c r="Z176"/>
      <c r="AA176" s="31"/>
      <c r="AB176" s="31"/>
      <c r="AC176" s="31"/>
      <c r="AF176"/>
      <c r="AG176"/>
      <c r="AH176"/>
      <c r="AI176"/>
      <c r="AR176" s="1"/>
      <c r="AS176" s="31"/>
      <c r="AT176" s="31"/>
      <c r="AU176" s="31"/>
      <c r="AV176" s="92"/>
      <c r="AW176" s="92"/>
      <c r="BB176" s="54"/>
      <c r="BF176" s="12"/>
      <c r="BG176" s="6"/>
      <c r="BI176" s="1"/>
      <c r="BJ176" s="6"/>
      <c r="BL176" s="53"/>
    </row>
    <row r="177" spans="2:64">
      <c r="B177"/>
      <c r="C177" s="31"/>
      <c r="D177" s="31"/>
      <c r="E177" s="31"/>
      <c r="H177" s="1"/>
      <c r="I177" s="6"/>
      <c r="J177" s="6"/>
      <c r="K177" s="6"/>
      <c r="N177" s="48"/>
      <c r="O177" s="31"/>
      <c r="P177" s="31"/>
      <c r="Q177" s="31"/>
      <c r="U177" s="31"/>
      <c r="V177" s="31"/>
      <c r="W177" s="31"/>
      <c r="Z177"/>
      <c r="AA177" s="31"/>
      <c r="AB177" s="31"/>
      <c r="AC177" s="31"/>
      <c r="AF177"/>
      <c r="AG177"/>
      <c r="AH177"/>
      <c r="AI177"/>
      <c r="AR177" s="1"/>
      <c r="AS177" s="31"/>
      <c r="AT177" s="31"/>
      <c r="AU177" s="31"/>
      <c r="AV177" s="92"/>
      <c r="AW177" s="92"/>
      <c r="BB177" s="54"/>
      <c r="BF177" s="12"/>
      <c r="BG177" s="6"/>
      <c r="BI177" s="1"/>
      <c r="BJ177" s="6"/>
      <c r="BL177" s="53"/>
    </row>
    <row r="178" spans="2:64">
      <c r="B178"/>
      <c r="C178" s="31"/>
      <c r="D178" s="31"/>
      <c r="E178" s="31"/>
      <c r="H178" s="1"/>
      <c r="I178" s="6"/>
      <c r="J178" s="6"/>
      <c r="K178" s="6"/>
      <c r="N178" s="48"/>
      <c r="O178" s="31"/>
      <c r="P178" s="31"/>
      <c r="Q178" s="31"/>
      <c r="U178" s="31"/>
      <c r="V178" s="31"/>
      <c r="W178" s="31"/>
      <c r="Z178"/>
      <c r="AA178" s="31"/>
      <c r="AB178" s="31"/>
      <c r="AC178" s="31"/>
      <c r="AF178"/>
      <c r="AG178"/>
      <c r="AH178"/>
      <c r="AI178"/>
      <c r="AR178" s="1"/>
      <c r="AS178" s="31"/>
      <c r="AT178" s="31"/>
      <c r="AU178" s="31"/>
      <c r="AV178" s="92"/>
      <c r="AW178" s="92"/>
      <c r="BB178" s="54"/>
      <c r="BF178" s="12"/>
      <c r="BG178" s="6"/>
      <c r="BI178" s="1"/>
      <c r="BJ178" s="6"/>
      <c r="BL178" s="53"/>
    </row>
    <row r="179" spans="2:64">
      <c r="B179"/>
      <c r="C179" s="31"/>
      <c r="D179" s="31"/>
      <c r="E179" s="31"/>
      <c r="H179" s="1"/>
      <c r="I179" s="6"/>
      <c r="J179" s="6"/>
      <c r="K179" s="6"/>
      <c r="N179" s="48"/>
      <c r="O179" s="31"/>
      <c r="P179" s="31"/>
      <c r="Q179" s="31"/>
      <c r="U179" s="31"/>
      <c r="V179" s="31"/>
      <c r="W179" s="31"/>
      <c r="Z179"/>
      <c r="AA179" s="31"/>
      <c r="AB179" s="31"/>
      <c r="AC179" s="31"/>
      <c r="AF179"/>
      <c r="AG179"/>
      <c r="AH179"/>
      <c r="AI179"/>
      <c r="AR179" s="1"/>
      <c r="AS179" s="31"/>
      <c r="AT179" s="31"/>
      <c r="AU179" s="31"/>
      <c r="AV179" s="92"/>
      <c r="AW179" s="92"/>
      <c r="BB179" s="54"/>
      <c r="BF179" s="12"/>
      <c r="BG179" s="6"/>
      <c r="BI179" s="1"/>
      <c r="BJ179" s="6"/>
      <c r="BL179" s="53"/>
    </row>
    <row r="180" spans="2:64">
      <c r="B180"/>
      <c r="C180" s="31"/>
      <c r="D180" s="31"/>
      <c r="E180" s="31"/>
      <c r="H180" s="1"/>
      <c r="I180" s="6"/>
      <c r="J180" s="6"/>
      <c r="K180" s="6"/>
      <c r="N180" s="48"/>
      <c r="O180" s="31"/>
      <c r="P180" s="31"/>
      <c r="Q180" s="31"/>
      <c r="U180" s="31"/>
      <c r="V180" s="31"/>
      <c r="W180" s="31"/>
      <c r="Z180"/>
      <c r="AA180" s="31"/>
      <c r="AB180" s="31"/>
      <c r="AC180" s="31"/>
      <c r="AF180"/>
      <c r="AG180"/>
      <c r="AH180"/>
      <c r="AI180"/>
      <c r="AR180" s="1"/>
      <c r="AS180" s="31"/>
      <c r="AT180" s="31"/>
      <c r="AU180" s="31"/>
      <c r="AV180" s="92"/>
      <c r="AW180" s="92"/>
      <c r="BB180" s="54"/>
      <c r="BF180" s="12"/>
      <c r="BG180" s="6"/>
      <c r="BI180" s="1"/>
      <c r="BJ180" s="6"/>
      <c r="BL180" s="53"/>
    </row>
    <row r="181" spans="2:64">
      <c r="B181"/>
      <c r="C181" s="31"/>
      <c r="D181" s="31"/>
      <c r="E181" s="31"/>
      <c r="H181" s="1"/>
      <c r="I181" s="6"/>
      <c r="J181" s="6"/>
      <c r="K181" s="6"/>
      <c r="N181" s="48"/>
      <c r="O181" s="31"/>
      <c r="P181" s="31"/>
      <c r="Q181" s="31"/>
      <c r="U181" s="31"/>
      <c r="V181" s="31"/>
      <c r="W181" s="31"/>
      <c r="Z181"/>
      <c r="AA181" s="31"/>
      <c r="AB181" s="31"/>
      <c r="AC181" s="31"/>
      <c r="AF181"/>
      <c r="AG181"/>
      <c r="AH181"/>
      <c r="AI181"/>
      <c r="AR181" s="1"/>
      <c r="AS181" s="31"/>
      <c r="AT181" s="31"/>
      <c r="AU181" s="31"/>
      <c r="AV181" s="92"/>
      <c r="AW181" s="92"/>
      <c r="BB181" s="54"/>
      <c r="BF181" s="12"/>
      <c r="BG181" s="6"/>
      <c r="BI181" s="1"/>
      <c r="BJ181" s="6"/>
      <c r="BL181" s="53"/>
    </row>
    <row r="182" spans="2:64">
      <c r="B182"/>
      <c r="C182" s="31"/>
      <c r="D182" s="31"/>
      <c r="E182" s="31"/>
      <c r="H182" s="1"/>
      <c r="I182" s="6"/>
      <c r="J182" s="6"/>
      <c r="K182" s="6"/>
      <c r="N182" s="48"/>
      <c r="O182" s="31"/>
      <c r="P182" s="31"/>
      <c r="Q182" s="31"/>
      <c r="U182" s="31"/>
      <c r="V182" s="31"/>
      <c r="W182" s="31"/>
      <c r="Z182"/>
      <c r="AA182" s="31"/>
      <c r="AB182" s="31"/>
      <c r="AC182" s="31"/>
      <c r="AF182"/>
      <c r="AG182"/>
      <c r="AH182"/>
      <c r="AI182"/>
      <c r="AR182" s="1"/>
      <c r="AS182" s="31"/>
      <c r="AT182" s="31"/>
      <c r="AU182" s="31"/>
      <c r="AV182" s="92"/>
      <c r="AW182" s="92"/>
      <c r="BB182" s="54"/>
      <c r="BF182" s="12"/>
      <c r="BG182" s="6"/>
      <c r="BI182" s="1"/>
      <c r="BJ182" s="6"/>
      <c r="BL182" s="53"/>
    </row>
    <row r="183" spans="2:64">
      <c r="B183"/>
      <c r="C183" s="31"/>
      <c r="D183" s="31"/>
      <c r="E183" s="31"/>
      <c r="H183" s="1"/>
      <c r="I183" s="6"/>
      <c r="J183" s="6"/>
      <c r="K183" s="6"/>
      <c r="N183" s="48"/>
      <c r="O183" s="31"/>
      <c r="P183" s="31"/>
      <c r="Q183" s="31"/>
      <c r="U183" s="31"/>
      <c r="V183" s="31"/>
      <c r="W183" s="31"/>
      <c r="Z183"/>
      <c r="AA183" s="31"/>
      <c r="AB183" s="31"/>
      <c r="AC183" s="31"/>
      <c r="AF183"/>
      <c r="AG183"/>
      <c r="AH183"/>
      <c r="AI183"/>
      <c r="AR183" s="1"/>
      <c r="AS183" s="31"/>
      <c r="AT183" s="31"/>
      <c r="AU183" s="31"/>
      <c r="AV183" s="92"/>
      <c r="AW183" s="92"/>
      <c r="BB183" s="54"/>
      <c r="BF183" s="12"/>
      <c r="BG183" s="6"/>
      <c r="BI183" s="1"/>
      <c r="BJ183" s="6"/>
      <c r="BL183" s="53"/>
    </row>
    <row r="184" spans="2:64">
      <c r="B184"/>
      <c r="C184" s="31"/>
      <c r="D184" s="31"/>
      <c r="E184" s="31"/>
      <c r="H184" s="1"/>
      <c r="I184" s="6"/>
      <c r="J184" s="6"/>
      <c r="K184" s="6"/>
      <c r="N184" s="48"/>
      <c r="O184" s="31"/>
      <c r="P184" s="31"/>
      <c r="Q184" s="31"/>
      <c r="U184" s="31"/>
      <c r="V184" s="31"/>
      <c r="W184" s="31"/>
      <c r="Z184"/>
      <c r="AA184" s="31"/>
      <c r="AB184" s="31"/>
      <c r="AC184" s="31"/>
      <c r="AF184"/>
      <c r="AG184"/>
      <c r="AH184"/>
      <c r="AI184"/>
      <c r="AR184" s="1"/>
      <c r="AS184" s="31"/>
      <c r="AT184" s="31"/>
      <c r="AU184" s="31"/>
      <c r="AV184" s="92"/>
      <c r="AW184" s="92"/>
      <c r="BB184" s="54"/>
      <c r="BF184" s="12"/>
      <c r="BG184" s="6"/>
      <c r="BI184" s="1"/>
      <c r="BJ184" s="6"/>
      <c r="BL184" s="53"/>
    </row>
    <row r="185" spans="2:64">
      <c r="B185"/>
      <c r="C185" s="31"/>
      <c r="D185" s="31"/>
      <c r="E185" s="31"/>
      <c r="H185" s="1"/>
      <c r="I185" s="6"/>
      <c r="J185" s="6"/>
      <c r="K185" s="6"/>
      <c r="N185" s="48"/>
      <c r="O185" s="31"/>
      <c r="P185" s="31"/>
      <c r="Q185" s="31"/>
      <c r="U185" s="31"/>
      <c r="V185" s="31"/>
      <c r="W185" s="31"/>
      <c r="Z185"/>
      <c r="AA185" s="31"/>
      <c r="AB185" s="31"/>
      <c r="AC185" s="31"/>
      <c r="AF185"/>
      <c r="AG185"/>
      <c r="AH185"/>
      <c r="AI185"/>
      <c r="AR185" s="1"/>
      <c r="AS185" s="31"/>
      <c r="AT185" s="31"/>
      <c r="AU185" s="31"/>
      <c r="AV185" s="92"/>
      <c r="AW185" s="92"/>
      <c r="BB185" s="54"/>
      <c r="BF185" s="12"/>
      <c r="BG185" s="6"/>
      <c r="BI185" s="1"/>
      <c r="BJ185" s="6"/>
      <c r="BL185" s="53"/>
    </row>
    <row r="186" spans="2:64">
      <c r="B186"/>
      <c r="C186" s="31"/>
      <c r="D186" s="31"/>
      <c r="E186" s="31"/>
      <c r="H186" s="1"/>
      <c r="I186" s="6"/>
      <c r="J186" s="6"/>
      <c r="K186" s="6"/>
      <c r="N186" s="48"/>
      <c r="O186" s="31"/>
      <c r="P186" s="31"/>
      <c r="Q186" s="31"/>
      <c r="U186" s="31"/>
      <c r="V186" s="31"/>
      <c r="W186" s="31"/>
      <c r="Z186"/>
      <c r="AA186" s="31"/>
      <c r="AB186" s="31"/>
      <c r="AC186" s="31"/>
      <c r="AF186"/>
      <c r="AG186"/>
      <c r="AH186"/>
      <c r="AI186"/>
      <c r="AR186" s="1"/>
      <c r="AS186" s="31"/>
      <c r="AT186" s="31"/>
      <c r="AU186" s="31"/>
      <c r="AV186" s="92"/>
      <c r="AW186" s="92"/>
      <c r="BB186" s="54"/>
      <c r="BF186" s="12"/>
      <c r="BG186" s="6"/>
      <c r="BI186" s="1"/>
      <c r="BJ186" s="6"/>
      <c r="BL186" s="53"/>
    </row>
    <row r="187" spans="2:64">
      <c r="B187"/>
      <c r="C187" s="31"/>
      <c r="D187" s="31"/>
      <c r="E187" s="31"/>
      <c r="H187" s="1"/>
      <c r="I187" s="6"/>
      <c r="J187" s="6"/>
      <c r="K187" s="6"/>
      <c r="N187" s="48"/>
      <c r="O187" s="31"/>
      <c r="P187" s="31"/>
      <c r="Q187" s="31"/>
      <c r="U187" s="31"/>
      <c r="V187" s="31"/>
      <c r="W187" s="31"/>
      <c r="Z187"/>
      <c r="AA187" s="31"/>
      <c r="AB187" s="31"/>
      <c r="AC187" s="31"/>
      <c r="AF187"/>
      <c r="AG187"/>
      <c r="AH187"/>
      <c r="AI187"/>
      <c r="AR187" s="1"/>
      <c r="AS187" s="31"/>
      <c r="AT187" s="31"/>
      <c r="AU187" s="31"/>
      <c r="AV187" s="92"/>
      <c r="AW187" s="92"/>
      <c r="BB187" s="54"/>
      <c r="BF187" s="12"/>
      <c r="BG187" s="6"/>
      <c r="BI187" s="1"/>
      <c r="BJ187" s="6"/>
      <c r="BL187" s="53"/>
    </row>
    <row r="188" spans="2:64">
      <c r="B188"/>
      <c r="C188" s="31"/>
      <c r="D188" s="31"/>
      <c r="E188" s="31"/>
      <c r="H188" s="1"/>
      <c r="I188" s="6"/>
      <c r="J188" s="6"/>
      <c r="K188" s="6"/>
      <c r="N188" s="48"/>
      <c r="O188" s="31"/>
      <c r="P188" s="31"/>
      <c r="Q188" s="31"/>
      <c r="U188" s="31"/>
      <c r="V188" s="31"/>
      <c r="W188" s="31"/>
      <c r="Z188"/>
      <c r="AA188" s="31"/>
      <c r="AB188" s="31"/>
      <c r="AC188" s="31"/>
      <c r="AF188"/>
      <c r="AG188"/>
      <c r="AH188"/>
      <c r="AI188"/>
      <c r="AR188" s="1"/>
      <c r="AS188" s="31"/>
      <c r="AT188" s="31"/>
      <c r="AU188" s="31"/>
      <c r="AV188" s="92"/>
      <c r="AW188" s="92"/>
      <c r="BB188" s="54"/>
      <c r="BF188" s="12"/>
      <c r="BG188" s="6"/>
      <c r="BI188" s="1"/>
      <c r="BJ188" s="6"/>
      <c r="BL188" s="53"/>
    </row>
    <row r="189" spans="2:64">
      <c r="B189"/>
      <c r="C189" s="31"/>
      <c r="D189" s="31"/>
      <c r="E189" s="31"/>
      <c r="H189" s="1"/>
      <c r="I189" s="6"/>
      <c r="J189" s="6"/>
      <c r="K189" s="6"/>
      <c r="N189" s="48"/>
      <c r="O189" s="31"/>
      <c r="P189" s="31"/>
      <c r="Q189" s="31"/>
      <c r="U189" s="31"/>
      <c r="V189" s="31"/>
      <c r="W189" s="31"/>
      <c r="Z189"/>
      <c r="AA189" s="31"/>
      <c r="AB189" s="31"/>
      <c r="AC189" s="31"/>
      <c r="AF189"/>
      <c r="AG189"/>
      <c r="AH189"/>
      <c r="AI189"/>
      <c r="AR189" s="1"/>
      <c r="AS189" s="31"/>
      <c r="AT189" s="31"/>
      <c r="AU189" s="31"/>
      <c r="AV189" s="92"/>
      <c r="AW189" s="92"/>
      <c r="BB189" s="54"/>
      <c r="BF189" s="12"/>
      <c r="BG189" s="6"/>
      <c r="BI189" s="1"/>
      <c r="BJ189" s="6"/>
      <c r="BL189" s="53"/>
    </row>
    <row r="190" spans="2:64">
      <c r="B190"/>
      <c r="C190" s="31"/>
      <c r="D190" s="31"/>
      <c r="E190" s="31"/>
      <c r="H190" s="1"/>
      <c r="I190" s="6"/>
      <c r="J190" s="6"/>
      <c r="K190" s="6"/>
      <c r="N190" s="48"/>
      <c r="O190" s="31"/>
      <c r="P190" s="31"/>
      <c r="Q190" s="31"/>
      <c r="U190" s="31"/>
      <c r="V190" s="31"/>
      <c r="W190" s="31"/>
      <c r="Z190"/>
      <c r="AA190" s="31"/>
      <c r="AB190" s="31"/>
      <c r="AC190" s="31"/>
      <c r="AF190"/>
      <c r="AG190"/>
      <c r="AH190"/>
      <c r="AI190"/>
      <c r="AR190" s="1"/>
      <c r="AS190" s="31"/>
      <c r="AT190" s="31"/>
      <c r="AU190" s="31"/>
      <c r="AV190" s="92"/>
      <c r="AW190" s="92"/>
      <c r="BB190" s="54"/>
      <c r="BF190" s="12"/>
      <c r="BG190" s="6"/>
      <c r="BI190" s="1"/>
      <c r="BJ190" s="6"/>
      <c r="BL190" s="53"/>
    </row>
    <row r="191" spans="2:64">
      <c r="B191"/>
      <c r="C191" s="31"/>
      <c r="D191" s="31"/>
      <c r="E191" s="31"/>
      <c r="H191" s="1"/>
      <c r="I191" s="6"/>
      <c r="J191" s="6"/>
      <c r="K191" s="6"/>
      <c r="N191" s="48"/>
      <c r="O191" s="31"/>
      <c r="P191" s="31"/>
      <c r="Q191" s="31"/>
      <c r="U191" s="31"/>
      <c r="V191" s="31"/>
      <c r="W191" s="31"/>
      <c r="Z191"/>
      <c r="AA191" s="31"/>
      <c r="AB191" s="31"/>
      <c r="AC191" s="31"/>
      <c r="AF191"/>
      <c r="AG191"/>
      <c r="AH191"/>
      <c r="AI191"/>
      <c r="AR191" s="1"/>
      <c r="AS191" s="31"/>
      <c r="AT191" s="31"/>
      <c r="AU191" s="31"/>
      <c r="AV191" s="92"/>
      <c r="AW191" s="92"/>
      <c r="BB191" s="54"/>
      <c r="BF191" s="12"/>
      <c r="BG191" s="6"/>
      <c r="BI191" s="1"/>
      <c r="BJ191" s="6"/>
      <c r="BL191" s="53"/>
    </row>
    <row r="192" spans="2:64">
      <c r="B192"/>
      <c r="C192" s="31"/>
      <c r="D192" s="31"/>
      <c r="E192" s="31"/>
      <c r="H192" s="1"/>
      <c r="I192" s="6"/>
      <c r="J192" s="6"/>
      <c r="K192" s="6"/>
      <c r="N192" s="48"/>
      <c r="O192" s="31"/>
      <c r="P192" s="31"/>
      <c r="Q192" s="31"/>
      <c r="U192" s="31"/>
      <c r="V192" s="31"/>
      <c r="W192" s="31"/>
      <c r="Z192"/>
      <c r="AA192" s="31"/>
      <c r="AB192" s="31"/>
      <c r="AC192" s="31"/>
      <c r="AF192"/>
      <c r="AG192"/>
      <c r="AH192"/>
      <c r="AI192"/>
      <c r="AR192" s="1"/>
      <c r="AS192" s="31"/>
      <c r="AT192" s="31"/>
      <c r="AU192" s="31"/>
      <c r="AV192" s="92"/>
      <c r="AW192" s="92"/>
      <c r="BB192" s="54"/>
      <c r="BF192" s="12"/>
      <c r="BG192" s="6"/>
      <c r="BI192" s="1"/>
      <c r="BJ192" s="6"/>
      <c r="BL192" s="53"/>
    </row>
    <row r="193" spans="2:64">
      <c r="B193"/>
      <c r="C193" s="31"/>
      <c r="D193" s="31"/>
      <c r="E193" s="31"/>
      <c r="H193" s="1"/>
      <c r="I193" s="6"/>
      <c r="J193" s="6"/>
      <c r="K193" s="6"/>
      <c r="N193" s="48"/>
      <c r="O193" s="31"/>
      <c r="P193" s="31"/>
      <c r="Q193" s="31"/>
      <c r="U193" s="31"/>
      <c r="V193" s="31"/>
      <c r="W193" s="31"/>
      <c r="Z193"/>
      <c r="AA193" s="31"/>
      <c r="AB193" s="31"/>
      <c r="AC193" s="31"/>
      <c r="AF193"/>
      <c r="AG193"/>
      <c r="AH193"/>
      <c r="AI193"/>
      <c r="AR193" s="1"/>
      <c r="AS193" s="31"/>
      <c r="AT193" s="31"/>
      <c r="AU193" s="31"/>
      <c r="AV193" s="92"/>
      <c r="AW193" s="92"/>
      <c r="BB193" s="54"/>
      <c r="BF193" s="12"/>
      <c r="BG193" s="6"/>
      <c r="BI193" s="1"/>
      <c r="BJ193" s="6"/>
      <c r="BL193" s="53"/>
    </row>
    <row r="194" spans="2:64">
      <c r="B194"/>
      <c r="C194" s="31"/>
      <c r="D194" s="31"/>
      <c r="E194" s="31"/>
      <c r="H194" s="1"/>
      <c r="I194" s="6"/>
      <c r="J194" s="6"/>
      <c r="K194" s="6"/>
      <c r="N194" s="48"/>
      <c r="O194" s="31"/>
      <c r="P194" s="31"/>
      <c r="Q194" s="31"/>
      <c r="U194" s="31"/>
      <c r="V194" s="31"/>
      <c r="W194" s="31"/>
      <c r="Z194"/>
      <c r="AA194" s="31"/>
      <c r="AB194" s="31"/>
      <c r="AC194" s="31"/>
      <c r="AF194"/>
      <c r="AG194"/>
      <c r="AH194"/>
      <c r="AI194"/>
      <c r="AR194" s="1"/>
      <c r="AS194" s="31"/>
      <c r="AT194" s="31"/>
      <c r="AU194" s="31"/>
      <c r="AV194" s="92"/>
      <c r="AW194" s="92"/>
      <c r="BB194" s="54"/>
      <c r="BF194" s="12"/>
      <c r="BG194" s="6"/>
      <c r="BI194" s="1"/>
      <c r="BJ194" s="6"/>
      <c r="BL194" s="53"/>
    </row>
    <row r="195" spans="2:64">
      <c r="B195"/>
      <c r="C195" s="31"/>
      <c r="D195" s="31"/>
      <c r="E195" s="31"/>
      <c r="H195" s="1"/>
      <c r="I195" s="6"/>
      <c r="J195" s="6"/>
      <c r="K195" s="6"/>
      <c r="N195" s="48"/>
      <c r="O195" s="31"/>
      <c r="P195" s="31"/>
      <c r="Q195" s="31"/>
      <c r="U195" s="31"/>
      <c r="V195" s="31"/>
      <c r="W195" s="31"/>
      <c r="Z195"/>
      <c r="AA195" s="31"/>
      <c r="AB195" s="31"/>
      <c r="AC195" s="31"/>
      <c r="AF195"/>
      <c r="AG195"/>
      <c r="AH195"/>
      <c r="AI195"/>
      <c r="AR195" s="1"/>
      <c r="AS195" s="31"/>
      <c r="AT195" s="31"/>
      <c r="AU195" s="31"/>
      <c r="AV195" s="92"/>
      <c r="AW195" s="92"/>
      <c r="BB195" s="54"/>
      <c r="BF195" s="12"/>
      <c r="BG195" s="6"/>
      <c r="BI195" s="1"/>
      <c r="BJ195" s="6"/>
      <c r="BL195" s="53"/>
    </row>
    <row r="196" spans="2:64">
      <c r="B196"/>
      <c r="C196" s="31"/>
      <c r="D196" s="31"/>
      <c r="E196" s="31"/>
      <c r="H196" s="1"/>
      <c r="I196" s="6"/>
      <c r="J196" s="6"/>
      <c r="K196" s="6"/>
      <c r="N196" s="48"/>
      <c r="O196" s="31"/>
      <c r="P196" s="31"/>
      <c r="Q196" s="31"/>
      <c r="U196" s="31"/>
      <c r="V196" s="31"/>
      <c r="W196" s="31"/>
      <c r="Z196"/>
      <c r="AA196" s="31"/>
      <c r="AB196" s="31"/>
      <c r="AC196" s="31"/>
      <c r="AF196"/>
      <c r="AG196"/>
      <c r="AH196"/>
      <c r="AI196"/>
      <c r="AR196" s="1"/>
      <c r="AS196" s="31"/>
      <c r="AT196" s="31"/>
      <c r="AU196" s="31"/>
      <c r="AV196" s="92"/>
      <c r="AW196" s="92"/>
      <c r="BB196" s="54"/>
      <c r="BF196" s="12"/>
      <c r="BG196" s="6"/>
      <c r="BI196" s="1"/>
      <c r="BJ196" s="6"/>
      <c r="BL196" s="53"/>
    </row>
    <row r="197" spans="2:64">
      <c r="B197"/>
      <c r="C197" s="31"/>
      <c r="D197" s="31"/>
      <c r="E197" s="31"/>
      <c r="H197" s="1"/>
      <c r="I197" s="6"/>
      <c r="J197" s="6"/>
      <c r="K197" s="6"/>
      <c r="N197" s="48"/>
      <c r="O197" s="31"/>
      <c r="P197" s="31"/>
      <c r="Q197" s="31"/>
      <c r="U197" s="31"/>
      <c r="V197" s="31"/>
      <c r="W197" s="31"/>
      <c r="Z197"/>
      <c r="AA197" s="31"/>
      <c r="AB197" s="31"/>
      <c r="AC197" s="31"/>
      <c r="AF197"/>
      <c r="AG197"/>
      <c r="AH197"/>
      <c r="AI197"/>
      <c r="AR197" s="1"/>
      <c r="AS197" s="31"/>
      <c r="AT197" s="31"/>
      <c r="AU197" s="31"/>
      <c r="AV197" s="92"/>
      <c r="AW197" s="92"/>
      <c r="BB197" s="54"/>
      <c r="BF197" s="12"/>
      <c r="BG197" s="6"/>
      <c r="BI197" s="1"/>
      <c r="BJ197" s="6"/>
      <c r="BL197" s="53"/>
    </row>
    <row r="198" spans="2:64">
      <c r="B198"/>
      <c r="C198" s="31"/>
      <c r="D198" s="31"/>
      <c r="E198" s="31"/>
      <c r="H198" s="1"/>
      <c r="I198" s="6"/>
      <c r="J198" s="6"/>
      <c r="K198" s="6"/>
      <c r="N198" s="48"/>
      <c r="O198" s="31"/>
      <c r="P198" s="31"/>
      <c r="Q198" s="31"/>
      <c r="U198" s="31"/>
      <c r="V198" s="31"/>
      <c r="W198" s="31"/>
      <c r="Z198"/>
      <c r="AA198" s="31"/>
      <c r="AB198" s="31"/>
      <c r="AC198" s="31"/>
      <c r="AF198"/>
      <c r="AG198"/>
      <c r="AH198"/>
      <c r="AI198"/>
      <c r="AR198" s="1"/>
      <c r="AS198" s="31"/>
      <c r="AT198" s="31"/>
      <c r="AU198" s="31"/>
      <c r="AV198" s="92"/>
      <c r="AW198" s="92"/>
      <c r="BB198" s="54"/>
      <c r="BF198" s="12"/>
      <c r="BG198" s="6"/>
      <c r="BI198" s="1"/>
      <c r="BJ198" s="6"/>
      <c r="BL198" s="53"/>
    </row>
    <row r="199" spans="2:64">
      <c r="B199"/>
      <c r="C199" s="31"/>
      <c r="D199" s="31"/>
      <c r="E199" s="31"/>
      <c r="H199" s="1"/>
      <c r="I199" s="6"/>
      <c r="J199" s="6"/>
      <c r="K199" s="6"/>
      <c r="N199" s="48"/>
      <c r="O199" s="31"/>
      <c r="P199" s="31"/>
      <c r="Q199" s="31"/>
      <c r="U199" s="31"/>
      <c r="V199" s="31"/>
      <c r="W199" s="31"/>
      <c r="Z199"/>
      <c r="AA199" s="31"/>
      <c r="AB199" s="31"/>
      <c r="AC199" s="31"/>
      <c r="AF199"/>
      <c r="AG199"/>
      <c r="AH199"/>
      <c r="AI199"/>
      <c r="AR199" s="1"/>
      <c r="AS199" s="31"/>
      <c r="AT199" s="31"/>
      <c r="AU199" s="31"/>
      <c r="AV199" s="92"/>
      <c r="AW199" s="92"/>
      <c r="BB199" s="54"/>
      <c r="BF199" s="12"/>
      <c r="BG199" s="6"/>
      <c r="BI199" s="1"/>
      <c r="BJ199" s="6"/>
      <c r="BL199" s="53"/>
    </row>
    <row r="200" spans="2:64">
      <c r="B200"/>
      <c r="C200" s="31"/>
      <c r="D200" s="31"/>
      <c r="E200" s="31"/>
      <c r="H200" s="1"/>
      <c r="I200" s="6"/>
      <c r="J200" s="6"/>
      <c r="K200" s="6"/>
      <c r="N200" s="48"/>
      <c r="O200" s="31"/>
      <c r="P200" s="31"/>
      <c r="Q200" s="31"/>
      <c r="U200" s="31"/>
      <c r="V200" s="31"/>
      <c r="W200" s="31"/>
      <c r="Z200"/>
      <c r="AA200" s="31"/>
      <c r="AB200" s="31"/>
      <c r="AC200" s="31"/>
      <c r="AF200"/>
      <c r="AG200"/>
      <c r="AH200"/>
      <c r="AI200"/>
      <c r="AR200" s="1"/>
      <c r="AS200" s="31"/>
      <c r="AT200" s="31"/>
      <c r="AU200" s="31"/>
      <c r="AV200" s="92"/>
      <c r="AW200" s="92"/>
      <c r="BB200" s="54"/>
      <c r="BF200" s="12"/>
      <c r="BG200" s="6"/>
      <c r="BI200" s="1"/>
      <c r="BJ200" s="6"/>
      <c r="BL200" s="53"/>
    </row>
    <row r="201" spans="2:64">
      <c r="B201"/>
      <c r="C201" s="31"/>
      <c r="D201" s="31"/>
      <c r="E201" s="31"/>
      <c r="H201" s="1"/>
      <c r="I201" s="6"/>
      <c r="J201" s="6"/>
      <c r="K201" s="6"/>
      <c r="N201" s="48"/>
      <c r="O201" s="31"/>
      <c r="P201" s="31"/>
      <c r="Q201" s="31"/>
      <c r="U201" s="31"/>
      <c r="V201" s="31"/>
      <c r="W201" s="31"/>
      <c r="Z201"/>
      <c r="AA201" s="31"/>
      <c r="AB201" s="31"/>
      <c r="AC201" s="31"/>
      <c r="AF201"/>
      <c r="AG201"/>
      <c r="AH201"/>
      <c r="AI201"/>
      <c r="AR201" s="1"/>
      <c r="AS201" s="31"/>
      <c r="AT201" s="31"/>
      <c r="AU201" s="31"/>
      <c r="AV201" s="92"/>
      <c r="AW201" s="92"/>
      <c r="BB201" s="54"/>
      <c r="BF201" s="12"/>
      <c r="BG201" s="6"/>
      <c r="BI201" s="1"/>
      <c r="BJ201" s="6"/>
      <c r="BL201" s="53"/>
    </row>
    <row r="202" spans="2:64">
      <c r="B202"/>
      <c r="C202" s="31"/>
      <c r="D202" s="31"/>
      <c r="E202" s="31"/>
      <c r="H202" s="1"/>
      <c r="I202" s="6"/>
      <c r="J202" s="6"/>
      <c r="K202" s="6"/>
      <c r="N202" s="48"/>
      <c r="O202" s="6"/>
      <c r="P202" s="6"/>
      <c r="Q202" s="6"/>
      <c r="U202" s="31"/>
      <c r="V202" s="31"/>
      <c r="W202" s="31"/>
      <c r="Z202"/>
      <c r="AA202" s="31"/>
      <c r="AB202" s="31"/>
      <c r="AC202" s="31"/>
      <c r="AF202"/>
      <c r="AG202"/>
      <c r="AH202"/>
      <c r="AI202"/>
      <c r="AR202" s="1"/>
      <c r="AS202" s="31"/>
      <c r="AT202" s="31"/>
      <c r="AU202" s="31"/>
      <c r="AV202" s="92"/>
      <c r="AW202" s="92"/>
      <c r="BB202" s="54"/>
      <c r="BF202" s="12"/>
      <c r="BG202" s="6"/>
      <c r="BI202" s="1"/>
      <c r="BJ202" s="6"/>
      <c r="BL202" s="53"/>
    </row>
    <row r="203" spans="2:64">
      <c r="B203"/>
      <c r="C203" s="31"/>
      <c r="D203" s="31"/>
      <c r="E203" s="31"/>
      <c r="H203" s="1"/>
      <c r="I203" s="6"/>
      <c r="J203" s="6"/>
      <c r="K203" s="6"/>
      <c r="N203" s="48"/>
      <c r="O203" s="6"/>
      <c r="P203" s="6"/>
      <c r="Q203" s="6"/>
      <c r="U203" s="31"/>
      <c r="V203" s="31"/>
      <c r="W203" s="31"/>
      <c r="Z203"/>
      <c r="AA203" s="31"/>
      <c r="AB203" s="31"/>
      <c r="AC203" s="31"/>
      <c r="AF203"/>
      <c r="AG203"/>
      <c r="AH203"/>
      <c r="AI203"/>
      <c r="AR203" s="1"/>
      <c r="AS203" s="31"/>
      <c r="AT203" s="31"/>
      <c r="AU203" s="31"/>
      <c r="AV203" s="92"/>
      <c r="AW203" s="92"/>
      <c r="BB203" s="54"/>
      <c r="BF203" s="12"/>
      <c r="BG203" s="6"/>
      <c r="BI203" s="1"/>
      <c r="BJ203" s="6"/>
      <c r="BL203" s="53"/>
    </row>
    <row r="204" spans="2:64">
      <c r="B204"/>
      <c r="C204" s="31"/>
      <c r="D204" s="31"/>
      <c r="E204" s="31"/>
      <c r="H204" s="1"/>
      <c r="I204" s="6"/>
      <c r="J204" s="6"/>
      <c r="K204" s="6"/>
      <c r="N204" s="48"/>
      <c r="O204" s="6"/>
      <c r="P204" s="6"/>
      <c r="Q204" s="6"/>
      <c r="U204" s="31"/>
      <c r="V204" s="31"/>
      <c r="W204" s="31"/>
      <c r="Z204"/>
      <c r="AA204" s="31"/>
      <c r="AB204" s="31"/>
      <c r="AC204" s="31"/>
      <c r="AF204"/>
      <c r="AG204"/>
      <c r="AH204"/>
      <c r="AI204"/>
      <c r="AR204" s="1"/>
      <c r="AS204" s="31"/>
      <c r="AT204" s="31"/>
      <c r="AU204" s="31"/>
      <c r="AV204" s="92"/>
      <c r="AW204" s="92"/>
      <c r="BB204" s="54"/>
      <c r="BF204" s="12"/>
      <c r="BG204" s="6"/>
      <c r="BI204" s="1"/>
      <c r="BJ204" s="6"/>
      <c r="BL204" s="53"/>
    </row>
    <row r="205" spans="2:64">
      <c r="B205"/>
      <c r="C205" s="31"/>
      <c r="D205" s="31"/>
      <c r="E205" s="31"/>
      <c r="H205" s="1"/>
      <c r="I205" s="6"/>
      <c r="J205" s="6"/>
      <c r="K205" s="6"/>
      <c r="N205" s="48"/>
      <c r="O205" s="6"/>
      <c r="P205" s="6"/>
      <c r="Q205" s="6"/>
      <c r="U205" s="31"/>
      <c r="V205" s="31"/>
      <c r="W205" s="31"/>
      <c r="Z205"/>
      <c r="AA205" s="31"/>
      <c r="AB205" s="31"/>
      <c r="AC205" s="31"/>
      <c r="AF205"/>
      <c r="AG205"/>
      <c r="AH205"/>
      <c r="AI205"/>
      <c r="AR205" s="1"/>
      <c r="AS205" s="31"/>
      <c r="AT205" s="31"/>
      <c r="AU205" s="31"/>
      <c r="AV205" s="92"/>
      <c r="AW205" s="92"/>
      <c r="BB205" s="54"/>
      <c r="BF205" s="12"/>
      <c r="BG205" s="6"/>
      <c r="BI205" s="1"/>
      <c r="BJ205" s="6"/>
      <c r="BL205" s="53"/>
    </row>
    <row r="206" spans="2:64">
      <c r="B206"/>
      <c r="C206" s="31"/>
      <c r="D206" s="31"/>
      <c r="E206" s="31"/>
      <c r="H206" s="1"/>
      <c r="I206" s="6"/>
      <c r="J206" s="6"/>
      <c r="K206" s="6"/>
      <c r="N206" s="48"/>
      <c r="O206" s="6"/>
      <c r="P206" s="6"/>
      <c r="Q206" s="6"/>
      <c r="U206" s="31"/>
      <c r="V206" s="31"/>
      <c r="W206" s="31"/>
      <c r="Z206"/>
      <c r="AA206" s="31"/>
      <c r="AB206" s="31"/>
      <c r="AC206" s="31"/>
      <c r="AF206"/>
      <c r="AG206"/>
      <c r="AH206"/>
      <c r="AI206"/>
      <c r="AR206" s="1"/>
      <c r="AS206" s="31"/>
      <c r="AT206" s="31"/>
      <c r="AU206" s="31"/>
      <c r="AV206" s="92"/>
      <c r="AW206" s="92"/>
      <c r="BB206" s="54"/>
      <c r="BF206" s="12"/>
      <c r="BG206" s="6"/>
      <c r="BI206" s="1"/>
      <c r="BJ206" s="6"/>
      <c r="BL206" s="53"/>
    </row>
    <row r="207" spans="2:64">
      <c r="B207"/>
      <c r="C207" s="31"/>
      <c r="D207" s="31"/>
      <c r="E207" s="31"/>
      <c r="H207" s="1"/>
      <c r="I207" s="6"/>
      <c r="J207" s="6"/>
      <c r="K207" s="6"/>
      <c r="N207" s="48"/>
      <c r="O207" s="6"/>
      <c r="P207" s="6"/>
      <c r="Q207" s="6"/>
      <c r="U207" s="31"/>
      <c r="V207" s="31"/>
      <c r="W207" s="31"/>
      <c r="Z207"/>
      <c r="AA207" s="31"/>
      <c r="AB207" s="31"/>
      <c r="AC207" s="31"/>
      <c r="AF207"/>
      <c r="AG207"/>
      <c r="AH207"/>
      <c r="AI207"/>
      <c r="AR207" s="1"/>
      <c r="AS207" s="31"/>
      <c r="AT207" s="31"/>
      <c r="AU207" s="31"/>
      <c r="AV207" s="92"/>
      <c r="AW207" s="92"/>
      <c r="BB207" s="54"/>
      <c r="BF207" s="12"/>
      <c r="BG207" s="6"/>
      <c r="BI207" s="1"/>
      <c r="BJ207" s="6"/>
      <c r="BL207" s="53"/>
    </row>
    <row r="208" spans="2:64">
      <c r="B208"/>
      <c r="C208" s="31"/>
      <c r="D208" s="31"/>
      <c r="E208" s="31"/>
      <c r="H208" s="1"/>
      <c r="I208" s="6"/>
      <c r="J208" s="6"/>
      <c r="K208" s="6"/>
      <c r="N208" s="48"/>
      <c r="O208" s="6"/>
      <c r="P208" s="6"/>
      <c r="Q208" s="6"/>
      <c r="U208" s="31"/>
      <c r="V208" s="31"/>
      <c r="W208" s="31"/>
      <c r="Z208"/>
      <c r="AA208" s="31"/>
      <c r="AB208" s="31"/>
      <c r="AC208" s="31"/>
      <c r="AF208"/>
      <c r="AG208"/>
      <c r="AH208"/>
      <c r="AI208"/>
      <c r="AR208" s="1"/>
      <c r="AS208" s="31"/>
      <c r="AT208" s="31"/>
      <c r="AU208" s="31"/>
      <c r="AV208" s="92"/>
      <c r="AW208" s="92"/>
      <c r="BB208" s="54"/>
      <c r="BF208" s="12"/>
      <c r="BG208" s="6"/>
      <c r="BI208" s="1"/>
      <c r="BJ208" s="6"/>
      <c r="BL208" s="53"/>
    </row>
    <row r="209" spans="2:64">
      <c r="B209"/>
      <c r="C209" s="31"/>
      <c r="D209" s="31"/>
      <c r="E209" s="31"/>
      <c r="H209" s="1"/>
      <c r="I209" s="6"/>
      <c r="J209" s="6"/>
      <c r="K209" s="6"/>
      <c r="N209" s="48"/>
      <c r="O209" s="6"/>
      <c r="P209" s="6"/>
      <c r="Q209" s="6"/>
      <c r="U209" s="31"/>
      <c r="V209" s="31"/>
      <c r="W209" s="31"/>
      <c r="Z209"/>
      <c r="AA209" s="31"/>
      <c r="AB209" s="31"/>
      <c r="AC209" s="31"/>
      <c r="AF209"/>
      <c r="AG209"/>
      <c r="AH209"/>
      <c r="AI209"/>
      <c r="AR209" s="1"/>
      <c r="AS209" s="31"/>
      <c r="AT209" s="31"/>
      <c r="AU209" s="31"/>
      <c r="AV209" s="92"/>
      <c r="AW209" s="92"/>
      <c r="BB209" s="54"/>
      <c r="BF209" s="12"/>
      <c r="BG209" s="6"/>
      <c r="BI209" s="1"/>
      <c r="BJ209" s="6"/>
      <c r="BL209" s="53"/>
    </row>
    <row r="210" spans="2:64">
      <c r="B210"/>
      <c r="C210" s="31"/>
      <c r="D210" s="31"/>
      <c r="E210" s="31"/>
      <c r="H210" s="1"/>
      <c r="I210" s="6"/>
      <c r="J210" s="6"/>
      <c r="K210" s="6"/>
      <c r="N210" s="48"/>
      <c r="O210" s="6"/>
      <c r="P210" s="6"/>
      <c r="Q210" s="6"/>
      <c r="U210" s="31"/>
      <c r="V210" s="31"/>
      <c r="W210" s="31"/>
      <c r="Z210"/>
      <c r="AA210" s="31"/>
      <c r="AB210" s="31"/>
      <c r="AC210" s="31"/>
      <c r="AF210"/>
      <c r="AG210"/>
      <c r="AH210"/>
      <c r="AI210"/>
      <c r="AR210" s="1"/>
      <c r="AS210" s="31"/>
      <c r="AT210" s="31"/>
      <c r="AU210" s="31"/>
      <c r="AV210" s="92"/>
      <c r="AW210" s="92"/>
      <c r="BB210" s="54"/>
      <c r="BF210" s="12"/>
      <c r="BG210" s="6"/>
      <c r="BI210" s="1"/>
      <c r="BJ210" s="6"/>
      <c r="BL210" s="53"/>
    </row>
    <row r="211" spans="2:64">
      <c r="B211"/>
      <c r="C211" s="31"/>
      <c r="D211" s="31"/>
      <c r="E211" s="31"/>
      <c r="H211" s="1"/>
      <c r="I211" s="6"/>
      <c r="J211" s="6"/>
      <c r="K211" s="6"/>
      <c r="N211" s="48"/>
      <c r="O211" s="6"/>
      <c r="P211" s="6"/>
      <c r="Q211" s="6"/>
      <c r="U211" s="31"/>
      <c r="V211" s="31"/>
      <c r="W211" s="31"/>
      <c r="Z211"/>
      <c r="AA211" s="31"/>
      <c r="AB211" s="31"/>
      <c r="AC211" s="31"/>
      <c r="AF211"/>
      <c r="AG211"/>
      <c r="AH211"/>
      <c r="AI211"/>
      <c r="AR211" s="1"/>
      <c r="AS211" s="31"/>
      <c r="AT211" s="31"/>
      <c r="AU211" s="31"/>
      <c r="AV211" s="92"/>
      <c r="AW211" s="92"/>
      <c r="BB211" s="54"/>
      <c r="BF211" s="12"/>
      <c r="BG211" s="6"/>
      <c r="BI211" s="1"/>
      <c r="BJ211" s="6"/>
      <c r="BL211" s="53"/>
    </row>
    <row r="212" spans="2:64">
      <c r="B212"/>
      <c r="C212" s="31"/>
      <c r="D212" s="31"/>
      <c r="E212" s="31"/>
      <c r="H212" s="1"/>
      <c r="I212" s="6"/>
      <c r="J212" s="6"/>
      <c r="K212" s="6"/>
      <c r="N212" s="48"/>
      <c r="O212" s="6"/>
      <c r="P212" s="6"/>
      <c r="Q212" s="6"/>
      <c r="U212" s="31"/>
      <c r="V212" s="31"/>
      <c r="W212" s="31"/>
      <c r="Z212"/>
      <c r="AA212" s="31"/>
      <c r="AB212" s="31"/>
      <c r="AC212" s="31"/>
      <c r="AF212"/>
      <c r="AG212"/>
      <c r="AH212"/>
      <c r="AI212"/>
      <c r="AR212" s="1"/>
      <c r="AS212" s="31"/>
      <c r="AT212" s="31"/>
      <c r="AU212" s="31"/>
      <c r="AV212" s="92"/>
      <c r="AW212" s="92"/>
      <c r="BB212" s="54"/>
      <c r="BF212" s="12"/>
      <c r="BG212" s="6"/>
      <c r="BI212" s="1"/>
      <c r="BJ212" s="6"/>
      <c r="BL212" s="53"/>
    </row>
    <row r="213" spans="2:64">
      <c r="B213"/>
      <c r="C213" s="31"/>
      <c r="D213" s="31"/>
      <c r="E213" s="31"/>
      <c r="H213" s="1"/>
      <c r="I213" s="6"/>
      <c r="J213" s="6"/>
      <c r="K213" s="6"/>
      <c r="N213" s="48"/>
      <c r="O213" s="6"/>
      <c r="P213" s="6"/>
      <c r="Q213" s="6"/>
      <c r="U213" s="31"/>
      <c r="V213" s="31"/>
      <c r="W213" s="31"/>
      <c r="Z213"/>
      <c r="AA213" s="31"/>
      <c r="AB213" s="31"/>
      <c r="AC213" s="31"/>
      <c r="AF213"/>
      <c r="AG213"/>
      <c r="AH213"/>
      <c r="AI213"/>
      <c r="AR213" s="1"/>
      <c r="AS213" s="31"/>
      <c r="AT213" s="31"/>
      <c r="AU213" s="31"/>
      <c r="AV213" s="92"/>
      <c r="AW213" s="92"/>
      <c r="BB213" s="54"/>
      <c r="BF213" s="12"/>
      <c r="BG213" s="6"/>
      <c r="BI213" s="1"/>
      <c r="BJ213" s="6"/>
      <c r="BL213" s="53"/>
    </row>
    <row r="214" spans="2:64">
      <c r="B214"/>
      <c r="C214" s="31"/>
      <c r="D214" s="31"/>
      <c r="E214" s="31"/>
      <c r="H214" s="1"/>
      <c r="I214" s="6"/>
      <c r="J214" s="6"/>
      <c r="K214" s="6"/>
      <c r="N214" s="48"/>
      <c r="O214" s="6"/>
      <c r="P214" s="6"/>
      <c r="Q214" s="6"/>
      <c r="U214" s="31"/>
      <c r="V214" s="31"/>
      <c r="W214" s="31"/>
      <c r="Z214"/>
      <c r="AA214" s="31"/>
      <c r="AB214" s="31"/>
      <c r="AC214" s="31"/>
      <c r="AF214"/>
      <c r="AG214"/>
      <c r="AH214"/>
      <c r="AI214"/>
      <c r="AR214" s="1"/>
      <c r="AS214" s="31"/>
      <c r="AT214" s="31"/>
      <c r="AU214" s="31"/>
      <c r="AV214" s="92"/>
      <c r="AW214" s="92"/>
      <c r="BB214" s="54"/>
      <c r="BF214" s="12"/>
      <c r="BG214" s="6"/>
      <c r="BI214" s="1"/>
      <c r="BJ214" s="6"/>
      <c r="BL214" s="53"/>
    </row>
    <row r="215" spans="2:64">
      <c r="B215"/>
      <c r="C215" s="31"/>
      <c r="D215" s="31"/>
      <c r="E215" s="31"/>
      <c r="H215" s="1"/>
      <c r="I215" s="6"/>
      <c r="J215" s="6"/>
      <c r="K215" s="6"/>
      <c r="N215" s="48"/>
      <c r="O215" s="6"/>
      <c r="P215" s="6"/>
      <c r="Q215" s="6"/>
      <c r="U215" s="31"/>
      <c r="V215" s="31"/>
      <c r="W215" s="31"/>
      <c r="Z215"/>
      <c r="AA215" s="31"/>
      <c r="AB215" s="31"/>
      <c r="AC215" s="31"/>
      <c r="AF215"/>
      <c r="AG215"/>
      <c r="AH215"/>
      <c r="AI215"/>
      <c r="AR215" s="1"/>
      <c r="AS215" s="31"/>
      <c r="AT215" s="31"/>
      <c r="AU215" s="31"/>
      <c r="AV215" s="92"/>
      <c r="AW215" s="92"/>
      <c r="BB215" s="54"/>
      <c r="BF215" s="12"/>
      <c r="BG215" s="6"/>
      <c r="BI215" s="1"/>
      <c r="BJ215" s="6"/>
      <c r="BL215" s="53"/>
    </row>
    <row r="216" spans="2:64">
      <c r="B216"/>
      <c r="C216" s="31"/>
      <c r="D216" s="31"/>
      <c r="E216" s="31"/>
      <c r="H216" s="1"/>
      <c r="I216" s="6"/>
      <c r="J216" s="6"/>
      <c r="K216" s="6"/>
      <c r="N216" s="48"/>
      <c r="O216" s="6"/>
      <c r="P216" s="6"/>
      <c r="Q216" s="6"/>
      <c r="U216" s="31"/>
      <c r="V216" s="31"/>
      <c r="W216" s="31"/>
      <c r="Z216"/>
      <c r="AA216" s="31"/>
      <c r="AB216" s="31"/>
      <c r="AC216" s="31"/>
      <c r="AF216"/>
      <c r="AG216"/>
      <c r="AH216"/>
      <c r="AI216"/>
      <c r="AR216" s="1"/>
      <c r="AS216" s="31"/>
      <c r="AT216" s="31"/>
      <c r="AU216" s="31"/>
      <c r="AV216" s="92"/>
      <c r="AW216" s="92"/>
      <c r="BB216" s="54"/>
      <c r="BF216" s="12"/>
      <c r="BG216" s="6"/>
      <c r="BI216" s="1"/>
      <c r="BJ216" s="6"/>
      <c r="BL216" s="53"/>
    </row>
    <row r="217" spans="2:64">
      <c r="B217"/>
      <c r="C217" s="31"/>
      <c r="D217" s="31"/>
      <c r="E217" s="31"/>
      <c r="H217" s="1"/>
      <c r="I217" s="6"/>
      <c r="J217" s="6"/>
      <c r="K217" s="6"/>
      <c r="N217" s="48"/>
      <c r="O217" s="6"/>
      <c r="P217" s="6"/>
      <c r="Q217" s="6"/>
      <c r="U217" s="31"/>
      <c r="V217" s="31"/>
      <c r="W217" s="31"/>
      <c r="Z217"/>
      <c r="AA217" s="31"/>
      <c r="AB217" s="31"/>
      <c r="AC217" s="31"/>
      <c r="AF217"/>
      <c r="AG217"/>
      <c r="AH217"/>
      <c r="AI217"/>
      <c r="AR217" s="1"/>
      <c r="AS217" s="31"/>
      <c r="AT217" s="31"/>
      <c r="AU217" s="31"/>
      <c r="AV217" s="92"/>
      <c r="AW217" s="92"/>
      <c r="BB217" s="54"/>
      <c r="BF217" s="12"/>
      <c r="BG217" s="6"/>
      <c r="BI217" s="1"/>
      <c r="BJ217" s="6"/>
      <c r="BL217" s="53"/>
    </row>
    <row r="218" spans="2:64">
      <c r="B218"/>
      <c r="C218" s="31"/>
      <c r="D218" s="31"/>
      <c r="E218" s="31"/>
      <c r="H218" s="1"/>
      <c r="I218" s="6"/>
      <c r="J218" s="6"/>
      <c r="K218" s="6"/>
      <c r="N218" s="48"/>
      <c r="O218" s="6"/>
      <c r="P218" s="6"/>
      <c r="Q218" s="6"/>
      <c r="U218" s="31"/>
      <c r="V218" s="31"/>
      <c r="W218" s="31"/>
      <c r="Z218"/>
      <c r="AA218" s="31"/>
      <c r="AB218" s="31"/>
      <c r="AC218" s="31"/>
      <c r="AF218"/>
      <c r="AG218"/>
      <c r="AH218"/>
      <c r="AI218"/>
      <c r="AR218" s="1"/>
      <c r="AS218" s="31"/>
      <c r="AT218" s="31"/>
      <c r="AU218" s="31"/>
      <c r="AV218" s="92"/>
      <c r="AW218" s="92"/>
      <c r="BB218" s="54"/>
      <c r="BF218" s="12"/>
      <c r="BG218" s="6"/>
      <c r="BI218" s="1"/>
      <c r="BJ218" s="6"/>
      <c r="BL218" s="53"/>
    </row>
    <row r="219" spans="2:64">
      <c r="B219"/>
      <c r="C219" s="31"/>
      <c r="D219" s="31"/>
      <c r="E219" s="31"/>
      <c r="H219" s="1"/>
      <c r="I219" s="6"/>
      <c r="J219" s="6"/>
      <c r="K219" s="6"/>
      <c r="N219" s="48"/>
      <c r="O219" s="6"/>
      <c r="P219" s="6"/>
      <c r="Q219" s="6"/>
      <c r="U219" s="31"/>
      <c r="V219" s="31"/>
      <c r="W219" s="31"/>
      <c r="Z219"/>
      <c r="AA219" s="31"/>
      <c r="AB219" s="31"/>
      <c r="AC219" s="31"/>
      <c r="AF219"/>
      <c r="AG219"/>
      <c r="AH219"/>
      <c r="AI219"/>
      <c r="AR219" s="1"/>
      <c r="AS219" s="31"/>
      <c r="AT219" s="31"/>
      <c r="AU219" s="31"/>
      <c r="AV219" s="92"/>
      <c r="AW219" s="92"/>
      <c r="BB219" s="54"/>
      <c r="BF219" s="12"/>
      <c r="BG219" s="6"/>
      <c r="BI219" s="1"/>
      <c r="BJ219" s="6"/>
      <c r="BL219" s="53"/>
    </row>
    <row r="220" spans="2:64">
      <c r="B220"/>
      <c r="C220" s="31"/>
      <c r="D220" s="31"/>
      <c r="E220" s="31"/>
      <c r="H220" s="1"/>
      <c r="I220" s="6"/>
      <c r="J220" s="6"/>
      <c r="K220" s="6"/>
      <c r="N220" s="48"/>
      <c r="O220" s="6"/>
      <c r="P220" s="6"/>
      <c r="Q220" s="6"/>
      <c r="U220" s="31"/>
      <c r="V220" s="31"/>
      <c r="W220" s="31"/>
      <c r="Z220"/>
      <c r="AA220" s="31"/>
      <c r="AB220" s="31"/>
      <c r="AC220" s="31"/>
      <c r="AF220"/>
      <c r="AG220"/>
      <c r="AH220"/>
      <c r="AI220"/>
      <c r="AR220" s="1"/>
      <c r="AS220" s="31"/>
      <c r="AT220" s="31"/>
      <c r="AU220" s="31"/>
      <c r="AV220" s="92"/>
      <c r="AW220" s="92"/>
      <c r="BB220" s="54"/>
      <c r="BF220" s="12"/>
      <c r="BG220" s="6"/>
      <c r="BI220" s="1"/>
      <c r="BJ220" s="6"/>
      <c r="BL220" s="53"/>
    </row>
    <row r="221" spans="2:64">
      <c r="B221"/>
      <c r="C221" s="31"/>
      <c r="D221" s="31"/>
      <c r="E221" s="31"/>
      <c r="H221" s="1"/>
      <c r="I221" s="6"/>
      <c r="J221" s="6"/>
      <c r="K221" s="6"/>
      <c r="N221" s="48"/>
      <c r="O221" s="6"/>
      <c r="P221" s="6"/>
      <c r="Q221" s="6"/>
      <c r="U221" s="31"/>
      <c r="V221" s="31"/>
      <c r="W221" s="31"/>
      <c r="Z221"/>
      <c r="AA221" s="31"/>
      <c r="AB221" s="31"/>
      <c r="AC221" s="31"/>
      <c r="AF221"/>
      <c r="AG221"/>
      <c r="AH221"/>
      <c r="AI221"/>
      <c r="AR221" s="1"/>
      <c r="AS221" s="31"/>
      <c r="AT221" s="31"/>
      <c r="AU221" s="31"/>
      <c r="AV221" s="92"/>
      <c r="AW221" s="92"/>
      <c r="BB221" s="54"/>
      <c r="BF221" s="12"/>
      <c r="BG221" s="6"/>
      <c r="BI221" s="1"/>
      <c r="BJ221" s="6"/>
      <c r="BL221" s="53"/>
    </row>
    <row r="222" spans="2:64">
      <c r="B222"/>
      <c r="C222" s="31"/>
      <c r="D222" s="31"/>
      <c r="E222" s="31"/>
      <c r="H222" s="1"/>
      <c r="I222" s="6"/>
      <c r="J222" s="6"/>
      <c r="K222" s="6"/>
      <c r="N222" s="48"/>
      <c r="O222" s="6"/>
      <c r="P222" s="6"/>
      <c r="Q222" s="6"/>
      <c r="U222" s="31"/>
      <c r="V222" s="31"/>
      <c r="W222" s="31"/>
      <c r="Z222"/>
      <c r="AA222" s="31"/>
      <c r="AB222" s="31"/>
      <c r="AC222" s="31"/>
      <c r="AF222"/>
      <c r="AG222"/>
      <c r="AH222"/>
      <c r="AI222"/>
      <c r="AR222" s="1"/>
      <c r="AS222" s="31"/>
      <c r="AT222" s="31"/>
      <c r="AU222" s="31"/>
      <c r="AV222" s="92"/>
      <c r="AW222" s="92"/>
      <c r="BB222" s="54"/>
      <c r="BF222" s="12"/>
      <c r="BG222" s="6"/>
      <c r="BI222" s="1"/>
      <c r="BJ222" s="6"/>
      <c r="BL222" s="53"/>
    </row>
    <row r="223" spans="2:64">
      <c r="B223"/>
      <c r="C223" s="31"/>
      <c r="D223" s="31"/>
      <c r="E223" s="31"/>
      <c r="H223" s="1"/>
      <c r="I223" s="6"/>
      <c r="J223" s="6"/>
      <c r="K223" s="6"/>
      <c r="N223" s="48"/>
      <c r="O223" s="6"/>
      <c r="P223" s="6"/>
      <c r="Q223" s="6"/>
      <c r="U223" s="31"/>
      <c r="V223" s="31"/>
      <c r="W223" s="31"/>
      <c r="Z223"/>
      <c r="AA223" s="31"/>
      <c r="AB223" s="31"/>
      <c r="AC223" s="31"/>
      <c r="AF223"/>
      <c r="AG223"/>
      <c r="AH223"/>
      <c r="AI223"/>
      <c r="AR223" s="1"/>
      <c r="AS223" s="31"/>
      <c r="AT223" s="31"/>
      <c r="AU223" s="31"/>
      <c r="AV223" s="92"/>
      <c r="AW223" s="92"/>
      <c r="BB223" s="54"/>
      <c r="BF223" s="12"/>
      <c r="BG223" s="6"/>
      <c r="BI223" s="1"/>
      <c r="BJ223" s="6"/>
      <c r="BL223" s="53"/>
    </row>
    <row r="224" spans="2:64">
      <c r="B224"/>
      <c r="C224" s="31"/>
      <c r="D224" s="31"/>
      <c r="E224" s="31"/>
      <c r="H224" s="1"/>
      <c r="I224" s="6"/>
      <c r="J224" s="6"/>
      <c r="K224" s="6"/>
      <c r="N224" s="48"/>
      <c r="O224" s="6"/>
      <c r="P224" s="6"/>
      <c r="Q224" s="6"/>
      <c r="U224" s="31"/>
      <c r="V224" s="31"/>
      <c r="W224" s="31"/>
      <c r="Z224"/>
      <c r="AA224" s="31"/>
      <c r="AB224" s="31"/>
      <c r="AC224" s="31"/>
      <c r="AF224"/>
      <c r="AG224"/>
      <c r="AH224"/>
      <c r="AI224"/>
      <c r="AR224" s="1"/>
      <c r="AS224" s="31"/>
      <c r="AT224" s="31"/>
      <c r="AU224" s="31"/>
      <c r="AV224" s="92"/>
      <c r="AW224" s="92"/>
      <c r="BB224" s="54"/>
      <c r="BF224" s="12"/>
      <c r="BG224" s="6"/>
      <c r="BI224" s="1"/>
      <c r="BJ224" s="6"/>
      <c r="BL224" s="53"/>
    </row>
    <row r="225" spans="2:64">
      <c r="B225"/>
      <c r="C225" s="31"/>
      <c r="D225" s="31"/>
      <c r="E225" s="31"/>
      <c r="H225" s="1"/>
      <c r="I225" s="6"/>
      <c r="J225" s="6"/>
      <c r="K225" s="6"/>
      <c r="N225" s="48"/>
      <c r="O225" s="6"/>
      <c r="P225" s="6"/>
      <c r="Q225" s="6"/>
      <c r="U225" s="31"/>
      <c r="V225" s="31"/>
      <c r="W225" s="31"/>
      <c r="Z225"/>
      <c r="AA225" s="31"/>
      <c r="AB225" s="31"/>
      <c r="AC225" s="31"/>
      <c r="AF225"/>
      <c r="AG225"/>
      <c r="AH225"/>
      <c r="AI225"/>
      <c r="AR225" s="1"/>
      <c r="AS225" s="31"/>
      <c r="AT225" s="31"/>
      <c r="AU225" s="31"/>
      <c r="AV225" s="92"/>
      <c r="AW225" s="92"/>
      <c r="BB225" s="54"/>
      <c r="BF225" s="12"/>
      <c r="BG225" s="6"/>
      <c r="BI225" s="1"/>
      <c r="BJ225" s="6"/>
      <c r="BL225" s="53"/>
    </row>
    <row r="226" spans="2:64">
      <c r="B226"/>
      <c r="C226" s="31"/>
      <c r="D226" s="31"/>
      <c r="E226" s="31"/>
      <c r="H226" s="1"/>
      <c r="I226" s="6"/>
      <c r="J226" s="6"/>
      <c r="K226" s="6"/>
      <c r="N226" s="48"/>
      <c r="O226" s="6"/>
      <c r="P226" s="6"/>
      <c r="Q226" s="6"/>
      <c r="U226" s="31"/>
      <c r="V226" s="31"/>
      <c r="W226" s="31"/>
      <c r="Z226"/>
      <c r="AA226" s="31"/>
      <c r="AB226" s="31"/>
      <c r="AC226" s="31"/>
      <c r="AF226"/>
      <c r="AG226"/>
      <c r="AH226"/>
      <c r="AI226"/>
      <c r="AR226" s="1"/>
      <c r="AS226" s="31"/>
      <c r="AT226" s="31"/>
      <c r="AU226" s="31"/>
      <c r="AV226" s="92"/>
      <c r="AW226" s="92"/>
      <c r="BB226" s="54"/>
      <c r="BF226" s="12"/>
      <c r="BG226" s="6"/>
      <c r="BI226" s="1"/>
      <c r="BJ226" s="6"/>
      <c r="BL226" s="53"/>
    </row>
    <row r="227" spans="2:64">
      <c r="B227"/>
      <c r="C227" s="31"/>
      <c r="D227" s="31"/>
      <c r="E227" s="31"/>
      <c r="H227" s="1"/>
      <c r="I227" s="6"/>
      <c r="J227" s="6"/>
      <c r="K227" s="6"/>
      <c r="N227" s="48"/>
      <c r="O227" s="6"/>
      <c r="P227" s="6"/>
      <c r="Q227" s="6"/>
      <c r="U227" s="31"/>
      <c r="V227" s="31"/>
      <c r="W227" s="31"/>
      <c r="Z227"/>
      <c r="AA227" s="31"/>
      <c r="AB227" s="31"/>
      <c r="AC227" s="31"/>
      <c r="AF227"/>
      <c r="AG227"/>
      <c r="AH227"/>
      <c r="AI227"/>
      <c r="AR227" s="1"/>
      <c r="AS227" s="31"/>
      <c r="AT227" s="31"/>
      <c r="AU227" s="31"/>
      <c r="AV227" s="92"/>
      <c r="AW227" s="92"/>
      <c r="BB227" s="54"/>
      <c r="BF227" s="12"/>
      <c r="BG227" s="6"/>
      <c r="BI227" s="1"/>
      <c r="BJ227" s="6"/>
      <c r="BL227" s="53"/>
    </row>
    <row r="228" spans="2:64">
      <c r="B228"/>
      <c r="C228" s="31"/>
      <c r="D228" s="31"/>
      <c r="E228" s="31"/>
      <c r="H228" s="1"/>
      <c r="I228" s="6"/>
      <c r="J228" s="6"/>
      <c r="K228" s="6"/>
      <c r="N228" s="48"/>
      <c r="O228" s="6"/>
      <c r="P228" s="6"/>
      <c r="Q228" s="6"/>
      <c r="U228" s="31"/>
      <c r="V228" s="31"/>
      <c r="W228" s="31"/>
      <c r="Z228"/>
      <c r="AA228" s="31"/>
      <c r="AB228" s="31"/>
      <c r="AC228" s="31"/>
      <c r="AF228"/>
      <c r="AG228"/>
      <c r="AH228"/>
      <c r="AI228"/>
      <c r="AR228" s="1"/>
      <c r="AS228" s="31"/>
      <c r="AT228" s="31"/>
      <c r="AU228" s="31"/>
      <c r="AV228" s="92"/>
      <c r="AW228" s="92"/>
      <c r="BB228" s="54"/>
      <c r="BF228" s="12"/>
      <c r="BG228" s="6"/>
      <c r="BI228" s="1"/>
      <c r="BJ228" s="6"/>
      <c r="BL228" s="53"/>
    </row>
    <row r="229" spans="2:64">
      <c r="B229"/>
      <c r="C229" s="31"/>
      <c r="D229" s="31"/>
      <c r="E229" s="31"/>
      <c r="H229" s="1"/>
      <c r="I229" s="6"/>
      <c r="J229" s="6"/>
      <c r="K229" s="6"/>
      <c r="N229" s="48"/>
      <c r="O229" s="6"/>
      <c r="P229" s="6"/>
      <c r="Q229" s="6"/>
      <c r="U229" s="31"/>
      <c r="V229" s="31"/>
      <c r="W229" s="31"/>
      <c r="Z229"/>
      <c r="AA229" s="31"/>
      <c r="AB229" s="31"/>
      <c r="AC229" s="31"/>
      <c r="AF229"/>
      <c r="AG229"/>
      <c r="AH229"/>
      <c r="AI229"/>
      <c r="AR229" s="1"/>
      <c r="AS229" s="31"/>
      <c r="AT229" s="31"/>
      <c r="AU229" s="31"/>
      <c r="AV229" s="92"/>
      <c r="AW229" s="92"/>
      <c r="BB229" s="54"/>
      <c r="BF229" s="12"/>
      <c r="BG229" s="6"/>
      <c r="BI229" s="1"/>
      <c r="BJ229" s="6"/>
      <c r="BL229" s="53"/>
    </row>
    <row r="230" spans="2:64">
      <c r="B230"/>
      <c r="C230" s="31"/>
      <c r="D230" s="31"/>
      <c r="E230" s="31"/>
      <c r="H230" s="1"/>
      <c r="I230" s="6"/>
      <c r="J230" s="6"/>
      <c r="K230" s="6"/>
      <c r="N230" s="48"/>
      <c r="O230" s="6"/>
      <c r="P230" s="6"/>
      <c r="Q230" s="6"/>
      <c r="U230" s="31"/>
      <c r="V230" s="31"/>
      <c r="W230" s="31"/>
      <c r="Z230"/>
      <c r="AA230" s="31"/>
      <c r="AB230" s="31"/>
      <c r="AC230" s="31"/>
      <c r="AF230"/>
      <c r="AG230"/>
      <c r="AH230"/>
      <c r="AI230"/>
      <c r="AR230" s="1"/>
      <c r="AS230" s="31"/>
      <c r="AT230" s="31"/>
      <c r="AU230" s="31"/>
      <c r="AV230" s="92"/>
      <c r="AW230" s="92"/>
      <c r="BB230" s="54"/>
      <c r="BF230" s="12"/>
      <c r="BG230" s="6"/>
      <c r="BI230" s="1"/>
      <c r="BJ230" s="6"/>
      <c r="BL230" s="53"/>
    </row>
    <row r="231" spans="2:64">
      <c r="B231"/>
      <c r="C231" s="31"/>
      <c r="D231" s="31"/>
      <c r="E231" s="31"/>
      <c r="H231" s="1"/>
      <c r="I231" s="6"/>
      <c r="J231" s="6"/>
      <c r="K231" s="6"/>
      <c r="N231" s="48"/>
      <c r="O231" s="6"/>
      <c r="P231" s="6"/>
      <c r="Q231" s="6"/>
      <c r="U231" s="31"/>
      <c r="V231" s="31"/>
      <c r="W231" s="31"/>
      <c r="Z231"/>
      <c r="AA231" s="31"/>
      <c r="AB231" s="31"/>
      <c r="AC231" s="31"/>
      <c r="AF231"/>
      <c r="AG231"/>
      <c r="AH231"/>
      <c r="AI231"/>
      <c r="AR231" s="1"/>
      <c r="AS231" s="31"/>
      <c r="AT231" s="31"/>
      <c r="AU231" s="31"/>
      <c r="AV231" s="92"/>
      <c r="AW231" s="92"/>
      <c r="BB231" s="54"/>
      <c r="BF231" s="12"/>
      <c r="BG231" s="6"/>
      <c r="BJ231" s="6"/>
    </row>
    <row r="232" spans="2:64">
      <c r="B232"/>
      <c r="C232" s="31"/>
      <c r="D232" s="31"/>
      <c r="E232" s="31"/>
      <c r="H232" s="1"/>
      <c r="I232" s="6"/>
      <c r="J232" s="6"/>
      <c r="K232" s="6"/>
      <c r="N232" s="48"/>
      <c r="O232" s="6"/>
      <c r="P232" s="6"/>
      <c r="Q232" s="6"/>
      <c r="U232" s="31"/>
      <c r="V232" s="31"/>
      <c r="W232" s="31"/>
      <c r="Z232"/>
      <c r="AA232" s="31"/>
      <c r="AB232" s="31"/>
      <c r="AC232" s="31"/>
      <c r="AF232"/>
      <c r="AG232"/>
      <c r="AH232"/>
      <c r="AI232"/>
      <c r="AR232" s="1"/>
      <c r="AS232" s="31"/>
      <c r="AT232" s="31"/>
      <c r="AU232" s="31"/>
      <c r="AV232" s="92"/>
      <c r="AW232" s="92"/>
      <c r="BB232" s="54"/>
      <c r="BF232" s="12"/>
      <c r="BG232" s="6"/>
      <c r="BJ232" s="6"/>
    </row>
    <row r="233" spans="2:64">
      <c r="B233"/>
      <c r="C233" s="31"/>
      <c r="D233" s="31"/>
      <c r="E233" s="31"/>
      <c r="H233" s="1"/>
      <c r="I233" s="6"/>
      <c r="J233" s="6"/>
      <c r="K233" s="6"/>
      <c r="N233" s="48"/>
      <c r="O233" s="6"/>
      <c r="P233" s="6"/>
      <c r="Q233" s="6"/>
      <c r="U233" s="31"/>
      <c r="V233" s="31"/>
      <c r="W233" s="31"/>
      <c r="Z233"/>
      <c r="AA233" s="31"/>
      <c r="AB233" s="31"/>
      <c r="AC233" s="31"/>
      <c r="AF233"/>
      <c r="AG233"/>
      <c r="AH233"/>
      <c r="AI233"/>
      <c r="AR233" s="1"/>
      <c r="AS233" s="31"/>
      <c r="AT233" s="31"/>
      <c r="AU233" s="31"/>
      <c r="AV233" s="92"/>
      <c r="AW233" s="92"/>
      <c r="BB233" s="54"/>
      <c r="BF233" s="12"/>
      <c r="BG233" s="6"/>
      <c r="BJ233" s="6"/>
    </row>
    <row r="234" spans="2:64">
      <c r="B234"/>
      <c r="C234" s="31"/>
      <c r="D234" s="31"/>
      <c r="E234" s="31"/>
      <c r="H234" s="1"/>
      <c r="I234" s="6"/>
      <c r="J234" s="6"/>
      <c r="K234" s="6"/>
      <c r="N234" s="48"/>
      <c r="O234" s="6"/>
      <c r="P234" s="6"/>
      <c r="Q234" s="6"/>
      <c r="U234" s="31"/>
      <c r="V234" s="31"/>
      <c r="W234" s="31"/>
      <c r="Z234"/>
      <c r="AA234" s="31"/>
      <c r="AB234" s="31"/>
      <c r="AC234" s="31"/>
      <c r="AF234"/>
      <c r="AG234"/>
      <c r="AH234"/>
      <c r="AI234"/>
      <c r="AR234" s="1"/>
      <c r="AS234" s="31"/>
      <c r="AT234" s="31"/>
      <c r="AU234" s="31"/>
      <c r="AV234" s="92"/>
      <c r="AW234" s="92"/>
      <c r="BB234" s="54"/>
      <c r="BF234" s="12"/>
      <c r="BG234" s="6"/>
      <c r="BJ234" s="6"/>
    </row>
    <row r="235" spans="2:64">
      <c r="B235"/>
      <c r="C235" s="31"/>
      <c r="D235" s="31"/>
      <c r="E235" s="31"/>
      <c r="H235" s="1"/>
      <c r="I235" s="6"/>
      <c r="J235" s="6"/>
      <c r="K235" s="6"/>
      <c r="N235" s="48"/>
      <c r="O235" s="6"/>
      <c r="P235" s="6"/>
      <c r="Q235" s="6"/>
      <c r="U235" s="31"/>
      <c r="V235" s="31"/>
      <c r="W235" s="31"/>
      <c r="Z235"/>
      <c r="AA235" s="31"/>
      <c r="AB235" s="31"/>
      <c r="AC235" s="31"/>
      <c r="AF235"/>
      <c r="AG235"/>
      <c r="AH235"/>
      <c r="AI235"/>
      <c r="AR235" s="1"/>
      <c r="AS235" s="31"/>
      <c r="AT235" s="31"/>
      <c r="AU235" s="31"/>
      <c r="AV235" s="92"/>
      <c r="AW235" s="92"/>
      <c r="BB235" s="54"/>
      <c r="BF235" s="12"/>
      <c r="BG235" s="6"/>
      <c r="BJ235" s="6"/>
    </row>
    <row r="236" spans="2:64">
      <c r="B236"/>
      <c r="C236" s="31"/>
      <c r="D236" s="31"/>
      <c r="E236" s="31"/>
      <c r="H236" s="1"/>
      <c r="I236" s="6"/>
      <c r="J236" s="6"/>
      <c r="K236" s="6"/>
      <c r="N236" s="48"/>
      <c r="O236" s="6"/>
      <c r="P236" s="6"/>
      <c r="Q236" s="6"/>
      <c r="U236" s="31"/>
      <c r="V236" s="31"/>
      <c r="W236" s="31"/>
      <c r="Z236"/>
      <c r="AA236" s="31"/>
      <c r="AB236" s="31"/>
      <c r="AC236" s="31"/>
      <c r="AF236"/>
      <c r="AG236"/>
      <c r="AH236"/>
      <c r="AI236"/>
      <c r="AR236" s="1"/>
      <c r="AS236" s="31"/>
      <c r="AT236" s="31"/>
      <c r="AU236" s="31"/>
      <c r="AV236" s="92"/>
      <c r="AW236" s="92"/>
      <c r="BB236" s="54"/>
      <c r="BF236" s="12"/>
      <c r="BG236" s="6"/>
      <c r="BJ236" s="6"/>
    </row>
    <row r="237" spans="2:64">
      <c r="B237"/>
      <c r="C237" s="31"/>
      <c r="D237" s="31"/>
      <c r="E237" s="31"/>
      <c r="H237" s="1"/>
      <c r="I237" s="6"/>
      <c r="J237" s="6"/>
      <c r="K237" s="6"/>
      <c r="N237" s="48"/>
      <c r="O237" s="6"/>
      <c r="P237" s="6"/>
      <c r="Q237" s="6"/>
      <c r="U237" s="31"/>
      <c r="V237" s="31"/>
      <c r="W237" s="31"/>
      <c r="Z237"/>
      <c r="AA237" s="31"/>
      <c r="AB237" s="31"/>
      <c r="AC237" s="31"/>
      <c r="AF237"/>
      <c r="AG237"/>
      <c r="AH237"/>
      <c r="AI237"/>
      <c r="AR237" s="1"/>
      <c r="AS237" s="31"/>
      <c r="AT237" s="31"/>
      <c r="AU237" s="31"/>
      <c r="AV237" s="92"/>
      <c r="AW237" s="92"/>
      <c r="BB237" s="54"/>
      <c r="BF237" s="12"/>
      <c r="BG237" s="6"/>
      <c r="BJ237" s="6"/>
    </row>
    <row r="238" spans="2:64">
      <c r="B238"/>
      <c r="C238" s="31"/>
      <c r="D238" s="31"/>
      <c r="E238" s="31"/>
      <c r="H238" s="1"/>
      <c r="I238" s="6"/>
      <c r="J238" s="6"/>
      <c r="K238" s="6"/>
      <c r="N238" s="48"/>
      <c r="O238" s="6"/>
      <c r="P238" s="6"/>
      <c r="Q238" s="6"/>
      <c r="U238" s="31"/>
      <c r="V238" s="31"/>
      <c r="W238" s="31"/>
      <c r="Z238"/>
      <c r="AA238" s="31"/>
      <c r="AB238" s="31"/>
      <c r="AC238" s="31"/>
      <c r="AF238"/>
      <c r="AG238"/>
      <c r="AH238"/>
      <c r="AI238"/>
      <c r="AR238" s="1"/>
      <c r="AS238" s="31"/>
      <c r="AT238" s="31"/>
      <c r="AU238" s="31"/>
      <c r="AV238" s="92"/>
      <c r="AW238" s="92"/>
      <c r="BB238" s="54"/>
      <c r="BF238" s="12"/>
      <c r="BG238" s="6"/>
      <c r="BJ238" s="6"/>
    </row>
    <row r="239" spans="2:64">
      <c r="B239"/>
      <c r="C239" s="31"/>
      <c r="D239" s="31"/>
      <c r="E239" s="31"/>
      <c r="H239" s="1"/>
      <c r="I239" s="6"/>
      <c r="J239" s="6"/>
      <c r="K239" s="6"/>
      <c r="N239" s="48"/>
      <c r="O239" s="6"/>
      <c r="P239" s="6"/>
      <c r="Q239" s="6"/>
      <c r="U239" s="31"/>
      <c r="V239" s="31"/>
      <c r="W239" s="31"/>
      <c r="Z239"/>
      <c r="AA239" s="31"/>
      <c r="AB239" s="31"/>
      <c r="AC239" s="31"/>
      <c r="AF239"/>
      <c r="AG239"/>
      <c r="AH239"/>
      <c r="AI239"/>
      <c r="AR239" s="1"/>
      <c r="AS239" s="31"/>
      <c r="AT239" s="31"/>
      <c r="AU239" s="31"/>
      <c r="AV239" s="92"/>
      <c r="AW239" s="92"/>
      <c r="BB239" s="54"/>
      <c r="BF239" s="12"/>
      <c r="BG239" s="6"/>
      <c r="BJ239" s="6"/>
    </row>
    <row r="240" spans="2:64">
      <c r="B240"/>
      <c r="C240" s="31"/>
      <c r="D240" s="31"/>
      <c r="E240" s="31"/>
      <c r="H240" s="1"/>
      <c r="I240" s="6"/>
      <c r="J240" s="6"/>
      <c r="K240" s="6"/>
      <c r="N240" s="48"/>
      <c r="O240" s="6"/>
      <c r="P240" s="6"/>
      <c r="Q240" s="6"/>
      <c r="U240" s="31"/>
      <c r="V240" s="31"/>
      <c r="W240" s="31"/>
      <c r="Z240"/>
      <c r="AA240" s="31"/>
      <c r="AB240" s="31"/>
      <c r="AC240" s="31"/>
      <c r="AF240"/>
      <c r="AG240"/>
      <c r="AH240"/>
      <c r="AI240"/>
      <c r="AR240" s="1"/>
      <c r="AS240" s="31"/>
      <c r="AT240" s="31"/>
      <c r="AU240" s="31"/>
      <c r="AV240" s="92"/>
      <c r="AW240" s="92"/>
      <c r="BB240" s="54"/>
      <c r="BF240" s="12"/>
      <c r="BG240" s="6"/>
      <c r="BJ240" s="6"/>
    </row>
    <row r="241" spans="2:62">
      <c r="B241"/>
      <c r="C241" s="31"/>
      <c r="D241" s="31"/>
      <c r="E241" s="31"/>
      <c r="H241" s="1"/>
      <c r="I241" s="6"/>
      <c r="J241" s="6"/>
      <c r="K241" s="6"/>
      <c r="N241" s="48"/>
      <c r="O241" s="6"/>
      <c r="P241" s="6"/>
      <c r="Q241" s="6"/>
      <c r="U241" s="31"/>
      <c r="V241" s="31"/>
      <c r="W241" s="31"/>
      <c r="Z241"/>
      <c r="AA241" s="31"/>
      <c r="AB241" s="31"/>
      <c r="AC241" s="31"/>
      <c r="AF241"/>
      <c r="AG241"/>
      <c r="AH241"/>
      <c r="AI241"/>
      <c r="AR241" s="1"/>
      <c r="AS241" s="31"/>
      <c r="AT241" s="31"/>
      <c r="AU241" s="31"/>
      <c r="AV241" s="92"/>
      <c r="AW241" s="92"/>
      <c r="BB241" s="54"/>
      <c r="BF241" s="12"/>
      <c r="BG241" s="6"/>
      <c r="BJ241" s="6"/>
    </row>
    <row r="242" spans="2:62">
      <c r="B242"/>
      <c r="C242" s="31"/>
      <c r="D242" s="31"/>
      <c r="E242" s="31"/>
      <c r="H242" s="1"/>
      <c r="I242" s="6"/>
      <c r="J242" s="6"/>
      <c r="K242" s="6"/>
      <c r="N242" s="48"/>
      <c r="O242" s="6"/>
      <c r="P242" s="6"/>
      <c r="Q242" s="6"/>
      <c r="Z242"/>
      <c r="AA242" s="31"/>
      <c r="AB242" s="31"/>
      <c r="AC242" s="31"/>
      <c r="AF242"/>
      <c r="AG242"/>
      <c r="AH242"/>
      <c r="AI242"/>
      <c r="AR242" s="1"/>
      <c r="AS242" s="31"/>
      <c r="AT242" s="31"/>
      <c r="AU242" s="31"/>
      <c r="AV242" s="92"/>
      <c r="AW242" s="92"/>
      <c r="BB242" s="54"/>
      <c r="BF242" s="12"/>
      <c r="BG242" s="6"/>
      <c r="BJ242" s="6"/>
    </row>
    <row r="243" spans="2:62">
      <c r="B243"/>
      <c r="C243" s="31"/>
      <c r="D243" s="31"/>
      <c r="E243" s="31"/>
      <c r="H243" s="1"/>
      <c r="I243" s="6"/>
      <c r="J243" s="6"/>
      <c r="K243" s="6"/>
      <c r="N243" s="48"/>
      <c r="O243" s="6"/>
      <c r="P243" s="6"/>
      <c r="Q243" s="6"/>
      <c r="Z243"/>
      <c r="AA243" s="31"/>
      <c r="AB243" s="31"/>
      <c r="AC243" s="31"/>
      <c r="AF243"/>
      <c r="AG243"/>
      <c r="AH243"/>
      <c r="AI243"/>
      <c r="AR243" s="1"/>
      <c r="AS243" s="31"/>
      <c r="AT243" s="31"/>
      <c r="AU243" s="31"/>
      <c r="AV243" s="92"/>
      <c r="AW243" s="92"/>
      <c r="BB243" s="54"/>
      <c r="BF243" s="12"/>
      <c r="BG243" s="6"/>
      <c r="BJ243" s="6"/>
    </row>
    <row r="244" spans="2:62">
      <c r="B244"/>
      <c r="C244" s="31"/>
      <c r="D244" s="31"/>
      <c r="E244" s="31"/>
      <c r="H244" s="1"/>
      <c r="I244" s="6"/>
      <c r="J244" s="6"/>
      <c r="K244" s="6"/>
      <c r="N244" s="48"/>
      <c r="O244" s="6"/>
      <c r="P244" s="6"/>
      <c r="Q244" s="6"/>
      <c r="Z244"/>
      <c r="AA244" s="31"/>
      <c r="AB244" s="31"/>
      <c r="AC244" s="31"/>
      <c r="AF244"/>
      <c r="AG244"/>
      <c r="AH244"/>
      <c r="AI244"/>
      <c r="AR244" s="1"/>
      <c r="AS244" s="31"/>
      <c r="AT244" s="31"/>
      <c r="AU244" s="31"/>
      <c r="AV244" s="92"/>
      <c r="AW244" s="92"/>
      <c r="BB244" s="54"/>
      <c r="BF244" s="12"/>
      <c r="BG244" s="6"/>
      <c r="BJ244" s="6"/>
    </row>
    <row r="245" spans="2:62">
      <c r="B245"/>
      <c r="C245" s="31"/>
      <c r="D245" s="31"/>
      <c r="E245" s="31"/>
      <c r="H245" s="1"/>
      <c r="I245" s="6"/>
      <c r="J245" s="6"/>
      <c r="K245" s="6"/>
      <c r="N245" s="48"/>
      <c r="O245" s="6"/>
      <c r="P245" s="6"/>
      <c r="Q245" s="6"/>
      <c r="Z245"/>
      <c r="AA245" s="31"/>
      <c r="AB245" s="31"/>
      <c r="AC245" s="31"/>
      <c r="AF245"/>
      <c r="AG245"/>
      <c r="AH245"/>
      <c r="AI245"/>
      <c r="AR245" s="1"/>
      <c r="AS245" s="31"/>
      <c r="AT245" s="31"/>
      <c r="AU245" s="31"/>
      <c r="AV245" s="92"/>
      <c r="AW245" s="92"/>
      <c r="BB245" s="54"/>
      <c r="BF245" s="12"/>
      <c r="BG245" s="6"/>
      <c r="BJ245" s="6"/>
    </row>
    <row r="246" spans="2:62">
      <c r="B246"/>
      <c r="C246" s="31"/>
      <c r="D246" s="31"/>
      <c r="E246" s="31"/>
      <c r="H246" s="1"/>
      <c r="I246" s="6"/>
      <c r="J246" s="6"/>
      <c r="K246" s="6"/>
      <c r="N246" s="48"/>
      <c r="O246" s="6"/>
      <c r="P246" s="6"/>
      <c r="Q246" s="6"/>
      <c r="Z246"/>
      <c r="AA246" s="31"/>
      <c r="AB246" s="31"/>
      <c r="AC246" s="31"/>
      <c r="AF246"/>
      <c r="AG246"/>
      <c r="AH246"/>
      <c r="AI246"/>
      <c r="AR246" s="1"/>
      <c r="AS246" s="31"/>
      <c r="AT246" s="31"/>
      <c r="AU246" s="31"/>
      <c r="AV246" s="92"/>
      <c r="AW246" s="92"/>
      <c r="BB246" s="54"/>
      <c r="BF246" s="12"/>
      <c r="BG246" s="6"/>
      <c r="BJ246" s="6"/>
    </row>
    <row r="247" spans="2:62">
      <c r="B247"/>
      <c r="C247" s="31"/>
      <c r="D247" s="31"/>
      <c r="E247" s="31"/>
      <c r="H247" s="1"/>
      <c r="I247" s="6"/>
      <c r="J247" s="6"/>
      <c r="K247" s="6"/>
      <c r="N247" s="48"/>
      <c r="O247" s="6"/>
      <c r="P247" s="6"/>
      <c r="Q247" s="6"/>
      <c r="Z247"/>
      <c r="AA247" s="31"/>
      <c r="AB247" s="31"/>
      <c r="AC247" s="31"/>
      <c r="AF247"/>
      <c r="AG247"/>
      <c r="AH247"/>
      <c r="AI247"/>
      <c r="AR247" s="1"/>
      <c r="AS247" s="31"/>
      <c r="AT247" s="31"/>
      <c r="AU247" s="31"/>
      <c r="AV247" s="92"/>
      <c r="AW247" s="92"/>
      <c r="BB247" s="54"/>
      <c r="BF247" s="12"/>
      <c r="BG247" s="6"/>
      <c r="BJ247" s="6"/>
    </row>
    <row r="248" spans="2:62">
      <c r="B248"/>
      <c r="C248" s="31"/>
      <c r="D248" s="31"/>
      <c r="E248" s="31"/>
      <c r="H248" s="1"/>
      <c r="I248" s="6"/>
      <c r="J248" s="6"/>
      <c r="K248" s="6"/>
      <c r="N248" s="48"/>
      <c r="O248" s="6"/>
      <c r="P248" s="6"/>
      <c r="Q248" s="6"/>
      <c r="Z248"/>
      <c r="AA248" s="31"/>
      <c r="AB248" s="31"/>
      <c r="AC248" s="31"/>
      <c r="AF248"/>
      <c r="AG248"/>
      <c r="AH248"/>
      <c r="AI248"/>
      <c r="AR248" s="1"/>
      <c r="AS248" s="31"/>
      <c r="AT248" s="31"/>
      <c r="AU248" s="31"/>
      <c r="AV248" s="92"/>
      <c r="AW248" s="92"/>
      <c r="BB248" s="54"/>
      <c r="BF248" s="12"/>
      <c r="BG248" s="6"/>
      <c r="BJ248" s="6"/>
    </row>
    <row r="249" spans="2:62">
      <c r="B249"/>
      <c r="C249" s="31"/>
      <c r="D249" s="31"/>
      <c r="E249" s="31"/>
      <c r="H249" s="1"/>
      <c r="I249" s="6"/>
      <c r="J249" s="6"/>
      <c r="K249" s="6"/>
      <c r="N249" s="48"/>
      <c r="O249" s="6"/>
      <c r="P249" s="6"/>
      <c r="Q249" s="6"/>
      <c r="Z249"/>
      <c r="AA249" s="31"/>
      <c r="AB249" s="31"/>
      <c r="AC249" s="31"/>
      <c r="AF249"/>
      <c r="AG249"/>
      <c r="AH249"/>
      <c r="AI249"/>
      <c r="AR249" s="1"/>
      <c r="AS249" s="31"/>
      <c r="AT249" s="31"/>
      <c r="AU249" s="31"/>
      <c r="AV249" s="92"/>
      <c r="AW249" s="92"/>
      <c r="BB249" s="54"/>
      <c r="BF249" s="12"/>
      <c r="BG249" s="6"/>
      <c r="BJ249" s="6"/>
    </row>
    <row r="250" spans="2:62">
      <c r="B250"/>
      <c r="C250" s="31"/>
      <c r="D250" s="31"/>
      <c r="E250" s="31"/>
      <c r="H250" s="1"/>
      <c r="I250" s="6"/>
      <c r="J250" s="6"/>
      <c r="K250" s="6"/>
      <c r="N250" s="48"/>
      <c r="O250" s="6"/>
      <c r="P250" s="6"/>
      <c r="Q250" s="6"/>
      <c r="Z250"/>
      <c r="AA250" s="31"/>
      <c r="AB250" s="31"/>
      <c r="AC250" s="31"/>
      <c r="AF250"/>
      <c r="AG250"/>
      <c r="AH250"/>
      <c r="AI250"/>
      <c r="AR250" s="1"/>
      <c r="AS250" s="31"/>
      <c r="AT250" s="31"/>
      <c r="AU250" s="31"/>
      <c r="AV250" s="92"/>
      <c r="AW250" s="92"/>
      <c r="BB250" s="54"/>
      <c r="BF250" s="12"/>
      <c r="BG250" s="6"/>
      <c r="BJ250" s="6"/>
    </row>
    <row r="251" spans="2:62">
      <c r="B251"/>
      <c r="C251" s="31"/>
      <c r="D251" s="31"/>
      <c r="E251" s="31"/>
      <c r="H251" s="1"/>
      <c r="I251" s="6"/>
      <c r="J251" s="6"/>
      <c r="K251" s="6"/>
      <c r="N251" s="48"/>
      <c r="O251" s="6"/>
      <c r="P251" s="6"/>
      <c r="Q251" s="6"/>
      <c r="Z251"/>
      <c r="AA251" s="31"/>
      <c r="AB251" s="31"/>
      <c r="AC251" s="31"/>
      <c r="AF251"/>
      <c r="AG251"/>
      <c r="AH251"/>
      <c r="AI251"/>
      <c r="AR251" s="1"/>
      <c r="AS251" s="31"/>
      <c r="AT251" s="31"/>
      <c r="AU251" s="31"/>
      <c r="AV251" s="92"/>
      <c r="AW251" s="92"/>
      <c r="BB251" s="54"/>
      <c r="BF251" s="12"/>
      <c r="BG251" s="6"/>
      <c r="BJ251" s="6"/>
    </row>
    <row r="252" spans="2:62">
      <c r="B252"/>
      <c r="C252" s="31"/>
      <c r="D252" s="31"/>
      <c r="E252" s="31"/>
      <c r="H252" s="1"/>
      <c r="I252" s="6"/>
      <c r="J252" s="6"/>
      <c r="K252" s="6"/>
      <c r="N252" s="48"/>
      <c r="O252" s="6"/>
      <c r="P252" s="6"/>
      <c r="Q252" s="6"/>
      <c r="Z252"/>
      <c r="AA252" s="31"/>
      <c r="AB252" s="31"/>
      <c r="AC252" s="31"/>
      <c r="AF252"/>
      <c r="AG252"/>
      <c r="AH252"/>
      <c r="AI252"/>
      <c r="AR252" s="1"/>
      <c r="AS252" s="31"/>
      <c r="AT252" s="31"/>
      <c r="AU252" s="31"/>
      <c r="AV252" s="92"/>
      <c r="AW252" s="92"/>
      <c r="BB252" s="54"/>
      <c r="BF252" s="12"/>
      <c r="BG252" s="6"/>
      <c r="BJ252" s="6"/>
    </row>
    <row r="253" spans="2:62">
      <c r="B253"/>
      <c r="C253" s="31"/>
      <c r="D253" s="31"/>
      <c r="E253" s="31"/>
      <c r="H253" s="1"/>
      <c r="I253" s="6"/>
      <c r="J253" s="6"/>
      <c r="K253" s="6"/>
      <c r="N253" s="48"/>
      <c r="O253" s="6"/>
      <c r="P253" s="6"/>
      <c r="Q253" s="6"/>
      <c r="Z253"/>
      <c r="AA253" s="31"/>
      <c r="AB253" s="31"/>
      <c r="AC253" s="31"/>
      <c r="AF253"/>
      <c r="AG253"/>
      <c r="AH253"/>
      <c r="AI253"/>
      <c r="AR253" s="1"/>
      <c r="AS253" s="31"/>
      <c r="AT253" s="31"/>
      <c r="AU253" s="31"/>
      <c r="AV253" s="92"/>
      <c r="AW253" s="92"/>
      <c r="BB253" s="54"/>
      <c r="BF253" s="12"/>
      <c r="BG253" s="6"/>
      <c r="BJ253" s="6"/>
    </row>
    <row r="254" spans="2:62">
      <c r="B254"/>
      <c r="C254" s="31"/>
      <c r="D254" s="31"/>
      <c r="E254" s="31"/>
      <c r="H254" s="1"/>
      <c r="I254" s="6"/>
      <c r="J254" s="6"/>
      <c r="K254" s="6"/>
      <c r="N254" s="48"/>
      <c r="O254" s="6"/>
      <c r="P254" s="6"/>
      <c r="Q254" s="6"/>
      <c r="Z254"/>
      <c r="AA254" s="31"/>
      <c r="AB254" s="31"/>
      <c r="AC254" s="31"/>
      <c r="AF254"/>
      <c r="AG254"/>
      <c r="AH254"/>
      <c r="AI254"/>
      <c r="AR254" s="1"/>
      <c r="AS254" s="31"/>
      <c r="AT254" s="31"/>
      <c r="AU254" s="31"/>
      <c r="AV254" s="92"/>
      <c r="AW254" s="92"/>
      <c r="BB254" s="54"/>
      <c r="BF254" s="12"/>
      <c r="BG254" s="6"/>
      <c r="BJ254" s="6"/>
    </row>
    <row r="255" spans="2:62">
      <c r="B255"/>
      <c r="C255" s="31"/>
      <c r="D255" s="31"/>
      <c r="E255" s="31"/>
      <c r="H255" s="1"/>
      <c r="I255" s="6"/>
      <c r="J255" s="6"/>
      <c r="K255" s="6"/>
      <c r="N255" s="48"/>
      <c r="O255" s="6"/>
      <c r="P255" s="6"/>
      <c r="Q255" s="6"/>
      <c r="Z255"/>
      <c r="AA255" s="31"/>
      <c r="AB255" s="31"/>
      <c r="AC255" s="31"/>
      <c r="AF255"/>
      <c r="AG255"/>
      <c r="AH255"/>
      <c r="AI255"/>
      <c r="AR255" s="1"/>
      <c r="AS255" s="31"/>
      <c r="AT255" s="31"/>
      <c r="AU255" s="31"/>
      <c r="AV255" s="92"/>
      <c r="AW255" s="92"/>
      <c r="BB255" s="54"/>
      <c r="BF255" s="12"/>
      <c r="BG255" s="6"/>
      <c r="BJ255" s="6"/>
    </row>
    <row r="256" spans="2:62">
      <c r="B256"/>
      <c r="C256" s="31"/>
      <c r="D256" s="31"/>
      <c r="E256" s="31"/>
      <c r="H256" s="1"/>
      <c r="I256" s="6"/>
      <c r="J256" s="6"/>
      <c r="K256" s="6"/>
      <c r="N256" s="48"/>
      <c r="O256" s="6"/>
      <c r="P256" s="6"/>
      <c r="Q256" s="6"/>
      <c r="Z256"/>
      <c r="AA256" s="31"/>
      <c r="AB256" s="31"/>
      <c r="AC256" s="31"/>
      <c r="AF256"/>
      <c r="AG256"/>
      <c r="AH256"/>
      <c r="AI256"/>
      <c r="AR256" s="1"/>
      <c r="AS256" s="31"/>
      <c r="AT256" s="31"/>
      <c r="AU256" s="31"/>
      <c r="AV256" s="92"/>
      <c r="AW256" s="92"/>
      <c r="BB256" s="54"/>
      <c r="BF256" s="12"/>
      <c r="BG256" s="6"/>
      <c r="BJ256" s="6"/>
    </row>
    <row r="257" spans="3:62">
      <c r="C257" s="43"/>
      <c r="D257" s="43"/>
      <c r="E257" s="43"/>
      <c r="H257" s="1"/>
      <c r="I257" s="6"/>
      <c r="J257" s="6"/>
      <c r="K257" s="6"/>
      <c r="N257" s="48"/>
      <c r="O257" s="6"/>
      <c r="P257" s="6"/>
      <c r="Q257" s="6"/>
      <c r="Z257"/>
      <c r="AA257" s="31"/>
      <c r="AB257" s="31"/>
      <c r="AC257" s="31"/>
      <c r="AF257"/>
      <c r="AG257"/>
      <c r="AH257"/>
      <c r="AI257"/>
      <c r="AR257" s="1"/>
      <c r="AS257" s="31"/>
      <c r="AT257" s="31"/>
      <c r="AU257" s="31"/>
      <c r="AV257" s="92"/>
      <c r="AW257" s="92"/>
      <c r="BB257" s="54"/>
      <c r="BF257" s="12"/>
      <c r="BG257" s="6"/>
      <c r="BJ257" s="6"/>
    </row>
    <row r="258" spans="3:62">
      <c r="C258" s="43"/>
      <c r="D258" s="43"/>
      <c r="E258" s="43"/>
      <c r="H258" s="1"/>
      <c r="I258" s="6"/>
      <c r="J258" s="6"/>
      <c r="K258" s="6"/>
      <c r="N258" s="48"/>
      <c r="O258" s="6"/>
      <c r="P258" s="6"/>
      <c r="Q258" s="6"/>
      <c r="Z258"/>
      <c r="AA258" s="31"/>
      <c r="AB258" s="31"/>
      <c r="AC258" s="31"/>
      <c r="AF258"/>
      <c r="AG258"/>
      <c r="AH258"/>
      <c r="AI258"/>
      <c r="AR258" s="1"/>
      <c r="AS258" s="31"/>
      <c r="AT258" s="31"/>
      <c r="AU258" s="31"/>
      <c r="AV258" s="92"/>
      <c r="AW258" s="92"/>
      <c r="BB258" s="54"/>
      <c r="BF258" s="12"/>
      <c r="BG258" s="6"/>
      <c r="BJ258" s="6"/>
    </row>
    <row r="259" spans="3:62">
      <c r="C259" s="43"/>
      <c r="D259" s="43"/>
      <c r="E259" s="43"/>
      <c r="H259" s="1"/>
      <c r="I259" s="6"/>
      <c r="J259" s="6"/>
      <c r="K259" s="6"/>
      <c r="N259" s="48"/>
      <c r="O259" s="6"/>
      <c r="P259" s="6"/>
      <c r="Q259" s="6"/>
      <c r="Z259"/>
      <c r="AA259" s="31"/>
      <c r="AB259" s="31"/>
      <c r="AC259" s="31"/>
      <c r="AF259"/>
      <c r="AG259"/>
      <c r="AH259"/>
      <c r="AI259"/>
      <c r="AR259" s="1"/>
      <c r="AS259" s="31"/>
      <c r="AT259" s="31"/>
      <c r="AU259" s="31"/>
      <c r="AV259" s="92"/>
      <c r="AW259" s="92"/>
      <c r="BB259" s="54"/>
      <c r="BF259" s="12"/>
      <c r="BG259" s="6"/>
      <c r="BJ259" s="6"/>
    </row>
    <row r="260" spans="3:62">
      <c r="C260" s="43"/>
      <c r="D260" s="43"/>
      <c r="E260" s="43"/>
      <c r="H260" s="1"/>
      <c r="I260" s="6"/>
      <c r="J260" s="6"/>
      <c r="K260" s="6"/>
      <c r="N260" s="48"/>
      <c r="O260" s="6"/>
      <c r="P260" s="6"/>
      <c r="Q260" s="6"/>
      <c r="Z260"/>
      <c r="AA260" s="31"/>
      <c r="AB260" s="31"/>
      <c r="AC260" s="31"/>
      <c r="AF260"/>
      <c r="AG260"/>
      <c r="AH260"/>
      <c r="AI260"/>
      <c r="AR260" s="1"/>
      <c r="AS260" s="31"/>
      <c r="AT260" s="31"/>
      <c r="AU260" s="31"/>
      <c r="AV260" s="92"/>
      <c r="AW260" s="92"/>
      <c r="BB260" s="54"/>
      <c r="BF260" s="12"/>
      <c r="BG260" s="6"/>
      <c r="BJ260" s="6"/>
    </row>
    <row r="261" spans="3:62">
      <c r="C261" s="43"/>
      <c r="D261" s="43"/>
      <c r="E261" s="43"/>
      <c r="H261" s="1"/>
      <c r="I261" s="6"/>
      <c r="J261" s="6"/>
      <c r="K261" s="6"/>
      <c r="N261" s="48"/>
      <c r="O261" s="6"/>
      <c r="P261" s="6"/>
      <c r="Q261" s="6"/>
      <c r="Z261"/>
      <c r="AA261" s="31"/>
      <c r="AB261" s="31"/>
      <c r="AC261" s="31"/>
      <c r="AF261"/>
      <c r="AG261"/>
      <c r="AH261"/>
      <c r="AI261"/>
      <c r="AR261" s="1"/>
      <c r="AS261" s="31"/>
      <c r="AT261" s="31"/>
      <c r="AU261" s="31"/>
      <c r="AV261" s="92"/>
      <c r="AW261" s="92"/>
      <c r="BB261" s="54"/>
      <c r="BF261" s="12"/>
      <c r="BG261" s="6"/>
      <c r="BJ261" s="6"/>
    </row>
    <row r="262" spans="3:62">
      <c r="C262" s="43"/>
      <c r="D262" s="43"/>
      <c r="E262" s="43"/>
      <c r="H262" s="1"/>
      <c r="I262" s="6"/>
      <c r="J262" s="6"/>
      <c r="K262" s="6"/>
      <c r="N262" s="48"/>
      <c r="O262" s="6"/>
      <c r="P262" s="6"/>
      <c r="Q262" s="6"/>
      <c r="Z262"/>
      <c r="AA262" s="31"/>
      <c r="AB262" s="31"/>
      <c r="AC262" s="31"/>
      <c r="AF262"/>
      <c r="AG262"/>
      <c r="AH262"/>
      <c r="AI262"/>
      <c r="AR262" s="1"/>
      <c r="AS262" s="31"/>
      <c r="AT262" s="31"/>
      <c r="AU262" s="31"/>
      <c r="AV262" s="92"/>
      <c r="AW262" s="92"/>
      <c r="BB262" s="54"/>
      <c r="BF262" s="12"/>
      <c r="BG262" s="6"/>
      <c r="BJ262" s="6"/>
    </row>
    <row r="263" spans="3:62">
      <c r="C263" s="43"/>
      <c r="D263" s="43"/>
      <c r="E263" s="43"/>
      <c r="H263" s="1"/>
      <c r="I263" s="6"/>
      <c r="J263" s="6"/>
      <c r="K263" s="6"/>
      <c r="N263" s="48"/>
      <c r="O263" s="6"/>
      <c r="P263" s="6"/>
      <c r="Q263" s="6"/>
      <c r="Z263"/>
      <c r="AA263" s="31"/>
      <c r="AB263" s="31"/>
      <c r="AC263" s="31"/>
      <c r="AF263"/>
      <c r="AG263"/>
      <c r="AH263"/>
      <c r="AI263"/>
      <c r="AR263" s="1"/>
      <c r="AS263" s="31"/>
      <c r="AT263" s="31"/>
      <c r="AU263" s="31"/>
      <c r="AV263" s="92"/>
      <c r="AW263" s="92"/>
      <c r="BB263" s="54"/>
      <c r="BF263" s="12"/>
      <c r="BG263" s="6"/>
      <c r="BJ263" s="6"/>
    </row>
    <row r="264" spans="3:62">
      <c r="C264" s="43"/>
      <c r="D264" s="43"/>
      <c r="E264" s="43"/>
      <c r="H264" s="1"/>
      <c r="I264" s="6"/>
      <c r="J264" s="6"/>
      <c r="K264" s="6"/>
      <c r="N264" s="48"/>
      <c r="O264" s="6"/>
      <c r="P264" s="6"/>
      <c r="Q264" s="6"/>
      <c r="AA264" s="50"/>
      <c r="AB264" s="50"/>
      <c r="AC264" s="50"/>
      <c r="AF264"/>
      <c r="AG264"/>
      <c r="AH264"/>
      <c r="AI264"/>
      <c r="AR264" s="1"/>
      <c r="AS264" s="31"/>
      <c r="AT264" s="31"/>
      <c r="AU264" s="31"/>
      <c r="AV264" s="92"/>
      <c r="AW264" s="92"/>
      <c r="BB264" s="54"/>
      <c r="BF264" s="12"/>
      <c r="BG264" s="6"/>
      <c r="BJ264" s="6"/>
    </row>
    <row r="265" spans="3:62">
      <c r="C265" s="43"/>
      <c r="D265" s="43"/>
      <c r="E265" s="43"/>
      <c r="H265" s="1"/>
      <c r="I265" s="6"/>
      <c r="J265" s="6"/>
      <c r="K265" s="6"/>
      <c r="N265" s="48"/>
      <c r="O265" s="6"/>
      <c r="P265" s="6"/>
      <c r="Q265" s="6"/>
      <c r="AA265" s="50"/>
      <c r="AB265" s="50"/>
      <c r="AC265" s="50"/>
      <c r="AF265"/>
      <c r="AG265"/>
      <c r="AH265"/>
      <c r="AI265"/>
      <c r="AR265" s="1"/>
      <c r="AS265" s="31"/>
      <c r="AT265" s="31"/>
      <c r="AU265" s="31"/>
      <c r="AV265" s="92"/>
      <c r="AW265" s="92"/>
      <c r="BB265" s="54"/>
      <c r="BF265" s="12"/>
      <c r="BG265" s="6"/>
      <c r="BJ265" s="6"/>
    </row>
    <row r="266" spans="3:62">
      <c r="C266" s="43"/>
      <c r="D266" s="43"/>
      <c r="E266" s="43"/>
      <c r="H266" s="1"/>
      <c r="I266" s="6"/>
      <c r="J266" s="6"/>
      <c r="K266" s="6"/>
      <c r="N266" s="48"/>
      <c r="O266" s="6"/>
      <c r="P266" s="6"/>
      <c r="Q266" s="6"/>
      <c r="AA266" s="50"/>
      <c r="AB266" s="50"/>
      <c r="AC266" s="50"/>
      <c r="AF266"/>
      <c r="AG266"/>
      <c r="AH266"/>
      <c r="AI266"/>
      <c r="AR266" s="1"/>
      <c r="AS266" s="31"/>
      <c r="AT266" s="31"/>
      <c r="AU266" s="31"/>
      <c r="AV266" s="92"/>
      <c r="AW266" s="92"/>
      <c r="BB266" s="54"/>
      <c r="BF266" s="12"/>
      <c r="BG266" s="6"/>
      <c r="BJ266" s="6"/>
    </row>
    <row r="267" spans="3:62">
      <c r="C267" s="43"/>
      <c r="D267" s="43"/>
      <c r="E267" s="43"/>
      <c r="H267" s="1"/>
      <c r="I267" s="6"/>
      <c r="J267" s="6"/>
      <c r="K267" s="6"/>
      <c r="N267" s="48"/>
      <c r="O267" s="6"/>
      <c r="P267" s="6"/>
      <c r="Q267" s="6"/>
      <c r="AA267" s="50"/>
      <c r="AB267" s="50"/>
      <c r="AC267" s="50"/>
      <c r="AF267"/>
      <c r="AG267"/>
      <c r="AH267"/>
      <c r="AI267"/>
      <c r="AR267" s="1"/>
      <c r="AS267" s="31"/>
      <c r="AT267" s="31"/>
      <c r="AU267" s="31"/>
      <c r="AV267" s="92"/>
      <c r="AW267" s="92"/>
      <c r="BB267" s="54"/>
      <c r="BF267" s="12"/>
      <c r="BG267" s="6"/>
      <c r="BJ267" s="6"/>
    </row>
    <row r="268" spans="3:62">
      <c r="C268" s="43"/>
      <c r="D268" s="43"/>
      <c r="E268" s="43"/>
      <c r="H268" s="1"/>
      <c r="I268" s="6"/>
      <c r="J268" s="6"/>
      <c r="K268" s="6"/>
      <c r="N268" s="48"/>
      <c r="O268" s="6"/>
      <c r="P268" s="6"/>
      <c r="Q268" s="6"/>
      <c r="AA268" s="50"/>
      <c r="AB268" s="50"/>
      <c r="AC268" s="50"/>
      <c r="AF268"/>
      <c r="AG268"/>
      <c r="AH268"/>
      <c r="AI268"/>
      <c r="AR268" s="1"/>
      <c r="AS268" s="31"/>
      <c r="AT268" s="31"/>
      <c r="AU268" s="31"/>
      <c r="AV268" s="92"/>
      <c r="AW268" s="92"/>
      <c r="BB268" s="54"/>
      <c r="BF268" s="12"/>
      <c r="BG268" s="6"/>
      <c r="BJ268" s="6"/>
    </row>
    <row r="269" spans="3:62">
      <c r="C269" s="43"/>
      <c r="D269" s="43"/>
      <c r="E269" s="43"/>
      <c r="H269" s="1"/>
      <c r="I269" s="6"/>
      <c r="J269" s="6"/>
      <c r="K269" s="6"/>
      <c r="N269" s="48"/>
      <c r="O269" s="6"/>
      <c r="P269" s="6"/>
      <c r="Q269" s="6"/>
      <c r="AA269" s="50"/>
      <c r="AB269" s="50"/>
      <c r="AC269" s="50"/>
      <c r="AF269"/>
      <c r="AG269"/>
      <c r="AH269"/>
      <c r="AI269"/>
      <c r="AR269" s="1"/>
      <c r="AS269" s="31"/>
      <c r="AT269" s="31"/>
      <c r="AU269" s="31"/>
      <c r="AV269" s="92"/>
      <c r="AW269" s="92"/>
      <c r="BB269" s="54"/>
      <c r="BF269" s="12"/>
      <c r="BG269" s="6"/>
      <c r="BJ269" s="6"/>
    </row>
    <row r="270" spans="3:62">
      <c r="C270" s="43"/>
      <c r="D270" s="43"/>
      <c r="E270" s="43"/>
      <c r="H270" s="1"/>
      <c r="I270" s="6"/>
      <c r="J270" s="6"/>
      <c r="K270" s="6"/>
      <c r="N270" s="48"/>
      <c r="O270" s="6"/>
      <c r="P270" s="6"/>
      <c r="Q270" s="6"/>
      <c r="AA270" s="50"/>
      <c r="AB270" s="50"/>
      <c r="AC270" s="50"/>
      <c r="AF270"/>
      <c r="AG270"/>
      <c r="AH270"/>
      <c r="AI270"/>
      <c r="AR270" s="1"/>
      <c r="AS270" s="31"/>
      <c r="AT270" s="31"/>
      <c r="AU270" s="31"/>
      <c r="AV270" s="92"/>
      <c r="AW270" s="92"/>
      <c r="BB270" s="54"/>
      <c r="BF270" s="12"/>
      <c r="BG270" s="6"/>
      <c r="BJ270" s="6"/>
    </row>
    <row r="271" spans="3:62">
      <c r="C271" s="43"/>
      <c r="D271" s="43"/>
      <c r="E271" s="43"/>
      <c r="H271" s="1"/>
      <c r="I271" s="6"/>
      <c r="J271" s="6"/>
      <c r="K271" s="6"/>
      <c r="N271" s="48"/>
      <c r="O271" s="6"/>
      <c r="P271" s="6"/>
      <c r="Q271" s="6"/>
      <c r="AA271" s="50"/>
      <c r="AB271" s="50"/>
      <c r="AC271" s="50"/>
      <c r="AF271"/>
      <c r="AG271"/>
      <c r="AH271"/>
      <c r="AI271"/>
      <c r="AR271" s="1"/>
      <c r="AS271" s="31"/>
      <c r="AT271" s="31"/>
      <c r="AU271" s="31"/>
      <c r="AV271" s="92"/>
      <c r="AW271" s="92"/>
      <c r="BB271" s="54"/>
      <c r="BF271" s="12"/>
      <c r="BG271" s="6"/>
      <c r="BJ271" s="6"/>
    </row>
    <row r="272" spans="3:62">
      <c r="C272" s="43"/>
      <c r="D272" s="43"/>
      <c r="E272" s="43"/>
      <c r="H272" s="1"/>
      <c r="I272" s="6"/>
      <c r="J272" s="6"/>
      <c r="K272" s="6"/>
      <c r="N272" s="48"/>
      <c r="O272" s="6"/>
      <c r="P272" s="6"/>
      <c r="Q272" s="6"/>
      <c r="AA272" s="50"/>
      <c r="AB272" s="50"/>
      <c r="AC272" s="50"/>
      <c r="AF272"/>
      <c r="AG272"/>
      <c r="AH272"/>
      <c r="AI272"/>
      <c r="AR272" s="1"/>
      <c r="AS272" s="31"/>
      <c r="AT272" s="31"/>
      <c r="AU272" s="31"/>
      <c r="AV272" s="92"/>
      <c r="AW272" s="92"/>
      <c r="BB272" s="54"/>
      <c r="BF272" s="12"/>
      <c r="BG272" s="6"/>
      <c r="BJ272" s="6"/>
    </row>
    <row r="273" spans="3:62">
      <c r="C273" s="43"/>
      <c r="D273" s="43"/>
      <c r="E273" s="43"/>
      <c r="H273" s="1"/>
      <c r="I273" s="6"/>
      <c r="J273" s="6"/>
      <c r="K273" s="6"/>
      <c r="N273" s="48"/>
      <c r="O273" s="6"/>
      <c r="P273" s="6"/>
      <c r="Q273" s="6"/>
      <c r="AA273" s="50"/>
      <c r="AB273" s="50"/>
      <c r="AC273" s="50"/>
      <c r="AF273"/>
      <c r="AG273"/>
      <c r="AH273"/>
      <c r="AI273"/>
      <c r="AR273" s="1"/>
      <c r="AS273" s="31"/>
      <c r="AT273" s="31"/>
      <c r="AU273" s="31"/>
      <c r="AV273" s="92"/>
      <c r="AW273" s="92"/>
      <c r="BB273" s="54"/>
      <c r="BF273" s="12"/>
      <c r="BG273" s="6"/>
      <c r="BJ273" s="6"/>
    </row>
    <row r="274" spans="3:62">
      <c r="C274" s="43"/>
      <c r="D274" s="43"/>
      <c r="E274" s="43"/>
      <c r="H274" s="1"/>
      <c r="I274" s="6"/>
      <c r="J274" s="6"/>
      <c r="K274" s="6"/>
      <c r="N274" s="48"/>
      <c r="O274" s="6"/>
      <c r="P274" s="6"/>
      <c r="Q274" s="6"/>
      <c r="AA274" s="50"/>
      <c r="AB274" s="50"/>
      <c r="AC274" s="50"/>
      <c r="AF274"/>
      <c r="AG274"/>
      <c r="AH274"/>
      <c r="AI274"/>
      <c r="AR274" s="1"/>
      <c r="AS274" s="31"/>
      <c r="AT274" s="31"/>
      <c r="AU274" s="31"/>
      <c r="AV274" s="92"/>
      <c r="AW274" s="92"/>
      <c r="BB274" s="54"/>
      <c r="BF274" s="12"/>
      <c r="BG274" s="6"/>
      <c r="BJ274" s="6"/>
    </row>
    <row r="275" spans="3:62">
      <c r="C275" s="43"/>
      <c r="D275" s="43"/>
      <c r="E275" s="43"/>
      <c r="H275" s="1"/>
      <c r="I275" s="6"/>
      <c r="J275" s="6"/>
      <c r="K275" s="6"/>
      <c r="N275" s="48"/>
      <c r="O275" s="6"/>
      <c r="P275" s="6"/>
      <c r="Q275" s="6"/>
      <c r="AA275" s="50"/>
      <c r="AB275" s="50"/>
      <c r="AC275" s="50"/>
      <c r="AF275"/>
      <c r="AG275"/>
      <c r="AH275"/>
      <c r="AI275"/>
      <c r="AR275" s="1"/>
      <c r="AS275" s="31"/>
      <c r="AT275" s="31"/>
      <c r="AU275" s="31"/>
      <c r="AV275" s="92"/>
      <c r="AW275" s="92"/>
      <c r="BB275" s="54"/>
      <c r="BF275" s="12"/>
      <c r="BG275" s="6"/>
      <c r="BJ275" s="6"/>
    </row>
    <row r="276" spans="3:62">
      <c r="C276" s="43"/>
      <c r="D276" s="43"/>
      <c r="E276" s="43"/>
      <c r="H276" s="1"/>
      <c r="I276" s="6"/>
      <c r="J276" s="6"/>
      <c r="K276" s="6"/>
      <c r="N276" s="48"/>
      <c r="O276" s="6"/>
      <c r="P276" s="6"/>
      <c r="Q276" s="6"/>
      <c r="AA276" s="50"/>
      <c r="AB276" s="50"/>
      <c r="AC276" s="50"/>
      <c r="AF276"/>
      <c r="AG276"/>
      <c r="AH276"/>
      <c r="AI276"/>
      <c r="AR276" s="1"/>
      <c r="AS276" s="31"/>
      <c r="AT276" s="31"/>
      <c r="AU276" s="31"/>
      <c r="AV276" s="92"/>
      <c r="AW276" s="92"/>
      <c r="BB276" s="54"/>
      <c r="BF276" s="12"/>
      <c r="BG276" s="6"/>
      <c r="BJ276" s="6"/>
    </row>
    <row r="277" spans="3:62">
      <c r="C277" s="43"/>
      <c r="D277" s="43"/>
      <c r="E277" s="43"/>
      <c r="H277" s="1"/>
      <c r="I277" s="6"/>
      <c r="J277" s="6"/>
      <c r="K277" s="6"/>
      <c r="N277" s="48"/>
      <c r="O277" s="6"/>
      <c r="P277" s="6"/>
      <c r="Q277" s="6"/>
      <c r="AA277" s="50"/>
      <c r="AB277" s="50"/>
      <c r="AC277" s="50"/>
      <c r="AF277"/>
      <c r="AG277"/>
      <c r="AH277"/>
      <c r="AI277"/>
      <c r="AR277" s="1"/>
      <c r="AS277" s="31"/>
      <c r="AT277" s="31"/>
      <c r="AU277" s="31"/>
      <c r="AV277" s="92"/>
      <c r="AW277" s="92"/>
      <c r="BB277" s="54"/>
      <c r="BF277" s="12"/>
      <c r="BG277" s="6"/>
      <c r="BJ277" s="6"/>
    </row>
    <row r="278" spans="3:62">
      <c r="C278" s="43"/>
      <c r="D278" s="43"/>
      <c r="E278" s="43"/>
      <c r="H278" s="1"/>
      <c r="I278" s="6"/>
      <c r="J278" s="6"/>
      <c r="K278" s="6"/>
      <c r="N278" s="48"/>
      <c r="O278" s="6"/>
      <c r="P278" s="6"/>
      <c r="Q278" s="6"/>
      <c r="AA278" s="50"/>
      <c r="AB278" s="50"/>
      <c r="AC278" s="50"/>
      <c r="AF278"/>
      <c r="AG278"/>
      <c r="AH278"/>
      <c r="AI278"/>
      <c r="AR278" s="1"/>
      <c r="AS278" s="31"/>
      <c r="AT278" s="31"/>
      <c r="AU278" s="31"/>
      <c r="AV278" s="92"/>
      <c r="AW278" s="92"/>
      <c r="BB278" s="54"/>
      <c r="BF278" s="12"/>
      <c r="BG278" s="6"/>
      <c r="BJ278" s="6"/>
    </row>
    <row r="279" spans="3:62">
      <c r="C279" s="43"/>
      <c r="D279" s="43"/>
      <c r="E279" s="43"/>
      <c r="H279" s="1"/>
      <c r="I279" s="6"/>
      <c r="J279" s="6"/>
      <c r="K279" s="6"/>
      <c r="N279" s="48"/>
      <c r="O279" s="6"/>
      <c r="P279" s="6"/>
      <c r="Q279" s="6"/>
      <c r="AA279" s="50"/>
      <c r="AB279" s="50"/>
      <c r="AC279" s="50"/>
      <c r="AF279"/>
      <c r="AG279"/>
      <c r="AH279"/>
      <c r="AI279"/>
      <c r="AR279" s="1"/>
      <c r="AS279" s="31"/>
      <c r="AT279" s="31"/>
      <c r="AU279" s="31"/>
      <c r="AV279" s="92"/>
      <c r="AW279" s="92"/>
      <c r="BB279" s="54"/>
      <c r="BF279" s="12"/>
      <c r="BG279" s="6"/>
      <c r="BJ279" s="6"/>
    </row>
    <row r="280" spans="3:62">
      <c r="C280" s="43"/>
      <c r="D280" s="43"/>
      <c r="E280" s="43"/>
      <c r="H280" s="1"/>
      <c r="I280" s="6"/>
      <c r="J280" s="6"/>
      <c r="K280" s="6"/>
      <c r="N280" s="48"/>
      <c r="O280" s="6"/>
      <c r="P280" s="6"/>
      <c r="Q280" s="6"/>
      <c r="AA280" s="50"/>
      <c r="AB280" s="50"/>
      <c r="AC280" s="50"/>
      <c r="AF280"/>
      <c r="AG280"/>
      <c r="AH280"/>
      <c r="AI280"/>
      <c r="AR280" s="1"/>
      <c r="AS280" s="31"/>
      <c r="AT280" s="31"/>
      <c r="AU280" s="31"/>
      <c r="AV280" s="92"/>
      <c r="AW280" s="92"/>
      <c r="BB280" s="54"/>
      <c r="BF280" s="12"/>
      <c r="BG280" s="6"/>
      <c r="BJ280" s="6"/>
    </row>
    <row r="281" spans="3:62">
      <c r="C281" s="43"/>
      <c r="D281" s="43"/>
      <c r="E281" s="43"/>
      <c r="H281" s="1"/>
      <c r="I281" s="6"/>
      <c r="J281" s="6"/>
      <c r="K281" s="6"/>
      <c r="N281" s="48"/>
      <c r="O281" s="6"/>
      <c r="P281" s="6"/>
      <c r="Q281" s="6"/>
      <c r="AA281" s="50"/>
      <c r="AB281" s="50"/>
      <c r="AC281" s="50"/>
      <c r="AF281"/>
      <c r="AG281"/>
      <c r="AH281"/>
      <c r="AI281"/>
      <c r="AR281" s="1"/>
      <c r="AS281" s="31"/>
      <c r="AT281" s="31"/>
      <c r="AU281" s="31"/>
      <c r="AV281" s="92"/>
      <c r="AW281" s="92"/>
      <c r="BB281" s="54"/>
      <c r="BF281" s="12"/>
      <c r="BG281" s="6"/>
      <c r="BJ281" s="6"/>
    </row>
    <row r="282" spans="3:62">
      <c r="C282" s="43"/>
      <c r="D282" s="43"/>
      <c r="E282" s="43"/>
      <c r="H282" s="1"/>
      <c r="I282" s="6"/>
      <c r="J282" s="6"/>
      <c r="K282" s="6"/>
      <c r="N282" s="48"/>
      <c r="O282" s="6"/>
      <c r="P282" s="6"/>
      <c r="Q282" s="6"/>
      <c r="AA282" s="50"/>
      <c r="AB282" s="50"/>
      <c r="AC282" s="50"/>
      <c r="AF282"/>
      <c r="AG282"/>
      <c r="AH282"/>
      <c r="AI282"/>
      <c r="AR282" s="1"/>
      <c r="AS282" s="31"/>
      <c r="AT282" s="31"/>
      <c r="AU282" s="31"/>
      <c r="AV282" s="92"/>
      <c r="AW282" s="92"/>
      <c r="BB282" s="54"/>
      <c r="BF282" s="12"/>
      <c r="BG282" s="6"/>
      <c r="BJ282" s="6"/>
    </row>
    <row r="283" spans="3:62">
      <c r="C283" s="43"/>
      <c r="D283" s="43"/>
      <c r="E283" s="43"/>
      <c r="H283" s="1"/>
      <c r="I283" s="6"/>
      <c r="J283" s="6"/>
      <c r="K283" s="6"/>
      <c r="N283" s="48"/>
      <c r="O283" s="6"/>
      <c r="P283" s="6"/>
      <c r="Q283" s="6"/>
      <c r="AA283" s="50"/>
      <c r="AB283" s="50"/>
      <c r="AC283" s="50"/>
      <c r="AF283"/>
      <c r="AG283"/>
      <c r="AH283"/>
      <c r="AI283"/>
      <c r="AR283" s="1"/>
      <c r="AS283" s="31"/>
      <c r="AT283" s="31"/>
      <c r="AU283" s="31"/>
      <c r="AV283" s="92"/>
      <c r="AW283" s="92"/>
      <c r="BB283" s="54"/>
      <c r="BF283" s="12"/>
      <c r="BG283" s="6"/>
      <c r="BJ283" s="6"/>
    </row>
    <row r="284" spans="3:62">
      <c r="C284" s="43"/>
      <c r="D284" s="43"/>
      <c r="E284" s="43"/>
      <c r="H284" s="1"/>
      <c r="I284" s="6"/>
      <c r="J284" s="6"/>
      <c r="K284" s="6"/>
      <c r="N284" s="48"/>
      <c r="O284" s="6"/>
      <c r="P284" s="6"/>
      <c r="Q284" s="6"/>
      <c r="AA284" s="50"/>
      <c r="AB284" s="50"/>
      <c r="AC284" s="50"/>
      <c r="AF284"/>
      <c r="AG284"/>
      <c r="AH284"/>
      <c r="AI284"/>
      <c r="AR284" s="1"/>
      <c r="AS284" s="31"/>
      <c r="AT284" s="31"/>
      <c r="AU284" s="31"/>
      <c r="AV284" s="92"/>
      <c r="AW284" s="92"/>
      <c r="BB284" s="54"/>
      <c r="BF284" s="12"/>
      <c r="BG284" s="6"/>
      <c r="BJ284" s="6"/>
    </row>
    <row r="285" spans="3:62">
      <c r="C285" s="43"/>
      <c r="D285" s="43"/>
      <c r="E285" s="43"/>
      <c r="H285" s="1"/>
      <c r="I285" s="6"/>
      <c r="J285" s="6"/>
      <c r="K285" s="6"/>
      <c r="N285" s="48"/>
      <c r="O285" s="6"/>
      <c r="P285" s="6"/>
      <c r="Q285" s="6"/>
      <c r="AA285" s="50"/>
      <c r="AB285" s="50"/>
      <c r="AC285" s="50"/>
      <c r="AF285"/>
      <c r="AG285"/>
      <c r="AH285"/>
      <c r="AI285"/>
      <c r="AR285" s="1"/>
      <c r="AS285" s="31"/>
      <c r="AT285" s="31"/>
      <c r="AU285" s="31"/>
      <c r="AV285" s="92"/>
      <c r="AW285" s="92"/>
      <c r="BB285" s="54"/>
      <c r="BF285" s="12"/>
      <c r="BG285" s="6"/>
      <c r="BJ285" s="6"/>
    </row>
    <row r="286" spans="3:62">
      <c r="C286" s="43"/>
      <c r="D286" s="43"/>
      <c r="E286" s="43"/>
      <c r="H286" s="1"/>
      <c r="I286" s="6"/>
      <c r="J286" s="6"/>
      <c r="K286" s="6"/>
      <c r="N286" s="48"/>
      <c r="O286" s="6"/>
      <c r="P286" s="6"/>
      <c r="Q286" s="6"/>
      <c r="AA286" s="50"/>
      <c r="AB286" s="50"/>
      <c r="AC286" s="50"/>
      <c r="AF286"/>
      <c r="AG286"/>
      <c r="AH286"/>
      <c r="AI286"/>
      <c r="AR286" s="1"/>
      <c r="AS286" s="31"/>
      <c r="AT286" s="31"/>
      <c r="AU286" s="31"/>
      <c r="AV286" s="92"/>
      <c r="AW286" s="92"/>
      <c r="BB286" s="54"/>
      <c r="BF286" s="12"/>
      <c r="BG286" s="6"/>
      <c r="BJ286" s="6"/>
    </row>
    <row r="287" spans="3:62">
      <c r="C287" s="43"/>
      <c r="D287" s="43"/>
      <c r="E287" s="43"/>
      <c r="H287" s="1"/>
      <c r="I287" s="6"/>
      <c r="J287" s="6"/>
      <c r="K287" s="6"/>
      <c r="N287" s="48"/>
      <c r="O287" s="6"/>
      <c r="P287" s="6"/>
      <c r="Q287" s="6"/>
      <c r="AA287" s="50"/>
      <c r="AB287" s="50"/>
      <c r="AC287" s="50"/>
      <c r="AF287"/>
      <c r="AG287"/>
      <c r="AH287"/>
      <c r="AI287"/>
      <c r="AR287" s="1"/>
      <c r="AS287" s="31"/>
      <c r="AT287" s="31"/>
      <c r="AU287" s="31"/>
      <c r="AV287" s="92"/>
      <c r="AW287" s="92"/>
      <c r="BB287" s="54"/>
      <c r="BF287" s="12"/>
      <c r="BG287" s="6"/>
      <c r="BJ287" s="6"/>
    </row>
    <row r="288" spans="3:62">
      <c r="C288" s="43"/>
      <c r="D288" s="43"/>
      <c r="E288" s="43"/>
      <c r="H288" s="1"/>
      <c r="I288" s="6"/>
      <c r="J288" s="6"/>
      <c r="K288" s="6"/>
      <c r="N288" s="48"/>
      <c r="O288" s="6"/>
      <c r="P288" s="6"/>
      <c r="Q288" s="6"/>
      <c r="AA288" s="50"/>
      <c r="AB288" s="50"/>
      <c r="AC288" s="50"/>
      <c r="AF288"/>
      <c r="AG288"/>
      <c r="AH288"/>
      <c r="AI288"/>
      <c r="AR288" s="1"/>
      <c r="AS288" s="31"/>
      <c r="AT288" s="31"/>
      <c r="AU288" s="31"/>
      <c r="AV288" s="92"/>
      <c r="AW288" s="92"/>
      <c r="BB288" s="54"/>
      <c r="BF288" s="12"/>
      <c r="BG288" s="6"/>
      <c r="BJ288" s="6"/>
    </row>
    <row r="289" spans="3:62">
      <c r="C289" s="43"/>
      <c r="D289" s="43"/>
      <c r="E289" s="43"/>
      <c r="H289" s="1"/>
      <c r="I289" s="6"/>
      <c r="J289" s="6"/>
      <c r="K289" s="6"/>
      <c r="N289" s="48"/>
      <c r="O289" s="6"/>
      <c r="P289" s="6"/>
      <c r="Q289" s="6"/>
      <c r="AA289" s="50"/>
      <c r="AB289" s="50"/>
      <c r="AC289" s="50"/>
      <c r="AF289"/>
      <c r="AG289"/>
      <c r="AH289"/>
      <c r="AI289"/>
      <c r="AR289" s="1"/>
      <c r="AS289" s="31"/>
      <c r="AT289" s="31"/>
      <c r="AU289" s="31"/>
      <c r="AV289" s="92"/>
      <c r="AW289" s="92"/>
      <c r="BB289" s="54"/>
      <c r="BF289" s="12"/>
      <c r="BG289" s="6"/>
      <c r="BJ289" s="6"/>
    </row>
    <row r="290" spans="3:62">
      <c r="C290" s="43"/>
      <c r="D290" s="43"/>
      <c r="E290" s="43"/>
      <c r="H290" s="1"/>
      <c r="I290" s="6"/>
      <c r="J290" s="6"/>
      <c r="K290" s="6"/>
      <c r="N290" s="48"/>
      <c r="O290" s="6"/>
      <c r="P290" s="6"/>
      <c r="Q290" s="6"/>
      <c r="AA290" s="50"/>
      <c r="AB290" s="50"/>
      <c r="AC290" s="50"/>
      <c r="AF290"/>
      <c r="AG290"/>
      <c r="AH290"/>
      <c r="AI290"/>
      <c r="AR290" s="1"/>
      <c r="AS290" s="31"/>
      <c r="AT290" s="31"/>
      <c r="AU290" s="31"/>
      <c r="AV290" s="92"/>
      <c r="AW290" s="92"/>
      <c r="BB290" s="54"/>
      <c r="BF290" s="12"/>
      <c r="BG290" s="6"/>
      <c r="BJ290" s="6"/>
    </row>
    <row r="291" spans="3:62">
      <c r="C291" s="43"/>
      <c r="D291" s="43"/>
      <c r="E291" s="43"/>
      <c r="H291" s="1"/>
      <c r="I291" s="6"/>
      <c r="J291" s="6"/>
      <c r="K291" s="6"/>
      <c r="N291" s="48"/>
      <c r="O291" s="6"/>
      <c r="P291" s="6"/>
      <c r="Q291" s="6"/>
      <c r="AA291" s="50"/>
      <c r="AB291" s="50"/>
      <c r="AC291" s="50"/>
      <c r="AF291"/>
      <c r="AG291"/>
      <c r="AH291"/>
      <c r="AI291"/>
      <c r="AR291" s="1"/>
      <c r="AS291" s="31"/>
      <c r="AT291" s="31"/>
      <c r="AU291" s="31"/>
      <c r="AV291" s="92"/>
      <c r="AW291" s="92"/>
      <c r="BB291" s="54"/>
      <c r="BF291" s="12"/>
      <c r="BG291" s="6"/>
      <c r="BJ291" s="6"/>
    </row>
    <row r="292" spans="3:62">
      <c r="C292" s="43"/>
      <c r="D292" s="43"/>
      <c r="E292" s="43"/>
      <c r="H292" s="1"/>
      <c r="I292" s="6"/>
      <c r="J292" s="6"/>
      <c r="K292" s="6"/>
      <c r="N292" s="48"/>
      <c r="O292" s="6"/>
      <c r="P292" s="6"/>
      <c r="Q292" s="6"/>
      <c r="AA292" s="50"/>
      <c r="AB292" s="50"/>
      <c r="AC292" s="50"/>
      <c r="AF292"/>
      <c r="AG292"/>
      <c r="AH292"/>
      <c r="AI292"/>
      <c r="AR292" s="1"/>
      <c r="AS292" s="31"/>
      <c r="AT292" s="31"/>
      <c r="AU292" s="31"/>
      <c r="AV292" s="92"/>
      <c r="AW292" s="92"/>
      <c r="BB292" s="54"/>
      <c r="BF292" s="12"/>
      <c r="BG292" s="6"/>
      <c r="BJ292" s="6"/>
    </row>
    <row r="293" spans="3:62">
      <c r="C293" s="43"/>
      <c r="D293" s="43"/>
      <c r="E293" s="43"/>
      <c r="H293" s="1"/>
      <c r="I293" s="6"/>
      <c r="J293" s="6"/>
      <c r="K293" s="6"/>
      <c r="N293" s="48"/>
      <c r="O293" s="6"/>
      <c r="P293" s="6"/>
      <c r="Q293" s="6"/>
      <c r="AA293" s="50"/>
      <c r="AB293" s="50"/>
      <c r="AC293" s="50"/>
      <c r="AF293"/>
      <c r="AG293"/>
      <c r="AH293"/>
      <c r="AI293"/>
      <c r="AR293" s="1"/>
      <c r="AS293" s="31"/>
      <c r="AT293" s="31"/>
      <c r="AU293" s="31"/>
      <c r="AV293" s="92"/>
      <c r="AW293" s="92"/>
      <c r="BB293" s="54"/>
      <c r="BF293" s="12"/>
      <c r="BG293" s="6"/>
      <c r="BJ293" s="6"/>
    </row>
    <row r="294" spans="3:62">
      <c r="C294" s="43"/>
      <c r="D294" s="43"/>
      <c r="E294" s="43"/>
      <c r="H294" s="1"/>
      <c r="I294" s="6"/>
      <c r="J294" s="6"/>
      <c r="K294" s="6"/>
      <c r="N294" s="48"/>
      <c r="O294" s="6"/>
      <c r="P294" s="6"/>
      <c r="Q294" s="6"/>
      <c r="AA294" s="50"/>
      <c r="AB294" s="50"/>
      <c r="AC294" s="50"/>
      <c r="AF294"/>
      <c r="AG294"/>
      <c r="AH294"/>
      <c r="AI294"/>
      <c r="AR294" s="1"/>
      <c r="AS294" s="31"/>
      <c r="AT294" s="31"/>
      <c r="AU294" s="31"/>
      <c r="AV294" s="92"/>
      <c r="AW294" s="92"/>
      <c r="BB294" s="54"/>
      <c r="BF294" s="12"/>
      <c r="BG294" s="6"/>
      <c r="BJ294" s="6"/>
    </row>
    <row r="295" spans="3:62">
      <c r="C295" s="43"/>
      <c r="D295" s="43"/>
      <c r="E295" s="43"/>
      <c r="H295" s="1"/>
      <c r="I295" s="6"/>
      <c r="J295" s="6"/>
      <c r="K295" s="6"/>
      <c r="N295" s="48"/>
      <c r="O295" s="6"/>
      <c r="P295" s="6"/>
      <c r="Q295" s="6"/>
      <c r="AA295" s="50"/>
      <c r="AB295" s="50"/>
      <c r="AC295" s="50"/>
      <c r="AF295"/>
      <c r="AG295"/>
      <c r="AH295"/>
      <c r="AI295"/>
      <c r="AR295" s="1"/>
      <c r="AS295" s="31"/>
      <c r="AT295" s="31"/>
      <c r="AU295" s="31"/>
      <c r="AV295" s="92"/>
      <c r="AW295" s="92"/>
      <c r="BB295" s="54"/>
      <c r="BF295" s="12"/>
      <c r="BG295" s="6"/>
      <c r="BJ295" s="6"/>
    </row>
    <row r="296" spans="3:62">
      <c r="C296" s="43"/>
      <c r="D296" s="43"/>
      <c r="E296" s="43"/>
      <c r="H296" s="1"/>
      <c r="I296" s="6"/>
      <c r="J296" s="6"/>
      <c r="K296" s="6"/>
      <c r="N296" s="48"/>
      <c r="O296" s="6"/>
      <c r="P296" s="6"/>
      <c r="Q296" s="6"/>
      <c r="AA296" s="50"/>
      <c r="AB296" s="50"/>
      <c r="AC296" s="50"/>
      <c r="AF296"/>
      <c r="AG296"/>
      <c r="AH296"/>
      <c r="AI296"/>
      <c r="AR296" s="1"/>
      <c r="AS296" s="31"/>
      <c r="AT296" s="31"/>
      <c r="AU296" s="31"/>
      <c r="AV296" s="92"/>
      <c r="AW296" s="92"/>
      <c r="BB296" s="54"/>
      <c r="BF296" s="12"/>
      <c r="BG296" s="6"/>
      <c r="BJ296" s="6"/>
    </row>
    <row r="297" spans="3:62">
      <c r="C297" s="43"/>
      <c r="D297" s="43"/>
      <c r="E297" s="43"/>
      <c r="H297" s="1"/>
      <c r="I297" s="6"/>
      <c r="J297" s="6"/>
      <c r="K297" s="6"/>
      <c r="N297" s="48"/>
      <c r="O297" s="6"/>
      <c r="P297" s="6"/>
      <c r="Q297" s="6"/>
      <c r="AA297" s="50"/>
      <c r="AB297" s="50"/>
      <c r="AC297" s="50"/>
      <c r="AF297"/>
      <c r="AG297"/>
      <c r="AH297"/>
      <c r="AI297"/>
      <c r="AR297" s="1"/>
      <c r="AS297" s="31"/>
      <c r="AT297" s="31"/>
      <c r="AU297" s="31"/>
      <c r="AV297" s="92"/>
      <c r="AW297" s="92"/>
      <c r="BB297" s="54"/>
      <c r="BF297" s="12"/>
      <c r="BG297" s="6"/>
      <c r="BJ297" s="6"/>
    </row>
    <row r="298" spans="3:62">
      <c r="C298" s="43"/>
      <c r="D298" s="43"/>
      <c r="E298" s="43"/>
      <c r="H298" s="1"/>
      <c r="I298" s="6"/>
      <c r="J298" s="6"/>
      <c r="K298" s="6"/>
      <c r="N298" s="48"/>
      <c r="O298" s="6"/>
      <c r="P298" s="6"/>
      <c r="Q298" s="6"/>
      <c r="AA298" s="50"/>
      <c r="AB298" s="50"/>
      <c r="AC298" s="50"/>
      <c r="AF298"/>
      <c r="AG298"/>
      <c r="AH298"/>
      <c r="AI298"/>
      <c r="AR298" s="1"/>
      <c r="AS298" s="31"/>
      <c r="AT298" s="31"/>
      <c r="AU298" s="31"/>
      <c r="AV298" s="92"/>
      <c r="AW298" s="92"/>
      <c r="BB298" s="54"/>
      <c r="BF298" s="12"/>
      <c r="BG298" s="6"/>
      <c r="BJ298" s="6"/>
    </row>
    <row r="299" spans="3:62">
      <c r="C299" s="43"/>
      <c r="D299" s="43"/>
      <c r="E299" s="43"/>
      <c r="H299" s="1"/>
      <c r="I299" s="6"/>
      <c r="J299" s="6"/>
      <c r="K299" s="6"/>
      <c r="N299" s="48"/>
      <c r="O299" s="6"/>
      <c r="P299" s="6"/>
      <c r="Q299" s="6"/>
      <c r="AA299" s="50"/>
      <c r="AB299" s="50"/>
      <c r="AC299" s="50"/>
      <c r="AF299"/>
      <c r="AG299"/>
      <c r="AH299"/>
      <c r="AI299"/>
      <c r="AR299" s="1"/>
      <c r="AS299" s="31"/>
      <c r="AT299" s="31"/>
      <c r="AU299" s="31"/>
      <c r="AV299" s="92"/>
      <c r="AW299" s="92"/>
      <c r="BB299" s="54"/>
      <c r="BF299" s="12"/>
      <c r="BG299" s="6"/>
      <c r="BJ299" s="6"/>
    </row>
    <row r="300" spans="3:62">
      <c r="C300" s="43"/>
      <c r="D300" s="43"/>
      <c r="E300" s="43"/>
      <c r="H300" s="1"/>
      <c r="I300" s="6"/>
      <c r="J300" s="6"/>
      <c r="K300" s="6"/>
      <c r="N300" s="48"/>
      <c r="O300" s="6"/>
      <c r="P300" s="6"/>
      <c r="Q300" s="6"/>
      <c r="AA300" s="50"/>
      <c r="AB300" s="50"/>
      <c r="AC300" s="50"/>
      <c r="AF300"/>
      <c r="AG300"/>
      <c r="AH300"/>
      <c r="AI300"/>
      <c r="AR300" s="1"/>
      <c r="AS300" s="31"/>
      <c r="AT300" s="31"/>
      <c r="AU300" s="31"/>
      <c r="AV300" s="92"/>
      <c r="AW300" s="92"/>
      <c r="BB300" s="54"/>
      <c r="BF300" s="12"/>
      <c r="BG300" s="6"/>
      <c r="BJ300" s="6"/>
    </row>
    <row r="301" spans="3:62">
      <c r="C301" s="43"/>
      <c r="D301" s="43"/>
      <c r="E301" s="43"/>
      <c r="H301" s="1"/>
      <c r="I301" s="6"/>
      <c r="J301" s="6"/>
      <c r="K301" s="6"/>
      <c r="N301" s="48"/>
      <c r="O301" s="6"/>
      <c r="P301" s="6"/>
      <c r="Q301" s="6"/>
      <c r="AA301" s="50"/>
      <c r="AB301" s="50"/>
      <c r="AC301" s="50"/>
      <c r="AF301"/>
      <c r="AG301"/>
      <c r="AH301"/>
      <c r="AI301"/>
      <c r="AR301" s="1"/>
      <c r="AS301" s="31"/>
      <c r="AT301" s="31"/>
      <c r="AU301" s="31"/>
      <c r="AV301" s="92"/>
      <c r="AW301" s="92"/>
      <c r="BB301" s="54"/>
      <c r="BF301" s="12"/>
      <c r="BG301" s="6"/>
      <c r="BJ301" s="6"/>
    </row>
    <row r="302" spans="3:62">
      <c r="C302" s="43"/>
      <c r="D302" s="43"/>
      <c r="E302" s="43"/>
      <c r="H302" s="1"/>
      <c r="I302" s="6"/>
      <c r="J302" s="6"/>
      <c r="K302" s="6"/>
      <c r="N302" s="48"/>
      <c r="O302" s="6"/>
      <c r="P302" s="6"/>
      <c r="Q302" s="6"/>
      <c r="AA302" s="50"/>
      <c r="AB302" s="50"/>
      <c r="AC302" s="50"/>
      <c r="AF302"/>
      <c r="AG302"/>
      <c r="AH302"/>
      <c r="AI302"/>
      <c r="AR302" s="1"/>
      <c r="AS302" s="31"/>
      <c r="AT302" s="31"/>
      <c r="AU302" s="31"/>
      <c r="AV302" s="92"/>
      <c r="AW302" s="92"/>
      <c r="BB302" s="54"/>
      <c r="BF302" s="12"/>
      <c r="BG302" s="6"/>
      <c r="BJ302" s="6"/>
    </row>
    <row r="303" spans="3:62">
      <c r="C303" s="43"/>
      <c r="D303" s="43"/>
      <c r="E303" s="43"/>
      <c r="H303" s="1"/>
      <c r="I303" s="6"/>
      <c r="J303" s="6"/>
      <c r="K303" s="6"/>
      <c r="N303" s="48"/>
      <c r="O303" s="6"/>
      <c r="P303" s="6"/>
      <c r="Q303" s="6"/>
      <c r="AA303" s="50"/>
      <c r="AB303" s="50"/>
      <c r="AC303" s="50"/>
      <c r="AF303"/>
      <c r="AG303"/>
      <c r="AH303"/>
      <c r="AI303"/>
      <c r="AR303" s="1"/>
      <c r="AS303" s="31"/>
      <c r="AT303" s="31"/>
      <c r="AU303" s="31"/>
      <c r="AV303" s="92"/>
      <c r="AW303" s="92"/>
      <c r="BB303" s="54"/>
      <c r="BF303" s="12"/>
      <c r="BG303" s="6"/>
      <c r="BJ303" s="6"/>
    </row>
    <row r="304" spans="3:62">
      <c r="C304" s="43"/>
      <c r="D304" s="43"/>
      <c r="E304" s="43"/>
      <c r="H304" s="1"/>
      <c r="I304" s="6"/>
      <c r="J304" s="6"/>
      <c r="K304" s="6"/>
      <c r="N304" s="48"/>
      <c r="O304" s="6"/>
      <c r="P304" s="6"/>
      <c r="Q304" s="6"/>
      <c r="AA304" s="50"/>
      <c r="AB304" s="50"/>
      <c r="AC304" s="50"/>
      <c r="AF304"/>
      <c r="AG304"/>
      <c r="AH304"/>
      <c r="AI304"/>
      <c r="AR304" s="1"/>
      <c r="AS304" s="31"/>
      <c r="AT304" s="31"/>
      <c r="AU304" s="31"/>
      <c r="AV304" s="92"/>
      <c r="AW304" s="92"/>
      <c r="BB304" s="54"/>
      <c r="BF304" s="12"/>
      <c r="BG304" s="6"/>
      <c r="BJ304" s="6"/>
    </row>
    <row r="305" spans="3:62">
      <c r="C305" s="43"/>
      <c r="D305" s="43"/>
      <c r="E305" s="43"/>
      <c r="H305" s="1"/>
      <c r="I305" s="6"/>
      <c r="J305" s="6"/>
      <c r="K305" s="6"/>
      <c r="N305" s="48"/>
      <c r="O305" s="6"/>
      <c r="P305" s="6"/>
      <c r="Q305" s="6"/>
      <c r="AA305" s="50"/>
      <c r="AB305" s="50"/>
      <c r="AC305" s="50"/>
      <c r="AF305"/>
      <c r="AG305"/>
      <c r="AH305"/>
      <c r="AI305"/>
      <c r="AR305" s="1"/>
      <c r="AS305" s="31"/>
      <c r="AT305" s="31"/>
      <c r="AU305" s="31"/>
      <c r="AV305" s="92"/>
      <c r="AW305" s="92"/>
      <c r="BB305" s="54"/>
      <c r="BF305" s="12"/>
      <c r="BG305" s="6"/>
      <c r="BJ305" s="6"/>
    </row>
    <row r="306" spans="3:62">
      <c r="C306" s="43"/>
      <c r="D306" s="43"/>
      <c r="E306" s="43"/>
      <c r="H306" s="1"/>
      <c r="I306" s="6"/>
      <c r="J306" s="6"/>
      <c r="K306" s="6"/>
      <c r="N306" s="48"/>
      <c r="O306" s="6"/>
      <c r="P306" s="6"/>
      <c r="Q306" s="6"/>
      <c r="AA306" s="50"/>
      <c r="AB306" s="50"/>
      <c r="AC306" s="50"/>
      <c r="AF306"/>
      <c r="AG306"/>
      <c r="AH306"/>
      <c r="AI306"/>
      <c r="AR306" s="1"/>
      <c r="AS306" s="31"/>
      <c r="AT306" s="31"/>
      <c r="AU306" s="31"/>
      <c r="AV306" s="92"/>
      <c r="AW306" s="92"/>
      <c r="BB306" s="54"/>
      <c r="BF306" s="12"/>
      <c r="BG306" s="6"/>
      <c r="BJ306" s="6"/>
    </row>
    <row r="307" spans="3:62">
      <c r="C307" s="43"/>
      <c r="D307" s="43"/>
      <c r="E307" s="43"/>
      <c r="H307" s="1"/>
      <c r="I307" s="6"/>
      <c r="J307" s="6"/>
      <c r="K307" s="6"/>
      <c r="N307" s="48"/>
      <c r="O307" s="6"/>
      <c r="P307" s="6"/>
      <c r="Q307" s="6"/>
      <c r="AA307" s="50"/>
      <c r="AB307" s="50"/>
      <c r="AC307" s="50"/>
      <c r="AF307"/>
      <c r="AG307"/>
      <c r="AH307"/>
      <c r="AI307"/>
      <c r="AR307" s="1"/>
      <c r="AS307" s="31"/>
      <c r="AT307" s="31"/>
      <c r="AU307" s="31"/>
      <c r="AV307" s="92"/>
      <c r="AW307" s="92"/>
      <c r="BB307" s="54"/>
      <c r="BF307" s="12"/>
      <c r="BG307" s="6"/>
      <c r="BJ307" s="6"/>
    </row>
    <row r="308" spans="3:62">
      <c r="C308" s="43"/>
      <c r="D308" s="43"/>
      <c r="E308" s="43"/>
      <c r="H308" s="1"/>
      <c r="I308" s="6"/>
      <c r="J308" s="6"/>
      <c r="K308" s="6"/>
      <c r="N308" s="48"/>
      <c r="O308" s="6"/>
      <c r="P308" s="6"/>
      <c r="Q308" s="6"/>
      <c r="AA308" s="50"/>
      <c r="AB308" s="50"/>
      <c r="AC308" s="50"/>
      <c r="AF308"/>
      <c r="AG308"/>
      <c r="AH308"/>
      <c r="AI308"/>
      <c r="AR308" s="1"/>
      <c r="AS308" s="31"/>
      <c r="AT308" s="31"/>
      <c r="AU308" s="31"/>
      <c r="AV308" s="92"/>
      <c r="AW308" s="92"/>
      <c r="BB308" s="54"/>
    </row>
    <row r="309" spans="3:62">
      <c r="C309" s="43"/>
      <c r="D309" s="43"/>
      <c r="E309" s="43"/>
      <c r="H309" s="1"/>
      <c r="I309" s="6"/>
      <c r="J309" s="6"/>
      <c r="K309" s="6"/>
      <c r="N309" s="48"/>
      <c r="O309" s="6"/>
      <c r="P309" s="6"/>
      <c r="Q309" s="6"/>
      <c r="AA309" s="50"/>
      <c r="AB309" s="50"/>
      <c r="AC309" s="50"/>
      <c r="AF309"/>
      <c r="AG309"/>
      <c r="AH309"/>
      <c r="AI309"/>
      <c r="AR309" s="1"/>
      <c r="AS309" s="31"/>
      <c r="AT309" s="31"/>
      <c r="AU309" s="31"/>
      <c r="AV309" s="92"/>
      <c r="AW309" s="92"/>
      <c r="BB309" s="54"/>
    </row>
    <row r="310" spans="3:62">
      <c r="C310" s="43"/>
      <c r="D310" s="43"/>
      <c r="E310" s="43"/>
      <c r="H310" s="1"/>
      <c r="I310" s="6"/>
      <c r="J310" s="6"/>
      <c r="K310" s="6"/>
      <c r="N310" s="48"/>
      <c r="O310" s="6"/>
      <c r="P310" s="6"/>
      <c r="Q310" s="6"/>
      <c r="AA310" s="50"/>
      <c r="AB310" s="50"/>
      <c r="AC310" s="50"/>
      <c r="AF310"/>
      <c r="AG310"/>
      <c r="AH310"/>
      <c r="AI310"/>
      <c r="AR310" s="1"/>
      <c r="AS310" s="31"/>
      <c r="AT310" s="31"/>
      <c r="AU310" s="31"/>
      <c r="AV310" s="92"/>
      <c r="AW310" s="92"/>
      <c r="BB310" s="54"/>
    </row>
    <row r="311" spans="3:62">
      <c r="C311" s="43"/>
      <c r="D311" s="43"/>
      <c r="E311" s="43"/>
      <c r="H311" s="1"/>
      <c r="I311" s="6"/>
      <c r="J311" s="6"/>
      <c r="K311" s="6"/>
      <c r="N311" s="48"/>
      <c r="O311" s="6"/>
      <c r="P311" s="6"/>
      <c r="Q311" s="6"/>
      <c r="AA311" s="50"/>
      <c r="AB311" s="50"/>
      <c r="AC311" s="50"/>
      <c r="AF311"/>
      <c r="AG311"/>
      <c r="AH311"/>
      <c r="AI311"/>
      <c r="AR311" s="1"/>
      <c r="AS311" s="31"/>
      <c r="AT311" s="31"/>
      <c r="AU311" s="31"/>
      <c r="AV311" s="92"/>
      <c r="AW311" s="92"/>
      <c r="BB311" s="54"/>
    </row>
    <row r="312" spans="3:62">
      <c r="C312" s="43"/>
      <c r="D312" s="43"/>
      <c r="E312" s="43"/>
      <c r="H312" s="1"/>
      <c r="I312" s="6"/>
      <c r="J312" s="6"/>
      <c r="K312" s="6"/>
      <c r="N312" s="48"/>
      <c r="O312" s="6"/>
      <c r="P312" s="6"/>
      <c r="Q312" s="6"/>
      <c r="AA312" s="50"/>
      <c r="AB312" s="50"/>
      <c r="AC312" s="50"/>
      <c r="AF312"/>
      <c r="AG312"/>
      <c r="AH312"/>
      <c r="AI312"/>
      <c r="AR312" s="1"/>
      <c r="AS312" s="31"/>
      <c r="AT312" s="31"/>
      <c r="AU312" s="31"/>
      <c r="AV312" s="92"/>
      <c r="AW312" s="92"/>
      <c r="BB312" s="54"/>
    </row>
    <row r="313" spans="3:62">
      <c r="C313" s="43"/>
      <c r="D313" s="43"/>
      <c r="E313" s="43"/>
      <c r="H313" s="1"/>
      <c r="I313" s="6"/>
      <c r="J313" s="6"/>
      <c r="K313" s="6"/>
      <c r="N313" s="48"/>
      <c r="O313" s="6"/>
      <c r="P313" s="6"/>
      <c r="Q313" s="6"/>
      <c r="AA313" s="50"/>
      <c r="AB313" s="50"/>
      <c r="AC313" s="50"/>
      <c r="AF313"/>
      <c r="AG313"/>
      <c r="AH313"/>
      <c r="AI313"/>
      <c r="AR313" s="1"/>
      <c r="AS313" s="31"/>
      <c r="AT313" s="31"/>
      <c r="AU313" s="31"/>
      <c r="AV313" s="92"/>
      <c r="AW313" s="92"/>
      <c r="BB313" s="54"/>
    </row>
    <row r="314" spans="3:62">
      <c r="C314" s="43"/>
      <c r="D314" s="43"/>
      <c r="E314" s="43"/>
      <c r="H314" s="1"/>
      <c r="I314" s="6"/>
      <c r="J314" s="6"/>
      <c r="K314" s="6"/>
      <c r="N314" s="48"/>
      <c r="O314" s="6"/>
      <c r="P314" s="6"/>
      <c r="Q314" s="6"/>
      <c r="AA314" s="50"/>
      <c r="AB314" s="50"/>
      <c r="AC314" s="50"/>
      <c r="AF314"/>
      <c r="AG314"/>
      <c r="AH314"/>
      <c r="AI314"/>
      <c r="AR314" s="1"/>
      <c r="AS314" s="31"/>
      <c r="AT314" s="31"/>
      <c r="AU314" s="31"/>
      <c r="AV314" s="92"/>
      <c r="AW314" s="92"/>
      <c r="BB314" s="54"/>
    </row>
    <row r="315" spans="3:62">
      <c r="C315" s="43"/>
      <c r="D315" s="43"/>
      <c r="E315" s="43"/>
      <c r="H315" s="1"/>
      <c r="I315" s="6"/>
      <c r="J315" s="6"/>
      <c r="K315" s="6"/>
      <c r="N315" s="48"/>
      <c r="O315" s="6"/>
      <c r="P315" s="6"/>
      <c r="Q315" s="6"/>
      <c r="AA315" s="50"/>
      <c r="AB315" s="50"/>
      <c r="AC315" s="50"/>
      <c r="AF315"/>
      <c r="AG315"/>
      <c r="AH315"/>
      <c r="AI315"/>
      <c r="AR315" s="1"/>
      <c r="AS315" s="31"/>
      <c r="AT315" s="31"/>
      <c r="AU315" s="31"/>
      <c r="AV315" s="92"/>
      <c r="AW315" s="92"/>
      <c r="BB315" s="54"/>
    </row>
    <row r="316" spans="3:62">
      <c r="C316" s="43"/>
      <c r="D316" s="43"/>
      <c r="E316" s="43"/>
      <c r="H316" s="1"/>
      <c r="I316" s="6"/>
      <c r="J316" s="6"/>
      <c r="K316" s="6"/>
      <c r="N316" s="48"/>
      <c r="O316" s="6"/>
      <c r="P316" s="6"/>
      <c r="Q316" s="6"/>
      <c r="AA316" s="50"/>
      <c r="AB316" s="50"/>
      <c r="AC316" s="50"/>
      <c r="AF316"/>
      <c r="AG316"/>
      <c r="AH316"/>
      <c r="AI316"/>
      <c r="AR316" s="1"/>
      <c r="AS316" s="31"/>
      <c r="AT316" s="31"/>
      <c r="AU316" s="31"/>
      <c r="AV316" s="92"/>
      <c r="AW316" s="92"/>
      <c r="BB316" s="54"/>
    </row>
    <row r="317" spans="3:62">
      <c r="C317" s="43"/>
      <c r="D317" s="43"/>
      <c r="E317" s="43"/>
      <c r="H317" s="1"/>
      <c r="I317" s="6"/>
      <c r="J317" s="6"/>
      <c r="K317" s="6"/>
      <c r="N317" s="48"/>
      <c r="O317" s="6"/>
      <c r="P317" s="6"/>
      <c r="Q317" s="6"/>
      <c r="AA317" s="50"/>
      <c r="AB317" s="50"/>
      <c r="AC317" s="50"/>
      <c r="AF317"/>
      <c r="AG317"/>
      <c r="AH317"/>
      <c r="AI317"/>
      <c r="AR317" s="1"/>
      <c r="AS317" s="31"/>
      <c r="AT317" s="31"/>
      <c r="AU317" s="31"/>
      <c r="AV317" s="92"/>
      <c r="AW317" s="92"/>
      <c r="BB317" s="54"/>
    </row>
    <row r="318" spans="3:62">
      <c r="C318" s="43"/>
      <c r="D318" s="43"/>
      <c r="E318" s="43"/>
      <c r="H318" s="1"/>
      <c r="I318" s="6"/>
      <c r="J318" s="6"/>
      <c r="K318" s="6"/>
      <c r="N318" s="48"/>
      <c r="O318" s="6"/>
      <c r="P318" s="6"/>
      <c r="Q318" s="6"/>
      <c r="AA318" s="50"/>
      <c r="AB318" s="50"/>
      <c r="AC318" s="50"/>
      <c r="AF318"/>
      <c r="AG318"/>
      <c r="AH318"/>
      <c r="AI318"/>
      <c r="AR318" s="1"/>
      <c r="AS318" s="31"/>
      <c r="AT318" s="31"/>
      <c r="AU318" s="31"/>
      <c r="AV318" s="92"/>
      <c r="AW318" s="92"/>
      <c r="BB318" s="54"/>
    </row>
    <row r="319" spans="3:62">
      <c r="C319" s="43"/>
      <c r="D319" s="43"/>
      <c r="E319" s="43"/>
      <c r="H319" s="1"/>
      <c r="I319" s="6"/>
      <c r="J319" s="6"/>
      <c r="K319" s="6"/>
      <c r="N319" s="48"/>
      <c r="O319" s="6"/>
      <c r="P319" s="6"/>
      <c r="Q319" s="6"/>
      <c r="AA319" s="50"/>
      <c r="AB319" s="50"/>
      <c r="AC319" s="50"/>
      <c r="AF319"/>
      <c r="AG319"/>
      <c r="AH319"/>
      <c r="AI319"/>
      <c r="AR319" s="1"/>
      <c r="AS319" s="31"/>
      <c r="AT319" s="31"/>
      <c r="AU319" s="31"/>
      <c r="AV319" s="92"/>
      <c r="AW319" s="92"/>
      <c r="BB319" s="54"/>
    </row>
    <row r="320" spans="3:62">
      <c r="C320" s="43"/>
      <c r="D320" s="43"/>
      <c r="E320" s="43"/>
      <c r="H320" s="1"/>
      <c r="I320" s="6"/>
      <c r="J320" s="6"/>
      <c r="K320" s="6"/>
      <c r="N320" s="48"/>
      <c r="O320" s="6"/>
      <c r="P320" s="6"/>
      <c r="Q320" s="6"/>
      <c r="AA320" s="50"/>
      <c r="AB320" s="50"/>
      <c r="AC320" s="50"/>
      <c r="AF320"/>
      <c r="AG320"/>
      <c r="AH320"/>
      <c r="AI320"/>
      <c r="AR320" s="1"/>
      <c r="AS320" s="31"/>
      <c r="AT320" s="31"/>
      <c r="AU320" s="31"/>
      <c r="AV320" s="92"/>
      <c r="AW320" s="92"/>
      <c r="BB320" s="54"/>
    </row>
    <row r="321" spans="3:49">
      <c r="C321" s="43"/>
      <c r="D321" s="43"/>
      <c r="E321" s="43"/>
      <c r="H321" s="1"/>
      <c r="I321" s="6"/>
      <c r="J321" s="6"/>
      <c r="K321" s="6"/>
      <c r="N321" s="48"/>
      <c r="O321" s="6"/>
      <c r="P321" s="6"/>
      <c r="Q321" s="6"/>
      <c r="AA321" s="50"/>
      <c r="AB321" s="50"/>
      <c r="AC321" s="50"/>
      <c r="AF321"/>
      <c r="AG321"/>
      <c r="AH321"/>
      <c r="AI321"/>
      <c r="AR321" s="1"/>
      <c r="AS321" s="31"/>
      <c r="AT321" s="31"/>
      <c r="AU321" s="31"/>
      <c r="AV321" s="92"/>
      <c r="AW321" s="92"/>
    </row>
    <row r="322" spans="3:49">
      <c r="C322" s="43"/>
      <c r="D322" s="43"/>
      <c r="E322" s="43"/>
      <c r="H322" s="1"/>
      <c r="I322" s="6"/>
      <c r="J322" s="6"/>
      <c r="K322" s="6"/>
      <c r="N322" s="48"/>
      <c r="O322" s="6"/>
      <c r="P322" s="6"/>
      <c r="Q322" s="6"/>
      <c r="AA322" s="50"/>
      <c r="AB322" s="50"/>
      <c r="AC322" s="50"/>
      <c r="AF322"/>
      <c r="AG322"/>
      <c r="AH322"/>
      <c r="AI322"/>
      <c r="AR322" s="1"/>
      <c r="AS322" s="31"/>
      <c r="AT322" s="31"/>
      <c r="AU322" s="31"/>
      <c r="AV322" s="92"/>
      <c r="AW322" s="92"/>
    </row>
    <row r="323" spans="3:49">
      <c r="C323" s="43"/>
      <c r="D323" s="43"/>
      <c r="E323" s="43"/>
      <c r="H323" s="1"/>
      <c r="I323" s="6"/>
      <c r="J323" s="6"/>
      <c r="K323" s="6"/>
      <c r="N323" s="48"/>
      <c r="O323" s="6"/>
      <c r="P323" s="6"/>
      <c r="Q323" s="6"/>
      <c r="AA323" s="50"/>
      <c r="AB323" s="50"/>
      <c r="AC323" s="50"/>
      <c r="AF323"/>
      <c r="AG323"/>
      <c r="AH323"/>
      <c r="AI323"/>
      <c r="AR323" s="1"/>
      <c r="AS323" s="31"/>
      <c r="AT323" s="31"/>
      <c r="AU323" s="31"/>
      <c r="AV323" s="92"/>
      <c r="AW323" s="92"/>
    </row>
    <row r="324" spans="3:49">
      <c r="C324" s="43"/>
      <c r="D324" s="43"/>
      <c r="E324" s="43"/>
      <c r="H324" s="1"/>
      <c r="I324" s="6"/>
      <c r="J324" s="6"/>
      <c r="K324" s="6"/>
      <c r="N324" s="48"/>
      <c r="O324" s="6"/>
      <c r="P324" s="6"/>
      <c r="Q324" s="6"/>
      <c r="AA324" s="50"/>
      <c r="AB324" s="50"/>
      <c r="AC324" s="50"/>
      <c r="AF324"/>
      <c r="AG324"/>
      <c r="AH324"/>
      <c r="AI324"/>
      <c r="AR324" s="1"/>
      <c r="AS324" s="31"/>
      <c r="AT324" s="31"/>
      <c r="AU324" s="31"/>
      <c r="AV324" s="92"/>
      <c r="AW324" s="92"/>
    </row>
    <row r="325" spans="3:49">
      <c r="C325" s="43"/>
      <c r="D325" s="43"/>
      <c r="E325" s="43"/>
      <c r="H325" s="1"/>
      <c r="I325" s="6"/>
      <c r="J325" s="6"/>
      <c r="K325" s="6"/>
      <c r="N325" s="48"/>
      <c r="O325" s="6"/>
      <c r="P325" s="6"/>
      <c r="Q325" s="6"/>
      <c r="AA325" s="50"/>
      <c r="AB325" s="50"/>
      <c r="AC325" s="50"/>
      <c r="AF325"/>
      <c r="AG325"/>
      <c r="AH325"/>
      <c r="AI325"/>
      <c r="AR325" s="1"/>
      <c r="AS325" s="31"/>
      <c r="AT325" s="31"/>
      <c r="AU325" s="31"/>
      <c r="AV325" s="92"/>
      <c r="AW325" s="92"/>
    </row>
    <row r="326" spans="3:49">
      <c r="C326" s="43"/>
      <c r="D326" s="43"/>
      <c r="E326" s="43"/>
      <c r="H326" s="1"/>
      <c r="I326" s="6"/>
      <c r="J326" s="6"/>
      <c r="K326" s="6"/>
      <c r="N326" s="48"/>
      <c r="O326" s="6"/>
      <c r="P326" s="6"/>
      <c r="Q326" s="6"/>
      <c r="AA326" s="50"/>
      <c r="AB326" s="50"/>
      <c r="AC326" s="50"/>
      <c r="AF326"/>
      <c r="AG326"/>
      <c r="AH326"/>
      <c r="AI326"/>
      <c r="AR326" s="1"/>
      <c r="AS326" s="31"/>
      <c r="AT326" s="31"/>
      <c r="AU326" s="31"/>
      <c r="AV326" s="92"/>
      <c r="AW326" s="92"/>
    </row>
    <row r="327" spans="3:49">
      <c r="C327" s="43"/>
      <c r="D327" s="43"/>
      <c r="E327" s="43"/>
      <c r="H327" s="1"/>
      <c r="I327" s="6"/>
      <c r="J327" s="6"/>
      <c r="K327" s="6"/>
      <c r="N327" s="48"/>
      <c r="O327" s="6"/>
      <c r="P327" s="6"/>
      <c r="Q327" s="6"/>
      <c r="AA327" s="50"/>
      <c r="AB327" s="50"/>
      <c r="AC327" s="50"/>
      <c r="AF327"/>
      <c r="AG327"/>
      <c r="AH327"/>
      <c r="AI327"/>
      <c r="AR327" s="1"/>
      <c r="AS327" s="31"/>
      <c r="AT327" s="31"/>
      <c r="AU327" s="31"/>
      <c r="AV327" s="92"/>
      <c r="AW327" s="92"/>
    </row>
    <row r="328" spans="3:49">
      <c r="C328" s="43"/>
      <c r="D328" s="43"/>
      <c r="E328" s="43"/>
      <c r="H328" s="1"/>
      <c r="I328" s="6"/>
      <c r="J328" s="6"/>
      <c r="K328" s="6"/>
      <c r="N328" s="48"/>
      <c r="O328" s="6"/>
      <c r="P328" s="6"/>
      <c r="Q328" s="6"/>
      <c r="AA328" s="50"/>
      <c r="AB328" s="50"/>
      <c r="AC328" s="50"/>
      <c r="AF328"/>
      <c r="AG328"/>
      <c r="AH328"/>
      <c r="AI328"/>
      <c r="AR328" s="1"/>
      <c r="AS328" s="31"/>
      <c r="AT328" s="31"/>
      <c r="AU328" s="31"/>
      <c r="AV328" s="92"/>
      <c r="AW328" s="92"/>
    </row>
    <row r="329" spans="3:49">
      <c r="C329" s="43"/>
      <c r="D329" s="43"/>
      <c r="E329" s="43"/>
      <c r="H329" s="1"/>
      <c r="I329" s="6"/>
      <c r="J329" s="6"/>
      <c r="K329" s="6"/>
      <c r="N329" s="48"/>
      <c r="O329" s="6"/>
      <c r="P329" s="6"/>
      <c r="Q329" s="6"/>
      <c r="AA329" s="50"/>
      <c r="AB329" s="50"/>
      <c r="AC329" s="50"/>
      <c r="AF329"/>
      <c r="AG329"/>
      <c r="AH329"/>
      <c r="AI329"/>
      <c r="AR329" s="1"/>
      <c r="AS329" s="31"/>
      <c r="AT329" s="31"/>
      <c r="AU329" s="31"/>
      <c r="AV329" s="92"/>
      <c r="AW329" s="92"/>
    </row>
    <row r="330" spans="3:49">
      <c r="C330" s="43"/>
      <c r="D330" s="43"/>
      <c r="E330" s="43"/>
      <c r="H330" s="1"/>
      <c r="I330" s="6"/>
      <c r="J330" s="6"/>
      <c r="K330" s="6"/>
      <c r="N330" s="48"/>
      <c r="O330" s="6"/>
      <c r="P330" s="6"/>
      <c r="Q330" s="6"/>
      <c r="AA330" s="50"/>
      <c r="AB330" s="50"/>
      <c r="AC330" s="50"/>
      <c r="AF330"/>
      <c r="AG330"/>
      <c r="AH330"/>
      <c r="AI330"/>
      <c r="AR330" s="1"/>
      <c r="AS330" s="31"/>
      <c r="AT330" s="31"/>
      <c r="AU330" s="31"/>
      <c r="AV330" s="92"/>
      <c r="AW330" s="92"/>
    </row>
    <row r="331" spans="3:49">
      <c r="C331" s="43"/>
      <c r="D331" s="43"/>
      <c r="E331" s="43"/>
      <c r="H331" s="1"/>
      <c r="I331" s="6"/>
      <c r="J331" s="6"/>
      <c r="K331" s="6"/>
      <c r="N331" s="48"/>
      <c r="O331" s="6"/>
      <c r="P331" s="6"/>
      <c r="Q331" s="6"/>
      <c r="AA331" s="50"/>
      <c r="AB331" s="50"/>
      <c r="AC331" s="50"/>
      <c r="AF331"/>
      <c r="AG331"/>
      <c r="AH331"/>
      <c r="AI331"/>
      <c r="AR331" s="1"/>
      <c r="AS331" s="31"/>
      <c r="AT331" s="31"/>
      <c r="AU331" s="31"/>
      <c r="AV331" s="92"/>
      <c r="AW331" s="92"/>
    </row>
    <row r="332" spans="3:49">
      <c r="C332" s="43"/>
      <c r="D332" s="43"/>
      <c r="E332" s="43"/>
      <c r="H332" s="1"/>
      <c r="I332" s="6"/>
      <c r="J332" s="6"/>
      <c r="K332" s="6"/>
      <c r="N332" s="48"/>
      <c r="O332" s="6"/>
      <c r="P332" s="6"/>
      <c r="Q332" s="6"/>
      <c r="AA332" s="50"/>
      <c r="AB332" s="50"/>
      <c r="AC332" s="50"/>
      <c r="AF332"/>
      <c r="AG332"/>
      <c r="AH332"/>
      <c r="AI332"/>
      <c r="AR332" s="1"/>
      <c r="AS332" s="31"/>
      <c r="AT332" s="31"/>
      <c r="AU332" s="31"/>
      <c r="AV332" s="92"/>
      <c r="AW332" s="92"/>
    </row>
    <row r="333" spans="3:49">
      <c r="C333" s="43"/>
      <c r="D333" s="43"/>
      <c r="E333" s="43"/>
      <c r="H333" s="1"/>
      <c r="I333" s="6"/>
      <c r="J333" s="6"/>
      <c r="K333" s="6"/>
      <c r="N333" s="48"/>
      <c r="O333" s="6"/>
      <c r="P333" s="6"/>
      <c r="Q333" s="6"/>
      <c r="AA333" s="50"/>
      <c r="AB333" s="50"/>
      <c r="AC333" s="50"/>
      <c r="AF333"/>
      <c r="AG333"/>
      <c r="AH333"/>
      <c r="AI333"/>
      <c r="AR333" s="1"/>
      <c r="AS333" s="31"/>
      <c r="AT333" s="31"/>
      <c r="AU333" s="31"/>
      <c r="AV333" s="92"/>
      <c r="AW333" s="92"/>
    </row>
    <row r="334" spans="3:49">
      <c r="C334" s="43"/>
      <c r="D334" s="43"/>
      <c r="E334" s="43"/>
      <c r="H334" s="1"/>
      <c r="I334" s="6"/>
      <c r="J334" s="6"/>
      <c r="K334" s="6"/>
      <c r="N334" s="48"/>
      <c r="O334" s="6"/>
      <c r="P334" s="6"/>
      <c r="Q334" s="6"/>
      <c r="AA334" s="50"/>
      <c r="AB334" s="50"/>
      <c r="AC334" s="50"/>
      <c r="AF334"/>
      <c r="AG334"/>
      <c r="AH334"/>
      <c r="AI334"/>
      <c r="AR334" s="1"/>
      <c r="AS334" s="31"/>
      <c r="AT334" s="31"/>
      <c r="AU334" s="31"/>
      <c r="AV334" s="92"/>
      <c r="AW334" s="92"/>
    </row>
    <row r="335" spans="3:49">
      <c r="C335" s="43"/>
      <c r="D335" s="43"/>
      <c r="E335" s="43"/>
      <c r="H335" s="1"/>
      <c r="I335" s="6"/>
      <c r="J335" s="6"/>
      <c r="K335" s="6"/>
      <c r="N335" s="48"/>
      <c r="O335" s="6"/>
      <c r="P335" s="6"/>
      <c r="Q335" s="6"/>
      <c r="AA335" s="50"/>
      <c r="AB335" s="50"/>
      <c r="AC335" s="50"/>
      <c r="AF335"/>
      <c r="AG335"/>
      <c r="AH335"/>
      <c r="AI335"/>
      <c r="AR335" s="1"/>
      <c r="AS335" s="31"/>
      <c r="AT335" s="31"/>
      <c r="AU335" s="31"/>
      <c r="AV335" s="92"/>
      <c r="AW335" s="92"/>
    </row>
    <row r="336" spans="3:49">
      <c r="C336" s="43"/>
      <c r="D336" s="43"/>
      <c r="E336" s="43"/>
      <c r="H336" s="1"/>
      <c r="I336" s="6"/>
      <c r="J336" s="6"/>
      <c r="K336" s="6"/>
      <c r="N336" s="48"/>
      <c r="O336" s="6"/>
      <c r="P336" s="6"/>
      <c r="Q336" s="6"/>
      <c r="AA336" s="50"/>
      <c r="AB336" s="50"/>
      <c r="AC336" s="50"/>
      <c r="AF336"/>
      <c r="AG336"/>
      <c r="AH336"/>
      <c r="AI336"/>
      <c r="AR336" s="1"/>
      <c r="AS336" s="31"/>
      <c r="AT336" s="31"/>
      <c r="AU336" s="31"/>
      <c r="AV336" s="92"/>
      <c r="AW336" s="92"/>
    </row>
    <row r="337" spans="3:49">
      <c r="C337" s="43"/>
      <c r="D337" s="43"/>
      <c r="E337" s="43"/>
      <c r="H337" s="1"/>
      <c r="I337" s="6"/>
      <c r="J337" s="6"/>
      <c r="K337" s="6"/>
      <c r="N337" s="48"/>
      <c r="O337" s="6"/>
      <c r="P337" s="6"/>
      <c r="Q337" s="6"/>
      <c r="AA337" s="50"/>
      <c r="AB337" s="50"/>
      <c r="AC337" s="50"/>
      <c r="AF337"/>
      <c r="AG337"/>
      <c r="AH337"/>
      <c r="AI337"/>
      <c r="AR337" s="1"/>
      <c r="AS337" s="31"/>
      <c r="AT337" s="31"/>
      <c r="AU337" s="31"/>
      <c r="AV337" s="92"/>
      <c r="AW337" s="92"/>
    </row>
    <row r="338" spans="3:49">
      <c r="C338" s="43"/>
      <c r="D338" s="43"/>
      <c r="E338" s="43"/>
      <c r="H338" s="1"/>
      <c r="I338" s="6"/>
      <c r="J338" s="6"/>
      <c r="K338" s="6"/>
      <c r="N338" s="48"/>
      <c r="O338" s="6"/>
      <c r="P338" s="6"/>
      <c r="Q338" s="6"/>
      <c r="AA338" s="50"/>
      <c r="AB338" s="50"/>
      <c r="AC338" s="50"/>
      <c r="AF338"/>
      <c r="AG338"/>
      <c r="AH338"/>
      <c r="AI338"/>
      <c r="AR338" s="1"/>
      <c r="AS338" s="31"/>
      <c r="AT338" s="31"/>
      <c r="AU338" s="31"/>
      <c r="AV338" s="92"/>
      <c r="AW338" s="92"/>
    </row>
    <row r="339" spans="3:49">
      <c r="C339" s="43"/>
      <c r="D339" s="43"/>
      <c r="E339" s="43"/>
      <c r="H339" s="1"/>
      <c r="I339" s="6"/>
      <c r="J339" s="6"/>
      <c r="K339" s="6"/>
      <c r="N339" s="48"/>
      <c r="O339" s="6"/>
      <c r="P339" s="6"/>
      <c r="Q339" s="6"/>
      <c r="AA339" s="50"/>
      <c r="AB339" s="50"/>
      <c r="AC339" s="50"/>
      <c r="AF339"/>
      <c r="AG339"/>
      <c r="AH339"/>
      <c r="AI339"/>
      <c r="AR339" s="1"/>
      <c r="AS339" s="31"/>
      <c r="AT339" s="31"/>
      <c r="AU339" s="31"/>
      <c r="AV339" s="92"/>
      <c r="AW339" s="92"/>
    </row>
    <row r="340" spans="3:49">
      <c r="C340" s="43"/>
      <c r="D340" s="43"/>
      <c r="E340" s="43"/>
      <c r="H340" s="1"/>
      <c r="I340" s="6"/>
      <c r="J340" s="6"/>
      <c r="K340" s="6"/>
      <c r="N340" s="48"/>
      <c r="O340" s="6"/>
      <c r="P340" s="6"/>
      <c r="Q340" s="6"/>
      <c r="AA340" s="50"/>
      <c r="AB340" s="50"/>
      <c r="AC340" s="50"/>
      <c r="AF340"/>
      <c r="AG340"/>
      <c r="AH340"/>
      <c r="AI340"/>
      <c r="AR340" s="1"/>
      <c r="AS340" s="31"/>
      <c r="AT340" s="31"/>
      <c r="AU340" s="31"/>
      <c r="AV340" s="92"/>
      <c r="AW340" s="92"/>
    </row>
    <row r="341" spans="3:49">
      <c r="C341" s="43"/>
      <c r="D341" s="43"/>
      <c r="E341" s="43"/>
      <c r="H341" s="1"/>
      <c r="I341" s="6"/>
      <c r="J341" s="6"/>
      <c r="K341" s="6"/>
      <c r="N341" s="48"/>
      <c r="O341" s="6"/>
      <c r="P341" s="6"/>
      <c r="Q341" s="6"/>
      <c r="AA341" s="50"/>
      <c r="AB341" s="50"/>
      <c r="AC341" s="50"/>
      <c r="AF341"/>
      <c r="AG341"/>
      <c r="AH341"/>
      <c r="AI341"/>
      <c r="AR341" s="1"/>
      <c r="AS341" s="31"/>
      <c r="AT341" s="31"/>
      <c r="AU341" s="31"/>
      <c r="AV341" s="92"/>
      <c r="AW341" s="92"/>
    </row>
    <row r="342" spans="3:49">
      <c r="C342" s="43"/>
      <c r="D342" s="43"/>
      <c r="E342" s="43"/>
      <c r="H342" s="1"/>
      <c r="I342" s="6"/>
      <c r="J342" s="6"/>
      <c r="K342" s="6"/>
      <c r="N342" s="48"/>
      <c r="O342" s="6"/>
      <c r="P342" s="6"/>
      <c r="Q342" s="6"/>
      <c r="AA342" s="50"/>
      <c r="AB342" s="50"/>
      <c r="AC342" s="50"/>
      <c r="AF342"/>
      <c r="AG342"/>
      <c r="AH342"/>
      <c r="AI342"/>
      <c r="AR342" s="1"/>
      <c r="AS342" s="31"/>
      <c r="AT342" s="31"/>
      <c r="AU342" s="31"/>
      <c r="AV342" s="92"/>
      <c r="AW342" s="92"/>
    </row>
    <row r="343" spans="3:49">
      <c r="C343" s="43"/>
      <c r="D343" s="43"/>
      <c r="E343" s="43"/>
      <c r="H343" s="1"/>
      <c r="I343" s="6"/>
      <c r="J343" s="6"/>
      <c r="K343" s="6"/>
      <c r="N343" s="48"/>
      <c r="O343" s="6"/>
      <c r="P343" s="6"/>
      <c r="Q343" s="6"/>
      <c r="AA343" s="50"/>
      <c r="AB343" s="50"/>
      <c r="AC343" s="50"/>
      <c r="AF343"/>
      <c r="AG343"/>
      <c r="AH343"/>
      <c r="AI343"/>
      <c r="AR343" s="1"/>
      <c r="AS343" s="31"/>
      <c r="AT343" s="31"/>
      <c r="AU343" s="31"/>
      <c r="AV343" s="92"/>
      <c r="AW343" s="92"/>
    </row>
    <row r="344" spans="3:49">
      <c r="C344" s="43"/>
      <c r="D344" s="43"/>
      <c r="E344" s="43"/>
      <c r="H344" s="1"/>
      <c r="I344" s="6"/>
      <c r="J344" s="6"/>
      <c r="K344" s="6"/>
      <c r="N344" s="48"/>
      <c r="O344" s="6"/>
      <c r="P344" s="6"/>
      <c r="Q344" s="6"/>
      <c r="AA344" s="50"/>
      <c r="AB344" s="50"/>
      <c r="AC344" s="50"/>
      <c r="AF344"/>
      <c r="AG344"/>
      <c r="AH344"/>
      <c r="AI344"/>
      <c r="AR344" s="1"/>
      <c r="AS344" s="31"/>
      <c r="AT344" s="31"/>
      <c r="AU344" s="31"/>
      <c r="AV344" s="92"/>
      <c r="AW344" s="92"/>
    </row>
    <row r="345" spans="3:49">
      <c r="C345" s="43"/>
      <c r="D345" s="43"/>
      <c r="E345" s="43"/>
      <c r="H345" s="1"/>
      <c r="I345" s="6"/>
      <c r="J345" s="6"/>
      <c r="K345" s="6"/>
      <c r="N345" s="48"/>
      <c r="O345" s="6"/>
      <c r="P345" s="6"/>
      <c r="Q345" s="6"/>
      <c r="AA345" s="50"/>
      <c r="AB345" s="50"/>
      <c r="AC345" s="50"/>
      <c r="AF345"/>
      <c r="AG345"/>
      <c r="AH345"/>
      <c r="AI345"/>
      <c r="AR345" s="1"/>
      <c r="AS345" s="31"/>
      <c r="AT345" s="31"/>
      <c r="AU345" s="31"/>
      <c r="AV345" s="92"/>
      <c r="AW345" s="92"/>
    </row>
    <row r="346" spans="3:49">
      <c r="C346" s="43"/>
      <c r="D346" s="43"/>
      <c r="E346" s="43"/>
      <c r="H346" s="1"/>
      <c r="I346" s="6"/>
      <c r="J346" s="6"/>
      <c r="K346" s="6"/>
      <c r="N346" s="48"/>
      <c r="O346" s="6"/>
      <c r="P346" s="6"/>
      <c r="Q346" s="6"/>
      <c r="AA346" s="50"/>
      <c r="AB346" s="50"/>
      <c r="AC346" s="50"/>
      <c r="AF346"/>
      <c r="AG346"/>
      <c r="AH346"/>
      <c r="AI346"/>
      <c r="AR346" s="1"/>
      <c r="AS346" s="31"/>
      <c r="AT346" s="31"/>
      <c r="AU346" s="31"/>
      <c r="AV346" s="92"/>
      <c r="AW346" s="92"/>
    </row>
    <row r="347" spans="3:49">
      <c r="C347" s="43"/>
      <c r="D347" s="43"/>
      <c r="E347" s="43"/>
      <c r="H347" s="1"/>
      <c r="I347" s="6"/>
      <c r="J347" s="6"/>
      <c r="K347" s="6"/>
      <c r="N347" s="48"/>
      <c r="O347" s="6"/>
      <c r="P347" s="6"/>
      <c r="Q347" s="6"/>
      <c r="AA347" s="50"/>
      <c r="AB347" s="50"/>
      <c r="AC347" s="50"/>
      <c r="AF347"/>
      <c r="AG347"/>
      <c r="AH347"/>
      <c r="AI347"/>
      <c r="AR347" s="1"/>
      <c r="AS347" s="31"/>
      <c r="AT347" s="31"/>
      <c r="AU347" s="31"/>
      <c r="AV347" s="92"/>
      <c r="AW347" s="92"/>
    </row>
    <row r="348" spans="3:49">
      <c r="C348" s="43"/>
      <c r="D348" s="43"/>
      <c r="E348" s="43"/>
      <c r="H348" s="1"/>
      <c r="I348" s="6"/>
      <c r="J348" s="6"/>
      <c r="K348" s="6"/>
      <c r="N348" s="48"/>
      <c r="O348" s="6"/>
      <c r="P348" s="6"/>
      <c r="Q348" s="6"/>
      <c r="AA348" s="50"/>
      <c r="AB348" s="50"/>
      <c r="AC348" s="50"/>
      <c r="AF348"/>
      <c r="AG348"/>
      <c r="AH348"/>
      <c r="AI348"/>
      <c r="AR348" s="1"/>
      <c r="AS348" s="31"/>
      <c r="AT348" s="31"/>
      <c r="AU348" s="31"/>
      <c r="AV348" s="92"/>
      <c r="AW348" s="92"/>
    </row>
    <row r="349" spans="3:49">
      <c r="C349" s="43"/>
      <c r="D349" s="43"/>
      <c r="E349" s="43"/>
      <c r="H349" s="1"/>
      <c r="I349" s="6"/>
      <c r="J349" s="6"/>
      <c r="K349" s="6"/>
      <c r="N349" s="48"/>
      <c r="O349" s="6"/>
      <c r="P349" s="6"/>
      <c r="Q349" s="6"/>
      <c r="AA349" s="50"/>
      <c r="AB349" s="50"/>
      <c r="AC349" s="50"/>
      <c r="AF349"/>
      <c r="AG349"/>
      <c r="AH349"/>
      <c r="AI349"/>
      <c r="AR349" s="1"/>
      <c r="AS349" s="31"/>
      <c r="AT349" s="31"/>
      <c r="AU349" s="31"/>
      <c r="AV349" s="92"/>
      <c r="AW349" s="92"/>
    </row>
    <row r="350" spans="3:49">
      <c r="C350" s="43"/>
      <c r="D350" s="43"/>
      <c r="E350" s="43"/>
      <c r="H350" s="1"/>
      <c r="I350" s="6"/>
      <c r="J350" s="6"/>
      <c r="K350" s="6"/>
      <c r="N350" s="48"/>
      <c r="O350" s="6"/>
      <c r="P350" s="6"/>
      <c r="Q350" s="6"/>
      <c r="AA350" s="50"/>
      <c r="AB350" s="50"/>
      <c r="AC350" s="50"/>
      <c r="AF350"/>
      <c r="AG350"/>
      <c r="AH350"/>
      <c r="AI350"/>
      <c r="AR350" s="1"/>
      <c r="AS350" s="31"/>
      <c r="AT350" s="31"/>
      <c r="AU350" s="31"/>
      <c r="AV350" s="92"/>
      <c r="AW350" s="92"/>
    </row>
    <row r="351" spans="3:49">
      <c r="C351" s="43"/>
      <c r="D351" s="43"/>
      <c r="E351" s="43"/>
      <c r="H351" s="1"/>
      <c r="I351" s="6"/>
      <c r="J351" s="6"/>
      <c r="K351" s="6"/>
      <c r="N351" s="48"/>
      <c r="O351" s="6"/>
      <c r="P351" s="6"/>
      <c r="Q351" s="6"/>
      <c r="AA351" s="50"/>
      <c r="AB351" s="50"/>
      <c r="AC351" s="50"/>
      <c r="AF351"/>
      <c r="AG351"/>
      <c r="AH351"/>
      <c r="AI351"/>
      <c r="AR351" s="1"/>
      <c r="AS351" s="31"/>
      <c r="AT351" s="31"/>
      <c r="AU351" s="31"/>
      <c r="AV351" s="92"/>
      <c r="AW351" s="92"/>
    </row>
    <row r="352" spans="3:49">
      <c r="C352" s="43"/>
      <c r="D352" s="43"/>
      <c r="E352" s="43"/>
      <c r="H352" s="1"/>
      <c r="I352" s="6"/>
      <c r="J352" s="6"/>
      <c r="K352" s="6"/>
      <c r="N352" s="48"/>
      <c r="O352" s="6"/>
      <c r="P352" s="6"/>
      <c r="Q352" s="6"/>
      <c r="AA352" s="50"/>
      <c r="AB352" s="50"/>
      <c r="AC352" s="50"/>
      <c r="AF352"/>
      <c r="AG352"/>
      <c r="AH352"/>
      <c r="AI352"/>
      <c r="AR352" s="1"/>
      <c r="AS352" s="31"/>
      <c r="AT352" s="31"/>
      <c r="AU352" s="31"/>
      <c r="AV352" s="92"/>
      <c r="AW352" s="92"/>
    </row>
    <row r="353" spans="3:49">
      <c r="C353" s="43"/>
      <c r="D353" s="43"/>
      <c r="E353" s="43"/>
      <c r="H353" s="1"/>
      <c r="I353" s="6"/>
      <c r="J353" s="6"/>
      <c r="K353" s="6"/>
      <c r="N353" s="48"/>
      <c r="O353" s="6"/>
      <c r="P353" s="6"/>
      <c r="Q353" s="6"/>
      <c r="AA353" s="50"/>
      <c r="AB353" s="50"/>
      <c r="AC353" s="50"/>
      <c r="AF353"/>
      <c r="AG353"/>
      <c r="AH353"/>
      <c r="AI353"/>
      <c r="AR353" s="1"/>
      <c r="AS353" s="31"/>
      <c r="AT353" s="31"/>
      <c r="AU353" s="31"/>
      <c r="AV353" s="92"/>
      <c r="AW353" s="92"/>
    </row>
    <row r="354" spans="3:49">
      <c r="C354" s="43"/>
      <c r="D354" s="43"/>
      <c r="E354" s="43"/>
      <c r="H354" s="1"/>
      <c r="I354" s="6"/>
      <c r="J354" s="6"/>
      <c r="K354" s="6"/>
      <c r="N354" s="48"/>
      <c r="O354" s="6"/>
      <c r="P354" s="6"/>
      <c r="Q354" s="6"/>
      <c r="AA354" s="50"/>
      <c r="AB354" s="50"/>
      <c r="AC354" s="50"/>
      <c r="AF354"/>
      <c r="AG354"/>
      <c r="AH354"/>
      <c r="AI354"/>
      <c r="AR354" s="1"/>
      <c r="AS354" s="31"/>
      <c r="AT354" s="31"/>
      <c r="AU354" s="31"/>
      <c r="AV354" s="92"/>
      <c r="AW354" s="92"/>
    </row>
    <row r="355" spans="3:49">
      <c r="C355" s="43"/>
      <c r="D355" s="43"/>
      <c r="E355" s="43"/>
      <c r="H355" s="1"/>
      <c r="I355" s="6"/>
      <c r="J355" s="6"/>
      <c r="K355" s="6"/>
      <c r="N355" s="48"/>
      <c r="O355" s="6"/>
      <c r="P355" s="6"/>
      <c r="Q355" s="6"/>
      <c r="AA355" s="50"/>
      <c r="AB355" s="50"/>
      <c r="AC355" s="50"/>
      <c r="AF355"/>
      <c r="AG355"/>
      <c r="AH355"/>
      <c r="AI355"/>
      <c r="AR355" s="1"/>
      <c r="AS355" s="31"/>
      <c r="AT355" s="31"/>
      <c r="AU355" s="31"/>
      <c r="AV355" s="92"/>
      <c r="AW355" s="92"/>
    </row>
    <row r="356" spans="3:49">
      <c r="C356" s="43"/>
      <c r="D356" s="43"/>
      <c r="E356" s="43"/>
      <c r="H356" s="1"/>
      <c r="I356" s="6"/>
      <c r="J356" s="6"/>
      <c r="K356" s="6"/>
      <c r="N356" s="48"/>
      <c r="O356" s="6"/>
      <c r="P356" s="6"/>
      <c r="Q356" s="6"/>
      <c r="AA356" s="50"/>
      <c r="AB356" s="50"/>
      <c r="AC356" s="50"/>
      <c r="AF356"/>
      <c r="AG356"/>
      <c r="AH356"/>
      <c r="AI356"/>
      <c r="AR356" s="1"/>
      <c r="AS356" s="31"/>
      <c r="AT356" s="31"/>
      <c r="AU356" s="31"/>
      <c r="AV356" s="92"/>
      <c r="AW356" s="92"/>
    </row>
    <row r="357" spans="3:49">
      <c r="C357" s="43"/>
      <c r="D357" s="43"/>
      <c r="E357" s="43"/>
      <c r="H357" s="1"/>
      <c r="I357" s="6"/>
      <c r="J357" s="6"/>
      <c r="K357" s="6"/>
      <c r="N357" s="48"/>
      <c r="O357" s="6"/>
      <c r="P357" s="6"/>
      <c r="Q357" s="6"/>
      <c r="AA357" s="50"/>
      <c r="AB357" s="50"/>
      <c r="AC357" s="50"/>
      <c r="AF357"/>
      <c r="AG357"/>
      <c r="AH357"/>
      <c r="AI357"/>
      <c r="AR357" s="1"/>
      <c r="AS357" s="31"/>
      <c r="AT357" s="31"/>
      <c r="AU357" s="31"/>
      <c r="AV357" s="92"/>
      <c r="AW357" s="92"/>
    </row>
    <row r="358" spans="3:49">
      <c r="C358" s="43"/>
      <c r="D358" s="43"/>
      <c r="E358" s="43"/>
      <c r="H358" s="1"/>
      <c r="I358" s="6"/>
      <c r="J358" s="6"/>
      <c r="K358" s="6"/>
      <c r="N358" s="48"/>
      <c r="O358" s="6"/>
      <c r="P358" s="6"/>
      <c r="Q358" s="6"/>
      <c r="AA358" s="50"/>
      <c r="AB358" s="50"/>
      <c r="AC358" s="50"/>
      <c r="AF358"/>
      <c r="AG358"/>
      <c r="AH358"/>
      <c r="AI358"/>
      <c r="AR358" s="1"/>
      <c r="AS358" s="31"/>
      <c r="AT358" s="31"/>
      <c r="AU358" s="31"/>
      <c r="AV358" s="92"/>
      <c r="AW358" s="92"/>
    </row>
    <row r="359" spans="3:49">
      <c r="C359" s="43"/>
      <c r="D359" s="43"/>
      <c r="E359" s="43"/>
      <c r="H359" s="1"/>
      <c r="I359" s="6"/>
      <c r="J359" s="6"/>
      <c r="K359" s="6"/>
      <c r="N359" s="48"/>
      <c r="O359" s="6"/>
      <c r="P359" s="6"/>
      <c r="Q359" s="6"/>
      <c r="AA359" s="50"/>
      <c r="AB359" s="50"/>
      <c r="AC359" s="50"/>
      <c r="AF359"/>
      <c r="AG359"/>
      <c r="AH359"/>
      <c r="AI359"/>
      <c r="AR359" s="1"/>
      <c r="AS359" s="31"/>
      <c r="AT359" s="31"/>
      <c r="AU359" s="31"/>
      <c r="AV359" s="92"/>
      <c r="AW359" s="92"/>
    </row>
    <row r="360" spans="3:49">
      <c r="C360" s="43"/>
      <c r="D360" s="43"/>
      <c r="E360" s="43"/>
      <c r="H360" s="1"/>
      <c r="I360" s="6"/>
      <c r="J360" s="6"/>
      <c r="K360" s="6"/>
      <c r="N360" s="48"/>
      <c r="O360" s="6"/>
      <c r="P360" s="6"/>
      <c r="Q360" s="6"/>
      <c r="AA360" s="50"/>
      <c r="AB360" s="50"/>
      <c r="AC360" s="50"/>
      <c r="AF360"/>
      <c r="AG360"/>
      <c r="AH360"/>
      <c r="AI360"/>
      <c r="AR360" s="1"/>
      <c r="AS360" s="31"/>
      <c r="AT360" s="31"/>
      <c r="AU360" s="31"/>
      <c r="AV360" s="92"/>
      <c r="AW360" s="92"/>
    </row>
    <row r="361" spans="3:49">
      <c r="C361" s="43"/>
      <c r="D361" s="43"/>
      <c r="E361" s="43"/>
      <c r="H361" s="1"/>
      <c r="I361" s="6"/>
      <c r="J361" s="6"/>
      <c r="K361" s="6"/>
      <c r="N361" s="48"/>
      <c r="O361" s="6"/>
      <c r="P361" s="6"/>
      <c r="Q361" s="6"/>
      <c r="AA361" s="50"/>
      <c r="AB361" s="50"/>
      <c r="AC361" s="50"/>
      <c r="AF361"/>
      <c r="AG361"/>
      <c r="AH361"/>
      <c r="AI361"/>
      <c r="AR361" s="1"/>
      <c r="AS361" s="31"/>
      <c r="AT361" s="31"/>
      <c r="AU361" s="31"/>
      <c r="AV361" s="92"/>
      <c r="AW361" s="92"/>
    </row>
    <row r="362" spans="3:49">
      <c r="C362" s="43"/>
      <c r="D362" s="43"/>
      <c r="E362" s="43"/>
      <c r="H362" s="1"/>
      <c r="I362" s="6"/>
      <c r="J362" s="6"/>
      <c r="K362" s="6"/>
      <c r="N362" s="48"/>
      <c r="O362" s="6"/>
      <c r="P362" s="6"/>
      <c r="Q362" s="6"/>
      <c r="AA362" s="50"/>
      <c r="AB362" s="50"/>
      <c r="AC362" s="50"/>
      <c r="AF362"/>
      <c r="AG362"/>
      <c r="AH362"/>
      <c r="AI362"/>
      <c r="AR362" s="1"/>
      <c r="AS362" s="31"/>
      <c r="AT362" s="31"/>
      <c r="AU362" s="31"/>
      <c r="AV362" s="92"/>
      <c r="AW362" s="92"/>
    </row>
    <row r="363" spans="3:49">
      <c r="C363" s="43"/>
      <c r="D363" s="43"/>
      <c r="E363" s="43"/>
      <c r="H363" s="1"/>
      <c r="I363" s="6"/>
      <c r="J363" s="6"/>
      <c r="K363" s="6"/>
      <c r="N363" s="48"/>
      <c r="O363" s="6"/>
      <c r="P363" s="6"/>
      <c r="Q363" s="6"/>
      <c r="AA363" s="50"/>
      <c r="AB363" s="50"/>
      <c r="AC363" s="50"/>
      <c r="AF363"/>
      <c r="AG363"/>
      <c r="AH363"/>
      <c r="AI363"/>
      <c r="AR363" s="1"/>
      <c r="AS363" s="31"/>
      <c r="AT363" s="31"/>
      <c r="AU363" s="31"/>
      <c r="AV363" s="92"/>
      <c r="AW363" s="92"/>
    </row>
    <row r="364" spans="3:49">
      <c r="C364" s="43"/>
      <c r="D364" s="43"/>
      <c r="E364" s="43"/>
      <c r="H364" s="1"/>
      <c r="I364" s="6"/>
      <c r="J364" s="6"/>
      <c r="K364" s="6"/>
      <c r="N364" s="48"/>
      <c r="O364" s="6"/>
      <c r="P364" s="6"/>
      <c r="Q364" s="6"/>
      <c r="AA364" s="50"/>
      <c r="AB364" s="50"/>
      <c r="AC364" s="50"/>
      <c r="AF364"/>
      <c r="AG364"/>
      <c r="AH364"/>
      <c r="AI364"/>
      <c r="AR364" s="1"/>
      <c r="AS364" s="31"/>
      <c r="AT364" s="31"/>
      <c r="AU364" s="31"/>
      <c r="AV364" s="92"/>
      <c r="AW364" s="92"/>
    </row>
    <row r="365" spans="3:49">
      <c r="C365" s="43"/>
      <c r="D365" s="43"/>
      <c r="E365" s="43"/>
      <c r="H365" s="1"/>
      <c r="I365" s="6"/>
      <c r="J365" s="6"/>
      <c r="K365" s="6"/>
      <c r="N365" s="48"/>
      <c r="O365" s="6"/>
      <c r="P365" s="6"/>
      <c r="Q365" s="6"/>
      <c r="AA365" s="50"/>
      <c r="AB365" s="50"/>
      <c r="AC365" s="50"/>
      <c r="AF365"/>
      <c r="AG365"/>
      <c r="AH365"/>
      <c r="AI365"/>
      <c r="AR365" s="1"/>
      <c r="AS365" s="31"/>
      <c r="AT365" s="31"/>
      <c r="AU365" s="31"/>
      <c r="AV365" s="92"/>
      <c r="AW365" s="92"/>
    </row>
    <row r="366" spans="3:49">
      <c r="C366" s="43"/>
      <c r="D366" s="43"/>
      <c r="E366" s="43"/>
      <c r="H366" s="1"/>
      <c r="I366" s="6"/>
      <c r="J366" s="6"/>
      <c r="K366" s="6"/>
      <c r="N366" s="48"/>
      <c r="O366" s="6"/>
      <c r="P366" s="6"/>
      <c r="Q366" s="6"/>
      <c r="AA366" s="50"/>
      <c r="AB366" s="50"/>
      <c r="AC366" s="50"/>
      <c r="AF366"/>
      <c r="AG366"/>
      <c r="AH366"/>
      <c r="AI366"/>
      <c r="AR366" s="1"/>
      <c r="AS366" s="31"/>
      <c r="AT366" s="31"/>
      <c r="AU366" s="31"/>
      <c r="AV366" s="92"/>
      <c r="AW366" s="92"/>
    </row>
    <row r="367" spans="3:49">
      <c r="C367" s="43"/>
      <c r="D367" s="43"/>
      <c r="E367" s="43"/>
      <c r="H367" s="1"/>
      <c r="I367" s="6"/>
      <c r="J367" s="6"/>
      <c r="K367" s="6"/>
      <c r="N367" s="48"/>
      <c r="O367" s="6"/>
      <c r="P367" s="6"/>
      <c r="Q367" s="6"/>
      <c r="AA367" s="50"/>
      <c r="AB367" s="50"/>
      <c r="AC367" s="50"/>
      <c r="AF367"/>
      <c r="AG367"/>
      <c r="AH367"/>
      <c r="AI367"/>
      <c r="AR367" s="1"/>
      <c r="AS367" s="31"/>
      <c r="AT367" s="31"/>
      <c r="AU367" s="31"/>
      <c r="AV367" s="92"/>
      <c r="AW367" s="92"/>
    </row>
    <row r="368" spans="3:49">
      <c r="C368" s="43"/>
      <c r="D368" s="43"/>
      <c r="E368" s="43"/>
      <c r="H368" s="1"/>
      <c r="I368" s="6"/>
      <c r="J368" s="6"/>
      <c r="K368" s="6"/>
      <c r="N368" s="48"/>
      <c r="O368" s="6"/>
      <c r="P368" s="6"/>
      <c r="Q368" s="6"/>
      <c r="AA368" s="50"/>
      <c r="AB368" s="50"/>
      <c r="AC368" s="50"/>
      <c r="AF368"/>
      <c r="AG368"/>
      <c r="AH368"/>
      <c r="AI368"/>
      <c r="AR368" s="1"/>
      <c r="AS368" s="31"/>
      <c r="AT368" s="31"/>
      <c r="AU368" s="31"/>
      <c r="AV368" s="92"/>
      <c r="AW368" s="92"/>
    </row>
    <row r="369" spans="3:49">
      <c r="C369" s="43"/>
      <c r="D369" s="43"/>
      <c r="E369" s="43"/>
      <c r="H369" s="1"/>
      <c r="I369" s="6"/>
      <c r="J369" s="6"/>
      <c r="K369" s="6"/>
      <c r="N369" s="48"/>
      <c r="O369" s="6"/>
      <c r="P369" s="6"/>
      <c r="Q369" s="6"/>
      <c r="AA369" s="50"/>
      <c r="AB369" s="50"/>
      <c r="AC369" s="50"/>
      <c r="AF369"/>
      <c r="AG369"/>
      <c r="AH369"/>
      <c r="AI369"/>
      <c r="AR369" s="1"/>
      <c r="AS369" s="31"/>
      <c r="AT369" s="31"/>
      <c r="AU369" s="31"/>
      <c r="AV369" s="92"/>
      <c r="AW369" s="92"/>
    </row>
    <row r="370" spans="3:49">
      <c r="C370" s="43"/>
      <c r="D370" s="43"/>
      <c r="E370" s="43"/>
      <c r="H370" s="1"/>
      <c r="I370" s="6"/>
      <c r="J370" s="6"/>
      <c r="K370" s="6"/>
      <c r="N370" s="48"/>
      <c r="O370" s="6"/>
      <c r="P370" s="6"/>
      <c r="Q370" s="6"/>
      <c r="AA370" s="50"/>
      <c r="AB370" s="50"/>
      <c r="AC370" s="50"/>
      <c r="AF370"/>
      <c r="AG370"/>
      <c r="AH370"/>
      <c r="AI370"/>
      <c r="AR370" s="1"/>
      <c r="AS370" s="31"/>
      <c r="AT370" s="31"/>
      <c r="AU370" s="31"/>
      <c r="AV370" s="92"/>
      <c r="AW370" s="92"/>
    </row>
    <row r="371" spans="3:49">
      <c r="C371" s="43"/>
      <c r="D371" s="43"/>
      <c r="E371" s="43"/>
      <c r="H371" s="1"/>
      <c r="I371" s="6"/>
      <c r="J371" s="6"/>
      <c r="K371" s="6"/>
      <c r="N371" s="48"/>
      <c r="O371" s="6"/>
      <c r="P371" s="6"/>
      <c r="Q371" s="6"/>
      <c r="AA371" s="50"/>
      <c r="AB371" s="50"/>
      <c r="AC371" s="50"/>
      <c r="AF371"/>
      <c r="AG371"/>
      <c r="AH371"/>
      <c r="AI371"/>
      <c r="AR371" s="1"/>
      <c r="AS371" s="31"/>
      <c r="AT371" s="31"/>
      <c r="AU371" s="31"/>
      <c r="AV371" s="92"/>
      <c r="AW371" s="92"/>
    </row>
    <row r="372" spans="3:49">
      <c r="C372" s="43"/>
      <c r="D372" s="43"/>
      <c r="E372" s="43"/>
      <c r="H372" s="1"/>
      <c r="I372" s="6"/>
      <c r="J372" s="6"/>
      <c r="K372" s="6"/>
      <c r="N372" s="48"/>
      <c r="O372" s="6"/>
      <c r="P372" s="6"/>
      <c r="Q372" s="6"/>
      <c r="AA372" s="50"/>
      <c r="AB372" s="50"/>
      <c r="AC372" s="50"/>
      <c r="AF372"/>
      <c r="AG372"/>
      <c r="AH372"/>
      <c r="AI372"/>
      <c r="AR372" s="1"/>
      <c r="AS372" s="31"/>
      <c r="AT372" s="31"/>
      <c r="AU372" s="31"/>
      <c r="AV372" s="92"/>
      <c r="AW372" s="92"/>
    </row>
    <row r="373" spans="3:49">
      <c r="C373" s="43"/>
      <c r="D373" s="43"/>
      <c r="E373" s="43"/>
      <c r="H373" s="1"/>
      <c r="I373" s="6"/>
      <c r="J373" s="6"/>
      <c r="K373" s="6"/>
      <c r="N373" s="48"/>
      <c r="O373" s="6"/>
      <c r="P373" s="6"/>
      <c r="Q373" s="6"/>
      <c r="AA373" s="50"/>
      <c r="AB373" s="50"/>
      <c r="AC373" s="50"/>
      <c r="AF373"/>
      <c r="AG373"/>
      <c r="AH373"/>
      <c r="AI373"/>
      <c r="AR373" s="1"/>
      <c r="AS373" s="31"/>
      <c r="AT373" s="31"/>
      <c r="AU373" s="31"/>
      <c r="AV373" s="92"/>
      <c r="AW373" s="92"/>
    </row>
    <row r="374" spans="3:49">
      <c r="C374" s="43"/>
      <c r="D374" s="43"/>
      <c r="E374" s="43"/>
      <c r="H374" s="1"/>
      <c r="I374" s="6"/>
      <c r="J374" s="6"/>
      <c r="K374" s="6"/>
      <c r="N374" s="48"/>
      <c r="O374" s="6"/>
      <c r="P374" s="6"/>
      <c r="Q374" s="6"/>
      <c r="AA374" s="50"/>
      <c r="AB374" s="50"/>
      <c r="AC374" s="50"/>
      <c r="AF374"/>
      <c r="AG374"/>
      <c r="AH374"/>
      <c r="AI374"/>
      <c r="AR374" s="1"/>
      <c r="AS374" s="31"/>
      <c r="AT374" s="31"/>
      <c r="AU374" s="31"/>
      <c r="AV374" s="92"/>
      <c r="AW374" s="92"/>
    </row>
    <row r="375" spans="3:49">
      <c r="C375" s="43"/>
      <c r="D375" s="43"/>
      <c r="E375" s="43"/>
      <c r="H375" s="1"/>
      <c r="I375" s="6"/>
      <c r="J375" s="6"/>
      <c r="K375" s="6"/>
      <c r="N375" s="48"/>
      <c r="O375" s="6"/>
      <c r="P375" s="6"/>
      <c r="Q375" s="6"/>
      <c r="AA375" s="50"/>
      <c r="AB375" s="50"/>
      <c r="AC375" s="50"/>
      <c r="AF375"/>
      <c r="AG375"/>
      <c r="AH375"/>
      <c r="AI375"/>
      <c r="AR375" s="1"/>
      <c r="AS375" s="31"/>
      <c r="AT375" s="31"/>
      <c r="AU375" s="31"/>
      <c r="AV375" s="92"/>
      <c r="AW375" s="92"/>
    </row>
    <row r="376" spans="3:49">
      <c r="C376" s="43"/>
      <c r="D376" s="43"/>
      <c r="E376" s="43"/>
      <c r="H376" s="1"/>
      <c r="I376" s="6"/>
      <c r="J376" s="6"/>
      <c r="K376" s="6"/>
      <c r="N376" s="48"/>
      <c r="O376" s="6"/>
      <c r="P376" s="6"/>
      <c r="Q376" s="6"/>
      <c r="AA376" s="50"/>
      <c r="AB376" s="50"/>
      <c r="AC376" s="50"/>
      <c r="AF376"/>
      <c r="AG376"/>
      <c r="AH376"/>
      <c r="AI376"/>
      <c r="AR376" s="1"/>
      <c r="AS376" s="31"/>
      <c r="AT376" s="31"/>
      <c r="AU376" s="31"/>
      <c r="AV376" s="92"/>
      <c r="AW376" s="92"/>
    </row>
    <row r="377" spans="3:49">
      <c r="C377" s="43"/>
      <c r="D377" s="43"/>
      <c r="E377" s="43"/>
      <c r="H377" s="1"/>
      <c r="I377" s="6"/>
      <c r="J377" s="6"/>
      <c r="K377" s="6"/>
      <c r="N377" s="48"/>
      <c r="O377" s="6"/>
      <c r="P377" s="6"/>
      <c r="Q377" s="6"/>
      <c r="AA377" s="50"/>
      <c r="AB377" s="50"/>
      <c r="AC377" s="50"/>
      <c r="AF377"/>
      <c r="AG377"/>
      <c r="AH377"/>
      <c r="AI377"/>
      <c r="AR377" s="1"/>
      <c r="AS377" s="31"/>
      <c r="AT377" s="31"/>
      <c r="AU377" s="31"/>
      <c r="AV377" s="92"/>
      <c r="AW377" s="92"/>
    </row>
    <row r="378" spans="3:49">
      <c r="C378" s="43"/>
      <c r="D378" s="43"/>
      <c r="E378" s="43"/>
      <c r="H378" s="1"/>
      <c r="I378" s="6"/>
      <c r="J378" s="6"/>
      <c r="K378" s="6"/>
      <c r="N378" s="48"/>
      <c r="O378" s="6"/>
      <c r="P378" s="6"/>
      <c r="Q378" s="6"/>
      <c r="AA378" s="50"/>
      <c r="AB378" s="50"/>
      <c r="AC378" s="50"/>
      <c r="AF378"/>
      <c r="AG378"/>
      <c r="AH378"/>
      <c r="AI378"/>
      <c r="AR378" s="1"/>
      <c r="AS378" s="31"/>
      <c r="AT378" s="31"/>
      <c r="AU378" s="31"/>
      <c r="AV378" s="92"/>
      <c r="AW378" s="92"/>
    </row>
    <row r="379" spans="3:49">
      <c r="C379" s="43"/>
      <c r="D379" s="43"/>
      <c r="E379" s="43"/>
      <c r="H379" s="1"/>
      <c r="I379" s="6"/>
      <c r="J379" s="6"/>
      <c r="K379" s="6"/>
      <c r="N379" s="48"/>
      <c r="O379" s="6"/>
      <c r="P379" s="6"/>
      <c r="Q379" s="6"/>
      <c r="AA379" s="50"/>
      <c r="AB379" s="50"/>
      <c r="AC379" s="50"/>
      <c r="AF379"/>
      <c r="AG379"/>
      <c r="AH379"/>
      <c r="AI379"/>
      <c r="AR379" s="1"/>
      <c r="AS379" s="31"/>
      <c r="AT379" s="31"/>
      <c r="AU379" s="31"/>
      <c r="AV379" s="92"/>
      <c r="AW379" s="92"/>
    </row>
    <row r="380" spans="3:49">
      <c r="C380" s="43"/>
      <c r="D380" s="43"/>
      <c r="E380" s="43"/>
      <c r="H380" s="1"/>
      <c r="I380" s="6"/>
      <c r="J380" s="6"/>
      <c r="K380" s="6"/>
      <c r="N380" s="48"/>
      <c r="O380" s="6"/>
      <c r="P380" s="6"/>
      <c r="Q380" s="6"/>
      <c r="AA380" s="50"/>
      <c r="AB380" s="50"/>
      <c r="AC380" s="50"/>
      <c r="AF380"/>
      <c r="AG380"/>
      <c r="AH380"/>
      <c r="AI380"/>
      <c r="AR380" s="1"/>
      <c r="AS380" s="31"/>
      <c r="AT380" s="31"/>
      <c r="AU380" s="31"/>
      <c r="AV380" s="92"/>
      <c r="AW380" s="92"/>
    </row>
    <row r="381" spans="3:49">
      <c r="C381" s="43"/>
      <c r="D381" s="43"/>
      <c r="E381" s="43"/>
      <c r="H381" s="1"/>
      <c r="I381" s="6"/>
      <c r="J381" s="6"/>
      <c r="K381" s="6"/>
      <c r="N381" s="48"/>
      <c r="O381" s="6"/>
      <c r="P381" s="6"/>
      <c r="Q381" s="6"/>
      <c r="AA381" s="50"/>
      <c r="AB381" s="50"/>
      <c r="AC381" s="50"/>
      <c r="AF381"/>
      <c r="AG381"/>
      <c r="AH381"/>
      <c r="AI381"/>
      <c r="AR381" s="1"/>
      <c r="AS381" s="31"/>
      <c r="AT381" s="31"/>
      <c r="AU381" s="31"/>
      <c r="AV381" s="92"/>
      <c r="AW381" s="92"/>
    </row>
    <row r="382" spans="3:49">
      <c r="C382" s="43"/>
      <c r="D382" s="43"/>
      <c r="E382" s="43"/>
      <c r="H382" s="1"/>
      <c r="I382" s="6"/>
      <c r="J382" s="6"/>
      <c r="K382" s="6"/>
      <c r="N382" s="48"/>
      <c r="O382" s="6"/>
      <c r="P382" s="6"/>
      <c r="Q382" s="6"/>
      <c r="AA382" s="50"/>
      <c r="AB382" s="50"/>
      <c r="AC382" s="50"/>
      <c r="AF382"/>
      <c r="AG382"/>
      <c r="AH382"/>
      <c r="AI382"/>
      <c r="AR382" s="1"/>
      <c r="AS382" s="31"/>
      <c r="AT382" s="31"/>
      <c r="AU382" s="31"/>
      <c r="AV382" s="92"/>
      <c r="AW382" s="92"/>
    </row>
    <row r="383" spans="3:49">
      <c r="C383" s="43"/>
      <c r="D383" s="43"/>
      <c r="E383" s="43"/>
      <c r="H383" s="1"/>
      <c r="I383" s="6"/>
      <c r="J383" s="6"/>
      <c r="K383" s="6"/>
      <c r="N383" s="48"/>
      <c r="O383" s="6"/>
      <c r="P383" s="6"/>
      <c r="Q383" s="6"/>
      <c r="AA383" s="50"/>
      <c r="AB383" s="50"/>
      <c r="AC383" s="50"/>
      <c r="AF383"/>
      <c r="AG383"/>
      <c r="AH383"/>
      <c r="AI383"/>
      <c r="AR383" s="1"/>
      <c r="AS383" s="31"/>
      <c r="AT383" s="31"/>
      <c r="AU383" s="31"/>
      <c r="AV383" s="92"/>
      <c r="AW383" s="92"/>
    </row>
    <row r="384" spans="3:49">
      <c r="C384" s="43"/>
      <c r="D384" s="43"/>
      <c r="E384" s="43"/>
      <c r="H384" s="1"/>
      <c r="I384" s="6"/>
      <c r="J384" s="6"/>
      <c r="K384" s="6"/>
      <c r="N384" s="48"/>
      <c r="O384" s="6"/>
      <c r="P384" s="6"/>
      <c r="Q384" s="6"/>
      <c r="AA384" s="50"/>
      <c r="AB384" s="50"/>
      <c r="AC384" s="50"/>
      <c r="AF384"/>
      <c r="AG384"/>
      <c r="AH384"/>
      <c r="AI384"/>
      <c r="AR384" s="1"/>
      <c r="AS384" s="31"/>
      <c r="AT384" s="31"/>
      <c r="AU384" s="31"/>
      <c r="AV384" s="92"/>
      <c r="AW384" s="92"/>
    </row>
    <row r="385" spans="3:49">
      <c r="C385" s="43"/>
      <c r="D385" s="43"/>
      <c r="E385" s="43"/>
      <c r="H385" s="1"/>
      <c r="I385" s="6"/>
      <c r="J385" s="6"/>
      <c r="K385" s="6"/>
      <c r="N385" s="48"/>
      <c r="O385" s="6"/>
      <c r="P385" s="6"/>
      <c r="Q385" s="6"/>
      <c r="AA385" s="50"/>
      <c r="AB385" s="50"/>
      <c r="AC385" s="50"/>
      <c r="AF385"/>
      <c r="AG385"/>
      <c r="AH385"/>
      <c r="AI385"/>
      <c r="AR385" s="1"/>
      <c r="AS385" s="31"/>
      <c r="AT385" s="31"/>
      <c r="AU385" s="31"/>
      <c r="AV385" s="92"/>
      <c r="AW385" s="92"/>
    </row>
    <row r="386" spans="3:49">
      <c r="C386" s="43"/>
      <c r="D386" s="43"/>
      <c r="E386" s="43"/>
      <c r="H386" s="1"/>
      <c r="I386" s="6"/>
      <c r="J386" s="6"/>
      <c r="K386" s="6"/>
      <c r="N386" s="48"/>
      <c r="O386" s="6"/>
      <c r="P386" s="6"/>
      <c r="Q386" s="6"/>
      <c r="AA386" s="50"/>
      <c r="AB386" s="50"/>
      <c r="AC386" s="50"/>
      <c r="AF386"/>
      <c r="AG386"/>
      <c r="AH386"/>
      <c r="AI386"/>
      <c r="AR386" s="1"/>
      <c r="AS386" s="31"/>
      <c r="AT386" s="31"/>
      <c r="AU386" s="31"/>
      <c r="AV386" s="92"/>
      <c r="AW386" s="92"/>
    </row>
    <row r="387" spans="3:49">
      <c r="C387" s="43"/>
      <c r="D387" s="43"/>
      <c r="E387" s="43"/>
      <c r="H387" s="1"/>
      <c r="I387" s="6"/>
      <c r="J387" s="6"/>
      <c r="K387" s="6"/>
      <c r="N387" s="48"/>
      <c r="O387" s="6"/>
      <c r="P387" s="6"/>
      <c r="Q387" s="6"/>
      <c r="AA387" s="50"/>
      <c r="AB387" s="50"/>
      <c r="AC387" s="50"/>
      <c r="AF387"/>
      <c r="AG387"/>
      <c r="AH387"/>
      <c r="AI387"/>
      <c r="AR387" s="1"/>
      <c r="AS387" s="31"/>
      <c r="AT387" s="31"/>
      <c r="AU387" s="31"/>
      <c r="AV387" s="92"/>
      <c r="AW387" s="92"/>
    </row>
    <row r="388" spans="3:49">
      <c r="C388" s="43"/>
      <c r="D388" s="43"/>
      <c r="E388" s="43"/>
      <c r="H388" s="1"/>
      <c r="I388" s="6"/>
      <c r="J388" s="6"/>
      <c r="K388" s="6"/>
      <c r="N388" s="48"/>
      <c r="O388" s="6"/>
      <c r="P388" s="6"/>
      <c r="Q388" s="6"/>
      <c r="AA388" s="50"/>
      <c r="AB388" s="50"/>
      <c r="AC388" s="50"/>
      <c r="AF388"/>
      <c r="AG388"/>
      <c r="AH388"/>
      <c r="AI388"/>
      <c r="AR388" s="1"/>
      <c r="AS388" s="31"/>
      <c r="AT388" s="31"/>
      <c r="AU388" s="31"/>
    </row>
    <row r="389" spans="3:49">
      <c r="C389" s="43"/>
      <c r="D389" s="43"/>
      <c r="E389" s="43"/>
      <c r="H389" s="1"/>
      <c r="I389" s="6"/>
      <c r="J389" s="6"/>
      <c r="K389" s="6"/>
      <c r="N389" s="48"/>
      <c r="O389" s="6"/>
      <c r="P389" s="6"/>
      <c r="Q389" s="6"/>
      <c r="AA389" s="50"/>
      <c r="AB389" s="50"/>
      <c r="AC389" s="50"/>
      <c r="AF389"/>
      <c r="AG389"/>
      <c r="AH389"/>
      <c r="AI389"/>
      <c r="AR389" s="1"/>
      <c r="AS389" s="31"/>
      <c r="AT389" s="31"/>
      <c r="AU389" s="31"/>
    </row>
    <row r="390" spans="3:49">
      <c r="C390" s="43"/>
      <c r="D390" s="43"/>
      <c r="E390" s="43"/>
      <c r="H390" s="1"/>
      <c r="I390" s="6"/>
      <c r="J390" s="6"/>
      <c r="K390" s="6"/>
      <c r="N390" s="48"/>
      <c r="O390" s="6"/>
      <c r="P390" s="6"/>
      <c r="Q390" s="6"/>
      <c r="AA390" s="50"/>
      <c r="AB390" s="50"/>
      <c r="AC390" s="50"/>
      <c r="AF390"/>
      <c r="AG390"/>
      <c r="AH390"/>
      <c r="AI390"/>
    </row>
    <row r="391" spans="3:49">
      <c r="C391" s="43"/>
      <c r="D391" s="43"/>
      <c r="E391" s="43"/>
      <c r="H391" s="1"/>
      <c r="I391" s="6"/>
      <c r="J391" s="6"/>
      <c r="K391" s="6"/>
      <c r="N391" s="48"/>
      <c r="O391" s="6"/>
      <c r="P391" s="6"/>
      <c r="Q391" s="6"/>
      <c r="AA391" s="50"/>
      <c r="AB391" s="50"/>
      <c r="AC391" s="50"/>
      <c r="AF391"/>
      <c r="AG391"/>
      <c r="AH391"/>
      <c r="AI391"/>
    </row>
    <row r="392" spans="3:49">
      <c r="C392" s="43"/>
      <c r="D392" s="43"/>
      <c r="E392" s="43"/>
      <c r="H392" s="1"/>
      <c r="I392" s="6"/>
      <c r="J392" s="6"/>
      <c r="K392" s="6"/>
      <c r="N392" s="48"/>
      <c r="O392" s="6"/>
      <c r="P392" s="6"/>
      <c r="Q392" s="6"/>
      <c r="AA392" s="50"/>
      <c r="AB392" s="50"/>
      <c r="AC392" s="50"/>
      <c r="AF392"/>
      <c r="AG392"/>
      <c r="AH392"/>
      <c r="AI392"/>
    </row>
    <row r="393" spans="3:49">
      <c r="C393" s="43"/>
      <c r="D393" s="43"/>
      <c r="E393" s="43"/>
      <c r="H393" s="1"/>
      <c r="I393" s="6"/>
      <c r="J393" s="6"/>
      <c r="K393" s="6"/>
      <c r="N393" s="48"/>
      <c r="O393" s="6"/>
      <c r="P393" s="6"/>
      <c r="Q393" s="6"/>
      <c r="AA393" s="50"/>
      <c r="AB393" s="50"/>
      <c r="AC393" s="50"/>
      <c r="AF393"/>
      <c r="AG393"/>
      <c r="AH393"/>
      <c r="AI393"/>
    </row>
    <row r="394" spans="3:49">
      <c r="C394" s="43"/>
      <c r="D394" s="43"/>
      <c r="E394" s="43"/>
      <c r="H394" s="1"/>
      <c r="I394" s="6"/>
      <c r="J394" s="6"/>
      <c r="K394" s="6"/>
      <c r="N394" s="48"/>
      <c r="O394" s="6"/>
      <c r="P394" s="6"/>
      <c r="Q394" s="6"/>
      <c r="AA394" s="50"/>
      <c r="AB394" s="50"/>
      <c r="AC394" s="50"/>
      <c r="AF394"/>
      <c r="AG394"/>
      <c r="AH394"/>
      <c r="AI394"/>
    </row>
    <row r="395" spans="3:49">
      <c r="C395" s="43"/>
      <c r="D395" s="43"/>
      <c r="E395" s="43"/>
      <c r="H395" s="1"/>
      <c r="I395" s="6"/>
      <c r="J395" s="6"/>
      <c r="K395" s="6"/>
      <c r="N395" s="48"/>
      <c r="O395" s="6"/>
      <c r="P395" s="6"/>
      <c r="Q395" s="6"/>
      <c r="AA395" s="50"/>
      <c r="AB395" s="50"/>
      <c r="AC395" s="50"/>
      <c r="AF395"/>
      <c r="AG395"/>
      <c r="AH395"/>
      <c r="AI395"/>
    </row>
    <row r="396" spans="3:49">
      <c r="C396" s="43"/>
      <c r="D396" s="43"/>
      <c r="E396" s="43"/>
      <c r="H396" s="1"/>
      <c r="I396" s="6"/>
      <c r="J396" s="6"/>
      <c r="K396" s="6"/>
      <c r="N396" s="48"/>
      <c r="O396" s="6"/>
      <c r="P396" s="6"/>
      <c r="Q396" s="6"/>
      <c r="AA396" s="50"/>
      <c r="AB396" s="50"/>
      <c r="AC396" s="50"/>
      <c r="AF396"/>
      <c r="AG396"/>
      <c r="AH396"/>
      <c r="AI396"/>
    </row>
    <row r="397" spans="3:49">
      <c r="C397" s="43"/>
      <c r="D397" s="43"/>
      <c r="E397" s="43"/>
      <c r="H397" s="1"/>
      <c r="I397" s="6"/>
      <c r="J397" s="6"/>
      <c r="K397" s="6"/>
      <c r="N397" s="48"/>
      <c r="O397" s="6"/>
      <c r="P397" s="6"/>
      <c r="Q397" s="6"/>
      <c r="AA397" s="50"/>
      <c r="AB397" s="50"/>
      <c r="AC397" s="50"/>
      <c r="AF397"/>
      <c r="AG397"/>
      <c r="AH397"/>
      <c r="AI397"/>
    </row>
    <row r="398" spans="3:49">
      <c r="C398" s="43"/>
      <c r="D398" s="43"/>
      <c r="E398" s="43"/>
      <c r="H398" s="1"/>
      <c r="I398" s="6"/>
      <c r="J398" s="6"/>
      <c r="K398" s="6"/>
      <c r="N398" s="48"/>
      <c r="O398" s="6"/>
      <c r="P398" s="6"/>
      <c r="Q398" s="6"/>
      <c r="AA398" s="50"/>
      <c r="AB398" s="50"/>
      <c r="AC398" s="50"/>
      <c r="AF398"/>
      <c r="AG398"/>
      <c r="AH398"/>
      <c r="AI398"/>
    </row>
    <row r="399" spans="3:49">
      <c r="C399" s="43"/>
      <c r="D399" s="43"/>
      <c r="E399" s="43"/>
      <c r="H399" s="1"/>
      <c r="I399" s="6"/>
      <c r="J399" s="6"/>
      <c r="K399" s="6"/>
      <c r="N399" s="48"/>
      <c r="O399" s="6"/>
      <c r="P399" s="6"/>
      <c r="Q399" s="6"/>
      <c r="AA399" s="50"/>
      <c r="AB399" s="50"/>
      <c r="AC399" s="50"/>
      <c r="AF399"/>
      <c r="AG399"/>
      <c r="AH399"/>
      <c r="AI399"/>
    </row>
    <row r="400" spans="3:49">
      <c r="C400" s="43"/>
      <c r="D400" s="43"/>
      <c r="E400" s="43"/>
      <c r="H400" s="1"/>
      <c r="I400" s="6"/>
      <c r="J400" s="6"/>
      <c r="K400" s="6"/>
      <c r="N400" s="48"/>
      <c r="O400" s="6"/>
      <c r="P400" s="6"/>
      <c r="Q400" s="6"/>
      <c r="AA400" s="50"/>
      <c r="AB400" s="50"/>
      <c r="AC400" s="50"/>
      <c r="AF400"/>
      <c r="AG400"/>
      <c r="AH400"/>
      <c r="AI400"/>
    </row>
    <row r="401" spans="3:35">
      <c r="C401" s="43"/>
      <c r="D401" s="43"/>
      <c r="E401" s="43"/>
      <c r="H401" s="1"/>
      <c r="I401" s="6"/>
      <c r="J401" s="6"/>
      <c r="K401" s="6"/>
      <c r="N401" s="48"/>
      <c r="O401" s="6"/>
      <c r="P401" s="6"/>
      <c r="Q401" s="6"/>
      <c r="AA401" s="50"/>
      <c r="AB401" s="50"/>
      <c r="AC401" s="50"/>
      <c r="AF401"/>
      <c r="AG401"/>
      <c r="AH401"/>
      <c r="AI401"/>
    </row>
    <row r="402" spans="3:35">
      <c r="C402" s="43"/>
      <c r="D402" s="43"/>
      <c r="E402" s="43"/>
      <c r="H402" s="1"/>
      <c r="I402" s="6"/>
      <c r="J402" s="6"/>
      <c r="K402" s="6"/>
      <c r="N402" s="48"/>
      <c r="O402" s="6"/>
      <c r="P402" s="6"/>
      <c r="Q402" s="6"/>
      <c r="AA402" s="50"/>
      <c r="AB402" s="50"/>
      <c r="AC402" s="50"/>
      <c r="AF402"/>
      <c r="AG402"/>
      <c r="AH402"/>
      <c r="AI402"/>
    </row>
    <row r="403" spans="3:35">
      <c r="C403" s="43"/>
      <c r="D403" s="43"/>
      <c r="E403" s="43"/>
      <c r="H403" s="1"/>
      <c r="I403" s="6"/>
      <c r="J403" s="6"/>
      <c r="K403" s="6"/>
      <c r="N403" s="48"/>
      <c r="O403" s="6"/>
      <c r="P403" s="6"/>
      <c r="Q403" s="6"/>
      <c r="AA403" s="50"/>
      <c r="AB403" s="50"/>
      <c r="AC403" s="50"/>
      <c r="AF403"/>
      <c r="AG403"/>
      <c r="AH403"/>
      <c r="AI403"/>
    </row>
    <row r="404" spans="3:35">
      <c r="C404" s="43"/>
      <c r="D404" s="43"/>
      <c r="E404" s="43"/>
      <c r="H404" s="1"/>
      <c r="I404" s="6"/>
      <c r="J404" s="6"/>
      <c r="K404" s="6"/>
      <c r="N404" s="48"/>
      <c r="O404" s="6"/>
      <c r="P404" s="6"/>
      <c r="Q404" s="6"/>
      <c r="AA404" s="50"/>
      <c r="AB404" s="50"/>
      <c r="AC404" s="50"/>
      <c r="AF404"/>
      <c r="AG404"/>
      <c r="AH404"/>
      <c r="AI404"/>
    </row>
    <row r="405" spans="3:35">
      <c r="C405" s="43"/>
      <c r="D405" s="43"/>
      <c r="E405" s="43"/>
      <c r="H405" s="1"/>
      <c r="I405" s="6"/>
      <c r="J405" s="6"/>
      <c r="K405" s="6"/>
      <c r="N405" s="48"/>
      <c r="O405" s="6"/>
      <c r="P405" s="6"/>
      <c r="Q405" s="6"/>
      <c r="AA405" s="50"/>
      <c r="AB405" s="50"/>
      <c r="AC405" s="50"/>
      <c r="AF405"/>
      <c r="AG405"/>
      <c r="AH405"/>
      <c r="AI405"/>
    </row>
    <row r="406" spans="3:35">
      <c r="C406" s="43"/>
      <c r="D406" s="43"/>
      <c r="E406" s="43"/>
      <c r="H406" s="1"/>
      <c r="I406" s="6"/>
      <c r="J406" s="6"/>
      <c r="K406" s="6"/>
      <c r="N406" s="48"/>
      <c r="O406" s="6"/>
      <c r="P406" s="6"/>
      <c r="Q406" s="6"/>
      <c r="AA406" s="50"/>
      <c r="AB406" s="50"/>
      <c r="AC406" s="50"/>
      <c r="AF406"/>
      <c r="AG406"/>
      <c r="AH406"/>
      <c r="AI406"/>
    </row>
    <row r="407" spans="3:35">
      <c r="C407" s="43"/>
      <c r="D407" s="43"/>
      <c r="E407" s="43"/>
      <c r="H407" s="1"/>
      <c r="I407" s="6"/>
      <c r="J407" s="6"/>
      <c r="K407" s="6"/>
      <c r="N407" s="48"/>
      <c r="O407" s="6"/>
      <c r="P407" s="6"/>
      <c r="Q407" s="6"/>
      <c r="AA407" s="50"/>
      <c r="AB407" s="50"/>
      <c r="AC407" s="50"/>
      <c r="AF407"/>
      <c r="AG407"/>
      <c r="AH407"/>
      <c r="AI407"/>
    </row>
    <row r="408" spans="3:35">
      <c r="C408" s="43"/>
      <c r="D408" s="43"/>
      <c r="E408" s="43"/>
      <c r="H408" s="1"/>
      <c r="I408" s="6"/>
      <c r="J408" s="6"/>
      <c r="K408" s="6"/>
      <c r="N408" s="48"/>
      <c r="O408" s="6"/>
      <c r="P408" s="6"/>
      <c r="Q408" s="6"/>
      <c r="AA408" s="50"/>
      <c r="AB408" s="50"/>
      <c r="AC408" s="50"/>
      <c r="AF408"/>
      <c r="AG408"/>
      <c r="AH408"/>
      <c r="AI408"/>
    </row>
    <row r="409" spans="3:35">
      <c r="C409" s="43"/>
      <c r="D409" s="43"/>
      <c r="E409" s="43"/>
      <c r="H409" s="1"/>
      <c r="I409" s="6"/>
      <c r="J409" s="6"/>
      <c r="K409" s="6"/>
      <c r="N409" s="48"/>
      <c r="O409" s="6"/>
      <c r="P409" s="6"/>
      <c r="Q409" s="6"/>
      <c r="AA409" s="50"/>
      <c r="AB409" s="50"/>
      <c r="AC409" s="50"/>
      <c r="AF409"/>
      <c r="AG409"/>
      <c r="AH409"/>
      <c r="AI409"/>
    </row>
    <row r="410" spans="3:35">
      <c r="C410" s="43"/>
      <c r="D410" s="43"/>
      <c r="E410" s="43"/>
      <c r="H410" s="1"/>
      <c r="I410" s="6"/>
      <c r="J410" s="6"/>
      <c r="K410" s="6"/>
      <c r="N410" s="48"/>
      <c r="O410" s="6"/>
      <c r="P410" s="6"/>
      <c r="Q410" s="6"/>
      <c r="AA410" s="50"/>
      <c r="AB410" s="50"/>
      <c r="AC410" s="50"/>
      <c r="AF410"/>
      <c r="AG410"/>
      <c r="AH410"/>
      <c r="AI410"/>
    </row>
    <row r="411" spans="3:35">
      <c r="C411" s="43"/>
      <c r="D411" s="43"/>
      <c r="E411" s="43"/>
      <c r="H411" s="1"/>
      <c r="I411" s="6"/>
      <c r="J411" s="6"/>
      <c r="K411" s="6"/>
      <c r="N411" s="48"/>
      <c r="O411" s="6"/>
      <c r="P411" s="6"/>
      <c r="Q411" s="6"/>
      <c r="AA411" s="50"/>
      <c r="AB411" s="50"/>
      <c r="AC411" s="50"/>
      <c r="AF411"/>
      <c r="AG411"/>
      <c r="AH411"/>
      <c r="AI411"/>
    </row>
    <row r="412" spans="3:35">
      <c r="C412" s="43"/>
      <c r="D412" s="43"/>
      <c r="E412" s="43"/>
      <c r="H412" s="1"/>
      <c r="I412" s="6"/>
      <c r="J412" s="6"/>
      <c r="K412" s="6"/>
      <c r="N412" s="48"/>
      <c r="O412" s="6"/>
      <c r="P412" s="6"/>
      <c r="Q412" s="6"/>
      <c r="AA412" s="50"/>
      <c r="AB412" s="50"/>
      <c r="AC412" s="50"/>
      <c r="AF412"/>
      <c r="AG412"/>
      <c r="AH412"/>
      <c r="AI412"/>
    </row>
    <row r="413" spans="3:35">
      <c r="C413" s="43"/>
      <c r="D413" s="43"/>
      <c r="E413" s="43"/>
      <c r="H413" s="1"/>
      <c r="I413" s="6"/>
      <c r="J413" s="6"/>
      <c r="K413" s="6"/>
      <c r="N413" s="48"/>
      <c r="O413" s="6"/>
      <c r="P413" s="6"/>
      <c r="Q413" s="6"/>
      <c r="AA413" s="50"/>
      <c r="AB413" s="50"/>
      <c r="AC413" s="50"/>
      <c r="AF413"/>
      <c r="AG413"/>
      <c r="AH413"/>
      <c r="AI413"/>
    </row>
    <row r="414" spans="3:35">
      <c r="C414" s="43"/>
      <c r="D414" s="43"/>
      <c r="E414" s="43"/>
      <c r="H414" s="1"/>
      <c r="I414" s="6"/>
      <c r="J414" s="6"/>
      <c r="K414" s="6"/>
      <c r="N414" s="48"/>
      <c r="O414" s="6"/>
      <c r="P414" s="6"/>
      <c r="Q414" s="6"/>
      <c r="AA414" s="50"/>
      <c r="AB414" s="50"/>
      <c r="AC414" s="50"/>
      <c r="AF414"/>
      <c r="AG414"/>
      <c r="AH414"/>
      <c r="AI414"/>
    </row>
    <row r="415" spans="3:35">
      <c r="C415" s="43"/>
      <c r="D415" s="43"/>
      <c r="E415" s="43"/>
      <c r="H415" s="1"/>
      <c r="I415" s="6"/>
      <c r="J415" s="6"/>
      <c r="K415" s="6"/>
      <c r="N415" s="48"/>
      <c r="O415" s="6"/>
      <c r="P415" s="6"/>
      <c r="Q415" s="6"/>
      <c r="AA415" s="50"/>
      <c r="AB415" s="50"/>
      <c r="AC415" s="50"/>
      <c r="AF415"/>
      <c r="AG415"/>
      <c r="AH415"/>
      <c r="AI415"/>
    </row>
    <row r="416" spans="3:35">
      <c r="C416" s="43"/>
      <c r="D416" s="43"/>
      <c r="E416" s="43"/>
      <c r="H416" s="1"/>
      <c r="I416" s="6"/>
      <c r="J416" s="6"/>
      <c r="K416" s="6"/>
      <c r="N416" s="48"/>
      <c r="O416" s="6"/>
      <c r="P416" s="6"/>
      <c r="Q416" s="6"/>
      <c r="AA416" s="50"/>
      <c r="AB416" s="50"/>
      <c r="AC416" s="50"/>
      <c r="AF416"/>
      <c r="AG416"/>
      <c r="AH416"/>
      <c r="AI416"/>
    </row>
    <row r="417" spans="3:35">
      <c r="C417" s="43"/>
      <c r="D417" s="43"/>
      <c r="E417" s="43"/>
      <c r="H417" s="1"/>
      <c r="I417" s="6"/>
      <c r="J417" s="6"/>
      <c r="K417" s="6"/>
      <c r="N417" s="48"/>
      <c r="O417" s="6"/>
      <c r="P417" s="6"/>
      <c r="Q417" s="6"/>
      <c r="AA417" s="50"/>
      <c r="AB417" s="50"/>
      <c r="AC417" s="50"/>
      <c r="AF417"/>
      <c r="AG417"/>
      <c r="AH417"/>
      <c r="AI417"/>
    </row>
    <row r="418" spans="3:35">
      <c r="C418" s="43"/>
      <c r="D418" s="43"/>
      <c r="E418" s="43"/>
      <c r="H418" s="1"/>
      <c r="I418" s="6"/>
      <c r="J418" s="6"/>
      <c r="K418" s="6"/>
      <c r="N418" s="48"/>
      <c r="O418" s="6"/>
      <c r="P418" s="6"/>
      <c r="Q418" s="6"/>
      <c r="AA418" s="50"/>
      <c r="AB418" s="50"/>
      <c r="AC418" s="50"/>
      <c r="AF418"/>
      <c r="AG418"/>
      <c r="AH418"/>
      <c r="AI418"/>
    </row>
    <row r="419" spans="3:35">
      <c r="C419" s="43"/>
      <c r="D419" s="43"/>
      <c r="E419" s="43"/>
      <c r="H419" s="1"/>
      <c r="I419" s="6"/>
      <c r="J419" s="6"/>
      <c r="K419" s="6"/>
      <c r="N419" s="48"/>
      <c r="O419" s="6"/>
      <c r="P419" s="6"/>
      <c r="Q419" s="6"/>
      <c r="AA419" s="50"/>
      <c r="AB419" s="50"/>
      <c r="AC419" s="50"/>
      <c r="AF419"/>
      <c r="AG419"/>
      <c r="AH419"/>
      <c r="AI419"/>
    </row>
    <row r="420" spans="3:35">
      <c r="C420" s="43"/>
      <c r="D420" s="43"/>
      <c r="E420" s="43"/>
      <c r="H420" s="1"/>
      <c r="I420" s="6"/>
      <c r="J420" s="6"/>
      <c r="K420" s="6"/>
      <c r="N420" s="48"/>
      <c r="O420" s="6"/>
      <c r="P420" s="6"/>
      <c r="Q420" s="6"/>
      <c r="AA420" s="50"/>
      <c r="AB420" s="50"/>
      <c r="AC420" s="50"/>
      <c r="AF420"/>
      <c r="AG420"/>
      <c r="AH420"/>
      <c r="AI420"/>
    </row>
    <row r="421" spans="3:35">
      <c r="C421" s="43"/>
      <c r="D421" s="43"/>
      <c r="E421" s="43"/>
      <c r="H421" s="1"/>
      <c r="I421" s="6"/>
      <c r="J421" s="6"/>
      <c r="K421" s="6"/>
      <c r="N421" s="48"/>
      <c r="O421" s="6"/>
      <c r="P421" s="6"/>
      <c r="Q421" s="6"/>
      <c r="AA421" s="50"/>
      <c r="AB421" s="50"/>
      <c r="AC421" s="50"/>
      <c r="AF421"/>
      <c r="AG421"/>
      <c r="AH421"/>
      <c r="AI421"/>
    </row>
    <row r="422" spans="3:35">
      <c r="C422" s="43"/>
      <c r="D422" s="43"/>
      <c r="E422" s="43"/>
      <c r="H422" s="1"/>
      <c r="I422" s="6"/>
      <c r="J422" s="6"/>
      <c r="K422" s="6"/>
      <c r="N422" s="48"/>
      <c r="O422" s="6"/>
      <c r="P422" s="6"/>
      <c r="Q422" s="6"/>
      <c r="AA422" s="50"/>
      <c r="AB422" s="50"/>
      <c r="AC422" s="50"/>
      <c r="AF422"/>
      <c r="AG422"/>
      <c r="AH422"/>
      <c r="AI422"/>
    </row>
    <row r="423" spans="3:35">
      <c r="C423" s="43"/>
      <c r="D423" s="43"/>
      <c r="E423" s="43"/>
      <c r="H423" s="1"/>
      <c r="I423" s="6"/>
      <c r="J423" s="6"/>
      <c r="K423" s="6"/>
      <c r="N423" s="48"/>
      <c r="O423" s="6"/>
      <c r="P423" s="6"/>
      <c r="Q423" s="6"/>
      <c r="AA423" s="50"/>
      <c r="AB423" s="50"/>
      <c r="AC423" s="50"/>
      <c r="AF423"/>
      <c r="AG423"/>
      <c r="AH423"/>
      <c r="AI423"/>
    </row>
    <row r="424" spans="3:35">
      <c r="C424" s="43"/>
      <c r="D424" s="43"/>
      <c r="E424" s="43"/>
      <c r="H424" s="1"/>
      <c r="I424" s="6"/>
      <c r="J424" s="6"/>
      <c r="K424" s="6"/>
      <c r="N424" s="48"/>
      <c r="O424" s="6"/>
      <c r="P424" s="6"/>
      <c r="Q424" s="6"/>
      <c r="AA424" s="50"/>
      <c r="AB424" s="50"/>
      <c r="AC424" s="50"/>
      <c r="AF424"/>
      <c r="AG424"/>
      <c r="AH424"/>
      <c r="AI424"/>
    </row>
    <row r="425" spans="3:35">
      <c r="C425" s="43"/>
      <c r="D425" s="43"/>
      <c r="E425" s="43"/>
      <c r="H425" s="1"/>
      <c r="I425" s="6"/>
      <c r="J425" s="6"/>
      <c r="K425" s="6"/>
      <c r="N425" s="48"/>
      <c r="O425" s="6"/>
      <c r="P425" s="6"/>
      <c r="Q425" s="6"/>
      <c r="AA425" s="50"/>
      <c r="AB425" s="50"/>
      <c r="AC425" s="50"/>
      <c r="AF425"/>
      <c r="AG425"/>
      <c r="AH425"/>
      <c r="AI425"/>
    </row>
    <row r="426" spans="3:35">
      <c r="C426" s="43"/>
      <c r="D426" s="43"/>
      <c r="E426" s="43"/>
      <c r="H426" s="1"/>
      <c r="I426" s="6"/>
      <c r="J426" s="6"/>
      <c r="K426" s="6"/>
      <c r="N426" s="48"/>
      <c r="O426" s="6"/>
      <c r="P426" s="6"/>
      <c r="Q426" s="6"/>
      <c r="AA426" s="50"/>
      <c r="AB426" s="50"/>
      <c r="AC426" s="50"/>
      <c r="AF426"/>
      <c r="AG426"/>
      <c r="AH426"/>
      <c r="AI426"/>
    </row>
    <row r="427" spans="3:35">
      <c r="C427" s="43"/>
      <c r="D427" s="43"/>
      <c r="E427" s="43"/>
      <c r="H427" s="1"/>
      <c r="I427" s="6"/>
      <c r="J427" s="6"/>
      <c r="K427" s="6"/>
      <c r="N427" s="48"/>
      <c r="O427" s="6"/>
      <c r="P427" s="6"/>
      <c r="Q427" s="6"/>
      <c r="AA427" s="50"/>
      <c r="AB427" s="50"/>
      <c r="AC427" s="50"/>
      <c r="AF427"/>
      <c r="AG427"/>
      <c r="AH427"/>
      <c r="AI427"/>
    </row>
    <row r="428" spans="3:35">
      <c r="C428" s="43"/>
      <c r="D428" s="43"/>
      <c r="E428" s="43"/>
      <c r="H428" s="1"/>
      <c r="I428" s="6"/>
      <c r="J428" s="6"/>
      <c r="K428" s="6"/>
      <c r="N428" s="48"/>
      <c r="O428" s="6"/>
      <c r="P428" s="6"/>
      <c r="Q428" s="6"/>
      <c r="AA428" s="50"/>
      <c r="AB428" s="50"/>
      <c r="AC428" s="50"/>
      <c r="AF428"/>
      <c r="AG428"/>
      <c r="AH428"/>
      <c r="AI428"/>
    </row>
    <row r="429" spans="3:35">
      <c r="C429" s="43"/>
      <c r="D429" s="43"/>
      <c r="E429" s="43"/>
      <c r="H429" s="1"/>
      <c r="I429" s="6"/>
      <c r="J429" s="6"/>
      <c r="K429" s="6"/>
      <c r="N429" s="48"/>
      <c r="O429" s="6"/>
      <c r="P429" s="6"/>
      <c r="Q429" s="6"/>
      <c r="AA429" s="50"/>
      <c r="AB429" s="50"/>
      <c r="AC429" s="50"/>
      <c r="AF429"/>
      <c r="AG429"/>
      <c r="AH429"/>
      <c r="AI429"/>
    </row>
    <row r="430" spans="3:35">
      <c r="C430" s="43"/>
      <c r="D430" s="43"/>
      <c r="E430" s="43"/>
      <c r="H430" s="1"/>
      <c r="I430" s="6"/>
      <c r="J430" s="6"/>
      <c r="K430" s="6"/>
      <c r="N430" s="48"/>
      <c r="O430" s="6"/>
      <c r="P430" s="6"/>
      <c r="Q430" s="6"/>
      <c r="AA430" s="50"/>
      <c r="AB430" s="50"/>
      <c r="AC430" s="50"/>
      <c r="AF430"/>
      <c r="AG430"/>
      <c r="AH430"/>
      <c r="AI430"/>
    </row>
    <row r="431" spans="3:35">
      <c r="C431" s="43"/>
      <c r="D431" s="43"/>
      <c r="E431" s="43"/>
      <c r="H431" s="1"/>
      <c r="I431" s="6"/>
      <c r="J431" s="6"/>
      <c r="K431" s="6"/>
      <c r="N431" s="48"/>
      <c r="O431" s="6"/>
      <c r="P431" s="6"/>
      <c r="Q431" s="6"/>
      <c r="AA431" s="50"/>
      <c r="AB431" s="50"/>
      <c r="AC431" s="50"/>
      <c r="AF431"/>
      <c r="AG431"/>
      <c r="AH431"/>
      <c r="AI431"/>
    </row>
    <row r="432" spans="3:35">
      <c r="C432" s="43"/>
      <c r="D432" s="43"/>
      <c r="E432" s="43"/>
      <c r="H432" s="1"/>
      <c r="I432" s="6"/>
      <c r="J432" s="6"/>
      <c r="K432" s="6"/>
      <c r="N432" s="48"/>
      <c r="O432" s="6"/>
      <c r="P432" s="6"/>
      <c r="Q432" s="6"/>
      <c r="AA432" s="50"/>
      <c r="AB432" s="50"/>
      <c r="AC432" s="50"/>
      <c r="AF432"/>
      <c r="AG432"/>
      <c r="AH432"/>
      <c r="AI432"/>
    </row>
    <row r="433" spans="3:35">
      <c r="C433" s="43"/>
      <c r="D433" s="43"/>
      <c r="E433" s="43"/>
      <c r="H433" s="1"/>
      <c r="I433" s="6"/>
      <c r="J433" s="6"/>
      <c r="K433" s="6"/>
      <c r="N433" s="48"/>
      <c r="O433" s="6"/>
      <c r="P433" s="6"/>
      <c r="Q433" s="6"/>
      <c r="AA433" s="50"/>
      <c r="AB433" s="50"/>
      <c r="AC433" s="50"/>
      <c r="AF433"/>
      <c r="AG433"/>
      <c r="AH433"/>
      <c r="AI433"/>
    </row>
    <row r="434" spans="3:35">
      <c r="C434" s="43"/>
      <c r="D434" s="43"/>
      <c r="E434" s="43"/>
      <c r="H434" s="1"/>
      <c r="I434" s="6"/>
      <c r="J434" s="6"/>
      <c r="K434" s="6"/>
      <c r="N434" s="48"/>
      <c r="O434" s="6"/>
      <c r="P434" s="6"/>
      <c r="Q434" s="6"/>
      <c r="AA434" s="50"/>
      <c r="AB434" s="50"/>
      <c r="AC434" s="50"/>
      <c r="AF434"/>
      <c r="AG434"/>
      <c r="AH434"/>
      <c r="AI434"/>
    </row>
    <row r="435" spans="3:35">
      <c r="C435" s="43"/>
      <c r="D435" s="43"/>
      <c r="E435" s="43"/>
      <c r="H435" s="1"/>
      <c r="I435" s="6"/>
      <c r="J435" s="6"/>
      <c r="K435" s="6"/>
      <c r="N435" s="48"/>
      <c r="O435" s="6"/>
      <c r="P435" s="6"/>
      <c r="Q435" s="6"/>
      <c r="AA435" s="50"/>
      <c r="AB435" s="50"/>
      <c r="AC435" s="50"/>
      <c r="AF435"/>
      <c r="AG435"/>
      <c r="AH435"/>
      <c r="AI435"/>
    </row>
    <row r="436" spans="3:35">
      <c r="C436" s="43"/>
      <c r="D436" s="43"/>
      <c r="E436" s="43"/>
      <c r="H436" s="1"/>
      <c r="I436" s="6"/>
      <c r="J436" s="6"/>
      <c r="K436" s="6"/>
      <c r="N436" s="48"/>
      <c r="O436" s="6"/>
      <c r="P436" s="6"/>
      <c r="Q436" s="6"/>
      <c r="AA436" s="50"/>
      <c r="AB436" s="50"/>
      <c r="AC436" s="50"/>
      <c r="AF436"/>
      <c r="AG436"/>
      <c r="AH436"/>
      <c r="AI436"/>
    </row>
    <row r="437" spans="3:35">
      <c r="C437" s="43"/>
      <c r="D437" s="43"/>
      <c r="E437" s="43"/>
      <c r="H437" s="1"/>
      <c r="I437" s="6"/>
      <c r="J437" s="6"/>
      <c r="K437" s="6"/>
      <c r="N437" s="48"/>
      <c r="O437" s="6"/>
      <c r="P437" s="6"/>
      <c r="Q437" s="6"/>
      <c r="AA437" s="50"/>
      <c r="AB437" s="50"/>
      <c r="AC437" s="50"/>
      <c r="AF437"/>
      <c r="AG437"/>
      <c r="AH437"/>
      <c r="AI437"/>
    </row>
    <row r="438" spans="3:35">
      <c r="C438" s="43"/>
      <c r="D438" s="43"/>
      <c r="E438" s="43"/>
      <c r="H438" s="1"/>
      <c r="I438" s="6"/>
      <c r="J438" s="6"/>
      <c r="K438" s="6"/>
      <c r="N438" s="48"/>
      <c r="O438" s="6"/>
      <c r="P438" s="6"/>
      <c r="Q438" s="6"/>
      <c r="AA438" s="50"/>
      <c r="AB438" s="50"/>
      <c r="AC438" s="50"/>
      <c r="AF438"/>
      <c r="AG438"/>
      <c r="AH438"/>
      <c r="AI438"/>
    </row>
    <row r="439" spans="3:35">
      <c r="C439" s="43"/>
      <c r="D439" s="43"/>
      <c r="E439" s="43"/>
      <c r="H439" s="1"/>
      <c r="I439" s="6"/>
      <c r="J439" s="6"/>
      <c r="K439" s="6"/>
      <c r="N439" s="48"/>
      <c r="O439" s="6"/>
      <c r="P439" s="6"/>
      <c r="Q439" s="6"/>
      <c r="AA439" s="50"/>
      <c r="AB439" s="50"/>
      <c r="AC439" s="50"/>
      <c r="AF439"/>
      <c r="AG439"/>
      <c r="AH439"/>
      <c r="AI439"/>
    </row>
    <row r="440" spans="3:35">
      <c r="C440" s="43"/>
      <c r="D440" s="43"/>
      <c r="E440" s="43"/>
      <c r="H440" s="1"/>
      <c r="I440" s="6"/>
      <c r="J440" s="6"/>
      <c r="K440" s="6"/>
      <c r="N440" s="48"/>
      <c r="O440" s="6"/>
      <c r="P440" s="6"/>
      <c r="Q440" s="6"/>
      <c r="AA440" s="50"/>
      <c r="AB440" s="50"/>
      <c r="AC440" s="50"/>
      <c r="AF440"/>
      <c r="AG440"/>
      <c r="AH440"/>
      <c r="AI440"/>
    </row>
    <row r="441" spans="3:35">
      <c r="C441" s="43"/>
      <c r="D441" s="43"/>
      <c r="E441" s="43"/>
      <c r="H441" s="1"/>
      <c r="I441" s="6"/>
      <c r="J441" s="6"/>
      <c r="K441" s="6"/>
      <c r="N441" s="48"/>
      <c r="O441" s="6"/>
      <c r="P441" s="6"/>
      <c r="Q441" s="6"/>
      <c r="AA441" s="50"/>
      <c r="AB441" s="50"/>
      <c r="AC441" s="50"/>
      <c r="AF441"/>
      <c r="AG441"/>
      <c r="AH441"/>
      <c r="AI441"/>
    </row>
    <row r="442" spans="3:35">
      <c r="C442" s="43"/>
      <c r="D442" s="43"/>
      <c r="E442" s="43"/>
      <c r="H442" s="1"/>
      <c r="I442" s="6"/>
      <c r="J442" s="6"/>
      <c r="K442" s="6"/>
      <c r="N442" s="48"/>
      <c r="O442" s="6"/>
      <c r="P442" s="6"/>
      <c r="Q442" s="6"/>
      <c r="AA442" s="50"/>
      <c r="AB442" s="50"/>
      <c r="AC442" s="50"/>
      <c r="AF442"/>
      <c r="AG442"/>
      <c r="AH442"/>
      <c r="AI442"/>
    </row>
    <row r="443" spans="3:35">
      <c r="C443" s="43"/>
      <c r="D443" s="43"/>
      <c r="E443" s="43"/>
      <c r="H443" s="1"/>
      <c r="I443" s="6"/>
      <c r="J443" s="6"/>
      <c r="K443" s="6"/>
      <c r="N443" s="48"/>
      <c r="O443" s="6"/>
      <c r="P443" s="6"/>
      <c r="Q443" s="6"/>
      <c r="AA443" s="50"/>
      <c r="AB443" s="50"/>
      <c r="AC443" s="50"/>
      <c r="AF443"/>
      <c r="AG443"/>
      <c r="AH443"/>
      <c r="AI443"/>
    </row>
    <row r="444" spans="3:35">
      <c r="C444" s="43"/>
      <c r="D444" s="43"/>
      <c r="E444" s="43"/>
      <c r="H444" s="1"/>
      <c r="I444" s="6"/>
      <c r="J444" s="6"/>
      <c r="K444" s="6"/>
      <c r="N444" s="48"/>
      <c r="O444" s="6"/>
      <c r="P444" s="6"/>
      <c r="Q444" s="6"/>
      <c r="AA444" s="50"/>
      <c r="AB444" s="50"/>
      <c r="AC444" s="50"/>
      <c r="AF444"/>
      <c r="AG444"/>
      <c r="AH444"/>
      <c r="AI444"/>
    </row>
    <row r="445" spans="3:35">
      <c r="C445" s="43"/>
      <c r="D445" s="43"/>
      <c r="E445" s="43"/>
      <c r="H445" s="1"/>
      <c r="I445" s="6"/>
      <c r="J445" s="6"/>
      <c r="K445" s="6"/>
      <c r="N445" s="48"/>
      <c r="O445" s="6"/>
      <c r="P445" s="6"/>
      <c r="Q445" s="6"/>
      <c r="AA445" s="50"/>
      <c r="AB445" s="50"/>
      <c r="AC445" s="50"/>
      <c r="AF445"/>
      <c r="AG445"/>
      <c r="AH445"/>
      <c r="AI445"/>
    </row>
    <row r="446" spans="3:35">
      <c r="C446" s="43"/>
      <c r="D446" s="43"/>
      <c r="E446" s="43"/>
      <c r="H446" s="1"/>
      <c r="I446" s="6"/>
      <c r="J446" s="6"/>
      <c r="K446" s="6"/>
      <c r="N446" s="48"/>
      <c r="O446" s="6"/>
      <c r="P446" s="6"/>
      <c r="Q446" s="6"/>
      <c r="AA446" s="50"/>
      <c r="AB446" s="50"/>
      <c r="AC446" s="50"/>
      <c r="AF446"/>
      <c r="AG446"/>
      <c r="AH446"/>
      <c r="AI446"/>
    </row>
    <row r="447" spans="3:35">
      <c r="C447" s="43"/>
      <c r="D447" s="43"/>
      <c r="E447" s="43"/>
      <c r="H447" s="1"/>
      <c r="I447" s="6"/>
      <c r="J447" s="6"/>
      <c r="K447" s="6"/>
      <c r="N447" s="48"/>
      <c r="O447" s="6"/>
      <c r="P447" s="6"/>
      <c r="Q447" s="6"/>
      <c r="AA447" s="50"/>
      <c r="AB447" s="50"/>
      <c r="AC447" s="50"/>
      <c r="AF447"/>
      <c r="AG447"/>
      <c r="AH447"/>
      <c r="AI447"/>
    </row>
    <row r="448" spans="3:35">
      <c r="C448" s="43"/>
      <c r="D448" s="43"/>
      <c r="E448" s="43"/>
      <c r="H448" s="1"/>
      <c r="I448" s="6"/>
      <c r="J448" s="6"/>
      <c r="K448" s="6"/>
      <c r="N448" s="48"/>
      <c r="O448" s="6"/>
      <c r="P448" s="6"/>
      <c r="Q448" s="6"/>
      <c r="AA448" s="50"/>
      <c r="AB448" s="50"/>
      <c r="AC448" s="50"/>
      <c r="AF448"/>
      <c r="AG448"/>
      <c r="AH448"/>
      <c r="AI448"/>
    </row>
    <row r="449" spans="3:35">
      <c r="C449" s="43"/>
      <c r="D449" s="43"/>
      <c r="E449" s="43"/>
      <c r="H449" s="1"/>
      <c r="I449" s="6"/>
      <c r="J449" s="6"/>
      <c r="K449" s="6"/>
      <c r="N449" s="48"/>
      <c r="O449" s="6"/>
      <c r="P449" s="6"/>
      <c r="Q449" s="6"/>
      <c r="AA449" s="50"/>
      <c r="AB449" s="50"/>
      <c r="AC449" s="50"/>
      <c r="AF449"/>
      <c r="AG449"/>
      <c r="AH449"/>
      <c r="AI449"/>
    </row>
    <row r="450" spans="3:35">
      <c r="C450" s="43"/>
      <c r="D450" s="43"/>
      <c r="E450" s="43"/>
      <c r="H450" s="1"/>
      <c r="I450" s="6"/>
      <c r="J450" s="6"/>
      <c r="K450" s="6"/>
      <c r="N450" s="48"/>
      <c r="O450" s="6"/>
      <c r="P450" s="6"/>
      <c r="Q450" s="6"/>
      <c r="AA450" s="50"/>
      <c r="AB450" s="50"/>
      <c r="AC450" s="50"/>
      <c r="AF450"/>
      <c r="AG450"/>
      <c r="AH450"/>
      <c r="AI450"/>
    </row>
    <row r="451" spans="3:35">
      <c r="C451" s="43"/>
      <c r="D451" s="43"/>
      <c r="E451" s="43"/>
      <c r="H451" s="1"/>
      <c r="I451" s="6"/>
      <c r="J451" s="6"/>
      <c r="K451" s="6"/>
      <c r="N451" s="48"/>
      <c r="O451" s="6"/>
      <c r="P451" s="6"/>
      <c r="Q451" s="6"/>
      <c r="AA451" s="50"/>
      <c r="AB451" s="50"/>
      <c r="AC451" s="50"/>
      <c r="AF451"/>
      <c r="AG451"/>
      <c r="AH451"/>
      <c r="AI451"/>
    </row>
    <row r="452" spans="3:35">
      <c r="C452" s="43"/>
      <c r="D452" s="43"/>
      <c r="E452" s="43"/>
      <c r="H452" s="1"/>
      <c r="I452" s="6"/>
      <c r="J452" s="6"/>
      <c r="K452" s="6"/>
      <c r="N452" s="48"/>
      <c r="O452" s="6"/>
      <c r="P452" s="6"/>
      <c r="Q452" s="6"/>
      <c r="AA452" s="50"/>
      <c r="AB452" s="50"/>
      <c r="AC452" s="50"/>
      <c r="AF452"/>
      <c r="AG452"/>
      <c r="AH452"/>
      <c r="AI452"/>
    </row>
    <row r="453" spans="3:35">
      <c r="C453" s="43"/>
      <c r="D453" s="43"/>
      <c r="E453" s="43"/>
      <c r="H453" s="1"/>
      <c r="I453" s="6"/>
      <c r="J453" s="6"/>
      <c r="K453" s="6"/>
      <c r="N453" s="48"/>
      <c r="O453" s="6"/>
      <c r="P453" s="6"/>
      <c r="Q453" s="6"/>
      <c r="AA453" s="50"/>
      <c r="AB453" s="50"/>
      <c r="AC453" s="50"/>
      <c r="AF453"/>
      <c r="AG453"/>
      <c r="AH453"/>
      <c r="AI453"/>
    </row>
    <row r="454" spans="3:35">
      <c r="C454" s="43"/>
      <c r="D454" s="43"/>
      <c r="E454" s="43"/>
      <c r="H454" s="1"/>
      <c r="I454" s="6"/>
      <c r="J454" s="6"/>
      <c r="K454" s="6"/>
      <c r="N454" s="48"/>
      <c r="O454" s="6"/>
      <c r="P454" s="6"/>
      <c r="Q454" s="6"/>
      <c r="AA454" s="50"/>
      <c r="AB454" s="50"/>
      <c r="AC454" s="50"/>
      <c r="AF454"/>
      <c r="AG454"/>
      <c r="AH454"/>
      <c r="AI454"/>
    </row>
    <row r="455" spans="3:35">
      <c r="C455" s="43"/>
      <c r="D455" s="43"/>
      <c r="E455" s="43"/>
      <c r="H455" s="1"/>
      <c r="I455" s="6"/>
      <c r="J455" s="6"/>
      <c r="K455" s="6"/>
      <c r="N455" s="48"/>
      <c r="O455" s="6"/>
      <c r="P455" s="6"/>
      <c r="Q455" s="6"/>
      <c r="AA455" s="50"/>
      <c r="AB455" s="50"/>
      <c r="AC455" s="50"/>
      <c r="AF455"/>
      <c r="AG455"/>
      <c r="AH455"/>
      <c r="AI455"/>
    </row>
    <row r="456" spans="3:35">
      <c r="C456" s="43"/>
      <c r="D456" s="43"/>
      <c r="E456" s="43"/>
      <c r="H456" s="1"/>
      <c r="I456" s="6"/>
      <c r="J456" s="6"/>
      <c r="K456" s="6"/>
      <c r="N456" s="48"/>
      <c r="O456" s="6"/>
      <c r="P456" s="6"/>
      <c r="Q456" s="6"/>
      <c r="AA456" s="50"/>
      <c r="AB456" s="50"/>
      <c r="AC456" s="50"/>
      <c r="AF456"/>
      <c r="AG456"/>
      <c r="AH456"/>
      <c r="AI456"/>
    </row>
    <row r="457" spans="3:35">
      <c r="C457" s="43"/>
      <c r="D457" s="43"/>
      <c r="E457" s="43"/>
      <c r="H457" s="1"/>
      <c r="I457" s="6"/>
      <c r="J457" s="6"/>
      <c r="K457" s="6"/>
      <c r="N457" s="48"/>
      <c r="O457" s="6"/>
      <c r="P457" s="6"/>
      <c r="Q457" s="6"/>
      <c r="AA457" s="50"/>
      <c r="AB457" s="50"/>
      <c r="AC457" s="50"/>
      <c r="AF457"/>
      <c r="AG457"/>
      <c r="AH457"/>
      <c r="AI457"/>
    </row>
    <row r="458" spans="3:35">
      <c r="C458" s="43"/>
      <c r="D458" s="43"/>
      <c r="E458" s="43"/>
      <c r="H458" s="1"/>
      <c r="I458" s="6"/>
      <c r="J458" s="6"/>
      <c r="K458" s="6"/>
      <c r="N458" s="48"/>
      <c r="O458" s="6"/>
      <c r="P458" s="6"/>
      <c r="Q458" s="6"/>
      <c r="AA458" s="50"/>
      <c r="AB458" s="50"/>
      <c r="AC458" s="50"/>
      <c r="AF458"/>
      <c r="AG458"/>
      <c r="AH458"/>
      <c r="AI458"/>
    </row>
    <row r="459" spans="3:35">
      <c r="C459" s="43"/>
      <c r="D459" s="43"/>
      <c r="E459" s="43"/>
      <c r="H459" s="1"/>
      <c r="I459" s="6"/>
      <c r="J459" s="6"/>
      <c r="K459" s="6"/>
      <c r="N459" s="48"/>
      <c r="O459" s="6"/>
      <c r="P459" s="6"/>
      <c r="Q459" s="6"/>
      <c r="AA459" s="50"/>
      <c r="AB459" s="50"/>
      <c r="AC459" s="50"/>
      <c r="AF459"/>
      <c r="AG459"/>
      <c r="AH459"/>
      <c r="AI459"/>
    </row>
    <row r="460" spans="3:35">
      <c r="C460" s="43"/>
      <c r="D460" s="43"/>
      <c r="E460" s="43"/>
      <c r="H460" s="1"/>
      <c r="I460" s="6"/>
      <c r="J460" s="6"/>
      <c r="K460" s="6"/>
      <c r="N460" s="48"/>
      <c r="O460" s="6"/>
      <c r="P460" s="6"/>
      <c r="Q460" s="6"/>
      <c r="AA460" s="50"/>
      <c r="AB460" s="50"/>
      <c r="AC460" s="50"/>
      <c r="AF460"/>
      <c r="AG460"/>
      <c r="AH460"/>
      <c r="AI460"/>
    </row>
    <row r="461" spans="3:35">
      <c r="C461" s="43"/>
      <c r="D461" s="43"/>
      <c r="E461" s="43"/>
      <c r="H461" s="1"/>
      <c r="I461" s="6"/>
      <c r="J461" s="6"/>
      <c r="K461" s="6"/>
      <c r="N461" s="48"/>
      <c r="O461" s="6"/>
      <c r="P461" s="6"/>
      <c r="Q461" s="6"/>
      <c r="AA461" s="50"/>
      <c r="AB461" s="50"/>
      <c r="AC461" s="50"/>
      <c r="AF461"/>
      <c r="AG461"/>
      <c r="AH461"/>
      <c r="AI461"/>
    </row>
    <row r="462" spans="3:35">
      <c r="C462" s="43"/>
      <c r="D462" s="43"/>
      <c r="E462" s="43"/>
      <c r="H462" s="1"/>
      <c r="I462" s="6"/>
      <c r="J462" s="6"/>
      <c r="K462" s="6"/>
      <c r="N462" s="48"/>
      <c r="O462" s="6"/>
      <c r="P462" s="6"/>
      <c r="Q462" s="6"/>
      <c r="AA462" s="50"/>
      <c r="AB462" s="50"/>
      <c r="AC462" s="50"/>
      <c r="AF462"/>
      <c r="AG462"/>
      <c r="AH462"/>
      <c r="AI462"/>
    </row>
    <row r="463" spans="3:35">
      <c r="C463" s="43"/>
      <c r="D463" s="43"/>
      <c r="E463" s="43"/>
      <c r="H463" s="1"/>
      <c r="I463" s="6"/>
      <c r="J463" s="6"/>
      <c r="K463" s="6"/>
      <c r="N463" s="48"/>
      <c r="O463" s="6"/>
      <c r="P463" s="6"/>
      <c r="Q463" s="6"/>
      <c r="AA463" s="50"/>
      <c r="AB463" s="50"/>
      <c r="AC463" s="50"/>
      <c r="AF463"/>
      <c r="AG463"/>
      <c r="AH463"/>
      <c r="AI463"/>
    </row>
    <row r="464" spans="3:35">
      <c r="C464" s="43"/>
      <c r="D464" s="43"/>
      <c r="E464" s="43"/>
      <c r="H464" s="1"/>
      <c r="I464" s="6"/>
      <c r="J464" s="6"/>
      <c r="K464" s="6"/>
      <c r="N464" s="48"/>
      <c r="O464" s="6"/>
      <c r="P464" s="6"/>
      <c r="Q464" s="6"/>
      <c r="AA464" s="50"/>
      <c r="AB464" s="50"/>
      <c r="AC464" s="50"/>
      <c r="AF464"/>
      <c r="AG464"/>
      <c r="AH464"/>
      <c r="AI464"/>
    </row>
    <row r="465" spans="3:35">
      <c r="C465" s="43"/>
      <c r="D465" s="43"/>
      <c r="E465" s="43"/>
      <c r="H465" s="1"/>
      <c r="I465" s="6"/>
      <c r="J465" s="6"/>
      <c r="K465" s="6"/>
      <c r="N465" s="48"/>
      <c r="O465" s="6"/>
      <c r="P465" s="6"/>
      <c r="Q465" s="6"/>
      <c r="AA465" s="50"/>
      <c r="AB465" s="50"/>
      <c r="AC465" s="50"/>
      <c r="AF465"/>
      <c r="AG465"/>
      <c r="AH465"/>
      <c r="AI465"/>
    </row>
    <row r="466" spans="3:35">
      <c r="C466" s="43"/>
      <c r="D466" s="43"/>
      <c r="E466" s="43"/>
      <c r="H466" s="1"/>
      <c r="I466" s="6"/>
      <c r="J466" s="6"/>
      <c r="K466" s="6"/>
      <c r="N466" s="48"/>
      <c r="O466" s="6"/>
      <c r="P466" s="6"/>
      <c r="Q466" s="6"/>
      <c r="AA466" s="50"/>
      <c r="AB466" s="50"/>
      <c r="AC466" s="50"/>
      <c r="AF466"/>
      <c r="AG466"/>
      <c r="AH466"/>
      <c r="AI466"/>
    </row>
    <row r="467" spans="3:35">
      <c r="C467" s="43"/>
      <c r="D467" s="43"/>
      <c r="E467" s="43"/>
      <c r="H467" s="1"/>
      <c r="I467" s="6"/>
      <c r="J467" s="6"/>
      <c r="K467" s="6"/>
      <c r="N467" s="48"/>
      <c r="O467" s="6"/>
      <c r="P467" s="6"/>
      <c r="Q467" s="6"/>
      <c r="AA467" s="50"/>
      <c r="AB467" s="50"/>
      <c r="AC467" s="50"/>
      <c r="AF467"/>
      <c r="AG467"/>
      <c r="AH467"/>
      <c r="AI467"/>
    </row>
    <row r="468" spans="3:35">
      <c r="C468" s="43"/>
      <c r="D468" s="43"/>
      <c r="E468" s="43"/>
      <c r="H468" s="1"/>
      <c r="I468" s="6"/>
      <c r="J468" s="6"/>
      <c r="K468" s="6"/>
      <c r="N468" s="48"/>
      <c r="O468" s="6"/>
      <c r="P468" s="6"/>
      <c r="Q468" s="6"/>
      <c r="AA468" s="50"/>
      <c r="AB468" s="50"/>
      <c r="AC468" s="50"/>
      <c r="AF468"/>
      <c r="AG468"/>
      <c r="AH468"/>
      <c r="AI468"/>
    </row>
    <row r="469" spans="3:35">
      <c r="C469" s="43"/>
      <c r="D469" s="43"/>
      <c r="E469" s="43"/>
      <c r="H469" s="1"/>
      <c r="I469" s="6"/>
      <c r="J469" s="6"/>
      <c r="K469" s="6"/>
      <c r="N469" s="48"/>
      <c r="O469" s="6"/>
      <c r="P469" s="6"/>
      <c r="Q469" s="6"/>
      <c r="AA469" s="50"/>
      <c r="AB469" s="50"/>
      <c r="AC469" s="50"/>
      <c r="AF469"/>
      <c r="AG469"/>
      <c r="AH469"/>
      <c r="AI469"/>
    </row>
    <row r="470" spans="3:35">
      <c r="C470" s="43"/>
      <c r="D470" s="43"/>
      <c r="E470" s="43"/>
      <c r="H470" s="1"/>
      <c r="I470" s="6"/>
      <c r="J470" s="6"/>
      <c r="K470" s="6"/>
      <c r="N470" s="48"/>
      <c r="O470" s="6"/>
      <c r="P470" s="6"/>
      <c r="Q470" s="6"/>
      <c r="AA470" s="50"/>
      <c r="AB470" s="50"/>
      <c r="AC470" s="50"/>
      <c r="AF470"/>
      <c r="AG470"/>
      <c r="AH470"/>
      <c r="AI470"/>
    </row>
    <row r="471" spans="3:35">
      <c r="C471" s="43"/>
      <c r="D471" s="43"/>
      <c r="E471" s="43"/>
      <c r="H471" s="1"/>
      <c r="I471" s="6"/>
      <c r="J471" s="6"/>
      <c r="K471" s="6"/>
      <c r="N471" s="48"/>
      <c r="O471" s="6"/>
      <c r="P471" s="6"/>
      <c r="Q471" s="6"/>
      <c r="AA471" s="50"/>
      <c r="AB471" s="50"/>
      <c r="AC471" s="50"/>
      <c r="AF471"/>
      <c r="AG471"/>
      <c r="AH471"/>
      <c r="AI471"/>
    </row>
    <row r="472" spans="3:35">
      <c r="C472" s="43"/>
      <c r="D472" s="43"/>
      <c r="E472" s="43"/>
      <c r="H472" s="1"/>
      <c r="I472" s="6"/>
      <c r="J472" s="6"/>
      <c r="K472" s="6"/>
      <c r="N472" s="48"/>
      <c r="O472" s="6"/>
      <c r="P472" s="6"/>
      <c r="Q472" s="6"/>
      <c r="AA472" s="50"/>
      <c r="AB472" s="50"/>
      <c r="AC472" s="50"/>
      <c r="AF472"/>
      <c r="AG472"/>
      <c r="AH472"/>
      <c r="AI472"/>
    </row>
    <row r="473" spans="3:35">
      <c r="C473" s="43"/>
      <c r="D473" s="43"/>
      <c r="E473" s="43"/>
      <c r="H473" s="1"/>
      <c r="I473" s="6"/>
      <c r="J473" s="6"/>
      <c r="K473" s="6"/>
      <c r="N473" s="48"/>
      <c r="O473" s="6"/>
      <c r="P473" s="6"/>
      <c r="Q473" s="6"/>
      <c r="AA473" s="50"/>
      <c r="AB473" s="50"/>
      <c r="AC473" s="50"/>
      <c r="AF473"/>
      <c r="AG473"/>
      <c r="AH473"/>
      <c r="AI473"/>
    </row>
    <row r="474" spans="3:35">
      <c r="C474" s="43"/>
      <c r="D474" s="43"/>
      <c r="E474" s="43"/>
      <c r="H474" s="1"/>
      <c r="I474" s="6"/>
      <c r="J474" s="6"/>
      <c r="K474" s="6"/>
      <c r="N474" s="48"/>
      <c r="O474" s="6"/>
      <c r="P474" s="6"/>
      <c r="Q474" s="6"/>
      <c r="AA474" s="50"/>
      <c r="AB474" s="50"/>
      <c r="AC474" s="50"/>
      <c r="AF474"/>
      <c r="AG474"/>
      <c r="AH474"/>
      <c r="AI474"/>
    </row>
    <row r="475" spans="3:35">
      <c r="C475" s="43"/>
      <c r="D475" s="43"/>
      <c r="E475" s="43"/>
      <c r="H475" s="1"/>
      <c r="I475" s="6"/>
      <c r="J475" s="6"/>
      <c r="K475" s="6"/>
      <c r="N475" s="48"/>
      <c r="O475" s="6"/>
      <c r="P475" s="6"/>
      <c r="Q475" s="6"/>
      <c r="AA475" s="50"/>
      <c r="AB475" s="50"/>
      <c r="AC475" s="50"/>
      <c r="AF475"/>
      <c r="AG475"/>
      <c r="AH475"/>
      <c r="AI475"/>
    </row>
    <row r="476" spans="3:35">
      <c r="C476" s="43"/>
      <c r="D476" s="43"/>
      <c r="E476" s="43"/>
      <c r="H476" s="1"/>
      <c r="I476" s="6"/>
      <c r="J476" s="6"/>
      <c r="K476" s="6"/>
      <c r="N476" s="48"/>
      <c r="O476" s="6"/>
      <c r="P476" s="6"/>
      <c r="Q476" s="6"/>
      <c r="AA476" s="50"/>
      <c r="AB476" s="50"/>
      <c r="AC476" s="50"/>
      <c r="AF476"/>
      <c r="AG476"/>
      <c r="AH476"/>
      <c r="AI476"/>
    </row>
    <row r="477" spans="3:35">
      <c r="C477" s="43"/>
      <c r="D477" s="43"/>
      <c r="E477" s="43"/>
      <c r="H477" s="1"/>
      <c r="I477" s="6"/>
      <c r="J477" s="6"/>
      <c r="K477" s="6"/>
      <c r="N477" s="48"/>
      <c r="O477" s="6"/>
      <c r="P477" s="6"/>
      <c r="Q477" s="6"/>
      <c r="AA477" s="50"/>
      <c r="AB477" s="50"/>
      <c r="AC477" s="50"/>
      <c r="AF477"/>
      <c r="AG477"/>
      <c r="AH477"/>
      <c r="AI477"/>
    </row>
    <row r="478" spans="3:35">
      <c r="C478" s="43"/>
      <c r="D478" s="43"/>
      <c r="E478" s="43"/>
      <c r="H478" s="1"/>
      <c r="I478" s="6"/>
      <c r="J478" s="6"/>
      <c r="K478" s="6"/>
      <c r="N478" s="48"/>
      <c r="O478" s="6"/>
      <c r="P478" s="6"/>
      <c r="Q478" s="6"/>
      <c r="AA478" s="50"/>
      <c r="AB478" s="50"/>
      <c r="AC478" s="50"/>
      <c r="AF478"/>
      <c r="AG478"/>
      <c r="AH478"/>
      <c r="AI478"/>
    </row>
    <row r="479" spans="3:35">
      <c r="C479" s="43"/>
      <c r="D479" s="43"/>
      <c r="E479" s="43"/>
      <c r="H479" s="1"/>
      <c r="I479" s="6"/>
      <c r="J479" s="6"/>
      <c r="K479" s="6"/>
      <c r="N479" s="48"/>
      <c r="O479" s="6"/>
      <c r="P479" s="6"/>
      <c r="Q479" s="6"/>
      <c r="AA479" s="50"/>
      <c r="AB479" s="50"/>
      <c r="AC479" s="50"/>
      <c r="AF479"/>
      <c r="AG479"/>
      <c r="AH479"/>
      <c r="AI479"/>
    </row>
    <row r="480" spans="3:35">
      <c r="C480" s="43"/>
      <c r="D480" s="43"/>
      <c r="E480" s="43"/>
      <c r="H480" s="1"/>
      <c r="I480" s="6"/>
      <c r="J480" s="6"/>
      <c r="K480" s="6"/>
      <c r="N480" s="48"/>
      <c r="O480" s="6"/>
      <c r="P480" s="6"/>
      <c r="Q480" s="6"/>
      <c r="AA480" s="50"/>
      <c r="AB480" s="50"/>
      <c r="AC480" s="50"/>
      <c r="AF480"/>
      <c r="AG480"/>
      <c r="AH480"/>
      <c r="AI480"/>
    </row>
    <row r="481" spans="3:35">
      <c r="C481" s="43"/>
      <c r="D481" s="43"/>
      <c r="E481" s="43"/>
      <c r="H481" s="1"/>
      <c r="I481" s="6"/>
      <c r="J481" s="6"/>
      <c r="K481" s="6"/>
      <c r="N481" s="48"/>
      <c r="O481" s="6"/>
      <c r="P481" s="6"/>
      <c r="Q481" s="6"/>
      <c r="AA481" s="50"/>
      <c r="AB481" s="50"/>
      <c r="AC481" s="50"/>
      <c r="AF481"/>
      <c r="AG481"/>
      <c r="AH481"/>
      <c r="AI481"/>
    </row>
    <row r="482" spans="3:35">
      <c r="C482" s="43"/>
      <c r="D482" s="43"/>
      <c r="E482" s="43"/>
      <c r="H482" s="1"/>
      <c r="I482" s="6"/>
      <c r="J482" s="6"/>
      <c r="K482" s="6"/>
      <c r="N482" s="48"/>
      <c r="O482" s="6"/>
      <c r="P482" s="6"/>
      <c r="Q482" s="6"/>
      <c r="AA482" s="50"/>
      <c r="AB482" s="50"/>
      <c r="AC482" s="50"/>
      <c r="AF482"/>
      <c r="AG482"/>
      <c r="AH482"/>
      <c r="AI482"/>
    </row>
  </sheetData>
  <mergeCells count="8">
    <mergeCell ref="AF1:AI1"/>
    <mergeCell ref="AL1:AO1"/>
    <mergeCell ref="AR1:AU1"/>
    <mergeCell ref="B1:E1"/>
    <mergeCell ref="H1:K1"/>
    <mergeCell ref="N1:Q1"/>
    <mergeCell ref="T1:W1"/>
    <mergeCell ref="Z1:AC1"/>
  </mergeCell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21"/>
  <sheetViews>
    <sheetView workbookViewId="0">
      <selection activeCell="D21" sqref="D21"/>
    </sheetView>
  </sheetViews>
  <sheetFormatPr defaultRowHeight="14.45"/>
  <cols>
    <col min="2" max="2" width="14.140625" bestFit="1" customWidth="1"/>
    <col min="3" max="4" width="18.85546875" customWidth="1"/>
  </cols>
  <sheetData>
    <row r="1" spans="1:4">
      <c r="A1" s="55" t="s">
        <v>37</v>
      </c>
      <c r="B1" s="55" t="s">
        <v>49</v>
      </c>
      <c r="C1" s="55" t="s">
        <v>50</v>
      </c>
      <c r="D1" s="55" t="s">
        <v>51</v>
      </c>
    </row>
    <row r="2" spans="1:4">
      <c r="A2" s="62">
        <v>44562</v>
      </c>
      <c r="B2" s="55">
        <v>0</v>
      </c>
      <c r="C2" s="55">
        <v>0</v>
      </c>
      <c r="D2" s="21">
        <f>B2+C2</f>
        <v>0</v>
      </c>
    </row>
    <row r="3" spans="1:4">
      <c r="A3" s="62">
        <v>44593</v>
      </c>
      <c r="B3" s="55">
        <v>0</v>
      </c>
      <c r="C3" s="55">
        <v>0</v>
      </c>
      <c r="D3" s="21">
        <f t="shared" ref="D3:D13" si="0">B3+C3</f>
        <v>0</v>
      </c>
    </row>
    <row r="4" spans="1:4">
      <c r="A4" s="62">
        <v>44621</v>
      </c>
      <c r="B4" s="55">
        <v>0</v>
      </c>
      <c r="C4" s="55">
        <v>0</v>
      </c>
      <c r="D4" s="21">
        <f t="shared" si="0"/>
        <v>0</v>
      </c>
    </row>
    <row r="5" spans="1:4">
      <c r="A5" s="62">
        <v>44652</v>
      </c>
      <c r="B5" s="55">
        <v>0</v>
      </c>
      <c r="C5" s="55">
        <v>0</v>
      </c>
      <c r="D5" s="21">
        <f t="shared" si="0"/>
        <v>0</v>
      </c>
    </row>
    <row r="6" spans="1:4">
      <c r="A6" s="62">
        <v>44682</v>
      </c>
      <c r="B6" s="55">
        <v>0</v>
      </c>
      <c r="C6" s="55">
        <v>0</v>
      </c>
      <c r="D6" s="21">
        <f t="shared" si="0"/>
        <v>0</v>
      </c>
    </row>
    <row r="7" spans="1:4">
      <c r="A7" s="62">
        <v>44713</v>
      </c>
      <c r="B7" s="55">
        <v>0</v>
      </c>
      <c r="C7" s="55">
        <v>0</v>
      </c>
      <c r="D7" s="21">
        <f t="shared" si="0"/>
        <v>0</v>
      </c>
    </row>
    <row r="8" spans="1:4">
      <c r="A8" s="62">
        <v>44743</v>
      </c>
      <c r="B8" s="55">
        <v>0</v>
      </c>
      <c r="C8" s="55">
        <v>0</v>
      </c>
      <c r="D8" s="21">
        <f t="shared" si="0"/>
        <v>0</v>
      </c>
    </row>
    <row r="9" spans="1:4">
      <c r="A9" s="62">
        <v>44774</v>
      </c>
      <c r="B9" s="55">
        <v>0</v>
      </c>
      <c r="C9" s="55">
        <v>0</v>
      </c>
      <c r="D9" s="21">
        <f t="shared" si="0"/>
        <v>0</v>
      </c>
    </row>
    <row r="10" spans="1:4">
      <c r="A10" s="62">
        <v>44805</v>
      </c>
      <c r="B10" s="55">
        <v>0</v>
      </c>
      <c r="C10" s="55">
        <v>0</v>
      </c>
      <c r="D10" s="21">
        <f t="shared" si="0"/>
        <v>0</v>
      </c>
    </row>
    <row r="11" spans="1:4">
      <c r="A11" s="62">
        <v>44835</v>
      </c>
      <c r="B11" s="55">
        <v>0</v>
      </c>
      <c r="C11" s="55">
        <v>0</v>
      </c>
      <c r="D11" s="21">
        <f t="shared" si="0"/>
        <v>0</v>
      </c>
    </row>
    <row r="12" spans="1:4">
      <c r="A12" s="62">
        <v>44866</v>
      </c>
      <c r="B12" s="55">
        <v>0</v>
      </c>
      <c r="C12" s="55">
        <v>0</v>
      </c>
      <c r="D12" s="21">
        <f t="shared" si="0"/>
        <v>0</v>
      </c>
    </row>
    <row r="13" spans="1:4">
      <c r="A13" s="62">
        <v>44896</v>
      </c>
      <c r="B13" s="55">
        <v>0</v>
      </c>
      <c r="C13" s="55">
        <v>0</v>
      </c>
      <c r="D13" s="21">
        <f t="shared" si="0"/>
        <v>0</v>
      </c>
    </row>
    <row r="14" spans="1:4">
      <c r="A14" s="62">
        <v>44927</v>
      </c>
      <c r="B14" s="21"/>
      <c r="C14" s="55"/>
      <c r="D14" s="21"/>
    </row>
    <row r="15" spans="1:4">
      <c r="A15" s="62">
        <v>44958</v>
      </c>
      <c r="B15" s="112"/>
      <c r="C15" s="55"/>
      <c r="D15" s="21"/>
    </row>
    <row r="16" spans="1:4">
      <c r="A16" s="62">
        <v>44986</v>
      </c>
      <c r="B16" s="112"/>
      <c r="C16" s="55"/>
      <c r="D16" s="21"/>
    </row>
    <row r="17" spans="1:4">
      <c r="A17" s="62">
        <v>45017</v>
      </c>
      <c r="B17" s="112"/>
      <c r="C17" s="55"/>
      <c r="D17" s="21"/>
    </row>
    <row r="18" spans="1:4">
      <c r="A18" s="62">
        <v>45047</v>
      </c>
      <c r="B18" s="112"/>
      <c r="C18" s="55"/>
      <c r="D18" s="21"/>
    </row>
    <row r="19" spans="1:4">
      <c r="A19" s="62">
        <v>45078</v>
      </c>
      <c r="B19" s="112"/>
      <c r="C19" s="55"/>
      <c r="D19" s="21"/>
    </row>
    <row r="20" spans="1:4">
      <c r="A20" s="62">
        <v>45108</v>
      </c>
      <c r="B20" s="112"/>
      <c r="C20" s="55"/>
      <c r="D20" s="21"/>
    </row>
    <row r="21" spans="1:4">
      <c r="A21" s="62">
        <v>45139</v>
      </c>
      <c r="B21" s="112"/>
      <c r="C21" s="55"/>
      <c r="D21" s="21"/>
    </row>
    <row r="22" spans="1:4">
      <c r="A22" s="62">
        <v>45170</v>
      </c>
      <c r="B22" s="112"/>
      <c r="C22" s="55"/>
      <c r="D22" s="21"/>
    </row>
    <row r="23" spans="1:4">
      <c r="A23" s="62">
        <v>45200</v>
      </c>
      <c r="B23" s="112">
        <f>('OC A CONTRATAR'!B27+'OC A CONTRATAR'!D27)*4.68</f>
        <v>0</v>
      </c>
      <c r="C23" s="55"/>
      <c r="D23" s="21">
        <f>B23+C23</f>
        <v>0</v>
      </c>
    </row>
    <row r="24" spans="1:4">
      <c r="A24" s="62">
        <v>45231</v>
      </c>
      <c r="B24" s="112"/>
      <c r="C24" s="55"/>
      <c r="D24" s="21"/>
    </row>
    <row r="25" spans="1:4">
      <c r="A25" s="62">
        <v>45261</v>
      </c>
      <c r="B25" s="112"/>
      <c r="C25" s="55"/>
      <c r="D25" s="21"/>
    </row>
    <row r="26" spans="1:4">
      <c r="A26" s="62">
        <v>45292</v>
      </c>
      <c r="B26" s="112"/>
      <c r="C26" s="55"/>
      <c r="D26" s="21"/>
    </row>
    <row r="27" spans="1:4">
      <c r="A27" s="62">
        <v>45323</v>
      </c>
      <c r="B27" s="112"/>
      <c r="C27" s="55"/>
      <c r="D27" s="21"/>
    </row>
    <row r="28" spans="1:4">
      <c r="A28" s="62">
        <v>45352</v>
      </c>
      <c r="B28" s="112"/>
      <c r="C28" s="55"/>
      <c r="D28" s="21"/>
    </row>
    <row r="29" spans="1:4">
      <c r="A29" s="62">
        <v>45383</v>
      </c>
      <c r="B29" s="112">
        <f>('OC A CONTRATAR'!B28+'OC A CONTRATAR'!D28)*'OC A CONTRATAR'!B5</f>
        <v>0</v>
      </c>
      <c r="C29" s="55"/>
      <c r="D29" s="21">
        <f>B29+C29</f>
        <v>0</v>
      </c>
    </row>
    <row r="30" spans="1:4">
      <c r="A30" s="62">
        <v>45413</v>
      </c>
      <c r="B30" s="112"/>
      <c r="C30" s="55"/>
      <c r="D30" s="21"/>
    </row>
    <row r="31" spans="1:4">
      <c r="A31" s="62">
        <v>45444</v>
      </c>
      <c r="B31" s="112"/>
      <c r="C31" s="55"/>
      <c r="D31" s="21"/>
    </row>
    <row r="32" spans="1:4">
      <c r="A32" s="62">
        <v>45474</v>
      </c>
      <c r="B32" s="112"/>
      <c r="C32" s="55"/>
      <c r="D32" s="21"/>
    </row>
    <row r="33" spans="1:4">
      <c r="A33" s="62">
        <v>45505</v>
      </c>
      <c r="B33" s="112"/>
      <c r="C33" s="55"/>
      <c r="D33" s="21"/>
    </row>
    <row r="34" spans="1:4">
      <c r="A34" s="62">
        <v>45536</v>
      </c>
      <c r="B34" s="112"/>
      <c r="C34" s="55"/>
      <c r="D34" s="21"/>
    </row>
    <row r="35" spans="1:4">
      <c r="A35" s="62">
        <v>45566</v>
      </c>
      <c r="B35" s="112">
        <f>('OC A CONTRATAR'!B29+'OC A CONTRATAR'!D29)*'OC A CONTRATAR'!B5</f>
        <v>0</v>
      </c>
      <c r="C35" s="55"/>
      <c r="D35" s="21">
        <f>B35+C35</f>
        <v>0</v>
      </c>
    </row>
    <row r="36" spans="1:4">
      <c r="A36" s="62">
        <v>45597</v>
      </c>
      <c r="B36" s="112"/>
      <c r="C36" s="55"/>
      <c r="D36" s="21"/>
    </row>
    <row r="37" spans="1:4">
      <c r="A37" s="62">
        <v>45627</v>
      </c>
      <c r="B37" s="112"/>
      <c r="C37" s="55"/>
      <c r="D37" s="21"/>
    </row>
    <row r="38" spans="1:4">
      <c r="A38" s="62">
        <v>45658</v>
      </c>
      <c r="B38" s="112"/>
      <c r="C38" s="55"/>
      <c r="D38" s="21"/>
    </row>
    <row r="39" spans="1:4">
      <c r="A39" s="62">
        <v>45689</v>
      </c>
      <c r="B39" s="112"/>
      <c r="C39" s="55"/>
      <c r="D39" s="21"/>
    </row>
    <row r="40" spans="1:4">
      <c r="A40" s="62">
        <v>45717</v>
      </c>
      <c r="B40" s="112"/>
      <c r="C40" s="55"/>
      <c r="D40" s="21"/>
    </row>
    <row r="41" spans="1:4">
      <c r="A41" s="62">
        <v>45748</v>
      </c>
      <c r="B41" s="112">
        <f>'OC A CONTRATAR'!B30*'OC A CONTRATAR'!B$5</f>
        <v>0</v>
      </c>
      <c r="C41" s="55"/>
      <c r="D41" s="21">
        <f>B41+C41</f>
        <v>0</v>
      </c>
    </row>
    <row r="42" spans="1:4">
      <c r="A42" s="62">
        <v>45778</v>
      </c>
      <c r="B42" s="112"/>
      <c r="C42" s="55"/>
      <c r="D42" s="21"/>
    </row>
    <row r="43" spans="1:4">
      <c r="A43" s="62">
        <v>45809</v>
      </c>
      <c r="B43" s="112"/>
      <c r="C43" s="55"/>
      <c r="D43" s="21"/>
    </row>
    <row r="44" spans="1:4">
      <c r="A44" s="62">
        <v>45839</v>
      </c>
      <c r="B44" s="112"/>
      <c r="C44" s="55"/>
      <c r="D44" s="21"/>
    </row>
    <row r="45" spans="1:4">
      <c r="A45" s="62">
        <v>45870</v>
      </c>
      <c r="B45" s="112"/>
      <c r="C45" s="55"/>
      <c r="D45" s="21"/>
    </row>
    <row r="46" spans="1:4">
      <c r="A46" s="62">
        <v>45901</v>
      </c>
      <c r="B46" s="112"/>
      <c r="C46" s="55"/>
      <c r="D46" s="21"/>
    </row>
    <row r="47" spans="1:4">
      <c r="A47" s="62">
        <v>45931</v>
      </c>
      <c r="B47" s="112">
        <f>'OC A CONTRATAR'!B31*'OC A CONTRATAR'!B$5</f>
        <v>0</v>
      </c>
      <c r="C47" s="55"/>
      <c r="D47" s="21">
        <f>B47+C47</f>
        <v>0</v>
      </c>
    </row>
    <row r="48" spans="1:4">
      <c r="A48" s="62">
        <v>45962</v>
      </c>
      <c r="B48" s="112"/>
      <c r="C48" s="55"/>
      <c r="D48" s="21"/>
    </row>
    <row r="49" spans="1:4">
      <c r="A49" s="62">
        <v>45992</v>
      </c>
      <c r="B49" s="112"/>
      <c r="C49" s="55"/>
      <c r="D49" s="21"/>
    </row>
    <row r="50" spans="1:4">
      <c r="A50" s="62">
        <v>46023</v>
      </c>
      <c r="B50" s="112"/>
      <c r="C50" s="55"/>
      <c r="D50" s="21"/>
    </row>
    <row r="51" spans="1:4">
      <c r="A51" s="62">
        <v>46054</v>
      </c>
      <c r="B51" s="112"/>
      <c r="C51" s="55"/>
      <c r="D51" s="21"/>
    </row>
    <row r="52" spans="1:4">
      <c r="A52" s="62">
        <v>46082</v>
      </c>
      <c r="B52" s="112"/>
      <c r="C52" s="55"/>
      <c r="D52" s="21"/>
    </row>
    <row r="53" spans="1:4">
      <c r="A53" s="62">
        <v>46113</v>
      </c>
      <c r="B53" s="112">
        <f>'OC A CONTRATAR'!B32*'OC A CONTRATAR'!B$5</f>
        <v>0</v>
      </c>
      <c r="C53" s="112">
        <f>'OC A CONTRATAR'!C32*'OC A CONTRATAR'!B$5</f>
        <v>0</v>
      </c>
      <c r="D53" s="21">
        <f>B53+C53</f>
        <v>0</v>
      </c>
    </row>
    <row r="54" spans="1:4">
      <c r="A54" s="62">
        <v>46143</v>
      </c>
      <c r="B54" s="112"/>
      <c r="C54" s="55"/>
      <c r="D54" s="21"/>
    </row>
    <row r="55" spans="1:4">
      <c r="A55" s="62">
        <v>46174</v>
      </c>
      <c r="B55" s="112"/>
      <c r="C55" s="55"/>
      <c r="D55" s="21"/>
    </row>
    <row r="56" spans="1:4">
      <c r="A56" s="62">
        <v>46204</v>
      </c>
      <c r="B56" s="112"/>
      <c r="C56" s="55"/>
      <c r="D56" s="21"/>
    </row>
    <row r="57" spans="1:4">
      <c r="A57" s="62">
        <v>46235</v>
      </c>
      <c r="B57" s="112"/>
      <c r="C57" s="55"/>
      <c r="D57" s="21"/>
    </row>
    <row r="58" spans="1:4">
      <c r="A58" s="62">
        <v>46266</v>
      </c>
      <c r="B58" s="112"/>
      <c r="C58" s="55"/>
      <c r="D58" s="21"/>
    </row>
    <row r="59" spans="1:4">
      <c r="A59" s="62">
        <v>46296</v>
      </c>
      <c r="B59" s="112">
        <f>'OC A CONTRATAR'!B33*'OC A CONTRATAR'!B$5</f>
        <v>0</v>
      </c>
      <c r="C59" s="112">
        <f>'OC A CONTRATAR'!C33*'OC A CONTRATAR'!B$5</f>
        <v>0</v>
      </c>
      <c r="D59" s="21">
        <f>B59+C59</f>
        <v>0</v>
      </c>
    </row>
    <row r="60" spans="1:4">
      <c r="A60" s="62">
        <v>46327</v>
      </c>
      <c r="B60" s="112"/>
      <c r="C60" s="55"/>
      <c r="D60" s="21"/>
    </row>
    <row r="61" spans="1:4">
      <c r="A61" s="62">
        <v>46357</v>
      </c>
      <c r="B61" s="112"/>
      <c r="C61" s="55"/>
      <c r="D61" s="21"/>
    </row>
    <row r="62" spans="1:4">
      <c r="A62" s="62">
        <v>46388</v>
      </c>
      <c r="B62" s="112"/>
      <c r="C62" s="21"/>
      <c r="D62" s="21"/>
    </row>
    <row r="63" spans="1:4">
      <c r="A63" s="62">
        <v>46419</v>
      </c>
      <c r="B63" s="112"/>
      <c r="C63" s="112"/>
      <c r="D63" s="21"/>
    </row>
    <row r="64" spans="1:4">
      <c r="A64" s="62">
        <v>46447</v>
      </c>
      <c r="B64" s="112"/>
      <c r="C64" s="112"/>
      <c r="D64" s="21"/>
    </row>
    <row r="65" spans="1:4">
      <c r="A65" s="62">
        <v>46478</v>
      </c>
      <c r="B65" s="112">
        <f>'OC A CONTRATAR'!B34*'OC A CONTRATAR'!B$5</f>
        <v>0</v>
      </c>
      <c r="C65" s="112">
        <f>'OC A CONTRATAR'!C34*'OC A CONTRATAR'!B$5</f>
        <v>0</v>
      </c>
      <c r="D65" s="21">
        <f>B65+C65</f>
        <v>0</v>
      </c>
    </row>
    <row r="66" spans="1:4">
      <c r="A66" s="62">
        <v>46508</v>
      </c>
      <c r="B66" s="112"/>
      <c r="C66" s="112"/>
      <c r="D66" s="21"/>
    </row>
    <row r="67" spans="1:4">
      <c r="A67" s="62">
        <v>46539</v>
      </c>
      <c r="B67" s="112"/>
      <c r="C67" s="112"/>
      <c r="D67" s="21"/>
    </row>
    <row r="68" spans="1:4">
      <c r="A68" s="62">
        <v>46569</v>
      </c>
      <c r="B68" s="112"/>
      <c r="C68" s="112"/>
      <c r="D68" s="21"/>
    </row>
    <row r="69" spans="1:4">
      <c r="A69" s="62">
        <v>46600</v>
      </c>
      <c r="B69" s="112"/>
      <c r="C69" s="112"/>
      <c r="D69" s="21"/>
    </row>
    <row r="70" spans="1:4">
      <c r="A70" s="62">
        <v>46631</v>
      </c>
      <c r="B70" s="112"/>
      <c r="C70" s="112"/>
      <c r="D70" s="21"/>
    </row>
    <row r="71" spans="1:4">
      <c r="A71" s="62">
        <v>46661</v>
      </c>
      <c r="B71" s="112">
        <f>'OC A CONTRATAR'!B35*'OC A CONTRATAR'!B$5</f>
        <v>0</v>
      </c>
      <c r="C71" s="112">
        <f>'OC A CONTRATAR'!C35*'OC A CONTRATAR'!B$5</f>
        <v>0</v>
      </c>
      <c r="D71" s="21">
        <f>B71+C71</f>
        <v>0</v>
      </c>
    </row>
    <row r="72" spans="1:4">
      <c r="A72" s="62">
        <v>46692</v>
      </c>
      <c r="B72" s="112"/>
      <c r="C72" s="112"/>
      <c r="D72" s="21"/>
    </row>
    <row r="73" spans="1:4">
      <c r="A73" s="62">
        <v>46722</v>
      </c>
      <c r="B73" s="112"/>
      <c r="C73" s="112"/>
      <c r="D73" s="21"/>
    </row>
    <row r="74" spans="1:4">
      <c r="A74" s="62">
        <v>46753</v>
      </c>
      <c r="B74" s="112"/>
      <c r="C74" s="112"/>
      <c r="D74" s="21"/>
    </row>
    <row r="75" spans="1:4">
      <c r="A75" s="62">
        <v>46784</v>
      </c>
      <c r="B75" s="112"/>
      <c r="C75" s="112"/>
      <c r="D75" s="21"/>
    </row>
    <row r="76" spans="1:4">
      <c r="A76" s="62">
        <v>46813</v>
      </c>
      <c r="B76" s="112"/>
      <c r="C76" s="112"/>
      <c r="D76" s="21"/>
    </row>
    <row r="77" spans="1:4">
      <c r="A77" s="62">
        <v>46844</v>
      </c>
      <c r="B77" s="112">
        <f>'OC A CONTRATAR'!B36*'OC A CONTRATAR'!B$5</f>
        <v>0</v>
      </c>
      <c r="C77" s="112">
        <f>'OC A CONTRATAR'!C36*'OC A CONTRATAR'!B$5</f>
        <v>0</v>
      </c>
      <c r="D77" s="21">
        <f>B77+C77</f>
        <v>0</v>
      </c>
    </row>
    <row r="78" spans="1:4">
      <c r="A78" s="62">
        <v>46874</v>
      </c>
      <c r="B78" s="112"/>
      <c r="C78" s="112"/>
      <c r="D78" s="21"/>
    </row>
    <row r="79" spans="1:4">
      <c r="A79" s="62">
        <v>46905</v>
      </c>
      <c r="B79" s="112"/>
      <c r="C79" s="112"/>
      <c r="D79" s="21"/>
    </row>
    <row r="80" spans="1:4">
      <c r="A80" s="62">
        <v>46935</v>
      </c>
      <c r="B80" s="112"/>
      <c r="C80" s="112"/>
      <c r="D80" s="21"/>
    </row>
    <row r="81" spans="1:4">
      <c r="A81" s="62">
        <v>46966</v>
      </c>
      <c r="B81" s="112"/>
      <c r="C81" s="112"/>
      <c r="D81" s="21"/>
    </row>
    <row r="82" spans="1:4">
      <c r="A82" s="62">
        <v>46997</v>
      </c>
      <c r="B82" s="112"/>
      <c r="C82" s="112"/>
      <c r="D82" s="21"/>
    </row>
    <row r="83" spans="1:4">
      <c r="A83" s="62">
        <v>47027</v>
      </c>
      <c r="B83" s="112">
        <f>'OC A CONTRATAR'!B37*'OC A CONTRATAR'!B$5</f>
        <v>0</v>
      </c>
      <c r="C83" s="112">
        <f>'OC A CONTRATAR'!C37*'OC A CONTRATAR'!B$5</f>
        <v>0</v>
      </c>
      <c r="D83" s="21">
        <f>B83+C83</f>
        <v>0</v>
      </c>
    </row>
    <row r="84" spans="1:4">
      <c r="A84" s="62">
        <v>47058</v>
      </c>
      <c r="B84" s="112"/>
      <c r="C84" s="112"/>
      <c r="D84" s="21"/>
    </row>
    <row r="85" spans="1:4">
      <c r="A85" s="62">
        <v>47088</v>
      </c>
      <c r="B85" s="112"/>
      <c r="C85" s="112"/>
      <c r="D85" s="21"/>
    </row>
    <row r="86" spans="1:4">
      <c r="A86" s="62">
        <v>47119</v>
      </c>
      <c r="B86" s="112"/>
      <c r="C86" s="112"/>
      <c r="D86" s="21"/>
    </row>
    <row r="87" spans="1:4">
      <c r="A87" s="62">
        <v>47150</v>
      </c>
      <c r="B87" s="112"/>
      <c r="C87" s="112"/>
      <c r="D87" s="21"/>
    </row>
    <row r="88" spans="1:4">
      <c r="A88" s="62">
        <v>47178</v>
      </c>
      <c r="B88" s="112"/>
      <c r="C88" s="112"/>
      <c r="D88" s="21"/>
    </row>
    <row r="89" spans="1:4">
      <c r="A89" s="62">
        <v>47209</v>
      </c>
      <c r="B89" s="112">
        <f>'OC A CONTRATAR'!B38*'OC A CONTRATAR'!B$5</f>
        <v>0</v>
      </c>
      <c r="C89" s="112">
        <f>'OC A CONTRATAR'!C38*'OC A CONTRATAR'!B$5</f>
        <v>0</v>
      </c>
      <c r="D89" s="21">
        <f>B89+C89</f>
        <v>0</v>
      </c>
    </row>
    <row r="90" spans="1:4">
      <c r="A90" s="62">
        <v>47239</v>
      </c>
      <c r="B90" s="112"/>
      <c r="C90" s="112"/>
      <c r="D90" s="21"/>
    </row>
    <row r="91" spans="1:4">
      <c r="A91" s="62">
        <v>47270</v>
      </c>
      <c r="B91" s="112"/>
      <c r="C91" s="112"/>
      <c r="D91" s="21"/>
    </row>
    <row r="92" spans="1:4">
      <c r="A92" s="62">
        <v>47300</v>
      </c>
      <c r="B92" s="112"/>
      <c r="C92" s="112"/>
      <c r="D92" s="21"/>
    </row>
    <row r="93" spans="1:4">
      <c r="A93" s="62">
        <v>47331</v>
      </c>
      <c r="B93" s="112"/>
      <c r="C93" s="112"/>
      <c r="D93" s="21"/>
    </row>
    <row r="94" spans="1:4">
      <c r="A94" s="62">
        <v>47362</v>
      </c>
      <c r="B94" s="112"/>
      <c r="C94" s="112"/>
      <c r="D94" s="21"/>
    </row>
    <row r="95" spans="1:4">
      <c r="A95" s="62">
        <v>47392</v>
      </c>
      <c r="B95" s="112">
        <f>'OC A CONTRATAR'!B39*'OC A CONTRATAR'!B$5</f>
        <v>0</v>
      </c>
      <c r="C95" s="112">
        <f>'OC A CONTRATAR'!C39*'OC A CONTRATAR'!B$5</f>
        <v>0</v>
      </c>
      <c r="D95" s="21">
        <f>B95+C95</f>
        <v>0</v>
      </c>
    </row>
    <row r="96" spans="1:4">
      <c r="A96" s="62">
        <v>47423</v>
      </c>
      <c r="B96" s="112"/>
      <c r="C96" s="112"/>
      <c r="D96" s="21"/>
    </row>
    <row r="97" spans="1:4">
      <c r="A97" s="62">
        <v>47453</v>
      </c>
      <c r="B97" s="112"/>
      <c r="C97" s="112"/>
      <c r="D97" s="21"/>
    </row>
    <row r="98" spans="1:4">
      <c r="A98" s="62">
        <v>47484</v>
      </c>
      <c r="B98" s="112"/>
      <c r="C98" s="112"/>
      <c r="D98" s="21"/>
    </row>
    <row r="99" spans="1:4">
      <c r="A99" s="62">
        <v>47515</v>
      </c>
      <c r="B99" s="112"/>
      <c r="C99" s="112"/>
      <c r="D99" s="21"/>
    </row>
    <row r="100" spans="1:4">
      <c r="A100" s="62">
        <v>47543</v>
      </c>
      <c r="B100" s="112"/>
      <c r="C100" s="112"/>
      <c r="D100" s="21"/>
    </row>
    <row r="101" spans="1:4">
      <c r="A101" s="62">
        <v>47574</v>
      </c>
      <c r="B101" s="112">
        <f>'OC A CONTRATAR'!B40*'OC A CONTRATAR'!B$5</f>
        <v>0</v>
      </c>
      <c r="C101" s="112">
        <f>'OC A CONTRATAR'!C40*'OC A CONTRATAR'!B$5</f>
        <v>0</v>
      </c>
      <c r="D101" s="21">
        <f>B101+C101</f>
        <v>0</v>
      </c>
    </row>
    <row r="102" spans="1:4">
      <c r="A102" s="62">
        <v>47604</v>
      </c>
      <c r="B102" s="112"/>
      <c r="C102" s="112"/>
      <c r="D102" s="21"/>
    </row>
    <row r="103" spans="1:4">
      <c r="A103" s="62">
        <v>47635</v>
      </c>
      <c r="B103" s="112"/>
      <c r="C103" s="112"/>
      <c r="D103" s="21"/>
    </row>
    <row r="104" spans="1:4">
      <c r="A104" s="62">
        <v>47665</v>
      </c>
      <c r="B104" s="112"/>
      <c r="C104" s="112"/>
      <c r="D104" s="21"/>
    </row>
    <row r="105" spans="1:4">
      <c r="A105" s="62">
        <v>47696</v>
      </c>
      <c r="B105" s="112"/>
      <c r="C105" s="112"/>
      <c r="D105" s="21"/>
    </row>
    <row r="106" spans="1:4">
      <c r="A106" s="62">
        <v>47727</v>
      </c>
      <c r="B106" s="112"/>
      <c r="C106" s="112"/>
      <c r="D106" s="21"/>
    </row>
    <row r="107" spans="1:4">
      <c r="A107" s="62">
        <v>47757</v>
      </c>
      <c r="B107" s="112">
        <f>'OC A CONTRATAR'!B41*'OC A CONTRATAR'!B$5</f>
        <v>0</v>
      </c>
      <c r="C107" s="112">
        <f>'OC A CONTRATAR'!C41*'OC A CONTRATAR'!B$5</f>
        <v>0</v>
      </c>
      <c r="D107" s="21">
        <f>B107+C107</f>
        <v>0</v>
      </c>
    </row>
    <row r="108" spans="1:4">
      <c r="A108" s="62">
        <v>47788</v>
      </c>
      <c r="B108" s="112"/>
      <c r="C108" s="112"/>
      <c r="D108" s="21"/>
    </row>
    <row r="109" spans="1:4">
      <c r="A109" s="62">
        <v>47818</v>
      </c>
      <c r="B109" s="112"/>
      <c r="C109" s="112"/>
      <c r="D109" s="21"/>
    </row>
    <row r="110" spans="1:4">
      <c r="A110" s="62">
        <v>47849</v>
      </c>
      <c r="B110" s="112"/>
      <c r="C110" s="112"/>
      <c r="D110" s="21"/>
    </row>
    <row r="111" spans="1:4">
      <c r="A111" s="62">
        <v>47880</v>
      </c>
      <c r="B111" s="112"/>
      <c r="C111" s="112"/>
      <c r="D111" s="21"/>
    </row>
    <row r="112" spans="1:4">
      <c r="A112" s="62">
        <v>47908</v>
      </c>
      <c r="B112" s="112"/>
      <c r="C112" s="112"/>
      <c r="D112" s="21"/>
    </row>
    <row r="113" spans="1:4">
      <c r="A113" s="62">
        <v>47939</v>
      </c>
      <c r="B113" s="112">
        <f>'OC A CONTRATAR'!B42*'OC A CONTRATAR'!B$5</f>
        <v>0</v>
      </c>
      <c r="C113" s="112">
        <f>'OC A CONTRATAR'!C42*'OC A CONTRATAR'!B$5</f>
        <v>0</v>
      </c>
      <c r="D113" s="21">
        <f>B113+C113</f>
        <v>0</v>
      </c>
    </row>
    <row r="114" spans="1:4">
      <c r="A114" s="62">
        <v>47969</v>
      </c>
      <c r="B114" s="112"/>
      <c r="C114" s="112"/>
      <c r="D114" s="21"/>
    </row>
    <row r="115" spans="1:4">
      <c r="A115" s="62">
        <v>48000</v>
      </c>
      <c r="B115" s="112"/>
      <c r="C115" s="112"/>
      <c r="D115" s="21"/>
    </row>
    <row r="116" spans="1:4">
      <c r="A116" s="62">
        <v>48030</v>
      </c>
      <c r="B116" s="112"/>
      <c r="C116" s="112"/>
      <c r="D116" s="21"/>
    </row>
    <row r="117" spans="1:4">
      <c r="A117" s="62">
        <v>48061</v>
      </c>
      <c r="B117" s="112"/>
      <c r="C117" s="112"/>
      <c r="D117" s="21"/>
    </row>
    <row r="118" spans="1:4">
      <c r="A118" s="62">
        <v>48092</v>
      </c>
      <c r="B118" s="112"/>
      <c r="C118" s="112"/>
      <c r="D118" s="21"/>
    </row>
    <row r="119" spans="1:4">
      <c r="A119" s="62">
        <v>48122</v>
      </c>
      <c r="B119" s="112">
        <f>'OC A CONTRATAR'!B43*'OC A CONTRATAR'!B$5</f>
        <v>0</v>
      </c>
      <c r="C119" s="112">
        <f>'OC A CONTRATAR'!C43*'OC A CONTRATAR'!B$5</f>
        <v>0</v>
      </c>
      <c r="D119" s="21">
        <f>B119+C119</f>
        <v>0</v>
      </c>
    </row>
    <row r="120" spans="1:4">
      <c r="A120" s="62">
        <v>48153</v>
      </c>
      <c r="B120" s="112"/>
      <c r="C120" s="112"/>
      <c r="D120" s="21"/>
    </row>
    <row r="121" spans="1:4">
      <c r="A121" s="62">
        <v>48183</v>
      </c>
      <c r="B121" s="112"/>
      <c r="C121" s="112"/>
      <c r="D121" s="21"/>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tint="-4.9989318521683403E-2"/>
  </sheetPr>
  <dimension ref="A1:S763"/>
  <sheetViews>
    <sheetView topLeftCell="A23" workbookViewId="0"/>
  </sheetViews>
  <sheetFormatPr defaultRowHeight="14.45"/>
  <cols>
    <col min="1" max="1" width="10.85546875" bestFit="1" customWidth="1"/>
    <col min="2" max="2" width="12.5703125" customWidth="1"/>
    <col min="3" max="3" width="10.140625" bestFit="1" customWidth="1"/>
    <col min="4" max="4" width="16.28515625" style="144" bestFit="1" customWidth="1"/>
    <col min="5" max="6" width="12.5703125" customWidth="1"/>
    <col min="11" max="11" width="10.7109375" bestFit="1" customWidth="1"/>
    <col min="13" max="13" width="10.28515625" bestFit="1" customWidth="1"/>
    <col min="14" max="14" width="10.85546875" customWidth="1"/>
    <col min="17" max="17" width="10.5703125" bestFit="1" customWidth="1"/>
    <col min="18" max="18" width="9.85546875" bestFit="1" customWidth="1"/>
    <col min="19" max="19" width="35.5703125" bestFit="1" customWidth="1"/>
  </cols>
  <sheetData>
    <row r="1" spans="1:19">
      <c r="B1" t="s">
        <v>31</v>
      </c>
      <c r="C1" t="s">
        <v>32</v>
      </c>
      <c r="D1" s="144" t="s">
        <v>33</v>
      </c>
      <c r="E1" t="s">
        <v>34</v>
      </c>
      <c r="F1" t="s">
        <v>35</v>
      </c>
    </row>
    <row r="2" spans="1:19">
      <c r="A2" s="1">
        <v>44378</v>
      </c>
      <c r="B2" s="5"/>
      <c r="C2" s="5"/>
      <c r="D2" s="147"/>
      <c r="E2" s="5"/>
      <c r="F2" s="5"/>
      <c r="K2" s="1"/>
      <c r="L2" s="5"/>
      <c r="M2" s="5"/>
    </row>
    <row r="3" spans="1:19">
      <c r="A3" s="1">
        <v>44409</v>
      </c>
      <c r="B3" s="5"/>
      <c r="C3" s="5"/>
      <c r="D3" s="147"/>
      <c r="E3" s="5"/>
      <c r="F3" s="5"/>
      <c r="K3" s="1"/>
      <c r="L3" s="5"/>
      <c r="M3" s="5"/>
    </row>
    <row r="4" spans="1:19">
      <c r="A4" s="1">
        <v>44440</v>
      </c>
      <c r="B4" s="5"/>
      <c r="C4" s="5"/>
      <c r="D4" s="147"/>
      <c r="E4" s="5"/>
      <c r="F4" s="5"/>
      <c r="K4" s="1"/>
      <c r="L4" s="5"/>
      <c r="M4" s="5"/>
    </row>
    <row r="5" spans="1:19">
      <c r="A5" s="1">
        <v>44470</v>
      </c>
      <c r="B5" s="5"/>
      <c r="C5" s="5"/>
      <c r="D5" s="147"/>
      <c r="E5" s="5"/>
      <c r="F5" s="5"/>
      <c r="K5" s="1"/>
      <c r="L5" s="5"/>
      <c r="M5" s="5"/>
    </row>
    <row r="6" spans="1:19">
      <c r="A6" s="1">
        <v>44501</v>
      </c>
      <c r="B6" s="5"/>
      <c r="C6" s="5"/>
      <c r="D6" s="147"/>
      <c r="E6" s="5"/>
      <c r="F6" s="5"/>
      <c r="K6" s="1"/>
      <c r="L6" s="5"/>
      <c r="M6" s="5"/>
    </row>
    <row r="7" spans="1:19">
      <c r="A7" s="1">
        <v>44531</v>
      </c>
      <c r="B7" s="5"/>
      <c r="C7" s="5"/>
      <c r="D7" s="147"/>
      <c r="E7" s="5"/>
      <c r="F7" s="5"/>
      <c r="K7" s="1"/>
      <c r="L7" s="5"/>
      <c r="M7" s="5"/>
    </row>
    <row r="8" spans="1:19">
      <c r="A8" s="1">
        <v>44562</v>
      </c>
      <c r="B8" s="5">
        <f>IF(D8="CAM",E8,F8)</f>
        <v>2.5249999999999999E-3</v>
      </c>
      <c r="C8" s="145">
        <v>5.3574000000000002</v>
      </c>
      <c r="D8" s="147" t="s">
        <v>34</v>
      </c>
      <c r="E8" s="5">
        <v>2.5249999999999999E-3</v>
      </c>
      <c r="F8" s="5">
        <v>9.4999999999999998E-3</v>
      </c>
      <c r="K8" s="1"/>
      <c r="L8" s="5"/>
      <c r="M8" s="6"/>
      <c r="N8" s="150"/>
      <c r="O8" s="16"/>
      <c r="Q8" s="148"/>
      <c r="R8" s="126"/>
      <c r="S8" s="149"/>
    </row>
    <row r="9" spans="1:19">
      <c r="A9" s="1">
        <v>44593</v>
      </c>
      <c r="B9" s="5">
        <f t="shared" ref="B9" si="0">IF(D9="CAM",E9,F9)</f>
        <v>4.3430000000000005E-3</v>
      </c>
      <c r="C9" s="145">
        <v>5.1394000000000002</v>
      </c>
      <c r="D9" s="147" t="s">
        <v>34</v>
      </c>
      <c r="E9" s="5">
        <v>4.3430000000000005E-3</v>
      </c>
      <c r="F9" s="5">
        <v>7.3000000000000001E-3</v>
      </c>
      <c r="K9" s="1"/>
      <c r="L9" s="5"/>
      <c r="M9" s="6"/>
      <c r="N9" s="150"/>
      <c r="O9" s="16"/>
      <c r="Q9" s="148"/>
      <c r="R9" s="126"/>
      <c r="S9" s="149"/>
    </row>
    <row r="10" spans="1:19">
      <c r="A10" s="1">
        <v>44621</v>
      </c>
      <c r="B10" s="5">
        <f t="shared" ref="B10:B73" si="1">IF(D10="CAM",E10,F10)</f>
        <v>3.9760000000000004E-3</v>
      </c>
      <c r="C10" s="145">
        <v>4.7378</v>
      </c>
      <c r="D10" s="147" t="s">
        <v>34</v>
      </c>
      <c r="E10" s="5">
        <v>3.9760000000000004E-3</v>
      </c>
      <c r="F10" s="5">
        <v>5.4000000000000003E-3</v>
      </c>
      <c r="K10" s="1"/>
      <c r="L10" s="5"/>
      <c r="M10" s="6"/>
      <c r="N10" s="150"/>
      <c r="O10" s="16"/>
      <c r="Q10" s="148"/>
      <c r="R10" s="126"/>
      <c r="S10" s="149"/>
    </row>
    <row r="11" spans="1:19">
      <c r="A11" s="1">
        <v>44652</v>
      </c>
      <c r="B11" s="5">
        <f t="shared" si="1"/>
        <v>4.2030000000000001E-3</v>
      </c>
      <c r="C11" s="145">
        <v>4.9191000000000003</v>
      </c>
      <c r="D11" s="147" t="s">
        <v>34</v>
      </c>
      <c r="E11" s="5">
        <v>4.2030000000000001E-3</v>
      </c>
      <c r="F11" s="5">
        <v>1.01E-2</v>
      </c>
      <c r="K11" s="1"/>
      <c r="L11" s="5"/>
      <c r="M11" s="6"/>
      <c r="N11" s="150"/>
      <c r="O11" s="16"/>
      <c r="Q11" s="148"/>
      <c r="R11" s="126"/>
      <c r="S11" s="149"/>
    </row>
    <row r="12" spans="1:19">
      <c r="A12" s="1">
        <v>44682</v>
      </c>
      <c r="B12" s="5">
        <f t="shared" si="1"/>
        <v>5.9170000000000004E-3</v>
      </c>
      <c r="C12" s="145">
        <v>4.7289000000000003</v>
      </c>
      <c r="D12" s="147" t="s">
        <v>34</v>
      </c>
      <c r="E12" s="5">
        <v>5.9170000000000004E-3</v>
      </c>
      <c r="F12" s="5">
        <v>1.6199999999999999E-2</v>
      </c>
      <c r="K12" s="1"/>
      <c r="L12" s="5"/>
      <c r="M12" s="6"/>
      <c r="N12" s="150"/>
      <c r="O12" s="16"/>
      <c r="Q12" s="148"/>
      <c r="R12" s="126"/>
      <c r="S12" s="149"/>
    </row>
    <row r="13" spans="1:19">
      <c r="A13" s="1">
        <v>44713</v>
      </c>
      <c r="B13" s="5">
        <f t="shared" si="1"/>
        <v>4.993E-3</v>
      </c>
      <c r="C13" s="145">
        <v>5.2380000000000004</v>
      </c>
      <c r="D13" s="147" t="s">
        <v>34</v>
      </c>
      <c r="E13" s="5">
        <v>4.993E-3</v>
      </c>
      <c r="F13" s="5">
        <v>1.06E-2</v>
      </c>
      <c r="K13" s="1"/>
      <c r="L13" s="5"/>
      <c r="M13" s="6"/>
      <c r="N13" s="150"/>
      <c r="O13" s="16"/>
      <c r="Q13" s="148"/>
      <c r="R13" s="126"/>
      <c r="S13" s="149"/>
    </row>
    <row r="14" spans="1:19">
      <c r="A14" s="1">
        <v>44743</v>
      </c>
      <c r="B14" s="5">
        <f t="shared" si="1"/>
        <v>6.9889999999999996E-3</v>
      </c>
      <c r="C14" s="145">
        <v>5.1883999999999997</v>
      </c>
      <c r="D14" s="147" t="s">
        <v>34</v>
      </c>
      <c r="E14" s="5">
        <v>6.9889999999999996E-3</v>
      </c>
      <c r="F14" s="5">
        <v>4.7000000000000002E-3</v>
      </c>
      <c r="K14" s="1"/>
      <c r="L14" s="5"/>
      <c r="M14" s="6"/>
      <c r="N14" s="150"/>
      <c r="O14" s="16"/>
      <c r="Q14" s="148"/>
      <c r="R14" s="126"/>
      <c r="S14" s="149"/>
    </row>
    <row r="15" spans="1:19">
      <c r="A15" s="1">
        <v>44774</v>
      </c>
      <c r="B15" s="5">
        <f t="shared" si="1"/>
        <v>6.7970000000000001E-3</v>
      </c>
      <c r="C15" s="145">
        <v>5.1790000000000003</v>
      </c>
      <c r="D15" s="147" t="s">
        <v>34</v>
      </c>
      <c r="E15" s="5">
        <v>6.7970000000000001E-3</v>
      </c>
      <c r="F15" s="5">
        <v>6.7000000000000002E-3</v>
      </c>
      <c r="K15" s="1"/>
      <c r="L15" s="5"/>
      <c r="M15" s="6"/>
      <c r="N15" s="150"/>
      <c r="O15" s="16"/>
      <c r="Q15" s="148"/>
      <c r="R15" s="126"/>
      <c r="S15" s="149"/>
    </row>
    <row r="16" spans="1:19">
      <c r="A16" s="1">
        <v>44805</v>
      </c>
      <c r="B16" s="5">
        <f t="shared" si="1"/>
        <v>6.9909999999999998E-3</v>
      </c>
      <c r="C16" s="145">
        <v>5.4066000000000001</v>
      </c>
      <c r="D16" s="147" t="s">
        <v>34</v>
      </c>
      <c r="E16" s="5">
        <v>6.9909999999999998E-3</v>
      </c>
      <c r="F16" s="5">
        <v>-6.7999999999999996E-3</v>
      </c>
      <c r="K16" s="1"/>
      <c r="L16" s="5"/>
      <c r="M16" s="6"/>
      <c r="N16" s="150"/>
      <c r="O16" s="16"/>
      <c r="Q16" s="148"/>
      <c r="R16" s="126"/>
      <c r="S16" s="149"/>
    </row>
    <row r="17" spans="1:19">
      <c r="A17" s="1">
        <v>44835</v>
      </c>
      <c r="B17" s="5">
        <f t="shared" si="1"/>
        <v>8.3320000000000009E-3</v>
      </c>
      <c r="C17" s="145">
        <v>5.2569999999999997</v>
      </c>
      <c r="D17" s="147" t="s">
        <v>34</v>
      </c>
      <c r="E17" s="5">
        <v>8.3320000000000009E-3</v>
      </c>
      <c r="F17" s="5">
        <v>-3.5999999999999999E-3</v>
      </c>
      <c r="K17" s="1"/>
      <c r="L17" s="5"/>
      <c r="M17" s="6"/>
      <c r="N17" s="150"/>
      <c r="O17" s="16"/>
      <c r="Q17" s="148"/>
      <c r="R17" s="126"/>
      <c r="S17" s="149"/>
    </row>
    <row r="18" spans="1:19">
      <c r="A18" s="1">
        <v>44866</v>
      </c>
      <c r="B18" s="5">
        <f t="shared" si="1"/>
        <v>7.3610000000000004E-3</v>
      </c>
      <c r="C18" s="145">
        <v>5.2941000000000003</v>
      </c>
      <c r="D18" s="147" t="s">
        <v>34</v>
      </c>
      <c r="E18" s="5">
        <v>7.3610000000000004E-3</v>
      </c>
      <c r="F18" s="5">
        <v>-2.8999999999999998E-3</v>
      </c>
      <c r="K18" s="1"/>
      <c r="L18" s="5"/>
      <c r="M18" s="6"/>
      <c r="N18" s="150"/>
      <c r="O18" s="16"/>
      <c r="Q18" s="148"/>
      <c r="R18" s="126"/>
      <c r="S18" s="149"/>
    </row>
    <row r="19" spans="1:19">
      <c r="A19" s="1">
        <v>44896</v>
      </c>
      <c r="B19" s="5">
        <f t="shared" si="1"/>
        <v>6.8500000000000002E-3</v>
      </c>
      <c r="C19" s="145">
        <v>5.2176999999999998</v>
      </c>
      <c r="D19" s="147" t="s">
        <v>34</v>
      </c>
      <c r="E19" s="5">
        <v>6.8500000000000002E-3</v>
      </c>
      <c r="F19" s="5">
        <v>5.8999999999999999E-3</v>
      </c>
      <c r="Q19" s="148"/>
      <c r="R19" s="126"/>
      <c r="S19" s="149"/>
    </row>
    <row r="20" spans="1:19">
      <c r="A20" s="1">
        <v>44927</v>
      </c>
      <c r="B20" s="5">
        <f t="shared" si="1"/>
        <v>6.8500000000000002E-3</v>
      </c>
      <c r="C20" s="145">
        <v>5.0993000000000004</v>
      </c>
      <c r="D20" s="147" t="s">
        <v>34</v>
      </c>
      <c r="E20" s="5">
        <v>6.8500000000000002E-3</v>
      </c>
      <c r="F20" s="5">
        <v>4.1000000000000003E-3</v>
      </c>
      <c r="Q20" s="148"/>
      <c r="R20" s="126"/>
      <c r="S20" s="149"/>
    </row>
    <row r="21" spans="1:19">
      <c r="A21" s="1">
        <v>44958</v>
      </c>
      <c r="B21" s="5">
        <f t="shared" si="1"/>
        <v>7.8729999999999998E-3</v>
      </c>
      <c r="C21" s="145">
        <v>5.2077999999999998</v>
      </c>
      <c r="D21" s="147" t="s">
        <v>34</v>
      </c>
      <c r="E21" s="5">
        <v>7.8729999999999998E-3</v>
      </c>
      <c r="F21" s="5">
        <v>6.1999999999999998E-3</v>
      </c>
      <c r="Q21" s="148"/>
      <c r="R21" s="126"/>
      <c r="S21" s="149"/>
    </row>
    <row r="22" spans="1:19">
      <c r="A22" s="1">
        <v>44986</v>
      </c>
      <c r="B22" s="5">
        <f t="shared" si="1"/>
        <v>7.8729999999999998E-3</v>
      </c>
      <c r="C22" s="145">
        <v>5.0804</v>
      </c>
      <c r="D22" s="147" t="s">
        <v>34</v>
      </c>
      <c r="E22" s="5">
        <v>7.8729999999999998E-3</v>
      </c>
      <c r="F22" s="5">
        <v>5.3E-3</v>
      </c>
      <c r="Q22" s="148"/>
      <c r="R22" s="126"/>
      <c r="S22" s="149"/>
    </row>
    <row r="23" spans="1:19">
      <c r="A23" s="1">
        <v>45017</v>
      </c>
      <c r="B23" s="5">
        <f t="shared" si="1"/>
        <v>5.8279999999999998E-3</v>
      </c>
      <c r="C23" s="145">
        <v>5.0007000000000001</v>
      </c>
      <c r="D23" s="147" t="s">
        <v>34</v>
      </c>
      <c r="E23" s="5">
        <v>5.8279999999999998E-3</v>
      </c>
      <c r="F23" s="5">
        <v>8.3999999999999995E-3</v>
      </c>
      <c r="Q23" s="148"/>
      <c r="R23" s="126"/>
      <c r="S23" s="149"/>
    </row>
    <row r="24" spans="1:19">
      <c r="A24" s="1">
        <v>45047</v>
      </c>
      <c r="B24" s="5">
        <f t="shared" si="1"/>
        <v>8.3850000000000001E-3</v>
      </c>
      <c r="C24" s="145">
        <v>5.0959000000000003</v>
      </c>
      <c r="D24" s="147" t="s">
        <v>34</v>
      </c>
      <c r="E24" s="5">
        <v>8.3850000000000001E-3</v>
      </c>
      <c r="F24" s="5">
        <v>7.1000000000000004E-3</v>
      </c>
      <c r="Q24" s="148"/>
      <c r="R24" s="126"/>
      <c r="S24" s="149"/>
    </row>
    <row r="25" spans="1:19">
      <c r="A25" s="1">
        <v>45078</v>
      </c>
      <c r="B25" s="5">
        <f t="shared" si="1"/>
        <v>5.8279999999999998E-3</v>
      </c>
      <c r="C25" s="145">
        <v>4.8192000000000004</v>
      </c>
      <c r="D25" s="147" t="s">
        <v>34</v>
      </c>
      <c r="E25" s="5">
        <v>5.8279999999999998E-3</v>
      </c>
      <c r="F25" s="5">
        <v>6.1000000000000004E-3</v>
      </c>
      <c r="Q25" s="148"/>
      <c r="R25" s="126"/>
      <c r="S25" s="149"/>
    </row>
    <row r="26" spans="1:19">
      <c r="A26" s="1">
        <v>45108</v>
      </c>
      <c r="B26" s="5">
        <f t="shared" si="1"/>
        <v>7.8729999999999998E-3</v>
      </c>
      <c r="C26" s="145">
        <v>4.7415000000000003</v>
      </c>
      <c r="D26" s="147" t="s">
        <v>34</v>
      </c>
      <c r="E26" s="5">
        <v>7.8729999999999998E-3</v>
      </c>
      <c r="F26" s="5">
        <v>2.3E-3</v>
      </c>
      <c r="Q26" s="148"/>
      <c r="R26" s="126"/>
      <c r="S26" s="149"/>
    </row>
    <row r="27" spans="1:19">
      <c r="A27" s="1">
        <v>45139</v>
      </c>
      <c r="B27" s="5">
        <f t="shared" si="1"/>
        <v>7.3609999999999995E-3</v>
      </c>
      <c r="C27" s="145">
        <v>4.9218999999999999</v>
      </c>
      <c r="D27" s="147" t="s">
        <v>34</v>
      </c>
      <c r="E27" s="5">
        <v>7.3609999999999995E-3</v>
      </c>
      <c r="F27" s="5">
        <v>-8.0000000000000004E-4</v>
      </c>
      <c r="Q27" s="148"/>
      <c r="R27" s="126"/>
      <c r="S27" s="149"/>
    </row>
    <row r="28" spans="1:19">
      <c r="A28" s="1">
        <v>45170</v>
      </c>
      <c r="B28" s="5">
        <f t="shared" si="1"/>
        <v>7.3609999999999995E-3</v>
      </c>
      <c r="C28" s="145">
        <v>5.0076000000000001</v>
      </c>
      <c r="D28" s="147" t="s">
        <v>34</v>
      </c>
      <c r="E28" s="5">
        <v>7.3609999999999995E-3</v>
      </c>
      <c r="F28" s="5">
        <v>1.1999999999999999E-3</v>
      </c>
      <c r="Q28" s="148"/>
      <c r="R28" s="126"/>
      <c r="S28" s="149"/>
    </row>
    <row r="29" spans="1:19">
      <c r="A29" s="1">
        <v>45200</v>
      </c>
      <c r="B29" s="5">
        <f t="shared" si="1"/>
        <v>8.0140000000000003E-3</v>
      </c>
      <c r="C29" s="145">
        <v>5.0575000000000001</v>
      </c>
      <c r="D29" s="147" t="s">
        <v>34</v>
      </c>
      <c r="E29" s="5">
        <v>8.0140000000000003E-3</v>
      </c>
      <c r="F29" s="5">
        <v>2.3E-3</v>
      </c>
      <c r="Q29" s="148"/>
      <c r="R29" s="126"/>
      <c r="S29" s="149"/>
    </row>
    <row r="30" spans="1:19">
      <c r="A30" s="1">
        <v>45231</v>
      </c>
      <c r="B30" s="5">
        <f t="shared" si="1"/>
        <v>6.3739999999999995E-3</v>
      </c>
      <c r="C30" s="145">
        <v>4.9355000000000002</v>
      </c>
      <c r="D30" s="147" t="s">
        <v>34</v>
      </c>
      <c r="E30" s="5">
        <v>6.3739999999999995E-3</v>
      </c>
      <c r="F30" s="5">
        <v>2.5999999999999999E-3</v>
      </c>
      <c r="Q30" s="148"/>
      <c r="R30" s="126"/>
      <c r="S30" s="149"/>
    </row>
    <row r="31" spans="1:19">
      <c r="A31" s="1">
        <v>45261</v>
      </c>
      <c r="B31" s="5">
        <f t="shared" si="1"/>
        <v>6.62E-3</v>
      </c>
      <c r="C31" s="145">
        <v>4.8413000000000004</v>
      </c>
      <c r="D31" s="147" t="s">
        <v>34</v>
      </c>
      <c r="E31" s="5">
        <v>6.62E-3</v>
      </c>
      <c r="F31" s="5">
        <v>2.3999999999999998E-3</v>
      </c>
      <c r="Q31" s="148"/>
      <c r="R31" s="126"/>
      <c r="S31" s="149"/>
    </row>
    <row r="32" spans="1:19">
      <c r="A32" s="1">
        <v>45292</v>
      </c>
      <c r="B32" s="5">
        <f t="shared" si="1"/>
        <v>5.8069999999999997E-3</v>
      </c>
      <c r="C32" s="145">
        <v>4.9535</v>
      </c>
      <c r="D32" s="147" t="s">
        <v>34</v>
      </c>
      <c r="E32" s="5">
        <v>5.8069999999999997E-3</v>
      </c>
      <c r="F32" s="5">
        <v>2.8E-3</v>
      </c>
      <c r="Q32" s="148"/>
      <c r="R32" s="126"/>
      <c r="S32" s="149"/>
    </row>
    <row r="33" spans="1:19">
      <c r="A33" s="1">
        <v>45323</v>
      </c>
      <c r="B33" s="5">
        <f t="shared" si="1"/>
        <v>5.5929999999999999E-3</v>
      </c>
      <c r="C33" s="145">
        <v>4.9832999999999998</v>
      </c>
      <c r="D33" s="147" t="s">
        <v>34</v>
      </c>
      <c r="E33" s="5">
        <v>5.5929999999999999E-3</v>
      </c>
      <c r="F33" s="5">
        <v>5.5999999999999999E-3</v>
      </c>
      <c r="Q33" s="148"/>
      <c r="R33" s="126"/>
      <c r="S33" s="149"/>
    </row>
    <row r="34" spans="1:19">
      <c r="A34" s="1">
        <v>45352</v>
      </c>
      <c r="B34" s="5">
        <f t="shared" si="1"/>
        <v>6.3119999999999999E-3</v>
      </c>
      <c r="C34" s="145">
        <v>4.9962</v>
      </c>
      <c r="D34" s="147" t="s">
        <v>34</v>
      </c>
      <c r="E34" s="5">
        <v>6.3119999999999999E-3</v>
      </c>
      <c r="F34" s="5">
        <v>4.1999999999999997E-3</v>
      </c>
      <c r="Q34" s="148"/>
      <c r="R34" s="126"/>
      <c r="S34" s="149"/>
    </row>
    <row r="35" spans="1:19">
      <c r="A35" s="1">
        <v>45383</v>
      </c>
      <c r="B35" s="5">
        <f t="shared" si="1"/>
        <v>4.653E-3</v>
      </c>
      <c r="C35" s="145">
        <v>5.1718000000000002</v>
      </c>
      <c r="D35" s="147" t="s">
        <v>34</v>
      </c>
      <c r="E35" s="5">
        <v>4.653E-3</v>
      </c>
      <c r="F35" s="5">
        <v>8.3000000000000001E-3</v>
      </c>
      <c r="H35" s="146"/>
      <c r="I35" s="146"/>
      <c r="J35" s="146"/>
      <c r="K35" s="1"/>
      <c r="L35" s="17"/>
      <c r="M35" s="78"/>
      <c r="N35" s="151"/>
      <c r="O35" s="16"/>
      <c r="Q35" s="148"/>
      <c r="R35" s="126"/>
      <c r="S35" s="149"/>
    </row>
    <row r="36" spans="1:19">
      <c r="A36" s="1">
        <v>45413</v>
      </c>
      <c r="B36" s="5">
        <f t="shared" si="1"/>
        <v>4.9659999999999999E-3</v>
      </c>
      <c r="C36" s="145">
        <v>5.2416</v>
      </c>
      <c r="D36" s="147" t="s">
        <v>34</v>
      </c>
      <c r="E36" s="5">
        <v>4.9659999999999999E-3</v>
      </c>
      <c r="F36" s="5">
        <v>1.6000000000000001E-3</v>
      </c>
      <c r="H36" s="146"/>
      <c r="I36" s="146"/>
      <c r="J36" s="146"/>
      <c r="K36" s="1"/>
      <c r="L36" s="17"/>
      <c r="M36" s="78"/>
      <c r="N36" s="151"/>
      <c r="O36" s="16"/>
      <c r="Q36" s="148"/>
      <c r="R36" s="126"/>
      <c r="S36" s="149"/>
    </row>
    <row r="37" spans="1:19">
      <c r="A37" s="1">
        <v>45444</v>
      </c>
      <c r="B37" s="5">
        <f t="shared" si="1"/>
        <v>5.522E-3</v>
      </c>
      <c r="C37" s="145">
        <v>5.5589000000000004</v>
      </c>
      <c r="D37" s="147" t="s">
        <v>34</v>
      </c>
      <c r="E37" s="5">
        <v>5.522E-3</v>
      </c>
      <c r="F37" s="5">
        <v>3.8E-3</v>
      </c>
      <c r="H37" s="146"/>
      <c r="I37" s="146"/>
      <c r="J37" s="146"/>
      <c r="K37" s="1"/>
      <c r="L37" s="17"/>
      <c r="M37" s="78"/>
      <c r="N37" s="151"/>
      <c r="O37" s="16"/>
      <c r="Q37" s="148"/>
      <c r="R37" s="126"/>
      <c r="S37" s="149"/>
    </row>
    <row r="38" spans="1:19">
      <c r="A38" s="1">
        <v>45474</v>
      </c>
      <c r="B38" s="5">
        <f t="shared" si="1"/>
        <v>4.5999999999999999E-3</v>
      </c>
      <c r="C38" s="145">
        <v>5.6620999999999997</v>
      </c>
      <c r="D38" s="147" t="s">
        <v>36</v>
      </c>
      <c r="E38" s="5">
        <v>4.9740000000000001E-3</v>
      </c>
      <c r="F38" s="5">
        <v>4.5999999999999999E-3</v>
      </c>
      <c r="H38" s="146"/>
      <c r="I38" s="146"/>
      <c r="J38" s="146"/>
      <c r="K38" s="1"/>
      <c r="L38" s="5"/>
      <c r="M38" s="6"/>
      <c r="N38" s="150"/>
      <c r="O38" s="16"/>
      <c r="Q38" s="148"/>
      <c r="R38" s="126"/>
      <c r="S38" s="149"/>
    </row>
    <row r="39" spans="1:19">
      <c r="A39" s="1">
        <v>45505</v>
      </c>
      <c r="B39" s="5">
        <f t="shared" si="1"/>
        <v>2.0999999999999999E-3</v>
      </c>
      <c r="C39" s="145">
        <v>5.6562000000000001</v>
      </c>
      <c r="D39" s="147" t="s">
        <v>36</v>
      </c>
      <c r="E39" s="5">
        <v>4.5339999999999998E-3</v>
      </c>
      <c r="F39" s="5">
        <v>2.0999999999999999E-3</v>
      </c>
      <c r="H39" s="146"/>
      <c r="I39" s="146"/>
      <c r="J39" s="146"/>
      <c r="K39" s="1"/>
      <c r="L39" s="5"/>
      <c r="M39" s="6"/>
      <c r="N39" s="150"/>
      <c r="O39" s="16"/>
      <c r="Q39" s="148"/>
      <c r="R39" s="126"/>
      <c r="S39" s="149"/>
    </row>
    <row r="40" spans="1:19">
      <c r="A40" s="1">
        <v>45536</v>
      </c>
      <c r="B40" s="5">
        <f t="shared" si="1"/>
        <v>3.8E-3</v>
      </c>
      <c r="C40" s="145">
        <v>5.4481000000000002</v>
      </c>
      <c r="D40" s="147" t="s">
        <v>36</v>
      </c>
      <c r="E40" s="5">
        <v>5.718E-3</v>
      </c>
      <c r="F40" s="5">
        <v>3.8E-3</v>
      </c>
      <c r="H40" s="146"/>
      <c r="I40" s="146"/>
      <c r="J40" s="146"/>
      <c r="K40" s="1"/>
      <c r="L40" s="5"/>
      <c r="M40" s="6"/>
      <c r="N40" s="150"/>
      <c r="O40" s="16"/>
      <c r="Q40" s="148"/>
      <c r="R40" s="126"/>
      <c r="S40" s="149"/>
    </row>
    <row r="41" spans="1:19">
      <c r="A41" s="1">
        <v>45566</v>
      </c>
      <c r="B41" s="5">
        <f t="shared" si="1"/>
        <v>-2.0000000000000001E-4</v>
      </c>
      <c r="C41" s="119">
        <v>5.7778999999999998</v>
      </c>
      <c r="D41" s="147" t="s">
        <v>36</v>
      </c>
      <c r="E41" s="5">
        <v>5.3239999999999997E-3</v>
      </c>
      <c r="F41" s="5">
        <v>-2.0000000000000001E-4</v>
      </c>
      <c r="H41" s="146"/>
      <c r="I41" s="146"/>
      <c r="J41" s="146"/>
      <c r="K41" s="1"/>
      <c r="L41" s="5"/>
      <c r="M41" s="6"/>
      <c r="N41" s="150"/>
      <c r="O41" s="16"/>
      <c r="Q41" s="148"/>
      <c r="R41" s="126"/>
      <c r="S41" s="149"/>
    </row>
    <row r="42" spans="1:19">
      <c r="A42" s="1">
        <v>45597</v>
      </c>
      <c r="B42" s="5">
        <f t="shared" si="1"/>
        <v>4.4000000000000003E-3</v>
      </c>
      <c r="C42" s="119">
        <v>6.0534999999999997</v>
      </c>
      <c r="D42" s="147" t="s">
        <v>36</v>
      </c>
      <c r="E42" s="5">
        <v>5.0010000000000002E-3</v>
      </c>
      <c r="F42" s="5">
        <v>4.4000000000000003E-3</v>
      </c>
      <c r="H42" s="146"/>
      <c r="I42" s="146"/>
      <c r="J42" s="146"/>
      <c r="K42" s="1"/>
      <c r="L42" s="5"/>
      <c r="M42" s="6"/>
      <c r="N42" s="150"/>
      <c r="O42" s="16"/>
      <c r="Q42" s="148"/>
      <c r="R42" s="126"/>
      <c r="S42" s="149"/>
    </row>
    <row r="43" spans="1:19">
      <c r="A43" s="1">
        <v>45627</v>
      </c>
      <c r="B43" s="5">
        <f t="shared" si="1"/>
        <v>5.5999999999999999E-3</v>
      </c>
      <c r="C43" s="119">
        <v>6.1923000000000004</v>
      </c>
      <c r="D43" s="147" t="s">
        <v>36</v>
      </c>
      <c r="E43" s="5">
        <v>6.7539999999999996E-3</v>
      </c>
      <c r="F43" s="5">
        <v>5.5999999999999999E-3</v>
      </c>
      <c r="H43" s="146"/>
      <c r="I43" s="146"/>
      <c r="J43" s="146"/>
      <c r="K43" s="1"/>
      <c r="L43" s="5"/>
      <c r="M43" s="6"/>
      <c r="N43" s="150"/>
      <c r="O43" s="16"/>
      <c r="Q43" s="148"/>
      <c r="R43" s="126"/>
      <c r="S43" s="149"/>
    </row>
    <row r="44" spans="1:19">
      <c r="A44" s="1">
        <v>45658</v>
      </c>
      <c r="B44" s="5">
        <f t="shared" si="1"/>
        <v>3.8999999999999994E-3</v>
      </c>
      <c r="C44" s="119">
        <v>6.1762750000000004</v>
      </c>
      <c r="D44" s="147" t="s">
        <v>36</v>
      </c>
      <c r="E44" s="5">
        <v>5.0020000000000012E-3</v>
      </c>
      <c r="F44" s="5">
        <v>3.8999999999999994E-3</v>
      </c>
      <c r="H44" s="146"/>
      <c r="I44" s="146"/>
      <c r="J44" s="146"/>
      <c r="K44" s="1"/>
      <c r="L44" s="5"/>
      <c r="M44" s="6"/>
      <c r="N44" s="150"/>
      <c r="O44" s="16"/>
      <c r="Q44" s="148"/>
      <c r="R44" s="126"/>
      <c r="S44" s="149"/>
    </row>
    <row r="45" spans="1:19">
      <c r="A45" s="1">
        <v>45689</v>
      </c>
      <c r="B45" s="5">
        <f t="shared" si="1"/>
        <v>5.1999999999999998E-3</v>
      </c>
      <c r="C45" s="119">
        <v>6.1602500000000004</v>
      </c>
      <c r="D45" s="147" t="s">
        <v>36</v>
      </c>
      <c r="E45" s="5">
        <v>5.9609999999999993E-3</v>
      </c>
      <c r="F45" s="5">
        <v>5.1999999999999998E-3</v>
      </c>
      <c r="H45" s="146"/>
      <c r="I45" s="146"/>
      <c r="J45" s="146"/>
      <c r="K45" s="1"/>
      <c r="L45" s="5"/>
      <c r="M45" s="6"/>
      <c r="N45" s="150"/>
      <c r="O45" s="16"/>
      <c r="Q45" s="148"/>
      <c r="R45" s="126"/>
      <c r="S45" s="149"/>
    </row>
    <row r="46" spans="1:19">
      <c r="A46" s="1">
        <v>45717</v>
      </c>
      <c r="B46" s="5">
        <f t="shared" si="1"/>
        <v>3.9465331721730834E-3</v>
      </c>
      <c r="C46" s="119">
        <v>6.1442250000000005</v>
      </c>
      <c r="D46" s="147" t="s">
        <v>36</v>
      </c>
      <c r="E46" s="5">
        <v>8.2290000000000002E-3</v>
      </c>
      <c r="F46" s="5">
        <v>3.9465331721730834E-3</v>
      </c>
      <c r="H46" s="146"/>
      <c r="I46" s="146"/>
      <c r="J46" s="146"/>
      <c r="K46" s="1"/>
      <c r="L46" s="5"/>
      <c r="M46" s="6"/>
      <c r="N46" s="150"/>
      <c r="O46" s="16"/>
      <c r="Q46" s="148"/>
      <c r="R46" s="126"/>
      <c r="S46" s="149"/>
    </row>
    <row r="47" spans="1:19">
      <c r="A47" s="1">
        <v>45748</v>
      </c>
      <c r="B47" s="5">
        <f t="shared" si="1"/>
        <v>3.9465331721730834E-3</v>
      </c>
      <c r="C47" s="119">
        <v>6.1282000000000005</v>
      </c>
      <c r="D47" s="147" t="s">
        <v>36</v>
      </c>
      <c r="E47" s="5">
        <v>7.1729999999999997E-3</v>
      </c>
      <c r="F47" s="5">
        <v>3.9465331721730834E-3</v>
      </c>
      <c r="H47" s="146"/>
      <c r="I47" s="146"/>
      <c r="J47" s="146"/>
      <c r="K47" s="1"/>
      <c r="L47" s="5"/>
      <c r="M47" s="6"/>
      <c r="N47" s="150"/>
      <c r="O47" s="16"/>
      <c r="Q47" s="148"/>
      <c r="R47" s="126"/>
      <c r="S47" s="149"/>
    </row>
    <row r="48" spans="1:19">
      <c r="A48" s="1">
        <v>45778</v>
      </c>
      <c r="B48" s="5">
        <f t="shared" si="1"/>
        <v>3.9465331721730834E-3</v>
      </c>
      <c r="C48" s="119">
        <v>6.1121750000000006</v>
      </c>
      <c r="D48" s="147" t="s">
        <v>36</v>
      </c>
      <c r="E48" s="5">
        <v>6.646E-3</v>
      </c>
      <c r="F48" s="5">
        <v>3.9465331721730834E-3</v>
      </c>
      <c r="H48" s="146"/>
      <c r="I48" s="146"/>
      <c r="J48" s="146"/>
      <c r="K48" s="1"/>
      <c r="L48" s="5"/>
      <c r="M48" s="6"/>
      <c r="N48" s="150"/>
      <c r="O48" s="16"/>
      <c r="Q48" s="148"/>
      <c r="R48" s="126"/>
      <c r="S48" s="149"/>
    </row>
    <row r="49" spans="1:19">
      <c r="A49" s="1">
        <v>45809</v>
      </c>
      <c r="B49" s="5">
        <f t="shared" si="1"/>
        <v>3.9465331721730834E-3</v>
      </c>
      <c r="C49" s="119">
        <v>6.0961500000000006</v>
      </c>
      <c r="D49" s="147" t="s">
        <v>36</v>
      </c>
      <c r="E49" s="5">
        <v>7.1729999999999997E-3</v>
      </c>
      <c r="F49" s="5">
        <v>3.9465331721730834E-3</v>
      </c>
      <c r="H49" s="146"/>
      <c r="I49" s="146"/>
      <c r="J49" s="146"/>
      <c r="K49" s="1"/>
      <c r="L49" s="5"/>
      <c r="M49" s="6"/>
      <c r="N49" s="150"/>
      <c r="O49" s="16"/>
      <c r="Q49" s="148"/>
      <c r="R49" s="126"/>
      <c r="S49" s="149"/>
    </row>
    <row r="50" spans="1:19">
      <c r="A50" s="1">
        <v>45839</v>
      </c>
      <c r="B50" s="5">
        <f t="shared" si="1"/>
        <v>3.9465331721730834E-3</v>
      </c>
      <c r="C50" s="119">
        <v>6.0801250000000007</v>
      </c>
      <c r="D50" s="147" t="s">
        <v>36</v>
      </c>
      <c r="E50" s="5">
        <v>7.7010000000000004E-3</v>
      </c>
      <c r="F50" s="5">
        <v>3.9465331721730834E-3</v>
      </c>
      <c r="H50" s="146"/>
      <c r="I50" s="146"/>
      <c r="J50" s="146"/>
      <c r="K50" s="1"/>
      <c r="L50" s="5"/>
      <c r="M50" s="6"/>
      <c r="N50" s="150"/>
      <c r="O50" s="16"/>
      <c r="Q50" s="148"/>
      <c r="R50" s="126"/>
      <c r="S50" s="149"/>
    </row>
    <row r="51" spans="1:19">
      <c r="A51" s="1">
        <v>45870</v>
      </c>
      <c r="B51" s="5">
        <f t="shared" si="1"/>
        <v>3.9465331721730834E-3</v>
      </c>
      <c r="C51" s="119">
        <v>6.0641000000000007</v>
      </c>
      <c r="D51" s="147" t="s">
        <v>36</v>
      </c>
      <c r="E51" s="5">
        <v>7.1729999999999997E-3</v>
      </c>
      <c r="F51" s="5">
        <v>3.9465331721730834E-3</v>
      </c>
      <c r="H51" s="146"/>
      <c r="I51" s="146"/>
      <c r="J51" s="146"/>
      <c r="K51" s="1"/>
      <c r="L51" s="5"/>
      <c r="M51" s="6"/>
      <c r="N51" s="150"/>
      <c r="O51" s="16"/>
      <c r="Q51" s="148"/>
      <c r="R51" s="126"/>
      <c r="S51" s="149"/>
    </row>
    <row r="52" spans="1:19">
      <c r="A52" s="1">
        <v>45901</v>
      </c>
      <c r="B52" s="5">
        <f t="shared" si="1"/>
        <v>3.9465331721730834E-3</v>
      </c>
      <c r="C52" s="119">
        <v>6.0480750000000008</v>
      </c>
      <c r="D52" s="147" t="s">
        <v>36</v>
      </c>
      <c r="E52" s="5">
        <v>8.7569999999999992E-3</v>
      </c>
      <c r="F52" s="5">
        <v>3.9465331721730834E-3</v>
      </c>
      <c r="H52" s="146"/>
      <c r="I52" s="146"/>
      <c r="J52" s="146"/>
      <c r="K52" s="1"/>
      <c r="L52" s="5"/>
      <c r="M52" s="6"/>
      <c r="N52" s="150"/>
      <c r="O52" s="16"/>
      <c r="Q52" s="148"/>
      <c r="R52" s="126"/>
      <c r="S52" s="149"/>
    </row>
    <row r="53" spans="1:19">
      <c r="A53" s="1">
        <v>45931</v>
      </c>
      <c r="B53" s="5">
        <f t="shared" si="1"/>
        <v>3.9465331721730834E-3</v>
      </c>
      <c r="C53" s="119">
        <v>6.0320500000000008</v>
      </c>
      <c r="D53" s="147" t="s">
        <v>36</v>
      </c>
      <c r="E53" s="5">
        <v>7.7010000000000004E-3</v>
      </c>
      <c r="F53" s="5">
        <v>3.9465331721730834E-3</v>
      </c>
      <c r="H53" s="146"/>
      <c r="I53" s="146"/>
      <c r="J53" s="146"/>
      <c r="K53" s="1"/>
      <c r="L53" s="5"/>
      <c r="M53" s="6"/>
      <c r="N53" s="150"/>
      <c r="O53" s="16"/>
      <c r="Q53" s="148"/>
      <c r="R53" s="126"/>
      <c r="S53" s="149"/>
    </row>
    <row r="54" spans="1:19">
      <c r="A54" s="1">
        <v>45962</v>
      </c>
      <c r="B54" s="5">
        <f t="shared" si="1"/>
        <v>3.9465331721730834E-3</v>
      </c>
      <c r="C54" s="119">
        <v>6.0160250000000008</v>
      </c>
      <c r="D54" s="147" t="s">
        <v>36</v>
      </c>
      <c r="E54" s="5">
        <v>8.2290000000000002E-3</v>
      </c>
      <c r="F54" s="5">
        <v>3.9465331721730834E-3</v>
      </c>
      <c r="H54" s="146"/>
      <c r="I54" s="146"/>
      <c r="J54" s="146"/>
      <c r="K54" s="1"/>
      <c r="L54" s="5"/>
      <c r="M54" s="6"/>
      <c r="N54" s="150"/>
      <c r="O54" s="16"/>
      <c r="Q54" s="148"/>
      <c r="R54" s="126"/>
      <c r="S54" s="149"/>
    </row>
    <row r="55" spans="1:19">
      <c r="A55" s="1">
        <v>45992</v>
      </c>
      <c r="B55" s="5">
        <f t="shared" si="1"/>
        <v>3.9465331721730834E-3</v>
      </c>
      <c r="C55" s="119">
        <v>6</v>
      </c>
      <c r="D55" s="147" t="s">
        <v>36</v>
      </c>
      <c r="E55" s="5">
        <v>8.7569999999999992E-3</v>
      </c>
      <c r="F55" s="5">
        <v>3.9465331721730834E-3</v>
      </c>
      <c r="H55" s="146"/>
      <c r="I55" s="146"/>
      <c r="J55" s="146"/>
      <c r="K55" s="1"/>
      <c r="L55" s="5"/>
      <c r="M55" s="6"/>
      <c r="N55" s="150"/>
      <c r="O55" s="16"/>
      <c r="Q55" s="148"/>
      <c r="R55" s="126"/>
      <c r="S55" s="149"/>
    </row>
    <row r="56" spans="1:19">
      <c r="A56" s="1">
        <v>46023</v>
      </c>
      <c r="B56" s="5">
        <f t="shared" si="1"/>
        <v>3.9465331721730834E-3</v>
      </c>
      <c r="C56" s="119">
        <v>6</v>
      </c>
      <c r="D56" s="147" t="s">
        <v>36</v>
      </c>
      <c r="E56" s="5">
        <v>7.1729999999999997E-3</v>
      </c>
      <c r="F56" s="5">
        <v>3.9465331721730834E-3</v>
      </c>
      <c r="H56" s="146"/>
      <c r="I56" s="146"/>
      <c r="J56" s="146"/>
      <c r="K56" s="1"/>
      <c r="L56" s="5"/>
      <c r="M56" s="6"/>
      <c r="N56" s="150"/>
      <c r="O56" s="16"/>
      <c r="Q56" s="148"/>
      <c r="R56" s="126"/>
      <c r="S56" s="149"/>
    </row>
    <row r="57" spans="1:19">
      <c r="A57" s="1">
        <v>46054</v>
      </c>
      <c r="B57" s="5">
        <f t="shared" si="1"/>
        <v>3.9465331721730834E-3</v>
      </c>
      <c r="C57" s="119">
        <v>6</v>
      </c>
      <c r="D57" s="147" t="s">
        <v>36</v>
      </c>
      <c r="E57" s="5">
        <v>8.2290000000000002E-3</v>
      </c>
      <c r="F57" s="5">
        <v>3.9465331721730834E-3</v>
      </c>
      <c r="H57" s="146"/>
      <c r="I57" s="146"/>
      <c r="J57" s="146"/>
      <c r="K57" s="1"/>
      <c r="L57" s="5"/>
      <c r="M57" s="6"/>
      <c r="N57" s="150"/>
      <c r="O57" s="16"/>
      <c r="Q57" s="148"/>
      <c r="R57" s="126"/>
      <c r="S57" s="149"/>
    </row>
    <row r="58" spans="1:19">
      <c r="A58" s="1">
        <v>46082</v>
      </c>
      <c r="B58" s="5">
        <f t="shared" si="1"/>
        <v>2.7901164905321796E-3</v>
      </c>
      <c r="C58" s="119">
        <v>6</v>
      </c>
      <c r="D58" s="147" t="s">
        <v>36</v>
      </c>
      <c r="E58" s="5">
        <v>6.6100000000000004E-3</v>
      </c>
      <c r="F58" s="5">
        <v>2.7901164905321796E-3</v>
      </c>
      <c r="H58" s="146"/>
      <c r="I58" s="146"/>
      <c r="J58" s="146"/>
      <c r="K58" s="1"/>
      <c r="L58" s="5"/>
      <c r="M58" s="6"/>
      <c r="N58" s="150"/>
      <c r="O58" s="16"/>
      <c r="Q58" s="148"/>
      <c r="R58" s="126"/>
      <c r="S58" s="149"/>
    </row>
    <row r="59" spans="1:19">
      <c r="A59" s="1">
        <v>46113</v>
      </c>
      <c r="B59" s="5">
        <f t="shared" si="1"/>
        <v>2.7901164905321796E-3</v>
      </c>
      <c r="C59" s="119">
        <v>6</v>
      </c>
      <c r="D59" s="147" t="s">
        <v>36</v>
      </c>
      <c r="E59" s="5">
        <v>5.1850000000000004E-3</v>
      </c>
      <c r="F59" s="5">
        <v>2.7901164905321796E-3</v>
      </c>
      <c r="H59" s="146"/>
      <c r="I59" s="146"/>
      <c r="J59" s="146"/>
      <c r="K59" s="1"/>
      <c r="L59" s="5"/>
      <c r="M59" s="6"/>
      <c r="N59" s="150"/>
      <c r="O59" s="16"/>
      <c r="Q59" s="148"/>
      <c r="R59" s="126"/>
      <c r="S59" s="149"/>
    </row>
    <row r="60" spans="1:19">
      <c r="A60" s="1">
        <v>46143</v>
      </c>
      <c r="B60" s="5">
        <f t="shared" si="1"/>
        <v>2.7901164905321796E-3</v>
      </c>
      <c r="C60" s="119">
        <v>6</v>
      </c>
      <c r="D60" s="147" t="s">
        <v>36</v>
      </c>
      <c r="E60" s="5">
        <v>7.0850000000000002E-3</v>
      </c>
      <c r="F60" s="5">
        <v>2.7901164905321796E-3</v>
      </c>
      <c r="H60" s="146"/>
      <c r="I60" s="146"/>
      <c r="J60" s="146"/>
      <c r="K60" s="1"/>
      <c r="L60" s="5"/>
      <c r="M60" s="6"/>
      <c r="N60" s="150"/>
      <c r="O60" s="16"/>
      <c r="Q60" s="148"/>
      <c r="R60" s="126"/>
      <c r="S60" s="149"/>
    </row>
    <row r="61" spans="1:19">
      <c r="A61" s="1">
        <v>46174</v>
      </c>
      <c r="B61" s="5">
        <f t="shared" si="1"/>
        <v>2.7901164905321796E-3</v>
      </c>
      <c r="C61" s="119">
        <v>6</v>
      </c>
      <c r="D61" s="147" t="s">
        <v>36</v>
      </c>
      <c r="E61" s="5">
        <v>6.1339999999999997E-3</v>
      </c>
      <c r="F61" s="5">
        <v>2.7901164905321796E-3</v>
      </c>
      <c r="H61" s="146"/>
      <c r="I61" s="146"/>
      <c r="J61" s="146"/>
      <c r="K61" s="1"/>
      <c r="L61" s="5"/>
      <c r="M61" s="6"/>
      <c r="N61" s="150"/>
      <c r="O61" s="16"/>
      <c r="Q61" s="148"/>
      <c r="R61" s="126"/>
      <c r="S61" s="149"/>
    </row>
    <row r="62" spans="1:19">
      <c r="A62" s="1">
        <v>46204</v>
      </c>
      <c r="B62" s="5">
        <f t="shared" si="1"/>
        <v>2.7901164905321796E-3</v>
      </c>
      <c r="C62" s="119">
        <v>6</v>
      </c>
      <c r="D62" s="147" t="s">
        <v>36</v>
      </c>
      <c r="E62" s="5">
        <v>6.1339999999999997E-3</v>
      </c>
      <c r="F62" s="5">
        <v>2.7901164905321796E-3</v>
      </c>
      <c r="H62" s="146"/>
      <c r="I62" s="146"/>
      <c r="J62" s="146"/>
      <c r="K62" s="1"/>
      <c r="L62" s="5"/>
      <c r="M62" s="6"/>
      <c r="N62" s="150"/>
      <c r="O62" s="16"/>
      <c r="Q62" s="148"/>
      <c r="R62" s="126"/>
      <c r="S62" s="149"/>
    </row>
    <row r="63" spans="1:19">
      <c r="A63" s="1">
        <v>46235</v>
      </c>
      <c r="B63" s="5">
        <f t="shared" si="1"/>
        <v>2.7901164905321796E-3</v>
      </c>
      <c r="C63" s="119">
        <v>6</v>
      </c>
      <c r="D63" s="147" t="s">
        <v>36</v>
      </c>
      <c r="E63" s="5">
        <v>6.6100000000000004E-3</v>
      </c>
      <c r="F63" s="5">
        <v>2.7901164905321796E-3</v>
      </c>
      <c r="H63" s="146"/>
      <c r="I63" s="146"/>
      <c r="J63" s="146"/>
      <c r="K63" s="1"/>
      <c r="L63" s="5"/>
      <c r="M63" s="6"/>
      <c r="N63" s="150"/>
      <c r="O63" s="16"/>
      <c r="Q63" s="148"/>
      <c r="R63" s="126"/>
      <c r="S63" s="149"/>
    </row>
    <row r="64" spans="1:19">
      <c r="A64" s="1">
        <v>46266</v>
      </c>
      <c r="B64" s="5">
        <f t="shared" si="1"/>
        <v>2.7901164905321796E-3</v>
      </c>
      <c r="C64" s="119">
        <v>6</v>
      </c>
      <c r="D64" s="147" t="s">
        <v>36</v>
      </c>
      <c r="E64" s="5">
        <v>7.561E-3</v>
      </c>
      <c r="F64" s="5">
        <v>2.7901164905321796E-3</v>
      </c>
      <c r="H64" s="146"/>
      <c r="I64" s="146"/>
      <c r="J64" s="146"/>
      <c r="K64" s="1"/>
      <c r="L64" s="5"/>
      <c r="M64" s="6"/>
      <c r="N64" s="150"/>
      <c r="O64" s="16"/>
      <c r="Q64" s="148"/>
      <c r="R64" s="126"/>
      <c r="S64" s="149"/>
    </row>
    <row r="65" spans="1:19">
      <c r="A65" s="1">
        <v>46296</v>
      </c>
      <c r="B65" s="5">
        <f t="shared" si="1"/>
        <v>2.7901164905321796E-3</v>
      </c>
      <c r="C65" s="119">
        <v>6</v>
      </c>
      <c r="D65" s="147" t="s">
        <v>36</v>
      </c>
      <c r="E65" s="5">
        <v>6.6100000000000004E-3</v>
      </c>
      <c r="F65" s="5">
        <v>2.7901164905321796E-3</v>
      </c>
      <c r="H65" s="146"/>
      <c r="I65" s="146"/>
      <c r="J65" s="146"/>
      <c r="K65" s="1"/>
      <c r="L65" s="5"/>
      <c r="M65" s="6"/>
      <c r="N65" s="150"/>
      <c r="O65" s="16"/>
      <c r="Q65" s="148"/>
      <c r="R65" s="126"/>
      <c r="S65" s="149"/>
    </row>
    <row r="66" spans="1:19">
      <c r="A66" s="1">
        <v>46327</v>
      </c>
      <c r="B66" s="5">
        <f t="shared" si="1"/>
        <v>2.7901164905321796E-3</v>
      </c>
      <c r="C66" s="119">
        <v>6</v>
      </c>
      <c r="D66" s="147" t="s">
        <v>36</v>
      </c>
      <c r="E66" s="5">
        <v>6.6100000000000004E-3</v>
      </c>
      <c r="F66" s="5">
        <v>2.7901164905321796E-3</v>
      </c>
      <c r="H66" s="146"/>
      <c r="I66" s="146"/>
      <c r="J66" s="146"/>
      <c r="K66" s="1"/>
      <c r="L66" s="5"/>
      <c r="M66" s="6"/>
      <c r="N66" s="150"/>
      <c r="O66" s="16"/>
      <c r="Q66" s="148"/>
      <c r="R66" s="126"/>
      <c r="S66" s="149"/>
    </row>
    <row r="67" spans="1:19">
      <c r="A67" s="1">
        <v>46357</v>
      </c>
      <c r="B67" s="5">
        <f t="shared" si="1"/>
        <v>2.7901164905321796E-3</v>
      </c>
      <c r="C67" s="119">
        <v>6</v>
      </c>
      <c r="D67" s="147" t="s">
        <v>36</v>
      </c>
      <c r="E67" s="5">
        <v>6.6100000000000004E-3</v>
      </c>
      <c r="F67" s="5">
        <v>2.7901164905321796E-3</v>
      </c>
      <c r="H67" s="146"/>
      <c r="I67" s="146"/>
      <c r="J67" s="146"/>
      <c r="K67" s="1"/>
      <c r="L67" s="5"/>
      <c r="M67" s="6"/>
      <c r="N67" s="150"/>
      <c r="O67" s="16"/>
      <c r="Q67" s="148"/>
      <c r="R67" s="126"/>
      <c r="S67" s="149"/>
    </row>
    <row r="68" spans="1:19">
      <c r="A68" s="1">
        <v>46388</v>
      </c>
      <c r="B68" s="5">
        <f t="shared" si="1"/>
        <v>2.7901164905321796E-3</v>
      </c>
      <c r="C68" s="119">
        <v>5.9941666666666666</v>
      </c>
      <c r="D68" s="147" t="s">
        <v>36</v>
      </c>
      <c r="E68" s="5">
        <v>6.1339999999999997E-3</v>
      </c>
      <c r="F68" s="5">
        <v>2.7901164905321796E-3</v>
      </c>
      <c r="H68" s="146"/>
      <c r="I68" s="146"/>
      <c r="J68" s="146"/>
      <c r="K68" s="1"/>
      <c r="L68" s="5"/>
      <c r="M68" s="6"/>
      <c r="N68" s="150"/>
      <c r="O68" s="16"/>
      <c r="Q68" s="148"/>
      <c r="R68" s="126"/>
      <c r="S68" s="149"/>
    </row>
    <row r="69" spans="1:19">
      <c r="A69" s="1">
        <v>46419</v>
      </c>
      <c r="B69" s="5">
        <f t="shared" si="1"/>
        <v>2.7901164905321796E-3</v>
      </c>
      <c r="C69" s="119">
        <v>5.9883333333333333</v>
      </c>
      <c r="D69" s="147" t="s">
        <v>36</v>
      </c>
      <c r="E69" s="5">
        <v>7.0850000000000002E-3</v>
      </c>
      <c r="F69" s="5">
        <v>2.7901164905321796E-3</v>
      </c>
      <c r="H69" s="146"/>
      <c r="I69" s="146"/>
      <c r="J69" s="146"/>
      <c r="K69" s="1"/>
      <c r="L69" s="5"/>
      <c r="M69" s="6"/>
      <c r="N69" s="150"/>
      <c r="O69" s="16"/>
      <c r="Q69" s="148"/>
      <c r="R69" s="126"/>
      <c r="S69" s="149"/>
    </row>
    <row r="70" spans="1:19">
      <c r="A70" s="1">
        <v>46447</v>
      </c>
      <c r="B70" s="5">
        <f t="shared" si="1"/>
        <v>2.4662697723036864E-3</v>
      </c>
      <c r="C70" s="119">
        <v>5.9824999999999999</v>
      </c>
      <c r="D70" s="147" t="s">
        <v>36</v>
      </c>
      <c r="E70" s="5">
        <v>4.457E-3</v>
      </c>
      <c r="F70" s="5">
        <v>2.4662697723036864E-3</v>
      </c>
      <c r="H70" s="146"/>
      <c r="I70" s="146"/>
      <c r="J70" s="146"/>
      <c r="K70" s="1"/>
      <c r="L70" s="5"/>
      <c r="M70" s="6"/>
      <c r="N70" s="150"/>
      <c r="O70" s="16"/>
      <c r="Q70" s="148"/>
      <c r="R70" s="126"/>
      <c r="S70" s="149"/>
    </row>
    <row r="71" spans="1:19">
      <c r="A71" s="1">
        <v>46478</v>
      </c>
      <c r="B71" s="5">
        <f t="shared" si="1"/>
        <v>2.4662697723036864E-3</v>
      </c>
      <c r="C71" s="119">
        <v>5.9766666666666666</v>
      </c>
      <c r="D71" s="147" t="s">
        <v>36</v>
      </c>
      <c r="E71" s="5">
        <v>3.676E-3</v>
      </c>
      <c r="F71" s="5">
        <v>2.4662697723036864E-3</v>
      </c>
      <c r="H71" s="146"/>
      <c r="I71" s="146"/>
      <c r="J71" s="146"/>
      <c r="K71" s="1"/>
      <c r="L71" s="5"/>
      <c r="M71" s="6"/>
      <c r="N71" s="150"/>
      <c r="O71" s="16"/>
      <c r="Q71" s="148"/>
      <c r="R71" s="126"/>
      <c r="S71" s="149"/>
    </row>
    <row r="72" spans="1:19">
      <c r="A72" s="1">
        <v>46508</v>
      </c>
      <c r="B72" s="5">
        <f t="shared" si="1"/>
        <v>2.4662697723036864E-3</v>
      </c>
      <c r="C72" s="119">
        <v>5.9708333333333332</v>
      </c>
      <c r="D72" s="147" t="s">
        <v>36</v>
      </c>
      <c r="E72" s="5">
        <v>4.993E-3</v>
      </c>
      <c r="F72" s="5">
        <v>2.4662697723036864E-3</v>
      </c>
      <c r="H72" s="146"/>
      <c r="I72" s="146"/>
      <c r="J72" s="146"/>
      <c r="K72" s="1"/>
      <c r="L72" s="5"/>
      <c r="M72" s="6"/>
      <c r="N72" s="150"/>
      <c r="O72" s="16"/>
      <c r="Q72" s="148"/>
      <c r="R72" s="126"/>
      <c r="S72" s="149"/>
    </row>
    <row r="73" spans="1:19">
      <c r="A73" s="1">
        <v>46539</v>
      </c>
      <c r="B73" s="5">
        <f t="shared" si="1"/>
        <v>2.4662697723036864E-3</v>
      </c>
      <c r="C73" s="119">
        <v>5.9649999999999999</v>
      </c>
      <c r="D73" s="147" t="s">
        <v>36</v>
      </c>
      <c r="E73" s="5">
        <v>2.4659999999999999E-3</v>
      </c>
      <c r="F73" s="5">
        <v>2.4662697723036864E-3</v>
      </c>
      <c r="H73" s="146"/>
      <c r="I73" s="146"/>
      <c r="J73" s="146"/>
      <c r="K73" s="1"/>
      <c r="L73" s="5"/>
      <c r="M73" s="6"/>
      <c r="N73" s="150"/>
      <c r="O73" s="16"/>
      <c r="Q73" s="148"/>
      <c r="R73" s="126"/>
      <c r="S73" s="149"/>
    </row>
    <row r="74" spans="1:19">
      <c r="A74" s="1">
        <v>46569</v>
      </c>
      <c r="B74" s="5">
        <f t="shared" ref="B74:B137" si="2">IF(D74="CAM",E74,F74)</f>
        <v>2.4659999999999999E-3</v>
      </c>
      <c r="C74" s="119">
        <v>5.9591666666666665</v>
      </c>
      <c r="D74" s="147" t="s">
        <v>34</v>
      </c>
      <c r="E74" s="5">
        <v>2.4659999999999999E-3</v>
      </c>
      <c r="F74" s="5">
        <v>2.4662697723036864E-3</v>
      </c>
      <c r="H74" s="146"/>
      <c r="I74" s="146"/>
      <c r="J74" s="146"/>
      <c r="K74" s="1"/>
      <c r="L74" s="5"/>
      <c r="M74" s="6"/>
      <c r="N74" s="150"/>
      <c r="O74" s="16"/>
      <c r="Q74" s="148"/>
      <c r="R74" s="126"/>
      <c r="S74" s="149"/>
    </row>
    <row r="75" spans="1:19">
      <c r="A75" s="1">
        <v>46600</v>
      </c>
      <c r="B75" s="5">
        <f t="shared" si="2"/>
        <v>2.4659999999999999E-3</v>
      </c>
      <c r="C75" s="119">
        <v>5.9533333333333331</v>
      </c>
      <c r="D75" s="147" t="s">
        <v>34</v>
      </c>
      <c r="E75" s="5">
        <v>2.4659999999999999E-3</v>
      </c>
      <c r="F75" s="5">
        <v>2.4662697723036864E-3</v>
      </c>
      <c r="H75" s="146"/>
      <c r="I75" s="146"/>
      <c r="J75" s="146"/>
      <c r="K75" s="1"/>
      <c r="L75" s="5"/>
      <c r="M75" s="6"/>
      <c r="N75" s="150"/>
      <c r="O75" s="16"/>
      <c r="Q75" s="148"/>
      <c r="R75" s="126"/>
      <c r="S75" s="149"/>
    </row>
    <row r="76" spans="1:19">
      <c r="A76" s="1">
        <v>46631</v>
      </c>
      <c r="B76" s="5">
        <f t="shared" si="2"/>
        <v>2.4659999999999999E-3</v>
      </c>
      <c r="C76" s="119">
        <v>5.9474999999999998</v>
      </c>
      <c r="D76" s="147" t="s">
        <v>34</v>
      </c>
      <c r="E76" s="5">
        <v>2.4659999999999999E-3</v>
      </c>
      <c r="F76" s="5">
        <v>2.4662697723036864E-3</v>
      </c>
      <c r="H76" s="146"/>
      <c r="I76" s="146"/>
      <c r="J76" s="146"/>
      <c r="K76" s="1"/>
      <c r="L76" s="5"/>
      <c r="M76" s="6"/>
      <c r="N76" s="150"/>
      <c r="O76" s="16"/>
      <c r="Q76" s="148"/>
      <c r="R76" s="126"/>
      <c r="S76" s="149"/>
    </row>
    <row r="77" spans="1:19">
      <c r="A77" s="1">
        <v>46661</v>
      </c>
      <c r="B77" s="5">
        <f t="shared" si="2"/>
        <v>2.4659999999999999E-3</v>
      </c>
      <c r="C77" s="119">
        <v>5.9416666666666664</v>
      </c>
      <c r="D77" s="147" t="s">
        <v>34</v>
      </c>
      <c r="E77" s="5">
        <v>2.4659999999999999E-3</v>
      </c>
      <c r="F77" s="5">
        <v>2.4662697723036864E-3</v>
      </c>
      <c r="H77" s="146"/>
      <c r="I77" s="146"/>
      <c r="J77" s="146"/>
      <c r="K77" s="1"/>
      <c r="L77" s="5"/>
      <c r="M77" s="6"/>
      <c r="N77" s="150"/>
      <c r="O77" s="16"/>
      <c r="Q77" s="148"/>
      <c r="R77" s="126"/>
      <c r="S77" s="149"/>
    </row>
    <row r="78" spans="1:19">
      <c r="A78" s="1">
        <v>46692</v>
      </c>
      <c r="B78" s="5">
        <f t="shared" si="2"/>
        <v>2.4659999999999999E-3</v>
      </c>
      <c r="C78" s="119">
        <v>5.9358333333333331</v>
      </c>
      <c r="D78" s="147" t="s">
        <v>34</v>
      </c>
      <c r="E78" s="5">
        <v>2.4659999999999999E-3</v>
      </c>
      <c r="F78" s="5">
        <v>2.4662697723036864E-3</v>
      </c>
      <c r="H78" s="146"/>
      <c r="I78" s="146"/>
      <c r="J78" s="146"/>
      <c r="K78" s="1"/>
      <c r="L78" s="5"/>
      <c r="M78" s="6"/>
      <c r="N78" s="150"/>
      <c r="O78" s="16"/>
      <c r="Q78" s="148"/>
      <c r="R78" s="126"/>
      <c r="S78" s="149"/>
    </row>
    <row r="79" spans="1:19">
      <c r="A79" s="1">
        <v>46722</v>
      </c>
      <c r="B79" s="5">
        <f t="shared" si="2"/>
        <v>2.4659999999999999E-3</v>
      </c>
      <c r="C79" s="119">
        <v>5.93</v>
      </c>
      <c r="D79" s="147" t="s">
        <v>34</v>
      </c>
      <c r="E79" s="5">
        <v>2.4659999999999999E-3</v>
      </c>
      <c r="F79" s="5">
        <v>2.4662697723036864E-3</v>
      </c>
      <c r="H79" s="146"/>
      <c r="I79" s="146"/>
      <c r="J79" s="146"/>
      <c r="K79" s="1"/>
      <c r="L79" s="5"/>
      <c r="M79" s="6"/>
      <c r="N79" s="150"/>
      <c r="O79" s="16"/>
      <c r="Q79" s="148"/>
      <c r="R79" s="126"/>
      <c r="S79" s="149"/>
    </row>
    <row r="80" spans="1:19">
      <c r="A80" s="1">
        <v>46753</v>
      </c>
      <c r="B80" s="5">
        <f t="shared" si="2"/>
        <v>2.4659999999999999E-3</v>
      </c>
      <c r="C80" s="119">
        <v>5.9358333333333331</v>
      </c>
      <c r="D80" s="147" t="s">
        <v>34</v>
      </c>
      <c r="E80" s="5">
        <v>2.4659999999999999E-3</v>
      </c>
      <c r="F80" s="5">
        <v>2.4662697723036864E-3</v>
      </c>
      <c r="H80" s="146"/>
      <c r="I80" s="146"/>
      <c r="J80" s="146"/>
      <c r="K80" s="1"/>
      <c r="L80" s="5"/>
      <c r="M80" s="6"/>
      <c r="N80" s="150"/>
      <c r="O80" s="16"/>
      <c r="Q80" s="148"/>
      <c r="R80" s="126"/>
      <c r="S80" s="149"/>
    </row>
    <row r="81" spans="1:19">
      <c r="A81" s="1">
        <v>46784</v>
      </c>
      <c r="B81" s="5">
        <f t="shared" si="2"/>
        <v>2.4659999999999999E-3</v>
      </c>
      <c r="C81" s="119">
        <v>5.9416666666666664</v>
      </c>
      <c r="D81" s="147" t="s">
        <v>34</v>
      </c>
      <c r="E81" s="5">
        <v>2.4659999999999999E-3</v>
      </c>
      <c r="F81" s="5">
        <v>2.4662697723036864E-3</v>
      </c>
      <c r="H81" s="146"/>
      <c r="I81" s="146"/>
      <c r="J81" s="146"/>
      <c r="K81" s="1"/>
      <c r="L81" s="5"/>
      <c r="M81" s="6"/>
      <c r="N81" s="150"/>
      <c r="O81" s="16"/>
      <c r="Q81" s="148"/>
      <c r="R81" s="126"/>
      <c r="S81" s="149"/>
    </row>
    <row r="82" spans="1:19">
      <c r="A82" s="1">
        <v>46813</v>
      </c>
      <c r="B82" s="5">
        <f t="shared" si="2"/>
        <v>2.4659999999999999E-3</v>
      </c>
      <c r="C82" s="119">
        <v>5.9474999999999998</v>
      </c>
      <c r="D82" s="147" t="s">
        <v>34</v>
      </c>
      <c r="E82" s="5">
        <v>2.4659999999999999E-3</v>
      </c>
      <c r="F82" s="5">
        <v>2.4662697723036864E-3</v>
      </c>
      <c r="H82" s="146"/>
      <c r="I82" s="146"/>
      <c r="J82" s="146"/>
      <c r="K82" s="1"/>
      <c r="L82" s="5"/>
      <c r="M82" s="6"/>
      <c r="N82" s="150"/>
      <c r="O82" s="16"/>
      <c r="Q82" s="148"/>
      <c r="R82" s="126"/>
      <c r="S82" s="149"/>
    </row>
    <row r="83" spans="1:19">
      <c r="A83" s="1">
        <v>46844</v>
      </c>
      <c r="B83" s="5">
        <f t="shared" si="2"/>
        <v>2.4659999999999999E-3</v>
      </c>
      <c r="C83" s="119">
        <v>5.9533333333333331</v>
      </c>
      <c r="D83" s="147" t="s">
        <v>34</v>
      </c>
      <c r="E83" s="5">
        <v>2.4659999999999999E-3</v>
      </c>
      <c r="F83" s="5">
        <v>2.4662697723036864E-3</v>
      </c>
      <c r="H83" s="146"/>
      <c r="I83" s="146"/>
      <c r="J83" s="146"/>
      <c r="K83" s="1"/>
      <c r="L83" s="5"/>
      <c r="M83" s="6"/>
      <c r="N83" s="150"/>
      <c r="O83" s="16"/>
      <c r="Q83" s="148"/>
      <c r="R83" s="126"/>
      <c r="S83" s="149"/>
    </row>
    <row r="84" spans="1:19">
      <c r="A84" s="1">
        <v>46874</v>
      </c>
      <c r="B84" s="5">
        <f t="shared" si="2"/>
        <v>2.4659999999999999E-3</v>
      </c>
      <c r="C84" s="119">
        <v>5.9591666666666665</v>
      </c>
      <c r="D84" s="147" t="s">
        <v>34</v>
      </c>
      <c r="E84" s="5">
        <v>2.4659999999999999E-3</v>
      </c>
      <c r="F84" s="5">
        <v>2.4662697723036864E-3</v>
      </c>
      <c r="H84" s="146"/>
      <c r="I84" s="146"/>
      <c r="J84" s="146"/>
      <c r="K84" s="1"/>
      <c r="L84" s="5"/>
      <c r="M84" s="6"/>
      <c r="N84" s="150"/>
      <c r="O84" s="16"/>
      <c r="Q84" s="148"/>
      <c r="R84" s="126"/>
      <c r="S84" s="149"/>
    </row>
    <row r="85" spans="1:19">
      <c r="A85" s="1">
        <v>46905</v>
      </c>
      <c r="B85" s="5">
        <f t="shared" si="2"/>
        <v>2.4659999999999999E-3</v>
      </c>
      <c r="C85" s="119">
        <v>5.9649999999999999</v>
      </c>
      <c r="D85" s="147" t="s">
        <v>34</v>
      </c>
      <c r="E85" s="5">
        <v>2.4659999999999999E-3</v>
      </c>
      <c r="F85" s="5">
        <v>2.4662697723036864E-3</v>
      </c>
      <c r="H85" s="146"/>
      <c r="I85" s="146"/>
      <c r="J85" s="146"/>
      <c r="K85" s="1"/>
      <c r="L85" s="5"/>
      <c r="M85" s="6"/>
      <c r="N85" s="150"/>
      <c r="O85" s="16"/>
      <c r="Q85" s="148"/>
      <c r="R85" s="126"/>
      <c r="S85" s="149"/>
    </row>
    <row r="86" spans="1:19">
      <c r="A86" s="1">
        <v>46935</v>
      </c>
      <c r="B86" s="5">
        <f t="shared" si="2"/>
        <v>2.4659999999999999E-3</v>
      </c>
      <c r="C86" s="119">
        <v>5.9708333333333332</v>
      </c>
      <c r="D86" s="147" t="s">
        <v>34</v>
      </c>
      <c r="E86" s="5">
        <v>2.4659999999999999E-3</v>
      </c>
      <c r="F86" s="5">
        <v>2.4662697723036864E-3</v>
      </c>
      <c r="H86" s="146"/>
      <c r="I86" s="146"/>
      <c r="J86" s="146"/>
      <c r="K86" s="1"/>
      <c r="L86" s="5"/>
      <c r="M86" s="6"/>
      <c r="N86" s="150"/>
      <c r="O86" s="16"/>
      <c r="Q86" s="148"/>
      <c r="R86" s="126"/>
      <c r="S86" s="149"/>
    </row>
    <row r="87" spans="1:19">
      <c r="A87" s="1">
        <v>46966</v>
      </c>
      <c r="B87" s="5">
        <f t="shared" si="2"/>
        <v>2.4659999999999999E-3</v>
      </c>
      <c r="C87" s="119">
        <v>5.9766666666666666</v>
      </c>
      <c r="D87" s="147" t="s">
        <v>34</v>
      </c>
      <c r="E87" s="5">
        <v>2.4659999999999999E-3</v>
      </c>
      <c r="F87" s="5">
        <v>2.4662697723036864E-3</v>
      </c>
      <c r="H87" s="146"/>
      <c r="I87" s="146"/>
      <c r="J87" s="146"/>
      <c r="K87" s="1"/>
      <c r="L87" s="5"/>
      <c r="M87" s="6"/>
      <c r="N87" s="150"/>
      <c r="O87" s="16"/>
      <c r="Q87" s="148"/>
      <c r="R87" s="126"/>
      <c r="S87" s="149"/>
    </row>
    <row r="88" spans="1:19">
      <c r="A88" s="1">
        <v>46997</v>
      </c>
      <c r="B88" s="5">
        <f t="shared" si="2"/>
        <v>2.4659999999999999E-3</v>
      </c>
      <c r="C88" s="119">
        <v>5.9824999999999999</v>
      </c>
      <c r="D88" s="147" t="s">
        <v>34</v>
      </c>
      <c r="E88" s="5">
        <v>2.4659999999999999E-3</v>
      </c>
      <c r="F88" s="5">
        <v>2.4662697723036864E-3</v>
      </c>
      <c r="H88" s="146"/>
      <c r="I88" s="146"/>
      <c r="J88" s="146"/>
      <c r="K88" s="1"/>
      <c r="L88" s="5"/>
      <c r="M88" s="6"/>
      <c r="N88" s="150"/>
      <c r="O88" s="16"/>
      <c r="Q88" s="148"/>
      <c r="R88" s="126"/>
      <c r="S88" s="149"/>
    </row>
    <row r="89" spans="1:19">
      <c r="A89" s="1">
        <v>47027</v>
      </c>
      <c r="B89" s="5">
        <f t="shared" si="2"/>
        <v>2.4659999999999999E-3</v>
      </c>
      <c r="C89" s="119">
        <v>5.9883333333333333</v>
      </c>
      <c r="D89" s="147" t="s">
        <v>34</v>
      </c>
      <c r="E89" s="5">
        <v>2.4659999999999999E-3</v>
      </c>
      <c r="F89" s="5">
        <v>2.4662697723036864E-3</v>
      </c>
      <c r="H89" s="146"/>
      <c r="I89" s="146"/>
      <c r="J89" s="146"/>
      <c r="K89" s="1"/>
      <c r="L89" s="5"/>
      <c r="M89" s="6"/>
      <c r="N89" s="150"/>
      <c r="O89" s="16"/>
      <c r="Q89" s="148"/>
      <c r="R89" s="126"/>
      <c r="S89" s="149"/>
    </row>
    <row r="90" spans="1:19">
      <c r="A90" s="1">
        <v>47058</v>
      </c>
      <c r="B90" s="5">
        <f t="shared" si="2"/>
        <v>2.4659999999999999E-3</v>
      </c>
      <c r="C90" s="119">
        <v>5.9941666666666666</v>
      </c>
      <c r="D90" s="147" t="s">
        <v>34</v>
      </c>
      <c r="E90" s="5">
        <v>2.4659999999999999E-3</v>
      </c>
      <c r="F90" s="5">
        <v>2.4662697723036864E-3</v>
      </c>
      <c r="H90" s="146"/>
      <c r="I90" s="146"/>
      <c r="J90" s="146"/>
      <c r="K90" s="1"/>
      <c r="L90" s="5"/>
      <c r="M90" s="6"/>
      <c r="N90" s="150"/>
      <c r="O90" s="16"/>
      <c r="Q90" s="148"/>
      <c r="R90" s="126"/>
      <c r="S90" s="149"/>
    </row>
    <row r="91" spans="1:19">
      <c r="A91" s="1">
        <v>47088</v>
      </c>
      <c r="B91" s="5">
        <f t="shared" si="2"/>
        <v>2.4659999999999999E-3</v>
      </c>
      <c r="C91" s="119">
        <v>6</v>
      </c>
      <c r="D91" s="147" t="s">
        <v>34</v>
      </c>
      <c r="E91" s="5">
        <v>2.4659999999999999E-3</v>
      </c>
      <c r="F91" s="5">
        <v>2.4662697723036864E-3</v>
      </c>
      <c r="H91" s="146"/>
      <c r="I91" s="146"/>
      <c r="J91" s="146"/>
      <c r="K91" s="1"/>
      <c r="L91" s="5"/>
      <c r="M91" s="6"/>
      <c r="N91" s="150"/>
      <c r="O91" s="16"/>
      <c r="Q91" s="148"/>
      <c r="R91" s="126"/>
      <c r="S91" s="149"/>
    </row>
    <row r="92" spans="1:19">
      <c r="A92" s="1">
        <v>47119</v>
      </c>
      <c r="B92" s="5">
        <f t="shared" si="2"/>
        <v>2.4659999999999999E-3</v>
      </c>
      <c r="C92" s="119">
        <v>6</v>
      </c>
      <c r="D92" s="147" t="s">
        <v>34</v>
      </c>
      <c r="E92" s="5">
        <v>2.4659999999999999E-3</v>
      </c>
      <c r="F92" s="5">
        <v>2.4662697723036864E-3</v>
      </c>
      <c r="H92" s="146"/>
      <c r="I92" s="146"/>
      <c r="J92" s="146"/>
      <c r="K92" s="1"/>
      <c r="L92" s="5"/>
      <c r="M92" s="6"/>
      <c r="N92" s="150"/>
      <c r="O92" s="16"/>
      <c r="Q92" s="148"/>
      <c r="R92" s="126"/>
      <c r="S92" s="149"/>
    </row>
    <row r="93" spans="1:19">
      <c r="A93" s="1">
        <v>47150</v>
      </c>
      <c r="B93" s="5">
        <f t="shared" si="2"/>
        <v>2.4659999999999999E-3</v>
      </c>
      <c r="C93" s="119">
        <v>6</v>
      </c>
      <c r="D93" s="147" t="s">
        <v>34</v>
      </c>
      <c r="E93" s="5">
        <v>2.4659999999999999E-3</v>
      </c>
      <c r="F93" s="5">
        <v>2.4662697723036864E-3</v>
      </c>
      <c r="H93" s="146"/>
      <c r="I93" s="146"/>
      <c r="J93" s="146"/>
      <c r="K93" s="1"/>
      <c r="L93" s="5"/>
      <c r="M93" s="6"/>
      <c r="N93" s="150"/>
      <c r="O93" s="16"/>
      <c r="Q93" s="148"/>
      <c r="R93" s="126"/>
      <c r="S93" s="149"/>
    </row>
    <row r="94" spans="1:19">
      <c r="A94" s="1">
        <v>47178</v>
      </c>
      <c r="B94" s="5">
        <f t="shared" si="2"/>
        <v>2.4659999999999999E-3</v>
      </c>
      <c r="C94" s="119">
        <v>6</v>
      </c>
      <c r="D94" s="147" t="s">
        <v>34</v>
      </c>
      <c r="E94" s="5">
        <v>2.4659999999999999E-3</v>
      </c>
      <c r="F94" s="5">
        <v>2.4662697723036864E-3</v>
      </c>
      <c r="H94" s="146"/>
      <c r="I94" s="146"/>
      <c r="J94" s="146"/>
      <c r="K94" s="1"/>
      <c r="L94" s="5"/>
      <c r="M94" s="6"/>
      <c r="N94" s="150"/>
      <c r="O94" s="16"/>
      <c r="Q94" s="148"/>
      <c r="R94" s="126"/>
      <c r="S94" s="149"/>
    </row>
    <row r="95" spans="1:19">
      <c r="A95" s="1">
        <v>47209</v>
      </c>
      <c r="B95" s="5">
        <f t="shared" si="2"/>
        <v>2.4659999999999999E-3</v>
      </c>
      <c r="C95" s="119">
        <v>6</v>
      </c>
      <c r="D95" s="147" t="s">
        <v>34</v>
      </c>
      <c r="E95" s="5">
        <v>2.4659999999999999E-3</v>
      </c>
      <c r="F95" s="5">
        <v>2.4662697723036864E-3</v>
      </c>
      <c r="H95" s="146"/>
      <c r="I95" s="146"/>
      <c r="J95" s="146"/>
      <c r="K95" s="1"/>
      <c r="L95" s="5"/>
      <c r="M95" s="6"/>
      <c r="N95" s="150"/>
      <c r="O95" s="16"/>
      <c r="Q95" s="148"/>
      <c r="R95" s="126"/>
      <c r="S95" s="149"/>
    </row>
    <row r="96" spans="1:19">
      <c r="A96" s="1">
        <v>47239</v>
      </c>
      <c r="B96" s="5">
        <f t="shared" si="2"/>
        <v>2.4659999999999999E-3</v>
      </c>
      <c r="C96" s="119">
        <v>6</v>
      </c>
      <c r="D96" s="147" t="s">
        <v>34</v>
      </c>
      <c r="E96" s="5">
        <v>2.4659999999999999E-3</v>
      </c>
      <c r="F96" s="5">
        <v>2.4662697723036864E-3</v>
      </c>
      <c r="H96" s="146"/>
      <c r="I96" s="146"/>
      <c r="J96" s="146"/>
      <c r="K96" s="1"/>
      <c r="L96" s="5"/>
      <c r="M96" s="6"/>
      <c r="N96" s="150"/>
      <c r="O96" s="16"/>
      <c r="Q96" s="148"/>
      <c r="R96" s="126"/>
      <c r="S96" s="149"/>
    </row>
    <row r="97" spans="1:19">
      <c r="A97" s="1">
        <v>47270</v>
      </c>
      <c r="B97" s="5">
        <f t="shared" si="2"/>
        <v>2.4659999999999999E-3</v>
      </c>
      <c r="C97" s="119">
        <v>6</v>
      </c>
      <c r="D97" s="147" t="s">
        <v>34</v>
      </c>
      <c r="E97" s="5">
        <v>2.4659999999999999E-3</v>
      </c>
      <c r="F97" s="5">
        <v>2.4662697723036864E-3</v>
      </c>
      <c r="H97" s="146"/>
      <c r="I97" s="146"/>
      <c r="J97" s="146"/>
      <c r="K97" s="1"/>
      <c r="L97" s="5"/>
      <c r="M97" s="6"/>
      <c r="N97" s="150"/>
      <c r="O97" s="16"/>
      <c r="Q97" s="148"/>
      <c r="R97" s="126"/>
      <c r="S97" s="149"/>
    </row>
    <row r="98" spans="1:19">
      <c r="A98" s="1">
        <v>47300</v>
      </c>
      <c r="B98" s="5">
        <f t="shared" si="2"/>
        <v>2.4659999999999999E-3</v>
      </c>
      <c r="C98" s="119">
        <v>6</v>
      </c>
      <c r="D98" s="147" t="s">
        <v>34</v>
      </c>
      <c r="E98" s="5">
        <v>2.4659999999999999E-3</v>
      </c>
      <c r="F98" s="5">
        <v>2.4662697723036864E-3</v>
      </c>
      <c r="H98" s="146"/>
      <c r="I98" s="146"/>
      <c r="J98" s="146"/>
      <c r="K98" s="1"/>
      <c r="L98" s="5"/>
      <c r="M98" s="6"/>
      <c r="N98" s="150"/>
      <c r="O98" s="16"/>
      <c r="Q98" s="148"/>
      <c r="R98" s="126"/>
      <c r="S98" s="149"/>
    </row>
    <row r="99" spans="1:19">
      <c r="A99" s="1">
        <v>47331</v>
      </c>
      <c r="B99" s="5">
        <f t="shared" si="2"/>
        <v>2.4659999999999999E-3</v>
      </c>
      <c r="C99" s="119">
        <v>6</v>
      </c>
      <c r="D99" s="147" t="s">
        <v>34</v>
      </c>
      <c r="E99" s="5">
        <v>2.4659999999999999E-3</v>
      </c>
      <c r="F99" s="5">
        <v>2.4662697723036864E-3</v>
      </c>
      <c r="H99" s="146"/>
      <c r="I99" s="146"/>
      <c r="J99" s="146"/>
      <c r="K99" s="1"/>
      <c r="L99" s="5"/>
      <c r="M99" s="6"/>
      <c r="N99" s="150"/>
      <c r="O99" s="16"/>
      <c r="Q99" s="148"/>
      <c r="R99" s="126"/>
      <c r="S99" s="149"/>
    </row>
    <row r="100" spans="1:19">
      <c r="A100" s="1">
        <v>47362</v>
      </c>
      <c r="B100" s="5">
        <f t="shared" si="2"/>
        <v>2.4659999999999999E-3</v>
      </c>
      <c r="C100" s="119">
        <v>6</v>
      </c>
      <c r="D100" s="147" t="s">
        <v>34</v>
      </c>
      <c r="E100" s="5">
        <v>2.4659999999999999E-3</v>
      </c>
      <c r="F100" s="5">
        <v>2.4662697723036864E-3</v>
      </c>
      <c r="H100" s="146"/>
      <c r="I100" s="146"/>
      <c r="J100" s="146"/>
      <c r="K100" s="1"/>
      <c r="L100" s="5"/>
      <c r="M100" s="6"/>
      <c r="N100" s="150"/>
      <c r="O100" s="16"/>
      <c r="Q100" s="148"/>
      <c r="R100" s="126"/>
      <c r="S100" s="149"/>
    </row>
    <row r="101" spans="1:19">
      <c r="A101" s="1">
        <v>47392</v>
      </c>
      <c r="B101" s="5">
        <f t="shared" si="2"/>
        <v>2.4659999999999999E-3</v>
      </c>
      <c r="C101" s="119">
        <v>6</v>
      </c>
      <c r="D101" s="147" t="s">
        <v>34</v>
      </c>
      <c r="E101" s="5">
        <v>2.4659999999999999E-3</v>
      </c>
      <c r="F101" s="5">
        <v>2.4662697723036864E-3</v>
      </c>
      <c r="H101" s="146"/>
      <c r="I101" s="146"/>
      <c r="J101" s="146"/>
      <c r="K101" s="1"/>
      <c r="L101" s="5"/>
      <c r="M101" s="6"/>
      <c r="N101" s="150"/>
      <c r="O101" s="16"/>
      <c r="Q101" s="148"/>
      <c r="R101" s="126"/>
      <c r="S101" s="149"/>
    </row>
    <row r="102" spans="1:19">
      <c r="A102" s="1">
        <v>47423</v>
      </c>
      <c r="B102" s="5">
        <f t="shared" si="2"/>
        <v>2.4659999999999999E-3</v>
      </c>
      <c r="C102" s="119">
        <v>6</v>
      </c>
      <c r="D102" s="147" t="s">
        <v>34</v>
      </c>
      <c r="E102" s="5">
        <v>2.4659999999999999E-3</v>
      </c>
      <c r="F102" s="5">
        <v>2.4662697723036864E-3</v>
      </c>
      <c r="H102" s="146"/>
      <c r="I102" s="146"/>
      <c r="J102" s="146"/>
      <c r="K102" s="1"/>
      <c r="L102" s="5"/>
      <c r="M102" s="6"/>
      <c r="N102" s="150"/>
      <c r="O102" s="16"/>
      <c r="Q102" s="148"/>
      <c r="R102" s="126"/>
      <c r="S102" s="149"/>
    </row>
    <row r="103" spans="1:19">
      <c r="A103" s="1">
        <v>47453</v>
      </c>
      <c r="B103" s="5">
        <f t="shared" si="2"/>
        <v>2.4659999999999999E-3</v>
      </c>
      <c r="C103" s="119">
        <v>6</v>
      </c>
      <c r="D103" s="147" t="s">
        <v>34</v>
      </c>
      <c r="E103" s="5">
        <v>2.4659999999999999E-3</v>
      </c>
      <c r="F103" s="5">
        <v>2.4662697723036864E-3</v>
      </c>
      <c r="H103" s="146"/>
      <c r="I103" s="146"/>
      <c r="J103" s="146"/>
      <c r="K103" s="1"/>
      <c r="L103" s="5"/>
      <c r="M103" s="6"/>
      <c r="N103" s="150"/>
      <c r="O103" s="16"/>
      <c r="Q103" s="148"/>
      <c r="R103" s="126"/>
      <c r="S103" s="149"/>
    </row>
    <row r="104" spans="1:19">
      <c r="A104" s="1">
        <v>47484</v>
      </c>
      <c r="B104" s="5">
        <f t="shared" si="2"/>
        <v>2.4659999999999999E-3</v>
      </c>
      <c r="C104" s="119">
        <v>6.0049999999999999</v>
      </c>
      <c r="D104" s="147" t="s">
        <v>34</v>
      </c>
      <c r="E104" s="5">
        <v>2.4659999999999999E-3</v>
      </c>
      <c r="F104" s="5">
        <v>2.4662697723036864E-3</v>
      </c>
      <c r="H104" s="146"/>
      <c r="I104" s="146"/>
      <c r="J104" s="146"/>
      <c r="K104" s="1"/>
      <c r="L104" s="5"/>
      <c r="M104" s="6"/>
      <c r="N104" s="150"/>
      <c r="O104" s="16"/>
      <c r="Q104" s="148"/>
      <c r="R104" s="126"/>
      <c r="S104" s="149"/>
    </row>
    <row r="105" spans="1:19">
      <c r="A105" s="1">
        <v>47515</v>
      </c>
      <c r="B105" s="5">
        <f t="shared" si="2"/>
        <v>2.4659999999999999E-3</v>
      </c>
      <c r="C105" s="119">
        <v>6.01</v>
      </c>
      <c r="D105" s="147" t="s">
        <v>34</v>
      </c>
      <c r="E105" s="5">
        <v>2.4659999999999999E-3</v>
      </c>
      <c r="F105" s="5">
        <v>2.4662697723036864E-3</v>
      </c>
      <c r="H105" s="146"/>
      <c r="I105" s="146"/>
      <c r="J105" s="146"/>
      <c r="K105" s="1"/>
      <c r="L105" s="5"/>
      <c r="M105" s="6"/>
      <c r="N105" s="150"/>
      <c r="O105" s="16"/>
      <c r="Q105" s="148"/>
      <c r="R105" s="126"/>
      <c r="S105" s="149"/>
    </row>
    <row r="106" spans="1:19">
      <c r="A106" s="1">
        <v>47543</v>
      </c>
      <c r="B106" s="5">
        <f t="shared" si="2"/>
        <v>2.4659999999999999E-3</v>
      </c>
      <c r="C106" s="119">
        <v>6.0149999999999997</v>
      </c>
      <c r="D106" s="147" t="s">
        <v>34</v>
      </c>
      <c r="E106" s="5">
        <v>2.4659999999999999E-3</v>
      </c>
      <c r="F106" s="5">
        <v>2.4662697723036864E-3</v>
      </c>
      <c r="H106" s="146"/>
      <c r="I106" s="146"/>
      <c r="J106" s="146"/>
      <c r="K106" s="1"/>
      <c r="L106" s="5"/>
      <c r="M106" s="6"/>
      <c r="N106" s="150"/>
      <c r="O106" s="16"/>
      <c r="Q106" s="148"/>
      <c r="R106" s="126"/>
      <c r="S106" s="149"/>
    </row>
    <row r="107" spans="1:19">
      <c r="A107" s="1">
        <v>47574</v>
      </c>
      <c r="B107" s="5">
        <f t="shared" si="2"/>
        <v>2.4659999999999999E-3</v>
      </c>
      <c r="C107" s="119">
        <v>6.02</v>
      </c>
      <c r="D107" s="147" t="s">
        <v>34</v>
      </c>
      <c r="E107" s="5">
        <v>2.4659999999999999E-3</v>
      </c>
      <c r="F107" s="5">
        <v>2.4662697723036864E-3</v>
      </c>
      <c r="H107" s="146"/>
      <c r="I107" s="146"/>
      <c r="J107" s="146"/>
      <c r="K107" s="1"/>
      <c r="L107" s="5"/>
      <c r="M107" s="6"/>
      <c r="N107" s="150"/>
      <c r="O107" s="16"/>
      <c r="Q107" s="148"/>
      <c r="R107" s="126"/>
      <c r="S107" s="149"/>
    </row>
    <row r="108" spans="1:19">
      <c r="A108" s="1">
        <v>47604</v>
      </c>
      <c r="B108" s="5">
        <f t="shared" si="2"/>
        <v>2.4659999999999999E-3</v>
      </c>
      <c r="C108" s="119">
        <v>6.0249999999999995</v>
      </c>
      <c r="D108" s="147" t="s">
        <v>34</v>
      </c>
      <c r="E108" s="5">
        <v>2.4659999999999999E-3</v>
      </c>
      <c r="F108" s="5">
        <v>2.4662697723036864E-3</v>
      </c>
      <c r="H108" s="146"/>
      <c r="I108" s="146"/>
      <c r="J108" s="146"/>
      <c r="K108" s="1"/>
      <c r="L108" s="5"/>
      <c r="M108" s="6"/>
      <c r="N108" s="150"/>
      <c r="O108" s="16"/>
      <c r="Q108" s="148"/>
      <c r="R108" s="126"/>
      <c r="S108" s="149"/>
    </row>
    <row r="109" spans="1:19">
      <c r="A109" s="1">
        <v>47635</v>
      </c>
      <c r="B109" s="5">
        <f t="shared" si="2"/>
        <v>2.4659999999999999E-3</v>
      </c>
      <c r="C109" s="119">
        <v>6.0299999999999994</v>
      </c>
      <c r="D109" s="147" t="s">
        <v>34</v>
      </c>
      <c r="E109" s="5">
        <v>2.4659999999999999E-3</v>
      </c>
      <c r="F109" s="5">
        <v>2.4662697723036864E-3</v>
      </c>
      <c r="H109" s="146"/>
      <c r="I109" s="146"/>
      <c r="J109" s="146"/>
      <c r="K109" s="1"/>
      <c r="L109" s="5"/>
      <c r="M109" s="6"/>
      <c r="N109" s="150"/>
      <c r="O109" s="16"/>
      <c r="Q109" s="148"/>
      <c r="R109" s="126"/>
      <c r="S109" s="149"/>
    </row>
    <row r="110" spans="1:19">
      <c r="A110" s="1">
        <v>47665</v>
      </c>
      <c r="B110" s="5">
        <f t="shared" si="2"/>
        <v>2.4659999999999999E-3</v>
      </c>
      <c r="C110" s="119">
        <v>6.0349999999999993</v>
      </c>
      <c r="D110" s="147" t="s">
        <v>34</v>
      </c>
      <c r="E110" s="5">
        <v>2.4659999999999999E-3</v>
      </c>
      <c r="F110" s="5">
        <v>2.4662697723036864E-3</v>
      </c>
      <c r="H110" s="146"/>
      <c r="I110" s="146"/>
      <c r="J110" s="146"/>
      <c r="K110" s="1"/>
      <c r="L110" s="5"/>
      <c r="M110" s="6"/>
      <c r="N110" s="150"/>
      <c r="O110" s="16"/>
      <c r="Q110" s="148"/>
      <c r="R110" s="126"/>
      <c r="S110" s="149"/>
    </row>
    <row r="111" spans="1:19">
      <c r="A111" s="1">
        <v>47696</v>
      </c>
      <c r="B111" s="5">
        <f t="shared" si="2"/>
        <v>2.4659999999999999E-3</v>
      </c>
      <c r="C111" s="119">
        <v>6.0399999999999991</v>
      </c>
      <c r="D111" s="147" t="s">
        <v>34</v>
      </c>
      <c r="E111" s="5">
        <v>2.4659999999999999E-3</v>
      </c>
      <c r="F111" s="5">
        <v>2.4662697723036864E-3</v>
      </c>
      <c r="H111" s="146"/>
      <c r="I111" s="146"/>
      <c r="J111" s="146"/>
      <c r="K111" s="1"/>
      <c r="L111" s="5"/>
      <c r="M111" s="6"/>
      <c r="N111" s="150"/>
      <c r="O111" s="16"/>
      <c r="Q111" s="148"/>
      <c r="R111" s="126"/>
      <c r="S111" s="149"/>
    </row>
    <row r="112" spans="1:19">
      <c r="A112" s="1">
        <v>47727</v>
      </c>
      <c r="B112" s="5">
        <f t="shared" si="2"/>
        <v>2.4659999999999999E-3</v>
      </c>
      <c r="C112" s="119">
        <v>6.044999999999999</v>
      </c>
      <c r="D112" s="147" t="s">
        <v>34</v>
      </c>
      <c r="E112" s="5">
        <v>2.4659999999999999E-3</v>
      </c>
      <c r="F112" s="5">
        <v>2.4662697723036864E-3</v>
      </c>
      <c r="H112" s="146"/>
      <c r="I112" s="146"/>
      <c r="J112" s="146"/>
      <c r="K112" s="1"/>
      <c r="L112" s="5"/>
      <c r="M112" s="6"/>
      <c r="N112" s="150"/>
      <c r="O112" s="16"/>
      <c r="Q112" s="148"/>
      <c r="R112" s="126"/>
      <c r="S112" s="149"/>
    </row>
    <row r="113" spans="1:19">
      <c r="A113" s="1">
        <v>47757</v>
      </c>
      <c r="B113" s="5">
        <f t="shared" si="2"/>
        <v>2.4659999999999999E-3</v>
      </c>
      <c r="C113" s="119">
        <v>6.0499999999999989</v>
      </c>
      <c r="D113" s="147" t="s">
        <v>34</v>
      </c>
      <c r="E113" s="5">
        <v>2.4659999999999999E-3</v>
      </c>
      <c r="F113" s="5">
        <v>2.4662697723036864E-3</v>
      </c>
      <c r="H113" s="146"/>
      <c r="I113" s="146"/>
      <c r="J113" s="146"/>
      <c r="K113" s="1"/>
      <c r="L113" s="5"/>
      <c r="M113" s="6"/>
      <c r="N113" s="150"/>
      <c r="O113" s="16"/>
      <c r="Q113" s="148"/>
      <c r="R113" s="126"/>
      <c r="S113" s="149"/>
    </row>
    <row r="114" spans="1:19">
      <c r="A114" s="1">
        <v>47788</v>
      </c>
      <c r="B114" s="5">
        <f t="shared" si="2"/>
        <v>2.4659999999999999E-3</v>
      </c>
      <c r="C114" s="119">
        <v>6.0549999999999997</v>
      </c>
      <c r="D114" s="147" t="s">
        <v>34</v>
      </c>
      <c r="E114" s="5">
        <v>2.4659999999999999E-3</v>
      </c>
      <c r="F114" s="5">
        <v>2.4662697723036864E-3</v>
      </c>
      <c r="H114" s="146"/>
      <c r="I114" s="146"/>
      <c r="J114" s="146"/>
      <c r="K114" s="1"/>
      <c r="L114" s="5"/>
      <c r="M114" s="6"/>
      <c r="N114" s="150"/>
      <c r="O114" s="16"/>
      <c r="Q114" s="148"/>
      <c r="R114" s="126"/>
      <c r="S114" s="149"/>
    </row>
    <row r="115" spans="1:19">
      <c r="A115" s="1">
        <v>47818</v>
      </c>
      <c r="B115" s="5">
        <f t="shared" si="2"/>
        <v>2.4659999999999999E-3</v>
      </c>
      <c r="C115" s="119">
        <v>6.06</v>
      </c>
      <c r="D115" s="147" t="s">
        <v>34</v>
      </c>
      <c r="E115" s="5">
        <v>2.4659999999999999E-3</v>
      </c>
      <c r="F115" s="5">
        <v>2.4662697723036864E-3</v>
      </c>
      <c r="G115" s="126"/>
      <c r="H115" s="146"/>
      <c r="I115" s="146"/>
      <c r="J115" s="146"/>
      <c r="K115" s="1"/>
      <c r="L115" s="5"/>
      <c r="M115" s="6"/>
      <c r="N115" s="150"/>
      <c r="O115" s="16"/>
      <c r="P115" s="126"/>
      <c r="Q115" s="148"/>
      <c r="R115" s="53"/>
      <c r="S115" s="149"/>
    </row>
    <row r="116" spans="1:19">
      <c r="A116" s="1">
        <v>47849</v>
      </c>
      <c r="B116" s="5">
        <f t="shared" si="2"/>
        <v>2.4659999999999999E-3</v>
      </c>
      <c r="C116" s="119">
        <v>6.0649999999999995</v>
      </c>
      <c r="D116" s="147" t="s">
        <v>34</v>
      </c>
      <c r="E116" s="5">
        <v>2.4659999999999999E-3</v>
      </c>
      <c r="F116" s="5">
        <v>2.4662697723036864E-3</v>
      </c>
      <c r="H116" s="146"/>
      <c r="I116" s="146"/>
      <c r="J116" s="146"/>
      <c r="K116" s="1"/>
      <c r="L116" s="5"/>
      <c r="M116" s="6"/>
      <c r="N116" s="150"/>
      <c r="O116" s="16"/>
      <c r="Q116" s="148"/>
      <c r="R116" s="126"/>
      <c r="S116" s="149"/>
    </row>
    <row r="117" spans="1:19">
      <c r="A117" s="1">
        <v>47880</v>
      </c>
      <c r="B117" s="5">
        <f t="shared" si="2"/>
        <v>2.4659999999999999E-3</v>
      </c>
      <c r="C117" s="119">
        <v>6.0699999999999994</v>
      </c>
      <c r="D117" s="147" t="s">
        <v>34</v>
      </c>
      <c r="E117" s="5">
        <v>2.4659999999999999E-3</v>
      </c>
      <c r="F117" s="5">
        <v>2.4662697723036864E-3</v>
      </c>
      <c r="H117" s="146"/>
      <c r="I117" s="146"/>
      <c r="J117" s="146"/>
      <c r="K117" s="1"/>
      <c r="L117" s="5"/>
      <c r="M117" s="6"/>
      <c r="N117" s="150"/>
      <c r="O117" s="16"/>
      <c r="Q117" s="148"/>
      <c r="R117" s="126"/>
      <c r="S117" s="149"/>
    </row>
    <row r="118" spans="1:19">
      <c r="A118" s="1">
        <v>47908</v>
      </c>
      <c r="B118" s="5">
        <f t="shared" si="2"/>
        <v>2.4659999999999999E-3</v>
      </c>
      <c r="C118" s="119">
        <v>6.0749999999999993</v>
      </c>
      <c r="D118" s="147" t="s">
        <v>34</v>
      </c>
      <c r="E118" s="5">
        <v>2.4659999999999999E-3</v>
      </c>
      <c r="F118" s="5">
        <v>2.4662697723036864E-3</v>
      </c>
      <c r="H118" s="146"/>
      <c r="I118" s="146"/>
      <c r="J118" s="146"/>
      <c r="K118" s="1"/>
      <c r="L118" s="5"/>
      <c r="M118" s="6"/>
      <c r="N118" s="150"/>
      <c r="O118" s="16"/>
      <c r="Q118" s="148"/>
      <c r="R118" s="126"/>
      <c r="S118" s="149"/>
    </row>
    <row r="119" spans="1:19">
      <c r="A119" s="1">
        <v>47939</v>
      </c>
      <c r="B119" s="5">
        <f t="shared" si="2"/>
        <v>2.4659999999999999E-3</v>
      </c>
      <c r="C119" s="119">
        <v>6.0799999999999992</v>
      </c>
      <c r="D119" s="147" t="s">
        <v>34</v>
      </c>
      <c r="E119" s="5">
        <v>2.4659999999999999E-3</v>
      </c>
      <c r="F119" s="5">
        <v>2.4662697723036864E-3</v>
      </c>
      <c r="H119" s="146"/>
      <c r="I119" s="146"/>
      <c r="J119" s="146"/>
      <c r="K119" s="1"/>
      <c r="L119" s="5"/>
      <c r="M119" s="6"/>
      <c r="N119" s="150"/>
      <c r="O119" s="16"/>
      <c r="Q119" s="148"/>
      <c r="R119" s="126"/>
      <c r="S119" s="149"/>
    </row>
    <row r="120" spans="1:19">
      <c r="A120" s="1">
        <v>47969</v>
      </c>
      <c r="B120" s="5">
        <f t="shared" si="2"/>
        <v>2.4659999999999999E-3</v>
      </c>
      <c r="C120" s="119">
        <v>6.0849999999999991</v>
      </c>
      <c r="D120" s="147" t="s">
        <v>34</v>
      </c>
      <c r="E120" s="5">
        <v>2.4659999999999999E-3</v>
      </c>
      <c r="F120" s="5">
        <v>2.4662697723036864E-3</v>
      </c>
      <c r="H120" s="146"/>
      <c r="I120" s="146"/>
      <c r="J120" s="146"/>
      <c r="K120" s="1"/>
      <c r="L120" s="5"/>
      <c r="M120" s="6"/>
      <c r="N120" s="150"/>
      <c r="O120" s="16"/>
      <c r="Q120" s="148"/>
      <c r="R120" s="126"/>
      <c r="S120" s="149"/>
    </row>
    <row r="121" spans="1:19">
      <c r="A121" s="1">
        <v>48000</v>
      </c>
      <c r="B121" s="5">
        <f t="shared" si="2"/>
        <v>2.4659999999999999E-3</v>
      </c>
      <c r="C121" s="119">
        <v>6.089999999999999</v>
      </c>
      <c r="D121" s="147" t="s">
        <v>34</v>
      </c>
      <c r="E121" s="5">
        <v>2.4659999999999999E-3</v>
      </c>
      <c r="F121" s="5">
        <v>2.4662697723036864E-3</v>
      </c>
      <c r="H121" s="146"/>
      <c r="I121" s="146"/>
      <c r="J121" s="146"/>
      <c r="K121" s="1"/>
      <c r="L121" s="5"/>
      <c r="M121" s="6"/>
      <c r="N121" s="150"/>
      <c r="O121" s="16"/>
      <c r="Q121" s="148"/>
      <c r="R121" s="126"/>
      <c r="S121" s="149"/>
    </row>
    <row r="122" spans="1:19">
      <c r="A122" s="1">
        <v>48030</v>
      </c>
      <c r="B122" s="5">
        <f t="shared" si="2"/>
        <v>2.4659999999999999E-3</v>
      </c>
      <c r="C122" s="119">
        <v>6.0949999999999989</v>
      </c>
      <c r="D122" s="147" t="s">
        <v>34</v>
      </c>
      <c r="E122" s="5">
        <v>2.4659999999999999E-3</v>
      </c>
      <c r="F122" s="5">
        <v>2.4662697723036864E-3</v>
      </c>
      <c r="H122" s="146"/>
      <c r="I122" s="146"/>
      <c r="J122" s="146"/>
      <c r="K122" s="1"/>
      <c r="L122" s="5"/>
      <c r="M122" s="6"/>
      <c r="N122" s="150"/>
      <c r="O122" s="16"/>
      <c r="Q122" s="148"/>
      <c r="R122" s="126"/>
      <c r="S122" s="149"/>
    </row>
    <row r="123" spans="1:19">
      <c r="A123" s="1">
        <v>48061</v>
      </c>
      <c r="B123" s="5">
        <f t="shared" si="2"/>
        <v>2.4659999999999999E-3</v>
      </c>
      <c r="C123" s="119">
        <v>6.0999999999999988</v>
      </c>
      <c r="D123" s="147" t="s">
        <v>34</v>
      </c>
      <c r="E123" s="5">
        <v>2.4659999999999999E-3</v>
      </c>
      <c r="F123" s="5">
        <v>2.4662697723036864E-3</v>
      </c>
      <c r="H123" s="146"/>
      <c r="I123" s="146"/>
      <c r="J123" s="146"/>
      <c r="K123" s="1"/>
      <c r="L123" s="5"/>
      <c r="M123" s="6"/>
      <c r="N123" s="150"/>
      <c r="O123" s="16"/>
      <c r="Q123" s="148"/>
      <c r="R123" s="126"/>
      <c r="S123" s="149"/>
    </row>
    <row r="124" spans="1:19">
      <c r="A124" s="1">
        <v>48092</v>
      </c>
      <c r="B124" s="5">
        <f t="shared" si="2"/>
        <v>2.4659999999999999E-3</v>
      </c>
      <c r="C124" s="119">
        <v>6.1049999999999986</v>
      </c>
      <c r="D124" s="147" t="s">
        <v>34</v>
      </c>
      <c r="E124" s="5">
        <v>2.4659999999999999E-3</v>
      </c>
      <c r="F124" s="5">
        <v>2.4662697723036864E-3</v>
      </c>
      <c r="H124" s="146"/>
      <c r="I124" s="146"/>
      <c r="J124" s="146"/>
      <c r="K124" s="1"/>
      <c r="L124" s="5"/>
      <c r="M124" s="6"/>
      <c r="N124" s="150"/>
      <c r="O124" s="16"/>
      <c r="Q124" s="148"/>
      <c r="R124" s="126"/>
      <c r="S124" s="149"/>
    </row>
    <row r="125" spans="1:19">
      <c r="A125" s="1">
        <v>48122</v>
      </c>
      <c r="B125" s="5">
        <f t="shared" si="2"/>
        <v>2.4659999999999999E-3</v>
      </c>
      <c r="C125" s="119">
        <v>6.1099999999999994</v>
      </c>
      <c r="D125" s="147" t="s">
        <v>34</v>
      </c>
      <c r="E125" s="5">
        <v>2.4659999999999999E-3</v>
      </c>
      <c r="F125" s="5">
        <v>2.4662697723036864E-3</v>
      </c>
      <c r="H125" s="146"/>
      <c r="I125" s="146"/>
      <c r="J125" s="146"/>
      <c r="K125" s="1"/>
      <c r="L125" s="5"/>
      <c r="M125" s="6"/>
      <c r="N125" s="150"/>
      <c r="O125" s="16"/>
      <c r="Q125" s="148"/>
      <c r="R125" s="126"/>
      <c r="S125" s="149"/>
    </row>
    <row r="126" spans="1:19">
      <c r="A126" s="1">
        <v>48153</v>
      </c>
      <c r="B126" s="5">
        <f t="shared" si="2"/>
        <v>2.4659999999999999E-3</v>
      </c>
      <c r="C126" s="119">
        <v>6.1150000000000002</v>
      </c>
      <c r="D126" s="147" t="s">
        <v>34</v>
      </c>
      <c r="E126" s="5">
        <v>2.4659999999999999E-3</v>
      </c>
      <c r="F126" s="5">
        <v>2.4662697723036864E-3</v>
      </c>
      <c r="H126" s="146"/>
      <c r="I126" s="146"/>
      <c r="J126" s="146"/>
      <c r="K126" s="1"/>
      <c r="L126" s="5"/>
      <c r="M126" s="6"/>
      <c r="N126" s="150"/>
      <c r="O126" s="16"/>
      <c r="Q126" s="148"/>
      <c r="R126" s="126"/>
      <c r="S126" s="149"/>
    </row>
    <row r="127" spans="1:19">
      <c r="A127" s="1">
        <v>48183</v>
      </c>
      <c r="B127" s="5">
        <f t="shared" si="2"/>
        <v>2.4659999999999999E-3</v>
      </c>
      <c r="C127" s="119">
        <v>6.12</v>
      </c>
      <c r="D127" s="147" t="s">
        <v>34</v>
      </c>
      <c r="E127" s="5">
        <v>2.4659999999999999E-3</v>
      </c>
      <c r="F127" s="5">
        <v>2.4662697723036864E-3</v>
      </c>
      <c r="H127" s="146"/>
      <c r="I127" s="146"/>
      <c r="J127" s="146"/>
      <c r="K127" s="1"/>
      <c r="L127" s="5"/>
      <c r="M127" s="6"/>
      <c r="N127" s="150"/>
      <c r="O127" s="16"/>
      <c r="Q127" s="148"/>
      <c r="R127" s="126"/>
      <c r="S127" s="149"/>
    </row>
    <row r="128" spans="1:19">
      <c r="A128" s="1">
        <v>48214</v>
      </c>
      <c r="B128" s="5">
        <f t="shared" si="2"/>
        <v>2.4659999999999999E-3</v>
      </c>
      <c r="C128" s="119">
        <v>6.12</v>
      </c>
      <c r="D128" s="147" t="s">
        <v>34</v>
      </c>
      <c r="E128" s="5">
        <v>2.4659999999999999E-3</v>
      </c>
      <c r="F128" s="5">
        <v>2.4662697723036864E-3</v>
      </c>
      <c r="H128" s="146"/>
      <c r="I128" s="146"/>
      <c r="J128" s="146"/>
      <c r="K128" s="1"/>
      <c r="L128" s="5"/>
      <c r="M128" s="6"/>
      <c r="N128" s="150"/>
      <c r="O128" s="16"/>
      <c r="Q128" s="148"/>
      <c r="R128" s="126"/>
      <c r="S128" s="149"/>
    </row>
    <row r="129" spans="1:19">
      <c r="A129" s="1">
        <v>48245</v>
      </c>
      <c r="B129" s="5">
        <f t="shared" si="2"/>
        <v>2.4659999999999999E-3</v>
      </c>
      <c r="C129" s="119">
        <v>6.12</v>
      </c>
      <c r="D129" s="147" t="s">
        <v>34</v>
      </c>
      <c r="E129" s="5">
        <v>2.4659999999999999E-3</v>
      </c>
      <c r="F129" s="5">
        <v>2.4662697723036864E-3</v>
      </c>
      <c r="H129" s="146"/>
      <c r="I129" s="146"/>
      <c r="J129" s="146"/>
      <c r="K129" s="1"/>
      <c r="L129" s="5"/>
      <c r="M129" s="6"/>
      <c r="N129" s="150"/>
      <c r="O129" s="16"/>
      <c r="Q129" s="148"/>
      <c r="R129" s="126"/>
      <c r="S129" s="149"/>
    </row>
    <row r="130" spans="1:19">
      <c r="A130" s="1">
        <v>48274</v>
      </c>
      <c r="B130" s="5">
        <f t="shared" si="2"/>
        <v>2.4659999999999999E-3</v>
      </c>
      <c r="C130" s="119">
        <v>6.12</v>
      </c>
      <c r="D130" s="147" t="s">
        <v>34</v>
      </c>
      <c r="E130" s="5">
        <v>2.4659999999999999E-3</v>
      </c>
      <c r="F130" s="5">
        <v>2.4662697723036864E-3</v>
      </c>
      <c r="H130" s="146"/>
      <c r="I130" s="146"/>
      <c r="J130" s="146"/>
      <c r="K130" s="1"/>
      <c r="L130" s="5"/>
      <c r="M130" s="6"/>
      <c r="N130" s="150"/>
      <c r="O130" s="16"/>
      <c r="Q130" s="148"/>
      <c r="R130" s="126"/>
      <c r="S130" s="149"/>
    </row>
    <row r="131" spans="1:19">
      <c r="A131" s="1">
        <v>48305</v>
      </c>
      <c r="B131" s="5">
        <f t="shared" si="2"/>
        <v>2.4659999999999999E-3</v>
      </c>
      <c r="C131" s="119">
        <v>6.12</v>
      </c>
      <c r="D131" s="147" t="s">
        <v>34</v>
      </c>
      <c r="E131" s="5">
        <v>2.4659999999999999E-3</v>
      </c>
      <c r="F131" s="5">
        <v>2.4662697723036864E-3</v>
      </c>
      <c r="H131" s="146"/>
      <c r="I131" s="146"/>
      <c r="J131" s="146"/>
      <c r="K131" s="1"/>
      <c r="L131" s="5"/>
      <c r="M131" s="6"/>
      <c r="N131" s="150"/>
      <c r="O131" s="16"/>
      <c r="Q131" s="148"/>
      <c r="R131" s="126"/>
      <c r="S131" s="149"/>
    </row>
    <row r="132" spans="1:19">
      <c r="A132" s="1">
        <v>48335</v>
      </c>
      <c r="B132" s="5">
        <f t="shared" si="2"/>
        <v>2.4659999999999999E-3</v>
      </c>
      <c r="C132" s="119">
        <v>6.12</v>
      </c>
      <c r="D132" s="147" t="s">
        <v>34</v>
      </c>
      <c r="E132" s="5">
        <v>2.4659999999999999E-3</v>
      </c>
      <c r="F132" s="5">
        <v>2.4662697723036864E-3</v>
      </c>
      <c r="H132" s="146"/>
      <c r="I132" s="146"/>
      <c r="J132" s="146"/>
      <c r="K132" s="1"/>
      <c r="L132" s="5"/>
      <c r="M132" s="6"/>
      <c r="N132" s="150"/>
      <c r="O132" s="16"/>
      <c r="Q132" s="148"/>
      <c r="R132" s="126"/>
      <c r="S132" s="149"/>
    </row>
    <row r="133" spans="1:19">
      <c r="A133" s="1">
        <v>48366</v>
      </c>
      <c r="B133" s="5">
        <f t="shared" si="2"/>
        <v>2.4659999999999999E-3</v>
      </c>
      <c r="C133" s="119">
        <v>6.12</v>
      </c>
      <c r="D133" s="147" t="s">
        <v>34</v>
      </c>
      <c r="E133" s="5">
        <v>2.4659999999999999E-3</v>
      </c>
      <c r="F133" s="5">
        <v>2.4662697723036864E-3</v>
      </c>
      <c r="H133" s="146"/>
      <c r="I133" s="146"/>
      <c r="J133" s="146"/>
      <c r="K133" s="1"/>
      <c r="L133" s="5"/>
      <c r="M133" s="6"/>
      <c r="N133" s="150"/>
      <c r="O133" s="16"/>
      <c r="Q133" s="148"/>
      <c r="R133" s="126"/>
      <c r="S133" s="149"/>
    </row>
    <row r="134" spans="1:19">
      <c r="A134" s="1">
        <v>48396</v>
      </c>
      <c r="B134" s="5">
        <f t="shared" si="2"/>
        <v>2.4659999999999999E-3</v>
      </c>
      <c r="C134" s="119">
        <v>6.12</v>
      </c>
      <c r="D134" s="147" t="s">
        <v>34</v>
      </c>
      <c r="E134" s="5">
        <v>2.4659999999999999E-3</v>
      </c>
      <c r="F134" s="5">
        <v>2.4662697723036864E-3</v>
      </c>
      <c r="H134" s="146"/>
      <c r="I134" s="146"/>
      <c r="J134" s="146"/>
      <c r="K134" s="1"/>
      <c r="L134" s="5"/>
      <c r="M134" s="6"/>
      <c r="N134" s="150"/>
      <c r="O134" s="16"/>
      <c r="Q134" s="148"/>
      <c r="R134" s="126"/>
      <c r="S134" s="149"/>
    </row>
    <row r="135" spans="1:19">
      <c r="A135" s="1">
        <v>48427</v>
      </c>
      <c r="B135" s="5">
        <f t="shared" si="2"/>
        <v>2.4659999999999999E-3</v>
      </c>
      <c r="C135" s="119">
        <v>6.12</v>
      </c>
      <c r="D135" s="147" t="s">
        <v>34</v>
      </c>
      <c r="E135" s="5">
        <v>2.4659999999999999E-3</v>
      </c>
      <c r="F135" s="5">
        <v>2.4662697723036864E-3</v>
      </c>
      <c r="H135" s="146"/>
      <c r="I135" s="146"/>
      <c r="J135" s="146"/>
      <c r="K135" s="1"/>
      <c r="L135" s="5"/>
      <c r="M135" s="6"/>
      <c r="N135" s="150"/>
      <c r="O135" s="16"/>
      <c r="Q135" s="148"/>
      <c r="R135" s="126"/>
      <c r="S135" s="149"/>
    </row>
    <row r="136" spans="1:19">
      <c r="A136" s="1">
        <v>48458</v>
      </c>
      <c r="B136" s="5">
        <f t="shared" si="2"/>
        <v>2.4659999999999999E-3</v>
      </c>
      <c r="C136" s="119">
        <v>6.12</v>
      </c>
      <c r="D136" s="147" t="s">
        <v>34</v>
      </c>
      <c r="E136" s="5">
        <v>2.4659999999999999E-3</v>
      </c>
      <c r="F136" s="5">
        <v>2.4662697723036864E-3</v>
      </c>
      <c r="H136" s="146"/>
      <c r="I136" s="146"/>
      <c r="J136" s="146"/>
      <c r="K136" s="1"/>
      <c r="L136" s="5"/>
      <c r="M136" s="6"/>
      <c r="N136" s="150"/>
      <c r="O136" s="16"/>
      <c r="Q136" s="148"/>
      <c r="R136" s="126"/>
      <c r="S136" s="149"/>
    </row>
    <row r="137" spans="1:19">
      <c r="A137" s="1">
        <v>48488</v>
      </c>
      <c r="B137" s="5">
        <f t="shared" si="2"/>
        <v>2.4659999999999999E-3</v>
      </c>
      <c r="C137" s="119">
        <v>6.12</v>
      </c>
      <c r="D137" s="147" t="s">
        <v>34</v>
      </c>
      <c r="E137" s="5">
        <v>2.4659999999999999E-3</v>
      </c>
      <c r="F137" s="5">
        <v>2.4662697723036864E-3</v>
      </c>
      <c r="H137" s="146"/>
      <c r="I137" s="146"/>
      <c r="J137" s="146"/>
      <c r="K137" s="1"/>
      <c r="L137" s="5"/>
      <c r="M137" s="6"/>
      <c r="N137" s="150"/>
      <c r="O137" s="16"/>
      <c r="Q137" s="148"/>
      <c r="R137" s="126"/>
      <c r="S137" s="149"/>
    </row>
    <row r="138" spans="1:19">
      <c r="A138" s="1">
        <v>48519</v>
      </c>
      <c r="B138" s="5">
        <f t="shared" ref="B138:B201" si="3">IF(D138="CAM",E138,F138)</f>
        <v>2.4659999999999999E-3</v>
      </c>
      <c r="C138" s="119">
        <v>6.12</v>
      </c>
      <c r="D138" s="147" t="s">
        <v>34</v>
      </c>
      <c r="E138" s="5">
        <v>2.4659999999999999E-3</v>
      </c>
      <c r="F138" s="5">
        <v>2.4662697723036864E-3</v>
      </c>
      <c r="H138" s="146"/>
      <c r="I138" s="146"/>
      <c r="J138" s="146"/>
      <c r="K138" s="1"/>
      <c r="L138" s="5"/>
      <c r="M138" s="6"/>
      <c r="N138" s="150"/>
      <c r="O138" s="16"/>
      <c r="Q138" s="148"/>
      <c r="R138" s="126"/>
      <c r="S138" s="149"/>
    </row>
    <row r="139" spans="1:19">
      <c r="A139" s="1">
        <v>48549</v>
      </c>
      <c r="B139" s="5">
        <f t="shared" si="3"/>
        <v>2.4659999999999999E-3</v>
      </c>
      <c r="C139" s="119">
        <v>6.12</v>
      </c>
      <c r="D139" s="147" t="s">
        <v>34</v>
      </c>
      <c r="E139" s="5">
        <v>2.4659999999999999E-3</v>
      </c>
      <c r="F139" s="5">
        <v>2.4662697723036864E-3</v>
      </c>
      <c r="H139" s="146"/>
      <c r="I139" s="146"/>
      <c r="J139" s="146"/>
      <c r="K139" s="1"/>
      <c r="L139" s="5"/>
      <c r="M139" s="6"/>
      <c r="N139" s="150"/>
      <c r="O139" s="16"/>
      <c r="Q139" s="148"/>
      <c r="R139" s="126"/>
      <c r="S139" s="149"/>
    </row>
    <row r="140" spans="1:19">
      <c r="A140" s="1">
        <v>48580</v>
      </c>
      <c r="B140" s="5">
        <f t="shared" si="3"/>
        <v>2.4659999999999999E-3</v>
      </c>
      <c r="C140" s="119">
        <v>6.12</v>
      </c>
      <c r="D140" s="147" t="s">
        <v>34</v>
      </c>
      <c r="E140" s="5">
        <v>2.4659999999999999E-3</v>
      </c>
      <c r="F140" s="5">
        <v>2.4662697723036864E-3</v>
      </c>
      <c r="H140" s="146"/>
      <c r="I140" s="146"/>
      <c r="J140" s="146"/>
      <c r="K140" s="1"/>
      <c r="L140" s="5"/>
      <c r="M140" s="6"/>
      <c r="N140" s="150"/>
      <c r="O140" s="16"/>
      <c r="Q140" s="148"/>
      <c r="R140" s="126"/>
      <c r="S140" s="149"/>
    </row>
    <row r="141" spans="1:19">
      <c r="A141" s="1">
        <v>48611</v>
      </c>
      <c r="B141" s="5">
        <f t="shared" si="3"/>
        <v>2.4659999999999999E-3</v>
      </c>
      <c r="C141" s="119">
        <v>6.12</v>
      </c>
      <c r="D141" s="147" t="s">
        <v>34</v>
      </c>
      <c r="E141" s="5">
        <v>2.4659999999999999E-3</v>
      </c>
      <c r="F141" s="5">
        <v>2.4662697723036864E-3</v>
      </c>
      <c r="H141" s="146"/>
      <c r="I141" s="146"/>
      <c r="J141" s="146"/>
      <c r="K141" s="1"/>
      <c r="L141" s="5"/>
      <c r="M141" s="6"/>
      <c r="N141" s="150"/>
      <c r="O141" s="16"/>
      <c r="Q141" s="148"/>
      <c r="R141" s="126"/>
      <c r="S141" s="149"/>
    </row>
    <row r="142" spans="1:19">
      <c r="A142" s="1">
        <v>48639</v>
      </c>
      <c r="B142" s="5">
        <f t="shared" si="3"/>
        <v>2.4659999999999999E-3</v>
      </c>
      <c r="C142" s="119">
        <v>6.12</v>
      </c>
      <c r="D142" s="147" t="s">
        <v>34</v>
      </c>
      <c r="E142" s="5">
        <v>2.4659999999999999E-3</v>
      </c>
      <c r="F142" s="5">
        <v>2.4662697723036864E-3</v>
      </c>
      <c r="H142" s="146"/>
      <c r="I142" s="146"/>
      <c r="J142" s="146"/>
      <c r="K142" s="1"/>
      <c r="L142" s="5"/>
      <c r="M142" s="6"/>
      <c r="N142" s="150"/>
      <c r="O142" s="16"/>
      <c r="Q142" s="148"/>
      <c r="R142" s="126"/>
      <c r="S142" s="149"/>
    </row>
    <row r="143" spans="1:19">
      <c r="A143" s="1">
        <v>48670</v>
      </c>
      <c r="B143" s="5">
        <f t="shared" si="3"/>
        <v>2.4659999999999999E-3</v>
      </c>
      <c r="C143" s="119">
        <v>6.12</v>
      </c>
      <c r="D143" s="147" t="s">
        <v>34</v>
      </c>
      <c r="E143" s="5">
        <v>2.4659999999999999E-3</v>
      </c>
      <c r="F143" s="5">
        <v>2.4662697723036864E-3</v>
      </c>
      <c r="H143" s="146"/>
      <c r="I143" s="146"/>
      <c r="J143" s="146"/>
      <c r="K143" s="1"/>
      <c r="L143" s="5"/>
      <c r="M143" s="6"/>
      <c r="N143" s="150"/>
      <c r="O143" s="16"/>
      <c r="Q143" s="148"/>
      <c r="R143" s="126"/>
      <c r="S143" s="149"/>
    </row>
    <row r="144" spans="1:19">
      <c r="A144" s="1">
        <v>48700</v>
      </c>
      <c r="B144" s="5">
        <f t="shared" si="3"/>
        <v>2.4659999999999999E-3</v>
      </c>
      <c r="C144" s="119">
        <v>6.12</v>
      </c>
      <c r="D144" s="147" t="s">
        <v>34</v>
      </c>
      <c r="E144" s="5">
        <v>2.4659999999999999E-3</v>
      </c>
      <c r="F144" s="5">
        <v>2.4662697723036864E-3</v>
      </c>
      <c r="H144" s="146"/>
      <c r="I144" s="146"/>
      <c r="J144" s="146"/>
      <c r="K144" s="1"/>
      <c r="L144" s="5"/>
      <c r="M144" s="6"/>
      <c r="N144" s="150"/>
      <c r="O144" s="16"/>
      <c r="Q144" s="148"/>
      <c r="R144" s="126"/>
      <c r="S144" s="149"/>
    </row>
    <row r="145" spans="1:19">
      <c r="A145" s="1">
        <v>48731</v>
      </c>
      <c r="B145" s="5">
        <f t="shared" si="3"/>
        <v>2.4659999999999999E-3</v>
      </c>
      <c r="C145" s="119">
        <v>6.12</v>
      </c>
      <c r="D145" s="147" t="s">
        <v>34</v>
      </c>
      <c r="E145" s="5">
        <v>2.4659999999999999E-3</v>
      </c>
      <c r="F145" s="5">
        <v>2.4662697723036864E-3</v>
      </c>
      <c r="H145" s="146"/>
      <c r="I145" s="146"/>
      <c r="J145" s="146"/>
      <c r="K145" s="1"/>
      <c r="L145" s="5"/>
      <c r="M145" s="6"/>
      <c r="N145" s="150"/>
      <c r="O145" s="16"/>
      <c r="Q145" s="148"/>
      <c r="R145" s="126"/>
      <c r="S145" s="149"/>
    </row>
    <row r="146" spans="1:19">
      <c r="A146" s="1">
        <v>48761</v>
      </c>
      <c r="B146" s="5">
        <f t="shared" si="3"/>
        <v>2.4659999999999999E-3</v>
      </c>
      <c r="C146" s="119">
        <v>6.12</v>
      </c>
      <c r="D146" s="147" t="s">
        <v>34</v>
      </c>
      <c r="E146" s="5">
        <v>2.4659999999999999E-3</v>
      </c>
      <c r="F146" s="5">
        <v>2.4662697723036864E-3</v>
      </c>
      <c r="H146" s="146"/>
      <c r="I146" s="146"/>
      <c r="J146" s="146"/>
      <c r="K146" s="1"/>
      <c r="L146" s="5"/>
      <c r="M146" s="6"/>
      <c r="N146" s="150"/>
      <c r="O146" s="16"/>
      <c r="Q146" s="148"/>
      <c r="R146" s="126"/>
      <c r="S146" s="149"/>
    </row>
    <row r="147" spans="1:19">
      <c r="A147" s="1">
        <v>48792</v>
      </c>
      <c r="B147" s="5">
        <f t="shared" si="3"/>
        <v>2.4659999999999999E-3</v>
      </c>
      <c r="C147" s="119">
        <v>6.12</v>
      </c>
      <c r="D147" s="147" t="s">
        <v>34</v>
      </c>
      <c r="E147" s="5">
        <v>2.4659999999999999E-3</v>
      </c>
      <c r="F147" s="5">
        <v>2.4662697723036864E-3</v>
      </c>
      <c r="H147" s="146"/>
      <c r="I147" s="146"/>
      <c r="J147" s="146"/>
      <c r="K147" s="1"/>
      <c r="L147" s="5"/>
      <c r="M147" s="6"/>
      <c r="N147" s="150"/>
      <c r="O147" s="16"/>
      <c r="Q147" s="148"/>
      <c r="R147" s="126"/>
      <c r="S147" s="149"/>
    </row>
    <row r="148" spans="1:19">
      <c r="A148" s="1">
        <v>48823</v>
      </c>
      <c r="B148" s="5">
        <f t="shared" si="3"/>
        <v>2.4659999999999999E-3</v>
      </c>
      <c r="C148" s="119">
        <v>6.12</v>
      </c>
      <c r="D148" s="147" t="s">
        <v>34</v>
      </c>
      <c r="E148" s="5">
        <v>2.4659999999999999E-3</v>
      </c>
      <c r="F148" s="5">
        <v>2.4662697723036864E-3</v>
      </c>
      <c r="H148" s="146"/>
      <c r="I148" s="146"/>
      <c r="J148" s="146"/>
      <c r="K148" s="1"/>
      <c r="L148" s="5"/>
      <c r="M148" s="6"/>
      <c r="N148" s="150"/>
      <c r="O148" s="16"/>
      <c r="Q148" s="148"/>
      <c r="R148" s="126"/>
      <c r="S148" s="149"/>
    </row>
    <row r="149" spans="1:19">
      <c r="A149" s="1">
        <v>48853</v>
      </c>
      <c r="B149" s="5">
        <f t="shared" si="3"/>
        <v>2.4659999999999999E-3</v>
      </c>
      <c r="C149" s="119">
        <v>6.12</v>
      </c>
      <c r="D149" s="147" t="s">
        <v>34</v>
      </c>
      <c r="E149" s="5">
        <v>2.4659999999999999E-3</v>
      </c>
      <c r="F149" s="5">
        <v>2.4662697723036864E-3</v>
      </c>
      <c r="H149" s="146"/>
      <c r="I149" s="146"/>
      <c r="J149" s="146"/>
      <c r="K149" s="1"/>
      <c r="L149" s="5"/>
      <c r="M149" s="6"/>
      <c r="N149" s="150"/>
      <c r="O149" s="16"/>
      <c r="Q149" s="148"/>
      <c r="R149" s="126"/>
      <c r="S149" s="149"/>
    </row>
    <row r="150" spans="1:19">
      <c r="A150" s="1">
        <v>48884</v>
      </c>
      <c r="B150" s="5">
        <f t="shared" si="3"/>
        <v>2.4659999999999999E-3</v>
      </c>
      <c r="C150" s="119">
        <v>6.12</v>
      </c>
      <c r="D150" s="147" t="s">
        <v>34</v>
      </c>
      <c r="E150" s="5">
        <v>2.4659999999999999E-3</v>
      </c>
      <c r="F150" s="5">
        <v>2.4662697723036864E-3</v>
      </c>
      <c r="H150" s="146"/>
      <c r="I150" s="146"/>
      <c r="J150" s="146"/>
      <c r="K150" s="1"/>
      <c r="L150" s="5"/>
      <c r="M150" s="6"/>
      <c r="N150" s="150"/>
      <c r="O150" s="16"/>
      <c r="Q150" s="148"/>
      <c r="R150" s="126"/>
      <c r="S150" s="149"/>
    </row>
    <row r="151" spans="1:19">
      <c r="A151" s="1">
        <v>48914</v>
      </c>
      <c r="B151" s="5">
        <f t="shared" si="3"/>
        <v>2.4659999999999999E-3</v>
      </c>
      <c r="C151" s="119">
        <v>6.12</v>
      </c>
      <c r="D151" s="147" t="s">
        <v>34</v>
      </c>
      <c r="E151" s="5">
        <v>2.4659999999999999E-3</v>
      </c>
      <c r="F151" s="5">
        <v>2.4662697723036864E-3</v>
      </c>
      <c r="H151" s="146"/>
      <c r="I151" s="146"/>
      <c r="J151" s="146"/>
      <c r="K151" s="1"/>
      <c r="L151" s="5"/>
      <c r="M151" s="6"/>
      <c r="N151" s="150"/>
      <c r="O151" s="16"/>
      <c r="Q151" s="148"/>
      <c r="R151" s="126"/>
      <c r="S151" s="149"/>
    </row>
    <row r="152" spans="1:19">
      <c r="A152" s="1">
        <v>48945</v>
      </c>
      <c r="B152" s="5">
        <f t="shared" si="3"/>
        <v>2.4659999999999999E-3</v>
      </c>
      <c r="C152" s="119">
        <v>6.12</v>
      </c>
      <c r="D152" s="147" t="s">
        <v>34</v>
      </c>
      <c r="E152" s="5">
        <v>2.4659999999999999E-3</v>
      </c>
      <c r="F152" s="5">
        <v>2.4662697723036864E-3</v>
      </c>
      <c r="H152" s="146"/>
      <c r="I152" s="146"/>
      <c r="J152" s="146"/>
      <c r="K152" s="1"/>
      <c r="L152" s="5"/>
      <c r="M152" s="6"/>
      <c r="N152" s="150"/>
      <c r="O152" s="16"/>
      <c r="Q152" s="148"/>
      <c r="R152" s="126"/>
      <c r="S152" s="149"/>
    </row>
    <row r="153" spans="1:19">
      <c r="A153" s="1">
        <v>48976</v>
      </c>
      <c r="B153" s="5">
        <f t="shared" si="3"/>
        <v>2.4659999999999999E-3</v>
      </c>
      <c r="C153" s="119">
        <v>6.12</v>
      </c>
      <c r="D153" s="147" t="s">
        <v>34</v>
      </c>
      <c r="E153" s="5">
        <v>2.4659999999999999E-3</v>
      </c>
      <c r="F153" s="5">
        <v>2.4662697723036864E-3</v>
      </c>
      <c r="H153" s="146"/>
      <c r="I153" s="146"/>
      <c r="J153" s="146"/>
      <c r="K153" s="1"/>
      <c r="L153" s="5"/>
      <c r="M153" s="6"/>
      <c r="N153" s="150"/>
      <c r="O153" s="16"/>
      <c r="Q153" s="148"/>
      <c r="R153" s="126"/>
      <c r="S153" s="149"/>
    </row>
    <row r="154" spans="1:19">
      <c r="A154" s="1">
        <v>49004</v>
      </c>
      <c r="B154" s="5">
        <f t="shared" si="3"/>
        <v>2.4659999999999999E-3</v>
      </c>
      <c r="C154" s="119">
        <v>6.12</v>
      </c>
      <c r="D154" s="147" t="s">
        <v>34</v>
      </c>
      <c r="E154" s="5">
        <v>2.4659999999999999E-3</v>
      </c>
      <c r="F154" s="5">
        <v>2.4662697723036864E-3</v>
      </c>
      <c r="H154" s="146"/>
      <c r="I154" s="146"/>
      <c r="J154" s="146"/>
      <c r="K154" s="1"/>
      <c r="L154" s="5"/>
      <c r="M154" s="6"/>
      <c r="N154" s="150"/>
      <c r="O154" s="16"/>
      <c r="Q154" s="148"/>
      <c r="R154" s="126"/>
      <c r="S154" s="149"/>
    </row>
    <row r="155" spans="1:19">
      <c r="A155" s="1">
        <v>49035</v>
      </c>
      <c r="B155" s="5">
        <f t="shared" si="3"/>
        <v>2.4659999999999999E-3</v>
      </c>
      <c r="C155" s="119">
        <v>6.12</v>
      </c>
      <c r="D155" s="147" t="s">
        <v>34</v>
      </c>
      <c r="E155" s="5">
        <v>2.4659999999999999E-3</v>
      </c>
      <c r="F155" s="5">
        <v>2.4662697723036864E-3</v>
      </c>
      <c r="H155" s="146"/>
      <c r="I155" s="146"/>
      <c r="J155" s="146"/>
      <c r="K155" s="1"/>
      <c r="L155" s="5"/>
      <c r="M155" s="6"/>
      <c r="N155" s="150"/>
      <c r="O155" s="16"/>
      <c r="Q155" s="148"/>
      <c r="R155" s="126"/>
      <c r="S155" s="149"/>
    </row>
    <row r="156" spans="1:19">
      <c r="A156" s="1">
        <v>49065</v>
      </c>
      <c r="B156" s="5">
        <f t="shared" si="3"/>
        <v>2.4659999999999999E-3</v>
      </c>
      <c r="C156" s="119">
        <v>6.12</v>
      </c>
      <c r="D156" s="147" t="s">
        <v>34</v>
      </c>
      <c r="E156" s="5">
        <v>2.4659999999999999E-3</v>
      </c>
      <c r="F156" s="5">
        <v>2.4662697723036864E-3</v>
      </c>
      <c r="H156" s="146"/>
      <c r="I156" s="146"/>
      <c r="J156" s="146"/>
      <c r="K156" s="1"/>
      <c r="L156" s="5"/>
      <c r="M156" s="6"/>
      <c r="N156" s="150"/>
      <c r="O156" s="16"/>
      <c r="Q156" s="148"/>
      <c r="R156" s="126"/>
      <c r="S156" s="149"/>
    </row>
    <row r="157" spans="1:19">
      <c r="A157" s="1">
        <v>49096</v>
      </c>
      <c r="B157" s="5">
        <f t="shared" si="3"/>
        <v>2.4659999999999999E-3</v>
      </c>
      <c r="C157" s="119">
        <v>6.12</v>
      </c>
      <c r="D157" s="147" t="s">
        <v>34</v>
      </c>
      <c r="E157" s="5">
        <v>2.4659999999999999E-3</v>
      </c>
      <c r="F157" s="5">
        <v>2.4662697723036864E-3</v>
      </c>
      <c r="H157" s="146"/>
      <c r="I157" s="146"/>
      <c r="J157" s="146"/>
      <c r="K157" s="1"/>
      <c r="L157" s="5"/>
      <c r="M157" s="6"/>
      <c r="N157" s="150"/>
      <c r="O157" s="16"/>
      <c r="Q157" s="148"/>
      <c r="R157" s="126"/>
      <c r="S157" s="149"/>
    </row>
    <row r="158" spans="1:19">
      <c r="A158" s="1">
        <v>49126</v>
      </c>
      <c r="B158" s="5">
        <f t="shared" si="3"/>
        <v>2.4659999999999999E-3</v>
      </c>
      <c r="C158" s="119">
        <v>6.12</v>
      </c>
      <c r="D158" s="147" t="s">
        <v>34</v>
      </c>
      <c r="E158" s="5">
        <v>2.4659999999999999E-3</v>
      </c>
      <c r="F158" s="5">
        <v>2.4662697723036864E-3</v>
      </c>
      <c r="H158" s="146"/>
      <c r="I158" s="146"/>
      <c r="J158" s="146"/>
      <c r="K158" s="1"/>
      <c r="L158" s="5"/>
      <c r="M158" s="6"/>
      <c r="N158" s="150"/>
      <c r="O158" s="16"/>
      <c r="Q158" s="148"/>
      <c r="R158" s="126"/>
      <c r="S158" s="149"/>
    </row>
    <row r="159" spans="1:19">
      <c r="A159" s="1">
        <v>49157</v>
      </c>
      <c r="B159" s="5">
        <f t="shared" si="3"/>
        <v>2.3800000000000002E-3</v>
      </c>
      <c r="C159" s="119">
        <v>6.12</v>
      </c>
      <c r="D159" s="147" t="s">
        <v>34</v>
      </c>
      <c r="E159" s="5">
        <v>2.3800000000000002E-3</v>
      </c>
      <c r="F159" s="5">
        <v>2.4662697723036864E-3</v>
      </c>
      <c r="H159" s="146"/>
      <c r="I159" s="146"/>
      <c r="J159" s="146"/>
      <c r="K159" s="1"/>
      <c r="L159" s="5"/>
      <c r="M159" s="6"/>
      <c r="N159" s="150"/>
      <c r="O159" s="16"/>
      <c r="Q159" s="148"/>
      <c r="R159" s="126"/>
      <c r="S159" s="149"/>
    </row>
    <row r="160" spans="1:19">
      <c r="A160" s="1">
        <v>49188</v>
      </c>
      <c r="B160" s="5">
        <f t="shared" si="3"/>
        <v>1.905E-3</v>
      </c>
      <c r="C160" s="119">
        <v>6.12</v>
      </c>
      <c r="D160" s="147" t="s">
        <v>34</v>
      </c>
      <c r="E160" s="5">
        <v>1.905E-3</v>
      </c>
      <c r="F160" s="5">
        <v>2.4662697723036864E-3</v>
      </c>
      <c r="H160" s="146"/>
      <c r="I160" s="146"/>
      <c r="J160" s="146"/>
      <c r="K160" s="1"/>
      <c r="L160" s="5"/>
      <c r="M160" s="6"/>
      <c r="N160" s="150"/>
      <c r="O160" s="16"/>
      <c r="Q160" s="148"/>
      <c r="R160" s="126"/>
      <c r="S160" s="149"/>
    </row>
    <row r="161" spans="1:19">
      <c r="A161" s="1">
        <v>49218</v>
      </c>
      <c r="B161" s="5">
        <f t="shared" si="3"/>
        <v>2.405E-3</v>
      </c>
      <c r="C161" s="119">
        <v>6.12</v>
      </c>
      <c r="D161" s="147" t="s">
        <v>34</v>
      </c>
      <c r="E161" s="5">
        <v>2.405E-3</v>
      </c>
      <c r="F161" s="5">
        <v>2.4662697723036864E-3</v>
      </c>
      <c r="H161" s="146"/>
      <c r="I161" s="146"/>
      <c r="J161" s="146"/>
      <c r="K161" s="1"/>
      <c r="L161" s="5"/>
      <c r="M161" s="6"/>
      <c r="N161" s="150"/>
      <c r="O161" s="16"/>
      <c r="Q161" s="148"/>
      <c r="R161" s="126"/>
      <c r="S161" s="149"/>
    </row>
    <row r="162" spans="1:19">
      <c r="A162" s="1">
        <v>49249</v>
      </c>
      <c r="B162" s="5">
        <f t="shared" si="3"/>
        <v>1.6559999999999999E-3</v>
      </c>
      <c r="C162" s="119">
        <v>6.12</v>
      </c>
      <c r="D162" s="147" t="s">
        <v>34</v>
      </c>
      <c r="E162" s="5">
        <v>1.6559999999999999E-3</v>
      </c>
      <c r="F162" s="5">
        <v>2.4662697723036864E-3</v>
      </c>
      <c r="H162" s="146"/>
      <c r="I162" s="146"/>
      <c r="J162" s="146"/>
      <c r="K162" s="1"/>
      <c r="L162" s="5"/>
      <c r="M162" s="6"/>
      <c r="N162" s="150"/>
      <c r="O162" s="16"/>
      <c r="Q162" s="148"/>
      <c r="R162" s="126"/>
      <c r="S162" s="149"/>
    </row>
    <row r="163" spans="1:19">
      <c r="A163" s="1">
        <v>49279</v>
      </c>
      <c r="B163" s="5">
        <f t="shared" si="3"/>
        <v>1.905E-3</v>
      </c>
      <c r="C163" s="119">
        <v>6.12</v>
      </c>
      <c r="D163" s="147" t="s">
        <v>34</v>
      </c>
      <c r="E163" s="5">
        <v>1.905E-3</v>
      </c>
      <c r="F163" s="5">
        <v>2.4662697723036864E-3</v>
      </c>
      <c r="H163" s="146"/>
      <c r="I163" s="146"/>
      <c r="J163" s="146"/>
      <c r="K163" s="1"/>
      <c r="L163" s="5"/>
      <c r="M163" s="6"/>
      <c r="N163" s="150"/>
      <c r="O163" s="16"/>
      <c r="Q163" s="148"/>
      <c r="R163" s="126"/>
      <c r="S163" s="149"/>
    </row>
    <row r="164" spans="1:19">
      <c r="A164" s="1">
        <v>49310</v>
      </c>
      <c r="B164" s="5">
        <f t="shared" si="3"/>
        <v>1.6559999999999999E-3</v>
      </c>
      <c r="C164" s="119">
        <v>6.12</v>
      </c>
      <c r="D164" s="147" t="s">
        <v>34</v>
      </c>
      <c r="E164" s="5">
        <v>1.6559999999999999E-3</v>
      </c>
      <c r="F164" s="5">
        <v>2.4662697723036864E-3</v>
      </c>
      <c r="H164" s="146"/>
      <c r="I164" s="146"/>
      <c r="J164" s="146"/>
      <c r="K164" s="1"/>
      <c r="L164" s="5"/>
      <c r="M164" s="6"/>
      <c r="N164" s="150"/>
      <c r="O164" s="16"/>
      <c r="Q164" s="148"/>
      <c r="R164" s="126"/>
      <c r="S164" s="149"/>
    </row>
    <row r="165" spans="1:19">
      <c r="A165" s="1">
        <v>49341</v>
      </c>
      <c r="B165" s="5">
        <f t="shared" si="3"/>
        <v>1.6559999999999999E-3</v>
      </c>
      <c r="C165" s="119">
        <v>6.12</v>
      </c>
      <c r="D165" s="147" t="s">
        <v>34</v>
      </c>
      <c r="E165" s="5">
        <v>1.6559999999999999E-3</v>
      </c>
      <c r="F165" s="5">
        <v>2.4662697723036864E-3</v>
      </c>
      <c r="H165" s="146"/>
      <c r="I165" s="146"/>
      <c r="J165" s="146"/>
      <c r="K165" s="1"/>
      <c r="L165" s="5"/>
      <c r="M165" s="6"/>
      <c r="N165" s="150"/>
      <c r="O165" s="16"/>
      <c r="Q165" s="148"/>
      <c r="R165" s="126"/>
      <c r="S165" s="149"/>
    </row>
    <row r="166" spans="1:19">
      <c r="A166" s="1">
        <v>49369</v>
      </c>
      <c r="B166" s="5">
        <f t="shared" si="3"/>
        <v>2.1329999999999999E-3</v>
      </c>
      <c r="C166" s="119">
        <v>6.12</v>
      </c>
      <c r="D166" s="147" t="s">
        <v>34</v>
      </c>
      <c r="E166" s="5">
        <v>2.1329999999999999E-3</v>
      </c>
      <c r="F166" s="5">
        <v>2.4662697723036864E-3</v>
      </c>
      <c r="H166" s="146"/>
      <c r="I166" s="146"/>
      <c r="J166" s="146"/>
      <c r="K166" s="1"/>
      <c r="L166" s="5"/>
      <c r="M166" s="6"/>
      <c r="N166" s="150"/>
      <c r="O166" s="16"/>
      <c r="Q166" s="148"/>
      <c r="R166" s="126"/>
      <c r="S166" s="149"/>
    </row>
    <row r="167" spans="1:19">
      <c r="A167" s="1">
        <v>49400</v>
      </c>
      <c r="B167" s="5">
        <f t="shared" si="3"/>
        <v>1.139E-3</v>
      </c>
      <c r="C167" s="119">
        <v>6.12</v>
      </c>
      <c r="D167" s="147" t="s">
        <v>34</v>
      </c>
      <c r="E167" s="5">
        <v>1.139E-3</v>
      </c>
      <c r="F167" s="5">
        <v>2.4662697723036864E-3</v>
      </c>
      <c r="H167" s="146"/>
      <c r="I167" s="146"/>
      <c r="J167" s="146"/>
      <c r="K167" s="1"/>
      <c r="L167" s="5"/>
      <c r="M167" s="6"/>
      <c r="N167" s="150"/>
      <c r="O167" s="16"/>
      <c r="Q167" s="148"/>
      <c r="R167" s="126"/>
      <c r="S167" s="149"/>
    </row>
    <row r="168" spans="1:19">
      <c r="A168" s="1">
        <v>49430</v>
      </c>
      <c r="B168" s="5">
        <f t="shared" si="3"/>
        <v>1.884E-3</v>
      </c>
      <c r="C168" s="119">
        <v>6.12</v>
      </c>
      <c r="D168" s="147" t="s">
        <v>34</v>
      </c>
      <c r="E168" s="5">
        <v>1.884E-3</v>
      </c>
      <c r="F168" s="5">
        <v>2.4662697723036864E-3</v>
      </c>
      <c r="H168" s="146"/>
      <c r="I168" s="146"/>
      <c r="J168" s="146"/>
      <c r="K168" s="1"/>
      <c r="L168" s="5"/>
      <c r="M168" s="6"/>
      <c r="N168" s="150"/>
      <c r="O168" s="16"/>
      <c r="Q168" s="148"/>
      <c r="R168" s="126"/>
      <c r="S168" s="149"/>
    </row>
    <row r="169" spans="1:19">
      <c r="A169" s="1">
        <v>49461</v>
      </c>
      <c r="B169" s="5">
        <f t="shared" si="3"/>
        <v>1.884E-3</v>
      </c>
      <c r="C169" s="119">
        <v>6.12</v>
      </c>
      <c r="D169" s="147" t="s">
        <v>34</v>
      </c>
      <c r="E169" s="5">
        <v>1.884E-3</v>
      </c>
      <c r="F169" s="5">
        <v>2.4662697723036864E-3</v>
      </c>
      <c r="H169" s="146"/>
      <c r="I169" s="146"/>
      <c r="J169" s="146"/>
      <c r="K169" s="1"/>
      <c r="L169" s="5"/>
      <c r="M169" s="6"/>
      <c r="N169" s="150"/>
      <c r="O169" s="16"/>
      <c r="Q169" s="148"/>
      <c r="R169" s="126"/>
      <c r="S169" s="149"/>
    </row>
    <row r="170" spans="1:19">
      <c r="A170" s="1">
        <v>49491</v>
      </c>
      <c r="B170" s="5">
        <f t="shared" si="3"/>
        <v>1.884E-3</v>
      </c>
      <c r="C170" s="119">
        <v>6.12</v>
      </c>
      <c r="D170" s="147" t="s">
        <v>34</v>
      </c>
      <c r="E170" s="5">
        <v>1.884E-3</v>
      </c>
      <c r="F170" s="5">
        <v>2.4662697723036864E-3</v>
      </c>
      <c r="H170" s="146"/>
      <c r="I170" s="146"/>
      <c r="J170" s="146"/>
      <c r="K170" s="1"/>
      <c r="L170" s="5"/>
      <c r="M170" s="6"/>
      <c r="N170" s="150"/>
      <c r="O170" s="16"/>
      <c r="Q170" s="148"/>
      <c r="R170" s="126"/>
      <c r="S170" s="149"/>
    </row>
    <row r="171" spans="1:19">
      <c r="A171" s="1">
        <v>49522</v>
      </c>
      <c r="B171" s="5">
        <f t="shared" si="3"/>
        <v>1.884E-3</v>
      </c>
      <c r="C171" s="119">
        <v>6.12</v>
      </c>
      <c r="D171" s="147" t="s">
        <v>34</v>
      </c>
      <c r="E171" s="5">
        <v>1.884E-3</v>
      </c>
      <c r="F171" s="5">
        <v>2.4662697723036864E-3</v>
      </c>
      <c r="H171" s="146"/>
      <c r="I171" s="146"/>
      <c r="J171" s="146"/>
      <c r="K171" s="1"/>
      <c r="L171" s="5"/>
      <c r="M171" s="6"/>
      <c r="N171" s="150"/>
      <c r="O171" s="16"/>
      <c r="Q171" s="148"/>
      <c r="R171" s="126"/>
      <c r="S171" s="149"/>
    </row>
    <row r="172" spans="1:19">
      <c r="A172" s="1">
        <v>49553</v>
      </c>
      <c r="B172" s="5">
        <f t="shared" si="3"/>
        <v>2.1329999999999999E-3</v>
      </c>
      <c r="C172" s="119">
        <v>6.12</v>
      </c>
      <c r="D172" s="147" t="s">
        <v>34</v>
      </c>
      <c r="E172" s="5">
        <v>2.1329999999999999E-3</v>
      </c>
      <c r="F172" s="5">
        <v>2.4662697723036864E-3</v>
      </c>
      <c r="H172" s="146"/>
      <c r="I172" s="146"/>
      <c r="J172" s="146"/>
      <c r="K172" s="1"/>
      <c r="L172" s="5"/>
      <c r="M172" s="6"/>
      <c r="N172" s="150"/>
      <c r="O172" s="16"/>
      <c r="Q172" s="148"/>
      <c r="R172" s="126"/>
      <c r="S172" s="149"/>
    </row>
    <row r="173" spans="1:19">
      <c r="A173" s="1">
        <v>49583</v>
      </c>
      <c r="B173" s="5">
        <f t="shared" si="3"/>
        <v>2.382E-3</v>
      </c>
      <c r="C173" s="119">
        <v>6.12</v>
      </c>
      <c r="D173" s="147" t="s">
        <v>34</v>
      </c>
      <c r="E173" s="5">
        <v>2.382E-3</v>
      </c>
      <c r="F173" s="5">
        <v>2.4662697723036864E-3</v>
      </c>
      <c r="H173" s="146"/>
      <c r="I173" s="146"/>
      <c r="J173" s="146"/>
      <c r="K173" s="1"/>
      <c r="L173" s="5"/>
      <c r="M173" s="6"/>
      <c r="N173" s="150"/>
      <c r="O173" s="16"/>
      <c r="Q173" s="148"/>
      <c r="R173" s="126"/>
      <c r="S173" s="149"/>
    </row>
    <row r="174" spans="1:19">
      <c r="A174" s="1">
        <v>49614</v>
      </c>
      <c r="B174" s="5">
        <f t="shared" si="3"/>
        <v>1.387E-3</v>
      </c>
      <c r="C174" s="119">
        <v>6.12</v>
      </c>
      <c r="D174" s="147" t="s">
        <v>34</v>
      </c>
      <c r="E174" s="5">
        <v>1.387E-3</v>
      </c>
      <c r="F174" s="5">
        <v>2.4662697723036864E-3</v>
      </c>
      <c r="H174" s="146"/>
      <c r="I174" s="146"/>
      <c r="J174" s="146"/>
      <c r="K174" s="1"/>
      <c r="L174" s="5"/>
      <c r="M174" s="6"/>
      <c r="N174" s="150"/>
      <c r="O174" s="16"/>
      <c r="Q174" s="148"/>
      <c r="R174" s="126"/>
      <c r="S174" s="149"/>
    </row>
    <row r="175" spans="1:19">
      <c r="A175" s="1">
        <v>49644</v>
      </c>
      <c r="B175" s="5">
        <f t="shared" si="3"/>
        <v>2.1329999999999999E-3</v>
      </c>
      <c r="C175" s="119">
        <v>6.12</v>
      </c>
      <c r="D175" s="147" t="s">
        <v>34</v>
      </c>
      <c r="E175" s="5">
        <v>2.1329999999999999E-3</v>
      </c>
      <c r="F175" s="5">
        <v>2.4662697723036864E-3</v>
      </c>
      <c r="H175" s="146"/>
      <c r="I175" s="146"/>
      <c r="J175" s="146"/>
      <c r="K175" s="1"/>
      <c r="L175" s="5"/>
      <c r="M175" s="6"/>
      <c r="N175" s="150"/>
      <c r="O175" s="16"/>
      <c r="Q175" s="148"/>
      <c r="R175" s="126"/>
      <c r="S175" s="149"/>
    </row>
    <row r="176" spans="1:19">
      <c r="A176" s="1">
        <v>49675</v>
      </c>
      <c r="B176" s="5">
        <f t="shared" si="3"/>
        <v>1.6359999999999999E-3</v>
      </c>
      <c r="C176" s="119">
        <v>6.12</v>
      </c>
      <c r="D176" s="147" t="s">
        <v>34</v>
      </c>
      <c r="E176" s="5">
        <v>1.6359999999999999E-3</v>
      </c>
      <c r="F176" s="5">
        <v>2.4662697723036864E-3</v>
      </c>
      <c r="H176" s="146"/>
      <c r="I176" s="146"/>
      <c r="J176" s="146"/>
      <c r="K176" s="1"/>
      <c r="L176" s="5"/>
      <c r="M176" s="6"/>
      <c r="N176" s="150"/>
      <c r="O176" s="16"/>
      <c r="Q176" s="148"/>
      <c r="R176" s="126"/>
      <c r="S176" s="149"/>
    </row>
    <row r="177" spans="1:19">
      <c r="A177" s="1">
        <v>49706</v>
      </c>
      <c r="B177" s="5">
        <f t="shared" si="3"/>
        <v>1.6359999999999999E-3</v>
      </c>
      <c r="C177" s="119">
        <v>6.12</v>
      </c>
      <c r="D177" s="147" t="s">
        <v>34</v>
      </c>
      <c r="E177" s="5">
        <v>1.6359999999999999E-3</v>
      </c>
      <c r="F177" s="5">
        <v>2.4662697723036864E-3</v>
      </c>
      <c r="H177" s="146"/>
      <c r="I177" s="146"/>
      <c r="J177" s="146"/>
      <c r="K177" s="1"/>
      <c r="L177" s="5"/>
      <c r="M177" s="6"/>
      <c r="N177" s="150"/>
      <c r="O177" s="16"/>
      <c r="Q177" s="148"/>
      <c r="R177" s="126"/>
      <c r="S177" s="149"/>
    </row>
    <row r="178" spans="1:19">
      <c r="A178" s="1">
        <v>49735</v>
      </c>
      <c r="B178" s="5">
        <f t="shared" si="3"/>
        <v>2.0470000000000002E-3</v>
      </c>
      <c r="C178" s="119">
        <v>6.12</v>
      </c>
      <c r="D178" s="147" t="s">
        <v>34</v>
      </c>
      <c r="E178" s="5">
        <v>2.0470000000000002E-3</v>
      </c>
      <c r="F178" s="5">
        <v>2.4662697723036864E-3</v>
      </c>
      <c r="H178" s="146"/>
      <c r="I178" s="146"/>
      <c r="J178" s="146"/>
      <c r="K178" s="1"/>
      <c r="L178" s="5"/>
      <c r="M178" s="6"/>
      <c r="N178" s="150"/>
      <c r="O178" s="16"/>
      <c r="Q178" s="148"/>
      <c r="R178" s="126"/>
      <c r="S178" s="149"/>
    </row>
    <row r="179" spans="1:19">
      <c r="A179" s="1">
        <v>49766</v>
      </c>
      <c r="B179" s="5">
        <f t="shared" si="3"/>
        <v>1.3129999999999999E-3</v>
      </c>
      <c r="C179" s="119">
        <v>6.12</v>
      </c>
      <c r="D179" s="147" t="s">
        <v>34</v>
      </c>
      <c r="E179" s="5">
        <v>1.3129999999999999E-3</v>
      </c>
      <c r="F179" s="5">
        <v>2.4662697723036864E-3</v>
      </c>
      <c r="H179" s="146"/>
      <c r="I179" s="146"/>
      <c r="J179" s="146"/>
      <c r="K179" s="1"/>
      <c r="L179" s="5"/>
      <c r="M179" s="6"/>
      <c r="N179" s="150"/>
      <c r="O179" s="16"/>
      <c r="Q179" s="148"/>
      <c r="R179" s="126"/>
      <c r="S179" s="149"/>
    </row>
    <row r="180" spans="1:19">
      <c r="A180" s="1">
        <v>49796</v>
      </c>
      <c r="B180" s="5">
        <f t="shared" si="3"/>
        <v>1.802E-3</v>
      </c>
      <c r="C180" s="119">
        <v>6.12</v>
      </c>
      <c r="D180" s="147" t="s">
        <v>34</v>
      </c>
      <c r="E180" s="5">
        <v>1.802E-3</v>
      </c>
      <c r="F180" s="5">
        <v>2.4662697723036864E-3</v>
      </c>
      <c r="H180" s="146"/>
      <c r="I180" s="146"/>
      <c r="J180" s="146"/>
      <c r="K180" s="1"/>
      <c r="L180" s="5"/>
      <c r="M180" s="6"/>
      <c r="N180" s="150"/>
      <c r="O180" s="16"/>
      <c r="Q180" s="148"/>
      <c r="R180" s="126"/>
      <c r="S180" s="149"/>
    </row>
    <row r="181" spans="1:19">
      <c r="A181" s="1">
        <v>49827</v>
      </c>
      <c r="B181" s="5">
        <f t="shared" si="3"/>
        <v>1.5579999999999999E-3</v>
      </c>
      <c r="C181" s="119">
        <v>6.12</v>
      </c>
      <c r="D181" s="147" t="s">
        <v>34</v>
      </c>
      <c r="E181" s="5">
        <v>1.5579999999999999E-3</v>
      </c>
      <c r="F181" s="5">
        <v>2.4662697723036864E-3</v>
      </c>
      <c r="H181" s="146"/>
      <c r="I181" s="146"/>
      <c r="J181" s="146"/>
      <c r="K181" s="1"/>
      <c r="L181" s="5"/>
      <c r="M181" s="6"/>
      <c r="N181" s="150"/>
      <c r="O181" s="16"/>
      <c r="Q181" s="148"/>
      <c r="R181" s="126"/>
      <c r="S181" s="149"/>
    </row>
    <row r="182" spans="1:19">
      <c r="A182" s="1">
        <v>49857</v>
      </c>
      <c r="B182" s="5">
        <f t="shared" si="3"/>
        <v>1.802E-3</v>
      </c>
      <c r="C182" s="119">
        <v>6.12</v>
      </c>
      <c r="D182" s="147" t="s">
        <v>34</v>
      </c>
      <c r="E182" s="5">
        <v>1.802E-3</v>
      </c>
      <c r="F182" s="5">
        <v>2.4662697723036864E-3</v>
      </c>
      <c r="H182" s="146"/>
      <c r="I182" s="146"/>
      <c r="J182" s="146"/>
      <c r="K182" s="1"/>
      <c r="L182" s="5"/>
      <c r="M182" s="6"/>
      <c r="N182" s="150"/>
      <c r="O182" s="16"/>
      <c r="Q182" s="148"/>
      <c r="R182" s="126"/>
      <c r="S182" s="149"/>
    </row>
    <row r="183" spans="1:19">
      <c r="A183" s="1">
        <v>49888</v>
      </c>
      <c r="B183" s="5">
        <f t="shared" si="3"/>
        <v>1.5579999999999999E-3</v>
      </c>
      <c r="C183" s="119">
        <v>6.12</v>
      </c>
      <c r="D183" s="147" t="s">
        <v>34</v>
      </c>
      <c r="E183" s="5">
        <v>1.5579999999999999E-3</v>
      </c>
      <c r="F183" s="5">
        <v>2.4662697723036864E-3</v>
      </c>
      <c r="H183" s="146"/>
      <c r="I183" s="146"/>
      <c r="J183" s="146"/>
      <c r="K183" s="1"/>
      <c r="L183" s="5"/>
      <c r="M183" s="6"/>
      <c r="N183" s="150"/>
      <c r="O183" s="16"/>
      <c r="Q183" s="148"/>
      <c r="R183" s="126"/>
      <c r="S183" s="149"/>
    </row>
    <row r="184" spans="1:19">
      <c r="A184" s="1">
        <v>49919</v>
      </c>
      <c r="B184" s="5">
        <f t="shared" si="3"/>
        <v>2.2920000000000002E-3</v>
      </c>
      <c r="C184" s="119">
        <v>6.12</v>
      </c>
      <c r="D184" s="147" t="s">
        <v>34</v>
      </c>
      <c r="E184" s="5">
        <v>2.2920000000000002E-3</v>
      </c>
      <c r="F184" s="5">
        <v>2.4662697723036864E-3</v>
      </c>
      <c r="H184" s="146"/>
      <c r="I184" s="146"/>
      <c r="J184" s="146"/>
      <c r="K184" s="1"/>
      <c r="L184" s="5"/>
      <c r="M184" s="6"/>
      <c r="N184" s="150"/>
      <c r="O184" s="16"/>
      <c r="Q184" s="148"/>
      <c r="R184" s="126"/>
      <c r="S184" s="149"/>
    </row>
    <row r="185" spans="1:19">
      <c r="A185" s="1">
        <v>49949</v>
      </c>
      <c r="B185" s="5">
        <f t="shared" si="3"/>
        <v>1.802E-3</v>
      </c>
      <c r="C185" s="119">
        <v>6.12</v>
      </c>
      <c r="D185" s="147" t="s">
        <v>34</v>
      </c>
      <c r="E185" s="5">
        <v>1.802E-3</v>
      </c>
      <c r="F185" s="5">
        <v>2.4662697723036864E-3</v>
      </c>
      <c r="H185" s="146"/>
      <c r="I185" s="146"/>
      <c r="J185" s="146"/>
      <c r="K185" s="1"/>
      <c r="L185" s="5"/>
      <c r="M185" s="6"/>
      <c r="N185" s="150"/>
      <c r="O185" s="16"/>
      <c r="Q185" s="148"/>
      <c r="R185" s="126"/>
      <c r="S185" s="149"/>
    </row>
    <row r="186" spans="1:19">
      <c r="A186" s="1">
        <v>49980</v>
      </c>
      <c r="B186" s="5">
        <f t="shared" si="3"/>
        <v>2.0470000000000002E-3</v>
      </c>
      <c r="C186" s="119">
        <v>6.12</v>
      </c>
      <c r="D186" s="147" t="s">
        <v>34</v>
      </c>
      <c r="E186" s="5">
        <v>2.0470000000000002E-3</v>
      </c>
      <c r="F186" s="5">
        <v>2.4662697723036864E-3</v>
      </c>
      <c r="H186" s="146"/>
      <c r="I186" s="146"/>
      <c r="J186" s="146"/>
      <c r="K186" s="1"/>
      <c r="L186" s="5"/>
      <c r="M186" s="6"/>
      <c r="N186" s="150"/>
      <c r="O186" s="16"/>
      <c r="Q186" s="148"/>
      <c r="R186" s="126"/>
      <c r="S186" s="149"/>
    </row>
    <row r="187" spans="1:19">
      <c r="A187" s="1">
        <v>50010</v>
      </c>
      <c r="B187" s="5">
        <f t="shared" si="3"/>
        <v>2.2920000000000002E-3</v>
      </c>
      <c r="C187" s="119">
        <v>6.12</v>
      </c>
      <c r="D187" s="147" t="s">
        <v>34</v>
      </c>
      <c r="E187" s="5">
        <v>2.2920000000000002E-3</v>
      </c>
      <c r="F187" s="5">
        <v>2.4662697723036864E-3</v>
      </c>
      <c r="H187" s="146"/>
      <c r="I187" s="146"/>
      <c r="J187" s="146"/>
      <c r="K187" s="1"/>
      <c r="L187" s="5"/>
      <c r="M187" s="6"/>
      <c r="N187" s="150"/>
      <c r="O187" s="16"/>
      <c r="Q187" s="148"/>
      <c r="R187" s="126"/>
      <c r="S187" s="149"/>
    </row>
    <row r="188" spans="1:19">
      <c r="A188" s="1">
        <v>50041</v>
      </c>
      <c r="B188" s="5">
        <f t="shared" si="3"/>
        <v>1.5579999999999999E-3</v>
      </c>
      <c r="C188" s="119">
        <v>6.12</v>
      </c>
      <c r="D188" s="147" t="s">
        <v>34</v>
      </c>
      <c r="E188" s="5">
        <v>1.5579999999999999E-3</v>
      </c>
      <c r="F188" s="5">
        <v>2.4662697723036864E-3</v>
      </c>
      <c r="H188" s="146"/>
      <c r="I188" s="146"/>
      <c r="J188" s="146"/>
      <c r="K188" s="1"/>
      <c r="L188" s="5"/>
      <c r="M188" s="6"/>
      <c r="N188" s="150"/>
      <c r="O188" s="16"/>
      <c r="Q188" s="148"/>
      <c r="R188" s="126"/>
      <c r="S188" s="149"/>
    </row>
    <row r="189" spans="1:19">
      <c r="A189" s="1">
        <v>50072</v>
      </c>
      <c r="B189" s="5">
        <f t="shared" si="3"/>
        <v>2.0470000000000002E-3</v>
      </c>
      <c r="C189" s="119">
        <v>6.12</v>
      </c>
      <c r="D189" s="147" t="s">
        <v>34</v>
      </c>
      <c r="E189" s="5">
        <v>2.0470000000000002E-3</v>
      </c>
      <c r="F189" s="5">
        <v>2.4662697723036864E-3</v>
      </c>
      <c r="H189" s="146"/>
      <c r="I189" s="146"/>
      <c r="J189" s="146"/>
      <c r="K189" s="1"/>
      <c r="L189" s="5"/>
      <c r="M189" s="6"/>
      <c r="N189" s="150"/>
      <c r="O189" s="16"/>
      <c r="Q189" s="148"/>
      <c r="R189" s="126"/>
      <c r="S189" s="149"/>
    </row>
    <row r="190" spans="1:19">
      <c r="A190" s="1">
        <v>50100</v>
      </c>
      <c r="B190" s="5">
        <f t="shared" si="3"/>
        <v>1.884E-3</v>
      </c>
      <c r="C190" s="119">
        <v>6.12</v>
      </c>
      <c r="D190" s="147" t="s">
        <v>34</v>
      </c>
      <c r="E190" s="5">
        <v>1.884E-3</v>
      </c>
      <c r="F190" s="5">
        <v>2.4662697723036864E-3</v>
      </c>
      <c r="H190" s="146"/>
      <c r="I190" s="146"/>
      <c r="J190" s="146"/>
      <c r="K190" s="1"/>
      <c r="L190" s="5"/>
      <c r="M190" s="6"/>
      <c r="N190" s="150"/>
      <c r="O190" s="16"/>
      <c r="Q190" s="148"/>
      <c r="R190" s="126"/>
      <c r="S190" s="149"/>
    </row>
    <row r="191" spans="1:19">
      <c r="A191" s="1">
        <v>50131</v>
      </c>
      <c r="B191" s="5">
        <f t="shared" si="3"/>
        <v>1.139E-3</v>
      </c>
      <c r="C191" s="119">
        <v>6.12</v>
      </c>
      <c r="D191" s="147" t="s">
        <v>34</v>
      </c>
      <c r="E191" s="5">
        <v>1.139E-3</v>
      </c>
      <c r="F191" s="5">
        <v>2.4662697723036864E-3</v>
      </c>
      <c r="H191" s="146"/>
      <c r="I191" s="146"/>
      <c r="J191" s="146"/>
      <c r="K191" s="1"/>
      <c r="L191" s="5"/>
      <c r="M191" s="6"/>
      <c r="N191" s="150"/>
      <c r="O191" s="16"/>
      <c r="Q191" s="148"/>
      <c r="R191" s="126"/>
      <c r="S191" s="149"/>
    </row>
    <row r="192" spans="1:19">
      <c r="A192" s="1">
        <v>50161</v>
      </c>
      <c r="B192" s="5">
        <f t="shared" si="3"/>
        <v>2.1329999999999999E-3</v>
      </c>
      <c r="C192" s="119">
        <v>6.12</v>
      </c>
      <c r="D192" s="147" t="s">
        <v>34</v>
      </c>
      <c r="E192" s="5">
        <v>2.1329999999999999E-3</v>
      </c>
      <c r="F192" s="5">
        <v>2.4662697723036864E-3</v>
      </c>
      <c r="H192" s="146"/>
      <c r="I192" s="146"/>
      <c r="J192" s="146"/>
      <c r="K192" s="1"/>
      <c r="L192" s="5"/>
      <c r="M192" s="6"/>
      <c r="N192" s="150"/>
      <c r="O192" s="16"/>
      <c r="Q192" s="148"/>
      <c r="R192" s="126"/>
      <c r="S192" s="149"/>
    </row>
    <row r="193" spans="1:19">
      <c r="A193" s="1">
        <v>50192</v>
      </c>
      <c r="B193" s="5">
        <f t="shared" si="3"/>
        <v>1.6359999999999999E-3</v>
      </c>
      <c r="C193" s="119">
        <v>6.12</v>
      </c>
      <c r="D193" s="147" t="s">
        <v>34</v>
      </c>
      <c r="E193" s="5">
        <v>1.6359999999999999E-3</v>
      </c>
      <c r="F193" s="5">
        <v>2.4662697723036864E-3</v>
      </c>
      <c r="H193" s="146"/>
      <c r="I193" s="146"/>
      <c r="J193" s="146"/>
      <c r="K193" s="1"/>
      <c r="L193" s="5"/>
      <c r="M193" s="6"/>
      <c r="N193" s="150"/>
      <c r="O193" s="16"/>
      <c r="Q193" s="148"/>
      <c r="R193" s="126"/>
      <c r="S193" s="149"/>
    </row>
    <row r="194" spans="1:19">
      <c r="A194" s="1">
        <v>50222</v>
      </c>
      <c r="B194" s="5">
        <f t="shared" si="3"/>
        <v>1.6359999999999999E-3</v>
      </c>
      <c r="C194" s="119">
        <v>6.12</v>
      </c>
      <c r="D194" s="147" t="s">
        <v>34</v>
      </c>
      <c r="E194" s="5">
        <v>1.6359999999999999E-3</v>
      </c>
      <c r="F194" s="5">
        <v>2.4662697723036864E-3</v>
      </c>
      <c r="H194" s="146"/>
      <c r="I194" s="146"/>
      <c r="J194" s="146"/>
      <c r="K194" s="1"/>
      <c r="L194" s="5"/>
      <c r="M194" s="6"/>
      <c r="N194" s="150"/>
      <c r="O194" s="16"/>
      <c r="Q194" s="148"/>
      <c r="R194" s="126"/>
      <c r="S194" s="149"/>
    </row>
    <row r="195" spans="1:19">
      <c r="A195" s="1">
        <v>50253</v>
      </c>
      <c r="B195" s="5">
        <f t="shared" si="3"/>
        <v>1.884E-3</v>
      </c>
      <c r="C195" s="119">
        <v>6.12</v>
      </c>
      <c r="D195" s="147" t="s">
        <v>34</v>
      </c>
      <c r="E195" s="5">
        <v>1.884E-3</v>
      </c>
      <c r="F195" s="5">
        <v>2.4662697723036864E-3</v>
      </c>
      <c r="H195" s="146"/>
      <c r="I195" s="146"/>
      <c r="J195" s="146"/>
      <c r="K195" s="1"/>
      <c r="L195" s="5"/>
      <c r="M195" s="6"/>
      <c r="N195" s="150"/>
      <c r="O195" s="16"/>
      <c r="Q195" s="148"/>
      <c r="R195" s="126"/>
      <c r="S195" s="149"/>
    </row>
    <row r="196" spans="1:19">
      <c r="A196" s="1">
        <v>50284</v>
      </c>
      <c r="B196" s="5">
        <f t="shared" si="3"/>
        <v>2.382E-3</v>
      </c>
      <c r="C196" s="119">
        <v>6.12</v>
      </c>
      <c r="D196" s="147" t="s">
        <v>34</v>
      </c>
      <c r="E196" s="5">
        <v>2.382E-3</v>
      </c>
      <c r="F196" s="5">
        <v>2.4662697723036864E-3</v>
      </c>
      <c r="H196" s="146"/>
      <c r="I196" s="146"/>
      <c r="J196" s="146"/>
      <c r="K196" s="1"/>
      <c r="L196" s="5"/>
      <c r="M196" s="6"/>
      <c r="N196" s="150"/>
      <c r="O196" s="16"/>
      <c r="Q196" s="148"/>
      <c r="R196" s="126"/>
      <c r="S196" s="149"/>
    </row>
    <row r="197" spans="1:19">
      <c r="A197" s="1">
        <v>50314</v>
      </c>
      <c r="B197" s="5">
        <f t="shared" si="3"/>
        <v>1.884E-3</v>
      </c>
      <c r="C197" s="119">
        <v>6.12</v>
      </c>
      <c r="D197" s="147" t="s">
        <v>34</v>
      </c>
      <c r="E197" s="5">
        <v>1.884E-3</v>
      </c>
      <c r="F197" s="5">
        <v>2.4662697723036864E-3</v>
      </c>
      <c r="H197" s="146"/>
      <c r="I197" s="146"/>
      <c r="J197" s="146"/>
      <c r="K197" s="1"/>
      <c r="L197" s="5"/>
      <c r="M197" s="6"/>
      <c r="N197" s="150"/>
      <c r="O197" s="16"/>
      <c r="Q197" s="148"/>
      <c r="R197" s="126"/>
      <c r="S197" s="149"/>
    </row>
    <row r="198" spans="1:19">
      <c r="A198" s="1">
        <v>50345</v>
      </c>
      <c r="B198" s="5">
        <f t="shared" si="3"/>
        <v>1.884E-3</v>
      </c>
      <c r="C198" s="119">
        <v>6.12</v>
      </c>
      <c r="D198" s="147" t="s">
        <v>34</v>
      </c>
      <c r="E198" s="5">
        <v>1.884E-3</v>
      </c>
      <c r="F198" s="5">
        <v>2.4662697723036864E-3</v>
      </c>
      <c r="H198" s="146"/>
      <c r="I198" s="146"/>
      <c r="J198" s="146"/>
      <c r="K198" s="1"/>
      <c r="L198" s="5"/>
      <c r="M198" s="6"/>
      <c r="N198" s="150"/>
      <c r="O198" s="16"/>
      <c r="Q198" s="148"/>
      <c r="R198" s="126"/>
      <c r="S198" s="149"/>
    </row>
    <row r="199" spans="1:19">
      <c r="A199" s="1">
        <v>50375</v>
      </c>
      <c r="B199" s="5">
        <f t="shared" si="3"/>
        <v>1.884E-3</v>
      </c>
      <c r="C199" s="119">
        <v>6.12</v>
      </c>
      <c r="D199" s="147" t="s">
        <v>34</v>
      </c>
      <c r="E199" s="5">
        <v>1.884E-3</v>
      </c>
      <c r="F199" s="5">
        <v>2.4662697723036864E-3</v>
      </c>
      <c r="H199" s="146"/>
      <c r="I199" s="146"/>
      <c r="J199" s="146"/>
      <c r="K199" s="1"/>
      <c r="L199" s="5"/>
      <c r="M199" s="6"/>
      <c r="N199" s="150"/>
      <c r="O199" s="16"/>
      <c r="Q199" s="148"/>
      <c r="R199" s="126"/>
      <c r="S199" s="149"/>
    </row>
    <row r="200" spans="1:19">
      <c r="A200" s="1">
        <v>50406</v>
      </c>
      <c r="B200" s="5">
        <f t="shared" si="3"/>
        <v>1.6359999999999999E-3</v>
      </c>
      <c r="C200" s="119">
        <v>6.12</v>
      </c>
      <c r="D200" s="147" t="s">
        <v>34</v>
      </c>
      <c r="E200" s="5">
        <v>1.6359999999999999E-3</v>
      </c>
      <c r="F200" s="5">
        <v>2.4662697723036864E-3</v>
      </c>
      <c r="H200" s="146"/>
      <c r="I200" s="146"/>
      <c r="J200" s="146"/>
      <c r="K200" s="1"/>
      <c r="L200" s="5"/>
      <c r="M200" s="6"/>
      <c r="N200" s="150"/>
      <c r="O200" s="16"/>
      <c r="Q200" s="148"/>
      <c r="R200" s="126"/>
      <c r="S200" s="149"/>
    </row>
    <row r="201" spans="1:19">
      <c r="A201" s="1">
        <v>50437</v>
      </c>
      <c r="B201" s="5">
        <f t="shared" si="3"/>
        <v>2.1329999999999999E-3</v>
      </c>
      <c r="C201" s="119">
        <v>6.12</v>
      </c>
      <c r="D201" s="147" t="s">
        <v>34</v>
      </c>
      <c r="E201" s="5">
        <v>2.1329999999999999E-3</v>
      </c>
      <c r="F201" s="5">
        <v>2.4662697723036864E-3</v>
      </c>
      <c r="H201" s="146"/>
      <c r="I201" s="146"/>
      <c r="J201" s="146"/>
      <c r="K201" s="1"/>
      <c r="L201" s="5"/>
      <c r="M201" s="6"/>
      <c r="N201" s="150"/>
      <c r="O201" s="16"/>
      <c r="Q201" s="148"/>
      <c r="R201" s="126"/>
      <c r="S201" s="149"/>
    </row>
    <row r="202" spans="1:19">
      <c r="A202" s="1">
        <v>50465</v>
      </c>
      <c r="B202" s="5">
        <f t="shared" ref="B202:B265" si="4">IF(D202="CAM",E202,F202)</f>
        <v>1.616E-3</v>
      </c>
      <c r="C202" s="119">
        <v>6.12</v>
      </c>
      <c r="D202" s="147" t="s">
        <v>34</v>
      </c>
      <c r="E202" s="5">
        <v>1.616E-3</v>
      </c>
      <c r="F202" s="5">
        <v>2.4662697723036864E-3</v>
      </c>
      <c r="H202" s="146"/>
      <c r="I202" s="146"/>
      <c r="J202" s="146"/>
      <c r="K202" s="1"/>
      <c r="L202" s="5"/>
      <c r="M202" s="6"/>
      <c r="N202" s="150"/>
      <c r="O202" s="16"/>
      <c r="Q202" s="148"/>
      <c r="R202" s="126"/>
      <c r="S202" s="149"/>
    </row>
    <row r="203" spans="1:19">
      <c r="A203" s="1">
        <v>50496</v>
      </c>
      <c r="B203" s="5">
        <f t="shared" si="4"/>
        <v>1.616E-3</v>
      </c>
      <c r="C203" s="119">
        <v>6.12</v>
      </c>
      <c r="D203" s="147" t="s">
        <v>34</v>
      </c>
      <c r="E203" s="5">
        <v>1.616E-3</v>
      </c>
      <c r="F203" s="5">
        <v>2.4662697723036864E-3</v>
      </c>
      <c r="H203" s="146"/>
      <c r="I203" s="146"/>
      <c r="J203" s="146"/>
      <c r="K203" s="1"/>
      <c r="L203" s="5"/>
      <c r="M203" s="6"/>
      <c r="N203" s="150"/>
      <c r="O203" s="16"/>
      <c r="Q203" s="148"/>
      <c r="R203" s="126"/>
      <c r="S203" s="149"/>
    </row>
    <row r="204" spans="1:19">
      <c r="A204" s="1">
        <v>50526</v>
      </c>
      <c r="B204" s="5">
        <f t="shared" si="4"/>
        <v>1.8640000000000002E-3</v>
      </c>
      <c r="C204" s="119">
        <v>6.12</v>
      </c>
      <c r="D204" s="147" t="s">
        <v>34</v>
      </c>
      <c r="E204" s="5">
        <v>1.8640000000000002E-3</v>
      </c>
      <c r="F204" s="5">
        <v>2.4662697723036864E-3</v>
      </c>
      <c r="H204" s="146"/>
      <c r="I204" s="146"/>
      <c r="J204" s="146"/>
      <c r="K204" s="1"/>
      <c r="L204" s="5"/>
      <c r="M204" s="6"/>
      <c r="N204" s="150"/>
      <c r="O204" s="16"/>
      <c r="Q204" s="148"/>
      <c r="R204" s="126"/>
      <c r="S204" s="149"/>
    </row>
    <row r="205" spans="1:19">
      <c r="A205" s="1">
        <v>50557</v>
      </c>
      <c r="B205" s="5">
        <f t="shared" si="4"/>
        <v>1.616E-3</v>
      </c>
      <c r="C205" s="119">
        <v>6.12</v>
      </c>
      <c r="D205" s="147" t="s">
        <v>34</v>
      </c>
      <c r="E205" s="5">
        <v>1.616E-3</v>
      </c>
      <c r="F205" s="5">
        <v>2.4662697723036864E-3</v>
      </c>
      <c r="H205" s="146"/>
      <c r="I205" s="146"/>
      <c r="J205" s="146"/>
      <c r="K205" s="1"/>
      <c r="L205" s="5"/>
      <c r="M205" s="6"/>
      <c r="N205" s="150"/>
      <c r="O205" s="16"/>
      <c r="Q205" s="148"/>
      <c r="R205" s="126"/>
      <c r="S205" s="149"/>
    </row>
    <row r="206" spans="1:19">
      <c r="A206" s="1">
        <v>50587</v>
      </c>
      <c r="B206" s="5">
        <f t="shared" si="4"/>
        <v>1.8640000000000002E-3</v>
      </c>
      <c r="C206" s="119">
        <v>6.12</v>
      </c>
      <c r="D206" s="147" t="s">
        <v>34</v>
      </c>
      <c r="E206" s="5">
        <v>1.8640000000000002E-3</v>
      </c>
      <c r="F206" s="5">
        <v>2.4662697723036864E-3</v>
      </c>
      <c r="H206" s="146"/>
      <c r="I206" s="146"/>
      <c r="J206" s="146"/>
      <c r="K206" s="1"/>
      <c r="L206" s="5"/>
      <c r="M206" s="6"/>
      <c r="N206" s="150"/>
      <c r="O206" s="16"/>
      <c r="Q206" s="148"/>
      <c r="R206" s="126"/>
      <c r="S206" s="149"/>
    </row>
    <row r="207" spans="1:19">
      <c r="A207" s="1">
        <v>50618</v>
      </c>
      <c r="B207" s="5">
        <f t="shared" si="4"/>
        <v>1.8640000000000002E-3</v>
      </c>
      <c r="C207" s="119">
        <v>6.12</v>
      </c>
      <c r="D207" s="147" t="s">
        <v>34</v>
      </c>
      <c r="E207" s="5">
        <v>1.8640000000000002E-3</v>
      </c>
      <c r="F207" s="5">
        <v>2.4662697723036864E-3</v>
      </c>
      <c r="H207" s="146"/>
      <c r="I207" s="146"/>
      <c r="J207" s="146"/>
      <c r="K207" s="1"/>
      <c r="L207" s="5"/>
      <c r="M207" s="6"/>
      <c r="N207" s="150"/>
      <c r="O207" s="16"/>
      <c r="Q207" s="148"/>
      <c r="R207" s="126"/>
      <c r="S207" s="149"/>
    </row>
    <row r="208" spans="1:19">
      <c r="A208" s="1">
        <v>50649</v>
      </c>
      <c r="B208" s="5">
        <f t="shared" si="4"/>
        <v>2.111E-3</v>
      </c>
      <c r="C208" s="119">
        <v>6.12</v>
      </c>
      <c r="D208" s="147" t="s">
        <v>34</v>
      </c>
      <c r="E208" s="5">
        <v>2.111E-3</v>
      </c>
      <c r="F208" s="5">
        <v>2.4662697723036864E-3</v>
      </c>
      <c r="H208" s="146"/>
      <c r="I208" s="146"/>
      <c r="J208" s="146"/>
      <c r="K208" s="1"/>
      <c r="L208" s="5"/>
      <c r="M208" s="6"/>
      <c r="N208" s="150"/>
      <c r="O208" s="16"/>
      <c r="Q208" s="148"/>
      <c r="R208" s="126"/>
      <c r="S208" s="149"/>
    </row>
    <row r="209" spans="1:19">
      <c r="A209" s="1">
        <v>50679</v>
      </c>
      <c r="B209" s="5">
        <f t="shared" si="4"/>
        <v>2.111E-3</v>
      </c>
      <c r="C209" s="119">
        <v>6.12</v>
      </c>
      <c r="D209" s="147" t="s">
        <v>34</v>
      </c>
      <c r="E209" s="5">
        <v>2.111E-3</v>
      </c>
      <c r="F209" s="5">
        <v>2.4662697723036864E-3</v>
      </c>
      <c r="H209" s="146"/>
      <c r="I209" s="146"/>
      <c r="J209" s="146"/>
      <c r="K209" s="1"/>
      <c r="L209" s="5"/>
      <c r="M209" s="6"/>
      <c r="N209" s="150"/>
      <c r="O209" s="16"/>
      <c r="Q209" s="148"/>
      <c r="R209" s="126"/>
      <c r="S209" s="149"/>
    </row>
    <row r="210" spans="1:19">
      <c r="A210" s="1">
        <v>50710</v>
      </c>
      <c r="B210" s="5">
        <f t="shared" si="4"/>
        <v>1.8640000000000002E-3</v>
      </c>
      <c r="C210" s="119">
        <v>6.12</v>
      </c>
      <c r="D210" s="147" t="s">
        <v>34</v>
      </c>
      <c r="E210" s="5">
        <v>1.8640000000000002E-3</v>
      </c>
      <c r="F210" s="5">
        <v>2.4662697723036864E-3</v>
      </c>
      <c r="H210" s="146"/>
      <c r="I210" s="146"/>
      <c r="J210" s="146"/>
      <c r="K210" s="1"/>
      <c r="L210" s="5"/>
      <c r="M210" s="6"/>
      <c r="N210" s="150"/>
      <c r="O210" s="16"/>
      <c r="Q210" s="148"/>
      <c r="R210" s="126"/>
      <c r="S210" s="149"/>
    </row>
    <row r="211" spans="1:19">
      <c r="A211" s="1">
        <v>50740</v>
      </c>
      <c r="B211" s="5">
        <f t="shared" si="4"/>
        <v>1.616E-3</v>
      </c>
      <c r="C211" s="119">
        <v>6.12</v>
      </c>
      <c r="D211" s="147" t="s">
        <v>34</v>
      </c>
      <c r="E211" s="5">
        <v>1.616E-3</v>
      </c>
      <c r="F211" s="5">
        <v>2.4662697723036864E-3</v>
      </c>
      <c r="H211" s="146"/>
      <c r="I211" s="146"/>
      <c r="J211" s="146"/>
      <c r="K211" s="1"/>
      <c r="L211" s="5"/>
      <c r="M211" s="6"/>
      <c r="N211" s="150"/>
      <c r="O211" s="16"/>
      <c r="Q211" s="148"/>
      <c r="R211" s="126"/>
      <c r="S211" s="149"/>
    </row>
    <row r="212" spans="1:19">
      <c r="A212" s="1">
        <v>50771</v>
      </c>
      <c r="B212" s="5">
        <f t="shared" si="4"/>
        <v>1.616E-3</v>
      </c>
      <c r="C212" s="119">
        <v>6.12</v>
      </c>
      <c r="D212" s="147" t="s">
        <v>34</v>
      </c>
      <c r="E212" s="5">
        <v>1.616E-3</v>
      </c>
      <c r="F212" s="5">
        <v>2.4662697723036864E-3</v>
      </c>
      <c r="H212" s="146"/>
      <c r="I212" s="146"/>
      <c r="J212" s="146"/>
      <c r="K212" s="1"/>
      <c r="L212" s="5"/>
      <c r="M212" s="6"/>
      <c r="N212" s="150"/>
      <c r="O212" s="16"/>
      <c r="Q212" s="148"/>
      <c r="R212" s="126"/>
      <c r="S212" s="149"/>
    </row>
    <row r="213" spans="1:19">
      <c r="A213" s="1">
        <v>50802</v>
      </c>
      <c r="B213" s="5">
        <f t="shared" si="4"/>
        <v>2.359E-3</v>
      </c>
      <c r="C213" s="119">
        <v>6.12</v>
      </c>
      <c r="D213" s="147" t="s">
        <v>34</v>
      </c>
      <c r="E213" s="5">
        <v>2.359E-3</v>
      </c>
      <c r="F213" s="5">
        <v>2.4662697723036864E-3</v>
      </c>
      <c r="H213" s="146"/>
      <c r="I213" s="146"/>
      <c r="J213" s="146"/>
      <c r="K213" s="1"/>
      <c r="L213" s="5"/>
      <c r="M213" s="6"/>
      <c r="N213" s="150"/>
      <c r="O213" s="16"/>
      <c r="Q213" s="148"/>
      <c r="R213" s="126"/>
      <c r="S213" s="149"/>
    </row>
    <row r="214" spans="1:19">
      <c r="A214" s="1">
        <v>50830</v>
      </c>
      <c r="B214" s="5">
        <f t="shared" si="4"/>
        <v>1.8640000000000002E-3</v>
      </c>
      <c r="C214" s="119">
        <v>6.12</v>
      </c>
      <c r="D214" s="147" t="s">
        <v>34</v>
      </c>
      <c r="E214" s="5">
        <v>1.8640000000000002E-3</v>
      </c>
      <c r="F214" s="5">
        <v>2.4662697723036864E-3</v>
      </c>
      <c r="H214" s="146"/>
      <c r="I214" s="146"/>
      <c r="J214" s="146"/>
      <c r="K214" s="1"/>
      <c r="L214" s="5"/>
      <c r="M214" s="6"/>
      <c r="N214" s="150"/>
      <c r="O214" s="16"/>
      <c r="Q214" s="148"/>
      <c r="R214" s="126"/>
      <c r="S214" s="149"/>
    </row>
    <row r="215" spans="1:19">
      <c r="A215" s="1">
        <v>50861</v>
      </c>
      <c r="B215" s="5">
        <f t="shared" si="4"/>
        <v>1.121E-3</v>
      </c>
      <c r="C215" s="119">
        <v>6.12</v>
      </c>
      <c r="D215" s="147" t="s">
        <v>34</v>
      </c>
      <c r="E215" s="5">
        <v>1.121E-3</v>
      </c>
      <c r="F215" s="5">
        <v>2.4662697723036864E-3</v>
      </c>
      <c r="H215" s="146"/>
      <c r="I215" s="146"/>
      <c r="J215" s="146"/>
      <c r="K215" s="1"/>
      <c r="L215" s="5"/>
      <c r="M215" s="6"/>
      <c r="N215" s="150"/>
      <c r="O215" s="16"/>
      <c r="Q215" s="148"/>
      <c r="R215" s="126"/>
      <c r="S215" s="149"/>
    </row>
    <row r="216" spans="1:19">
      <c r="A216" s="1">
        <v>50891</v>
      </c>
      <c r="B216" s="5">
        <f t="shared" si="4"/>
        <v>2.359E-3</v>
      </c>
      <c r="C216" s="119">
        <v>6.12</v>
      </c>
      <c r="D216" s="147" t="s">
        <v>34</v>
      </c>
      <c r="E216" s="5">
        <v>2.359E-3</v>
      </c>
      <c r="F216" s="5">
        <v>2.4662697723036864E-3</v>
      </c>
      <c r="H216" s="146"/>
      <c r="I216" s="146"/>
      <c r="J216" s="146"/>
      <c r="K216" s="1"/>
      <c r="L216" s="5"/>
      <c r="M216" s="6"/>
      <c r="N216" s="150"/>
      <c r="O216" s="16"/>
      <c r="Q216" s="148"/>
      <c r="R216" s="126"/>
      <c r="S216" s="149"/>
    </row>
    <row r="217" spans="1:19">
      <c r="A217" s="1">
        <v>50922</v>
      </c>
      <c r="B217" s="5">
        <f t="shared" si="4"/>
        <v>1.369E-3</v>
      </c>
      <c r="C217" s="119">
        <v>6.12</v>
      </c>
      <c r="D217" s="147" t="s">
        <v>34</v>
      </c>
      <c r="E217" s="5">
        <v>1.369E-3</v>
      </c>
      <c r="F217" s="5">
        <v>2.4662697723036864E-3</v>
      </c>
      <c r="H217" s="146"/>
      <c r="I217" s="146"/>
      <c r="J217" s="146"/>
      <c r="K217" s="1"/>
      <c r="L217" s="5"/>
      <c r="M217" s="6"/>
      <c r="N217" s="150"/>
      <c r="O217" s="16"/>
      <c r="Q217" s="148"/>
      <c r="R217" s="126"/>
      <c r="S217" s="149"/>
    </row>
    <row r="218" spans="1:19">
      <c r="A218" s="1">
        <v>50952</v>
      </c>
      <c r="B218" s="5">
        <f t="shared" si="4"/>
        <v>2.111E-3</v>
      </c>
      <c r="C218" s="119">
        <v>6.12</v>
      </c>
      <c r="D218" s="147" t="s">
        <v>34</v>
      </c>
      <c r="E218" s="5">
        <v>2.111E-3</v>
      </c>
      <c r="F218" s="5">
        <v>2.4662697723036864E-3</v>
      </c>
      <c r="H218" s="146"/>
      <c r="I218" s="146"/>
      <c r="J218" s="146"/>
      <c r="K218" s="1"/>
      <c r="L218" s="5"/>
      <c r="M218" s="6"/>
      <c r="N218" s="150"/>
      <c r="O218" s="16"/>
      <c r="Q218" s="148"/>
      <c r="R218" s="126"/>
      <c r="S218" s="149"/>
    </row>
    <row r="219" spans="1:19">
      <c r="A219" s="1">
        <v>50983</v>
      </c>
      <c r="B219" s="5">
        <f t="shared" si="4"/>
        <v>1.8640000000000002E-3</v>
      </c>
      <c r="C219" s="119">
        <v>6.12</v>
      </c>
      <c r="D219" s="147" t="s">
        <v>34</v>
      </c>
      <c r="E219" s="5">
        <v>1.8640000000000002E-3</v>
      </c>
      <c r="F219" s="5">
        <v>2.4662697723036864E-3</v>
      </c>
      <c r="H219" s="146"/>
      <c r="I219" s="146"/>
      <c r="J219" s="146"/>
      <c r="K219" s="1"/>
      <c r="L219" s="5"/>
      <c r="M219" s="6"/>
      <c r="N219" s="150"/>
      <c r="O219" s="16"/>
      <c r="Q219" s="148"/>
      <c r="R219" s="126"/>
      <c r="S219" s="149"/>
    </row>
    <row r="220" spans="1:19">
      <c r="A220" s="1">
        <v>51014</v>
      </c>
      <c r="B220" s="5">
        <f t="shared" si="4"/>
        <v>1.8640000000000002E-3</v>
      </c>
      <c r="C220" s="119">
        <v>6.12</v>
      </c>
      <c r="D220" s="147" t="s">
        <v>34</v>
      </c>
      <c r="E220" s="5">
        <v>1.8640000000000002E-3</v>
      </c>
      <c r="F220" s="5">
        <v>2.4662697723036864E-3</v>
      </c>
      <c r="H220" s="146"/>
      <c r="I220" s="146"/>
      <c r="J220" s="146"/>
      <c r="K220" s="1"/>
      <c r="L220" s="5"/>
      <c r="M220" s="6"/>
      <c r="N220" s="150"/>
      <c r="O220" s="16"/>
      <c r="Q220" s="148"/>
      <c r="R220" s="126"/>
      <c r="S220" s="149"/>
    </row>
    <row r="221" spans="1:19">
      <c r="A221" s="1">
        <v>51044</v>
      </c>
      <c r="B221" s="5">
        <f t="shared" si="4"/>
        <v>2.359E-3</v>
      </c>
      <c r="C221" s="119">
        <v>6.12</v>
      </c>
      <c r="D221" s="147" t="s">
        <v>34</v>
      </c>
      <c r="E221" s="5">
        <v>2.359E-3</v>
      </c>
      <c r="F221" s="5">
        <v>2.4662697723036864E-3</v>
      </c>
      <c r="H221" s="146"/>
      <c r="I221" s="146"/>
      <c r="J221" s="146"/>
      <c r="K221" s="1"/>
      <c r="L221" s="5"/>
      <c r="M221" s="6"/>
      <c r="N221" s="150"/>
      <c r="O221" s="16"/>
      <c r="Q221" s="148"/>
      <c r="R221" s="126"/>
      <c r="S221" s="149"/>
    </row>
    <row r="222" spans="1:19">
      <c r="A222" s="1">
        <v>51075</v>
      </c>
      <c r="B222" s="5">
        <f t="shared" si="4"/>
        <v>1.8640000000000002E-3</v>
      </c>
      <c r="C222" s="119">
        <v>6.12</v>
      </c>
      <c r="D222" s="147" t="s">
        <v>34</v>
      </c>
      <c r="E222" s="5">
        <v>1.8640000000000002E-3</v>
      </c>
      <c r="F222" s="5">
        <v>2.4662697723036864E-3</v>
      </c>
      <c r="H222" s="146"/>
      <c r="I222" s="146"/>
      <c r="J222" s="146"/>
      <c r="K222" s="1"/>
      <c r="L222" s="5"/>
      <c r="M222" s="6"/>
      <c r="N222" s="150"/>
      <c r="O222" s="16"/>
      <c r="Q222" s="148"/>
      <c r="R222" s="126"/>
      <c r="S222" s="149"/>
    </row>
    <row r="223" spans="1:19">
      <c r="A223" s="1">
        <v>51105</v>
      </c>
      <c r="B223" s="5">
        <f t="shared" si="4"/>
        <v>1.616E-3</v>
      </c>
      <c r="C223" s="119">
        <v>6.12</v>
      </c>
      <c r="D223" s="147" t="s">
        <v>34</v>
      </c>
      <c r="E223" s="5">
        <v>1.616E-3</v>
      </c>
      <c r="F223" s="5">
        <v>2.4662697723036864E-3</v>
      </c>
      <c r="H223" s="146"/>
      <c r="I223" s="146"/>
      <c r="J223" s="146"/>
      <c r="K223" s="1"/>
      <c r="L223" s="5"/>
      <c r="M223" s="6"/>
      <c r="N223" s="150"/>
      <c r="O223" s="16"/>
      <c r="Q223" s="148"/>
      <c r="R223" s="126"/>
      <c r="S223" s="149"/>
    </row>
    <row r="224" spans="1:19">
      <c r="A224" s="1">
        <v>51136</v>
      </c>
      <c r="B224" s="5">
        <f t="shared" si="4"/>
        <v>1.616E-3</v>
      </c>
      <c r="C224" s="119">
        <v>6.12</v>
      </c>
      <c r="D224" s="147" t="s">
        <v>34</v>
      </c>
      <c r="E224" s="5">
        <v>1.616E-3</v>
      </c>
      <c r="F224" s="5">
        <v>2.4662697723036864E-3</v>
      </c>
      <c r="H224" s="146"/>
      <c r="I224" s="146"/>
      <c r="J224" s="146"/>
      <c r="K224" s="1"/>
      <c r="L224" s="5"/>
      <c r="M224" s="6"/>
      <c r="N224" s="150"/>
      <c r="O224" s="16"/>
      <c r="Q224" s="148"/>
      <c r="R224" s="126"/>
      <c r="S224" s="149"/>
    </row>
    <row r="225" spans="1:19">
      <c r="A225" s="1">
        <v>51167</v>
      </c>
      <c r="B225" s="5">
        <f t="shared" si="4"/>
        <v>2.111E-3</v>
      </c>
      <c r="C225" s="119">
        <v>6.12</v>
      </c>
      <c r="D225" s="147" t="s">
        <v>34</v>
      </c>
      <c r="E225" s="5">
        <v>2.111E-3</v>
      </c>
      <c r="F225" s="5">
        <v>2.4662697723036864E-3</v>
      </c>
      <c r="H225" s="146"/>
      <c r="I225" s="146"/>
      <c r="J225" s="146"/>
      <c r="K225" s="1"/>
      <c r="L225" s="5"/>
      <c r="M225" s="6"/>
      <c r="N225" s="150"/>
      <c r="O225" s="16"/>
      <c r="Q225" s="148"/>
      <c r="R225" s="126"/>
      <c r="S225" s="149"/>
    </row>
    <row r="226" spans="1:19">
      <c r="A226" s="1">
        <v>51196</v>
      </c>
      <c r="B226" s="5">
        <f t="shared" si="4"/>
        <v>2.111E-3</v>
      </c>
      <c r="C226" s="119">
        <v>6.12</v>
      </c>
      <c r="D226" s="147" t="s">
        <v>34</v>
      </c>
      <c r="E226" s="5">
        <v>2.111E-3</v>
      </c>
      <c r="F226" s="5">
        <v>2.4662697723036864E-3</v>
      </c>
      <c r="H226" s="146"/>
      <c r="I226" s="146"/>
      <c r="J226" s="146"/>
      <c r="K226" s="1"/>
      <c r="L226" s="5"/>
      <c r="M226" s="6"/>
      <c r="N226" s="150"/>
      <c r="O226" s="16"/>
      <c r="Q226" s="148"/>
      <c r="R226" s="126"/>
      <c r="S226" s="149"/>
    </row>
    <row r="227" spans="1:19">
      <c r="A227" s="1">
        <v>51227</v>
      </c>
      <c r="B227" s="5">
        <f t="shared" si="4"/>
        <v>1.369E-3</v>
      </c>
      <c r="C227" s="119">
        <v>6.12</v>
      </c>
      <c r="D227" s="147" t="s">
        <v>34</v>
      </c>
      <c r="E227" s="5">
        <v>1.369E-3</v>
      </c>
      <c r="F227" s="5">
        <v>2.4662697723036864E-3</v>
      </c>
      <c r="H227" s="146"/>
      <c r="I227" s="146"/>
      <c r="J227" s="146"/>
      <c r="K227" s="1"/>
      <c r="L227" s="5"/>
      <c r="M227" s="6"/>
      <c r="N227" s="150"/>
      <c r="O227" s="16"/>
      <c r="Q227" s="148"/>
      <c r="R227" s="126"/>
      <c r="S227" s="149"/>
    </row>
    <row r="228" spans="1:19">
      <c r="A228" s="1">
        <v>51257</v>
      </c>
      <c r="B228" s="5">
        <f t="shared" si="4"/>
        <v>1.8640000000000002E-3</v>
      </c>
      <c r="C228" s="119">
        <v>6.12</v>
      </c>
      <c r="D228" s="147" t="s">
        <v>34</v>
      </c>
      <c r="E228" s="5">
        <v>1.8640000000000002E-3</v>
      </c>
      <c r="F228" s="5">
        <v>2.4662697723036864E-3</v>
      </c>
      <c r="H228" s="146"/>
      <c r="I228" s="146"/>
      <c r="J228" s="146"/>
      <c r="K228" s="1"/>
      <c r="L228" s="5"/>
      <c r="M228" s="6"/>
      <c r="N228" s="150"/>
      <c r="O228" s="16"/>
      <c r="Q228" s="148"/>
      <c r="R228" s="126"/>
      <c r="S228" s="149"/>
    </row>
    <row r="229" spans="1:19">
      <c r="A229" s="1">
        <v>51288</v>
      </c>
      <c r="B229" s="5">
        <f t="shared" si="4"/>
        <v>1.8640000000000002E-3</v>
      </c>
      <c r="C229" s="119">
        <v>6.12</v>
      </c>
      <c r="D229" s="147" t="s">
        <v>34</v>
      </c>
      <c r="E229" s="5">
        <v>1.8640000000000002E-3</v>
      </c>
      <c r="F229" s="5">
        <v>2.4662697723036864E-3</v>
      </c>
      <c r="H229" s="146"/>
      <c r="I229" s="146"/>
      <c r="J229" s="146"/>
      <c r="K229" s="1"/>
      <c r="L229" s="5"/>
      <c r="M229" s="6"/>
      <c r="N229" s="150"/>
      <c r="O229" s="16"/>
      <c r="Q229" s="148"/>
      <c r="R229" s="126"/>
      <c r="S229" s="149"/>
    </row>
    <row r="230" spans="1:19">
      <c r="A230" s="1">
        <v>51318</v>
      </c>
      <c r="B230" s="5">
        <f t="shared" si="4"/>
        <v>1.8640000000000002E-3</v>
      </c>
      <c r="C230" s="119">
        <v>6.12</v>
      </c>
      <c r="D230" s="147" t="s">
        <v>34</v>
      </c>
      <c r="E230" s="5">
        <v>1.8640000000000002E-3</v>
      </c>
      <c r="F230" s="5">
        <v>2.4662697723036864E-3</v>
      </c>
      <c r="H230" s="146"/>
      <c r="I230" s="146"/>
      <c r="J230" s="146"/>
      <c r="K230" s="1"/>
      <c r="L230" s="5"/>
      <c r="M230" s="6"/>
      <c r="N230" s="150"/>
      <c r="O230" s="16"/>
      <c r="Q230" s="148"/>
      <c r="R230" s="126"/>
      <c r="S230" s="149"/>
    </row>
    <row r="231" spans="1:19">
      <c r="A231" s="1">
        <v>51349</v>
      </c>
      <c r="B231" s="5">
        <f t="shared" si="4"/>
        <v>1.8640000000000002E-3</v>
      </c>
      <c r="C231" s="119">
        <v>6.12</v>
      </c>
      <c r="D231" s="147" t="s">
        <v>34</v>
      </c>
      <c r="E231" s="5">
        <v>1.8640000000000002E-3</v>
      </c>
      <c r="F231" s="5">
        <v>2.4662697723036864E-3</v>
      </c>
      <c r="H231" s="146"/>
      <c r="I231" s="146"/>
      <c r="J231" s="146"/>
      <c r="K231" s="1"/>
      <c r="L231" s="5"/>
      <c r="M231" s="6"/>
      <c r="N231" s="150"/>
      <c r="O231" s="16"/>
      <c r="Q231" s="148"/>
      <c r="R231" s="126"/>
      <c r="S231" s="149"/>
    </row>
    <row r="232" spans="1:19">
      <c r="A232" s="1">
        <v>51380</v>
      </c>
      <c r="B232" s="5">
        <f t="shared" si="4"/>
        <v>2.111E-3</v>
      </c>
      <c r="C232" s="119">
        <v>6.12</v>
      </c>
      <c r="D232" s="147" t="s">
        <v>34</v>
      </c>
      <c r="E232" s="5">
        <v>2.111E-3</v>
      </c>
      <c r="F232" s="5">
        <v>2.4662697723036864E-3</v>
      </c>
      <c r="H232" s="146"/>
      <c r="I232" s="146"/>
      <c r="J232" s="146"/>
      <c r="K232" s="1"/>
      <c r="L232" s="5"/>
      <c r="M232" s="6"/>
      <c r="N232" s="150"/>
      <c r="O232" s="16"/>
      <c r="Q232" s="148"/>
      <c r="R232" s="126"/>
      <c r="S232" s="149"/>
    </row>
    <row r="233" spans="1:19">
      <c r="A233" s="1">
        <v>51410</v>
      </c>
      <c r="B233" s="5">
        <f t="shared" si="4"/>
        <v>2.359E-3</v>
      </c>
      <c r="C233" s="119">
        <v>6.12</v>
      </c>
      <c r="D233" s="147" t="s">
        <v>34</v>
      </c>
      <c r="E233" s="5">
        <v>2.359E-3</v>
      </c>
      <c r="F233" s="5">
        <v>2.4662697723036864E-3</v>
      </c>
      <c r="H233" s="146"/>
      <c r="I233" s="146"/>
      <c r="J233" s="146"/>
      <c r="K233" s="1"/>
      <c r="L233" s="5"/>
      <c r="M233" s="6"/>
      <c r="N233" s="150"/>
      <c r="O233" s="16"/>
      <c r="Q233" s="148"/>
      <c r="R233" s="126"/>
      <c r="S233" s="149"/>
    </row>
    <row r="234" spans="1:19">
      <c r="A234" s="1">
        <v>51441</v>
      </c>
      <c r="B234" s="5">
        <f t="shared" si="4"/>
        <v>1.369E-3</v>
      </c>
      <c r="C234" s="119">
        <v>6.12</v>
      </c>
      <c r="D234" s="147" t="s">
        <v>34</v>
      </c>
      <c r="E234" s="5">
        <v>1.369E-3</v>
      </c>
      <c r="F234" s="5">
        <v>2.4662697723036864E-3</v>
      </c>
      <c r="H234" s="146"/>
      <c r="I234" s="146"/>
      <c r="J234" s="146"/>
      <c r="K234" s="1"/>
      <c r="L234" s="5"/>
      <c r="M234" s="6"/>
      <c r="N234" s="150"/>
      <c r="O234" s="16"/>
      <c r="Q234" s="148"/>
      <c r="R234" s="126"/>
      <c r="S234" s="149"/>
    </row>
    <row r="235" spans="1:19">
      <c r="A235" s="1">
        <v>51471</v>
      </c>
      <c r="B235" s="5">
        <f t="shared" si="4"/>
        <v>2.111E-3</v>
      </c>
      <c r="C235" s="119">
        <v>6.12</v>
      </c>
      <c r="D235" s="147" t="s">
        <v>34</v>
      </c>
      <c r="E235" s="5">
        <v>2.111E-3</v>
      </c>
      <c r="F235" s="5">
        <v>2.4662697723036864E-3</v>
      </c>
      <c r="H235" s="146"/>
      <c r="I235" s="146"/>
      <c r="J235" s="146"/>
      <c r="K235" s="1"/>
      <c r="L235" s="5"/>
      <c r="M235" s="6"/>
      <c r="N235" s="150"/>
      <c r="O235" s="16"/>
      <c r="Q235" s="148"/>
      <c r="R235" s="126"/>
      <c r="S235" s="149"/>
    </row>
    <row r="236" spans="1:19">
      <c r="A236" s="1">
        <v>51502</v>
      </c>
      <c r="B236" s="5">
        <f t="shared" si="4"/>
        <v>1.616E-3</v>
      </c>
      <c r="C236" s="119">
        <v>6.12</v>
      </c>
      <c r="D236" s="147" t="s">
        <v>34</v>
      </c>
      <c r="E236" s="5">
        <v>1.616E-3</v>
      </c>
      <c r="F236" s="5">
        <v>2.4662697723036864E-3</v>
      </c>
      <c r="H236" s="146"/>
      <c r="I236" s="146"/>
      <c r="J236" s="146"/>
      <c r="K236" s="1"/>
      <c r="L236" s="5"/>
      <c r="M236" s="6"/>
      <c r="N236" s="150"/>
      <c r="O236" s="16"/>
      <c r="Q236" s="148"/>
      <c r="R236" s="126"/>
      <c r="S236" s="149"/>
    </row>
    <row r="237" spans="1:19">
      <c r="A237" s="1">
        <v>51533</v>
      </c>
      <c r="B237" s="5">
        <f t="shared" si="4"/>
        <v>1.616E-3</v>
      </c>
      <c r="C237" s="119">
        <v>6.12</v>
      </c>
      <c r="D237" s="147" t="s">
        <v>34</v>
      </c>
      <c r="E237" s="5">
        <v>1.616E-3</v>
      </c>
      <c r="F237" s="5">
        <v>2.4662697723036864E-3</v>
      </c>
      <c r="H237" s="146"/>
      <c r="I237" s="146"/>
      <c r="J237" s="146"/>
      <c r="K237" s="1"/>
      <c r="L237" s="5"/>
      <c r="M237" s="6"/>
      <c r="N237" s="150"/>
      <c r="O237" s="16"/>
      <c r="Q237" s="148"/>
      <c r="R237" s="126"/>
      <c r="S237" s="149"/>
    </row>
    <row r="238" spans="1:19">
      <c r="A238" s="1">
        <v>51561</v>
      </c>
      <c r="B238" s="5">
        <f t="shared" si="4"/>
        <v>2.068E-3</v>
      </c>
      <c r="C238" s="119">
        <v>6.12</v>
      </c>
      <c r="D238" s="147" t="s">
        <v>34</v>
      </c>
      <c r="E238" s="5">
        <v>2.068E-3</v>
      </c>
      <c r="F238" s="5">
        <v>2.4662697723036864E-3</v>
      </c>
      <c r="H238" s="146"/>
      <c r="I238" s="146"/>
      <c r="J238" s="146"/>
      <c r="K238" s="1"/>
      <c r="L238" s="5"/>
      <c r="M238" s="6"/>
      <c r="N238" s="150"/>
      <c r="O238" s="16"/>
      <c r="Q238" s="148"/>
      <c r="R238" s="126"/>
      <c r="S238" s="149"/>
    </row>
    <row r="239" spans="1:19">
      <c r="A239" s="1">
        <v>51592</v>
      </c>
      <c r="B239" s="5">
        <f t="shared" si="4"/>
        <v>1.5770000000000001E-3</v>
      </c>
      <c r="C239" s="119">
        <v>6.12</v>
      </c>
      <c r="D239" s="147" t="s">
        <v>34</v>
      </c>
      <c r="E239" s="5">
        <v>1.5770000000000001E-3</v>
      </c>
      <c r="F239" s="5">
        <v>2.4662697723036864E-3</v>
      </c>
      <c r="H239" s="146"/>
      <c r="I239" s="146"/>
      <c r="J239" s="146"/>
      <c r="K239" s="1"/>
      <c r="L239" s="5"/>
      <c r="M239" s="6"/>
      <c r="N239" s="150"/>
      <c r="O239" s="16"/>
      <c r="Q239" s="148"/>
      <c r="R239" s="126"/>
      <c r="S239" s="149"/>
    </row>
    <row r="240" spans="1:19">
      <c r="A240" s="1">
        <v>51622</v>
      </c>
      <c r="B240" s="5">
        <f t="shared" si="4"/>
        <v>1.3309999999999999E-3</v>
      </c>
      <c r="C240" s="119">
        <v>6.12</v>
      </c>
      <c r="D240" s="147" t="s">
        <v>34</v>
      </c>
      <c r="E240" s="5">
        <v>1.3309999999999999E-3</v>
      </c>
      <c r="F240" s="5">
        <v>2.4662697723036864E-3</v>
      </c>
      <c r="H240" s="146"/>
      <c r="I240" s="146"/>
      <c r="J240" s="146"/>
      <c r="K240" s="1"/>
      <c r="L240" s="5"/>
      <c r="M240" s="6"/>
      <c r="N240" s="150"/>
      <c r="O240" s="16"/>
      <c r="Q240" s="148"/>
      <c r="R240" s="126"/>
      <c r="S240" s="149"/>
    </row>
    <row r="241" spans="1:19">
      <c r="A241" s="1">
        <v>51653</v>
      </c>
      <c r="B241" s="5">
        <f t="shared" si="4"/>
        <v>1.823E-3</v>
      </c>
      <c r="C241" s="119">
        <v>6.12</v>
      </c>
      <c r="D241" s="147" t="s">
        <v>34</v>
      </c>
      <c r="E241" s="5">
        <v>1.823E-3</v>
      </c>
      <c r="F241" s="5">
        <v>2.4662697723036864E-3</v>
      </c>
      <c r="H241" s="146"/>
      <c r="I241" s="146"/>
      <c r="J241" s="146"/>
      <c r="K241" s="1"/>
      <c r="L241" s="5"/>
      <c r="M241" s="6"/>
      <c r="N241" s="150"/>
      <c r="O241" s="16"/>
      <c r="Q241" s="148"/>
      <c r="R241" s="126"/>
      <c r="S241" s="149"/>
    </row>
    <row r="242" spans="1:19">
      <c r="A242" s="1">
        <v>51683</v>
      </c>
      <c r="B242" s="5">
        <f t="shared" si="4"/>
        <v>2.068E-3</v>
      </c>
      <c r="C242" s="119">
        <v>6.12</v>
      </c>
      <c r="D242" s="147" t="s">
        <v>34</v>
      </c>
      <c r="E242" s="5">
        <v>2.068E-3</v>
      </c>
      <c r="F242" s="5">
        <v>2.4662697723036864E-3</v>
      </c>
      <c r="H242" s="146"/>
      <c r="I242" s="146"/>
      <c r="J242" s="146"/>
      <c r="K242" s="1"/>
      <c r="L242" s="5"/>
      <c r="M242" s="6"/>
      <c r="N242" s="150"/>
      <c r="O242" s="16"/>
      <c r="Q242" s="148"/>
      <c r="R242" s="126"/>
      <c r="S242" s="149"/>
    </row>
    <row r="243" spans="1:19">
      <c r="A243" s="1">
        <v>51714</v>
      </c>
      <c r="B243" s="5">
        <f t="shared" si="4"/>
        <v>1.3309999999999999E-3</v>
      </c>
      <c r="C243" s="119">
        <v>6.12</v>
      </c>
      <c r="D243" s="147" t="s">
        <v>34</v>
      </c>
      <c r="E243" s="5">
        <v>1.3309999999999999E-3</v>
      </c>
      <c r="F243" s="5">
        <v>2.4662697723036864E-3</v>
      </c>
      <c r="H243" s="146"/>
      <c r="I243" s="146"/>
      <c r="J243" s="146"/>
      <c r="K243" s="1"/>
      <c r="L243" s="5"/>
      <c r="M243" s="6"/>
      <c r="N243" s="150"/>
      <c r="O243" s="16"/>
      <c r="Q243" s="148"/>
      <c r="R243" s="126"/>
      <c r="S243" s="149"/>
    </row>
    <row r="244" spans="1:19">
      <c r="A244" s="1">
        <v>51745</v>
      </c>
      <c r="B244" s="5">
        <f t="shared" si="4"/>
        <v>2.3140000000000001E-3</v>
      </c>
      <c r="C244" s="119">
        <v>6.12</v>
      </c>
      <c r="D244" s="147" t="s">
        <v>34</v>
      </c>
      <c r="E244" s="5">
        <v>2.3140000000000001E-3</v>
      </c>
      <c r="F244" s="5">
        <v>2.4662697723036864E-3</v>
      </c>
      <c r="H244" s="146"/>
      <c r="I244" s="146"/>
      <c r="J244" s="146"/>
      <c r="K244" s="1"/>
      <c r="L244" s="5"/>
      <c r="M244" s="6"/>
      <c r="N244" s="150"/>
      <c r="O244" s="16"/>
      <c r="Q244" s="148"/>
      <c r="R244" s="126"/>
      <c r="S244" s="149"/>
    </row>
    <row r="245" spans="1:19">
      <c r="A245" s="1">
        <v>51775</v>
      </c>
      <c r="B245" s="5">
        <f t="shared" si="4"/>
        <v>2.068E-3</v>
      </c>
      <c r="C245" s="119">
        <v>6.12</v>
      </c>
      <c r="D245" s="147" t="s">
        <v>34</v>
      </c>
      <c r="E245" s="5">
        <v>2.068E-3</v>
      </c>
      <c r="F245" s="5">
        <v>2.4662697723036864E-3</v>
      </c>
      <c r="H245" s="146"/>
      <c r="I245" s="146"/>
      <c r="J245" s="146"/>
      <c r="K245" s="1"/>
      <c r="L245" s="5"/>
      <c r="M245" s="6"/>
      <c r="N245" s="150"/>
      <c r="O245" s="16"/>
      <c r="Q245" s="148"/>
      <c r="R245" s="126"/>
      <c r="S245" s="149"/>
    </row>
    <row r="246" spans="1:19">
      <c r="A246" s="1">
        <v>51806</v>
      </c>
      <c r="B246" s="5">
        <f t="shared" si="4"/>
        <v>1.823E-3</v>
      </c>
      <c r="C246" s="119">
        <v>6.12</v>
      </c>
      <c r="D246" s="147" t="s">
        <v>34</v>
      </c>
      <c r="E246" s="5">
        <v>1.823E-3</v>
      </c>
      <c r="F246" s="5">
        <v>2.4662697723036864E-3</v>
      </c>
      <c r="H246" s="146"/>
      <c r="I246" s="146"/>
      <c r="J246" s="146"/>
      <c r="K246" s="1"/>
      <c r="L246" s="5"/>
      <c r="M246" s="6"/>
      <c r="N246" s="150"/>
      <c r="O246" s="16"/>
      <c r="Q246" s="148"/>
      <c r="R246" s="126"/>
      <c r="S246" s="149"/>
    </row>
    <row r="247" spans="1:19">
      <c r="A247" s="1">
        <v>51836</v>
      </c>
      <c r="B247" s="5">
        <f t="shared" si="4"/>
        <v>2.3140000000000001E-3</v>
      </c>
      <c r="C247" s="119">
        <v>6.12</v>
      </c>
      <c r="D247" s="147" t="s">
        <v>34</v>
      </c>
      <c r="E247" s="5">
        <v>2.3140000000000001E-3</v>
      </c>
      <c r="F247" s="5">
        <v>2.4662697723036864E-3</v>
      </c>
      <c r="H247" s="146"/>
      <c r="I247" s="146"/>
      <c r="J247" s="146"/>
      <c r="K247" s="1"/>
      <c r="L247" s="5"/>
      <c r="M247" s="6"/>
      <c r="N247" s="150"/>
      <c r="O247" s="16"/>
      <c r="Q247" s="148"/>
      <c r="R247" s="126"/>
      <c r="S247" s="149"/>
    </row>
    <row r="248" spans="1:19">
      <c r="A248" s="1">
        <v>51867</v>
      </c>
      <c r="B248" s="5">
        <f t="shared" si="4"/>
        <v>1.5770000000000001E-3</v>
      </c>
      <c r="C248" s="119">
        <v>6.12</v>
      </c>
      <c r="D248" s="147" t="s">
        <v>34</v>
      </c>
      <c r="E248" s="5">
        <v>1.5770000000000001E-3</v>
      </c>
      <c r="F248" s="5">
        <v>2.4662697723036864E-3</v>
      </c>
      <c r="H248" s="146"/>
      <c r="I248" s="146"/>
      <c r="J248" s="146"/>
      <c r="K248" s="1"/>
      <c r="L248" s="5"/>
      <c r="M248" s="6"/>
      <c r="N248" s="150"/>
      <c r="O248" s="16"/>
      <c r="Q248" s="148"/>
      <c r="R248" s="126"/>
      <c r="S248" s="149"/>
    </row>
    <row r="249" spans="1:19">
      <c r="A249" s="1">
        <v>51898</v>
      </c>
      <c r="B249" s="5">
        <f t="shared" si="4"/>
        <v>1.823E-3</v>
      </c>
      <c r="C249" s="119">
        <v>6.12</v>
      </c>
      <c r="D249" s="147" t="s">
        <v>34</v>
      </c>
      <c r="E249" s="5">
        <v>1.823E-3</v>
      </c>
      <c r="F249" s="5">
        <v>2.4662697723036864E-3</v>
      </c>
      <c r="H249" s="146"/>
      <c r="I249" s="146"/>
      <c r="J249" s="146"/>
      <c r="K249" s="1"/>
      <c r="L249" s="5"/>
      <c r="M249" s="6"/>
      <c r="N249" s="150"/>
      <c r="O249" s="16"/>
      <c r="Q249" s="148"/>
      <c r="R249" s="126"/>
      <c r="S249" s="149"/>
    </row>
    <row r="250" spans="1:19">
      <c r="A250" s="1">
        <v>51926</v>
      </c>
      <c r="B250" s="5">
        <f t="shared" si="4"/>
        <v>2.068E-3</v>
      </c>
      <c r="C250" s="119">
        <v>6.12</v>
      </c>
      <c r="D250" s="147" t="s">
        <v>34</v>
      </c>
      <c r="E250" s="5">
        <v>2.068E-3</v>
      </c>
      <c r="F250" s="5">
        <v>2.4662697723036864E-3</v>
      </c>
      <c r="H250" s="146"/>
      <c r="I250" s="146"/>
      <c r="J250" s="146"/>
      <c r="K250" s="1"/>
      <c r="L250" s="5"/>
      <c r="M250" s="6"/>
      <c r="N250" s="150"/>
      <c r="O250" s="16"/>
      <c r="Q250" s="148"/>
      <c r="R250" s="126"/>
      <c r="S250" s="149"/>
    </row>
    <row r="251" spans="1:19">
      <c r="A251" s="1">
        <v>51957</v>
      </c>
      <c r="B251" s="5">
        <f t="shared" si="4"/>
        <v>1.0859999999999999E-3</v>
      </c>
      <c r="C251" s="119">
        <v>6.12</v>
      </c>
      <c r="D251" s="147" t="s">
        <v>34</v>
      </c>
      <c r="E251" s="5">
        <v>1.0859999999999999E-3</v>
      </c>
      <c r="F251" s="5">
        <v>2.4662697723036864E-3</v>
      </c>
      <c r="H251" s="146"/>
      <c r="I251" s="146"/>
      <c r="J251" s="146"/>
      <c r="K251" s="1"/>
      <c r="L251" s="5"/>
      <c r="M251" s="6"/>
      <c r="N251" s="150"/>
      <c r="O251" s="16"/>
      <c r="Q251" s="148"/>
      <c r="R251" s="126"/>
      <c r="S251" s="149"/>
    </row>
    <row r="252" spans="1:19">
      <c r="A252" s="1">
        <v>51987</v>
      </c>
      <c r="B252" s="5">
        <f t="shared" si="4"/>
        <v>1.823E-3</v>
      </c>
      <c r="C252" s="119">
        <v>6.12</v>
      </c>
      <c r="D252" s="147" t="s">
        <v>34</v>
      </c>
      <c r="E252" s="5">
        <v>1.823E-3</v>
      </c>
      <c r="F252" s="5">
        <v>2.4662697723036864E-3</v>
      </c>
      <c r="H252" s="146"/>
      <c r="I252" s="146"/>
      <c r="J252" s="146"/>
      <c r="K252" s="1"/>
      <c r="L252" s="5"/>
      <c r="M252" s="6"/>
      <c r="N252" s="150"/>
      <c r="O252" s="16"/>
      <c r="Q252" s="148"/>
      <c r="R252" s="126"/>
      <c r="S252" s="149"/>
    </row>
    <row r="253" spans="1:19">
      <c r="A253" s="1">
        <v>52018</v>
      </c>
      <c r="B253" s="5">
        <f t="shared" si="4"/>
        <v>1.5770000000000001E-3</v>
      </c>
      <c r="C253" s="119">
        <v>6.12</v>
      </c>
      <c r="D253" s="147" t="s">
        <v>34</v>
      </c>
      <c r="E253" s="5">
        <v>1.5770000000000001E-3</v>
      </c>
      <c r="F253" s="5">
        <v>2.4662697723036864E-3</v>
      </c>
      <c r="H253" s="146"/>
      <c r="I253" s="146"/>
      <c r="J253" s="146"/>
      <c r="K253" s="1"/>
      <c r="L253" s="5"/>
      <c r="M253" s="6"/>
      <c r="N253" s="150"/>
      <c r="O253" s="16"/>
      <c r="Q253" s="148"/>
      <c r="R253" s="126"/>
      <c r="S253" s="149"/>
    </row>
    <row r="254" spans="1:19">
      <c r="A254" s="1">
        <v>52048</v>
      </c>
      <c r="B254" s="5">
        <f t="shared" si="4"/>
        <v>1.823E-3</v>
      </c>
      <c r="C254" s="119">
        <v>6.12</v>
      </c>
      <c r="D254" s="147" t="s">
        <v>34</v>
      </c>
      <c r="E254" s="5">
        <v>1.823E-3</v>
      </c>
      <c r="F254" s="5">
        <v>2.4662697723036864E-3</v>
      </c>
      <c r="H254" s="146"/>
      <c r="I254" s="146"/>
      <c r="J254" s="146"/>
      <c r="K254" s="1"/>
      <c r="L254" s="5"/>
      <c r="M254" s="6"/>
      <c r="N254" s="150"/>
      <c r="O254" s="16"/>
      <c r="Q254" s="148"/>
      <c r="R254" s="126"/>
      <c r="S254" s="149"/>
    </row>
    <row r="255" spans="1:19">
      <c r="A255" s="1">
        <v>52079</v>
      </c>
      <c r="B255" s="5">
        <f t="shared" si="4"/>
        <v>1.5770000000000001E-3</v>
      </c>
      <c r="C255" s="119">
        <v>6.12</v>
      </c>
      <c r="D255" s="147" t="s">
        <v>34</v>
      </c>
      <c r="E255" s="5">
        <v>1.5770000000000001E-3</v>
      </c>
      <c r="F255" s="5">
        <v>2.4662697723036864E-3</v>
      </c>
      <c r="H255" s="146"/>
      <c r="I255" s="146"/>
      <c r="J255" s="146"/>
      <c r="K255" s="1"/>
      <c r="L255" s="5"/>
      <c r="M255" s="6"/>
      <c r="N255" s="150"/>
      <c r="O255" s="16"/>
      <c r="Q255" s="148"/>
      <c r="R255" s="126"/>
      <c r="S255" s="149"/>
    </row>
    <row r="256" spans="1:19">
      <c r="A256" s="1">
        <v>52110</v>
      </c>
      <c r="B256" s="5">
        <f t="shared" si="4"/>
        <v>2.3140000000000001E-3</v>
      </c>
      <c r="C256" s="119">
        <v>6.12</v>
      </c>
      <c r="D256" s="147" t="s">
        <v>34</v>
      </c>
      <c r="E256" s="5">
        <v>2.3140000000000001E-3</v>
      </c>
      <c r="F256" s="5">
        <v>2.4662697723036864E-3</v>
      </c>
      <c r="H256" s="146"/>
      <c r="I256" s="146"/>
      <c r="J256" s="146"/>
      <c r="K256" s="1"/>
      <c r="L256" s="5"/>
      <c r="M256" s="6"/>
      <c r="N256" s="150"/>
      <c r="O256" s="16"/>
      <c r="Q256" s="148"/>
      <c r="R256" s="126"/>
      <c r="S256" s="149"/>
    </row>
    <row r="257" spans="1:19">
      <c r="A257" s="1">
        <v>52140</v>
      </c>
      <c r="B257" s="5">
        <f t="shared" si="4"/>
        <v>1.823E-3</v>
      </c>
      <c r="C257" s="119">
        <v>6.12</v>
      </c>
      <c r="D257" s="147" t="s">
        <v>34</v>
      </c>
      <c r="E257" s="5">
        <v>1.823E-3</v>
      </c>
      <c r="F257" s="5">
        <v>2.4662697723036864E-3</v>
      </c>
      <c r="H257" s="146"/>
      <c r="I257" s="146"/>
      <c r="J257" s="146"/>
      <c r="K257" s="1"/>
      <c r="L257" s="5"/>
      <c r="M257" s="6"/>
      <c r="N257" s="150"/>
      <c r="O257" s="16"/>
      <c r="Q257" s="148"/>
      <c r="R257" s="126"/>
      <c r="S257" s="149"/>
    </row>
    <row r="258" spans="1:19">
      <c r="A258" s="1">
        <v>52171</v>
      </c>
      <c r="B258" s="5">
        <f t="shared" si="4"/>
        <v>2.068E-3</v>
      </c>
      <c r="C258" s="119">
        <v>6.12</v>
      </c>
      <c r="D258" s="147" t="s">
        <v>34</v>
      </c>
      <c r="E258" s="5">
        <v>2.068E-3</v>
      </c>
      <c r="F258" s="5">
        <v>2.4662697723036864E-3</v>
      </c>
      <c r="H258" s="146"/>
      <c r="I258" s="146"/>
      <c r="J258" s="146"/>
      <c r="K258" s="1"/>
      <c r="L258" s="5"/>
      <c r="M258" s="6"/>
      <c r="N258" s="150"/>
      <c r="O258" s="16"/>
      <c r="Q258" s="148"/>
      <c r="R258" s="126"/>
      <c r="S258" s="149"/>
    </row>
    <row r="259" spans="1:19">
      <c r="A259" s="1">
        <v>52201</v>
      </c>
      <c r="B259" s="5">
        <f t="shared" si="4"/>
        <v>2.3140000000000001E-3</v>
      </c>
      <c r="C259" s="119">
        <v>6.12</v>
      </c>
      <c r="D259" s="147" t="s">
        <v>34</v>
      </c>
      <c r="E259" s="5">
        <v>2.3140000000000001E-3</v>
      </c>
      <c r="F259" s="5">
        <v>2.4662697723036864E-3</v>
      </c>
      <c r="H259" s="146"/>
      <c r="I259" s="146"/>
      <c r="J259" s="146"/>
      <c r="K259" s="1"/>
      <c r="L259" s="5"/>
      <c r="M259" s="6"/>
      <c r="N259" s="150"/>
      <c r="O259" s="16"/>
      <c r="Q259" s="148"/>
      <c r="R259" s="126"/>
      <c r="S259" s="149"/>
    </row>
    <row r="260" spans="1:19">
      <c r="A260" s="1">
        <v>52232</v>
      </c>
      <c r="B260" s="5">
        <f t="shared" si="4"/>
        <v>1.5770000000000001E-3</v>
      </c>
      <c r="C260" s="119">
        <v>6.12</v>
      </c>
      <c r="D260" s="147" t="s">
        <v>34</v>
      </c>
      <c r="E260" s="5">
        <v>1.5770000000000001E-3</v>
      </c>
      <c r="F260" s="5">
        <v>2.4662697723036864E-3</v>
      </c>
      <c r="H260" s="146"/>
      <c r="I260" s="146"/>
      <c r="J260" s="146"/>
      <c r="K260" s="1"/>
      <c r="L260" s="5"/>
      <c r="M260" s="6"/>
      <c r="N260" s="150"/>
      <c r="O260" s="16"/>
      <c r="Q260" s="148"/>
      <c r="R260" s="126"/>
      <c r="S260" s="149"/>
    </row>
    <row r="261" spans="1:19">
      <c r="A261" s="1">
        <v>52263</v>
      </c>
      <c r="B261" s="5">
        <f t="shared" si="4"/>
        <v>2.068E-3</v>
      </c>
      <c r="C261" s="119">
        <v>6.12</v>
      </c>
      <c r="D261" s="147" t="s">
        <v>34</v>
      </c>
      <c r="E261" s="5">
        <v>2.068E-3</v>
      </c>
      <c r="F261" s="5">
        <v>2.4662697723036864E-3</v>
      </c>
      <c r="H261" s="146"/>
      <c r="I261" s="146"/>
      <c r="J261" s="146"/>
      <c r="K261" s="1"/>
      <c r="L261" s="5"/>
      <c r="M261" s="6"/>
      <c r="N261" s="150"/>
      <c r="O261" s="16"/>
      <c r="Q261" s="148"/>
      <c r="R261" s="126"/>
      <c r="S261" s="149"/>
    </row>
    <row r="262" spans="1:19">
      <c r="A262" s="1">
        <v>52291</v>
      </c>
      <c r="B262" s="5">
        <f t="shared" si="4"/>
        <v>1.884E-3</v>
      </c>
      <c r="C262" s="119">
        <v>6.12</v>
      </c>
      <c r="D262" s="147" t="s">
        <v>34</v>
      </c>
      <c r="E262" s="5">
        <v>1.884E-3</v>
      </c>
      <c r="F262" s="5">
        <v>2.4662697723036864E-3</v>
      </c>
      <c r="H262" s="146"/>
      <c r="I262" s="146"/>
      <c r="J262" s="146"/>
      <c r="K262" s="1"/>
      <c r="L262" s="5"/>
      <c r="M262" s="6"/>
      <c r="N262" s="150"/>
      <c r="O262" s="16"/>
      <c r="Q262" s="148"/>
      <c r="R262" s="126"/>
      <c r="S262" s="149"/>
    </row>
    <row r="263" spans="1:19">
      <c r="A263" s="1">
        <v>52322</v>
      </c>
      <c r="B263" s="5">
        <f t="shared" si="4"/>
        <v>1.139E-3</v>
      </c>
      <c r="C263" s="119">
        <v>6.12</v>
      </c>
      <c r="D263" s="147" t="s">
        <v>34</v>
      </c>
      <c r="E263" s="5">
        <v>1.139E-3</v>
      </c>
      <c r="F263" s="5">
        <v>2.4662697723036864E-3</v>
      </c>
      <c r="H263" s="146"/>
      <c r="I263" s="146"/>
      <c r="J263" s="146"/>
      <c r="K263" s="1"/>
      <c r="L263" s="5"/>
      <c r="M263" s="6"/>
      <c r="N263" s="150"/>
      <c r="O263" s="16"/>
      <c r="Q263" s="148"/>
      <c r="R263" s="126"/>
      <c r="S263" s="149"/>
    </row>
    <row r="264" spans="1:19">
      <c r="A264" s="1">
        <v>52352</v>
      </c>
      <c r="B264" s="5">
        <f t="shared" si="4"/>
        <v>1.884E-3</v>
      </c>
      <c r="C264" s="119">
        <v>6.12</v>
      </c>
      <c r="D264" s="147" t="s">
        <v>34</v>
      </c>
      <c r="E264" s="5">
        <v>1.884E-3</v>
      </c>
      <c r="F264" s="5">
        <v>2.4662697723036864E-3</v>
      </c>
      <c r="H264" s="146"/>
      <c r="I264" s="146"/>
      <c r="J264" s="146"/>
      <c r="K264" s="1"/>
      <c r="L264" s="5"/>
      <c r="M264" s="6"/>
      <c r="N264" s="150"/>
      <c r="O264" s="16"/>
      <c r="Q264" s="148"/>
      <c r="R264" s="126"/>
      <c r="S264" s="149"/>
    </row>
    <row r="265" spans="1:19">
      <c r="A265" s="1">
        <v>52383</v>
      </c>
      <c r="B265" s="5">
        <f t="shared" si="4"/>
        <v>1.884E-3</v>
      </c>
      <c r="C265" s="119">
        <v>6.12</v>
      </c>
      <c r="D265" s="147" t="s">
        <v>34</v>
      </c>
      <c r="E265" s="5">
        <v>1.884E-3</v>
      </c>
      <c r="F265" s="5">
        <v>2.4662697723036864E-3</v>
      </c>
      <c r="H265" s="146"/>
      <c r="I265" s="146"/>
      <c r="J265" s="146"/>
      <c r="K265" s="1"/>
      <c r="L265" s="5"/>
      <c r="M265" s="6"/>
      <c r="N265" s="150"/>
      <c r="O265" s="16"/>
      <c r="Q265" s="148"/>
      <c r="R265" s="126"/>
      <c r="S265" s="149"/>
    </row>
    <row r="266" spans="1:19">
      <c r="A266" s="1">
        <v>52413</v>
      </c>
      <c r="B266" s="5">
        <f t="shared" ref="B266:B329" si="5">IF(D266="CAM",E266,F266)</f>
        <v>1.387E-3</v>
      </c>
      <c r="C266" s="119">
        <v>6.12</v>
      </c>
      <c r="D266" s="147" t="s">
        <v>34</v>
      </c>
      <c r="E266" s="5">
        <v>1.387E-3</v>
      </c>
      <c r="F266" s="5">
        <v>2.4662697723036864E-3</v>
      </c>
      <c r="H266" s="146"/>
      <c r="I266" s="146"/>
      <c r="J266" s="146"/>
      <c r="K266" s="1"/>
      <c r="L266" s="5"/>
      <c r="M266" s="6"/>
      <c r="N266" s="150"/>
      <c r="O266" s="16"/>
      <c r="Q266" s="148"/>
      <c r="R266" s="126"/>
      <c r="S266" s="149"/>
    </row>
    <row r="267" spans="1:19">
      <c r="A267" s="1">
        <v>52444</v>
      </c>
      <c r="B267" s="5">
        <f t="shared" si="5"/>
        <v>2.1329999999999999E-3</v>
      </c>
      <c r="C267" s="119">
        <v>6.12</v>
      </c>
      <c r="D267" s="147" t="s">
        <v>34</v>
      </c>
      <c r="E267" s="5">
        <v>2.1329999999999999E-3</v>
      </c>
      <c r="F267" s="5">
        <v>2.4662697723036864E-3</v>
      </c>
      <c r="H267" s="146"/>
      <c r="I267" s="146"/>
      <c r="J267" s="146"/>
      <c r="K267" s="1"/>
      <c r="L267" s="5"/>
      <c r="M267" s="6"/>
      <c r="N267" s="150"/>
      <c r="O267" s="16"/>
      <c r="Q267" s="148"/>
      <c r="R267" s="126"/>
      <c r="S267" s="149"/>
    </row>
    <row r="268" spans="1:19">
      <c r="A268" s="1">
        <v>52475</v>
      </c>
      <c r="B268" s="5">
        <f t="shared" si="5"/>
        <v>2.382E-3</v>
      </c>
      <c r="C268" s="119">
        <v>6.12</v>
      </c>
      <c r="D268" s="147" t="s">
        <v>34</v>
      </c>
      <c r="E268" s="5">
        <v>2.382E-3</v>
      </c>
      <c r="F268" s="5">
        <v>2.4662697723036864E-3</v>
      </c>
      <c r="H268" s="146"/>
      <c r="I268" s="146"/>
      <c r="J268" s="146"/>
      <c r="K268" s="1"/>
      <c r="L268" s="5"/>
      <c r="M268" s="6"/>
      <c r="N268" s="150"/>
      <c r="O268" s="16"/>
      <c r="Q268" s="148"/>
      <c r="R268" s="126"/>
      <c r="S268" s="149"/>
    </row>
    <row r="269" spans="1:19">
      <c r="A269" s="1">
        <v>52505</v>
      </c>
      <c r="B269" s="5">
        <f t="shared" si="5"/>
        <v>1.884E-3</v>
      </c>
      <c r="C269" s="119">
        <v>6.12</v>
      </c>
      <c r="D269" s="147" t="s">
        <v>34</v>
      </c>
      <c r="E269" s="5">
        <v>1.884E-3</v>
      </c>
      <c r="F269" s="5">
        <v>2.4662697723036864E-3</v>
      </c>
      <c r="H269" s="146"/>
      <c r="I269" s="146"/>
      <c r="J269" s="146"/>
      <c r="K269" s="1"/>
      <c r="L269" s="5"/>
      <c r="M269" s="6"/>
      <c r="N269" s="150"/>
      <c r="O269" s="16"/>
      <c r="Q269" s="148"/>
      <c r="R269" s="126"/>
      <c r="S269" s="149"/>
    </row>
    <row r="270" spans="1:19">
      <c r="A270" s="1">
        <v>52536</v>
      </c>
      <c r="B270" s="5">
        <f t="shared" si="5"/>
        <v>1.884E-3</v>
      </c>
      <c r="C270" s="119">
        <v>6.12</v>
      </c>
      <c r="D270" s="147" t="s">
        <v>34</v>
      </c>
      <c r="E270" s="5">
        <v>1.884E-3</v>
      </c>
      <c r="F270" s="5">
        <v>2.4662697723036864E-3</v>
      </c>
      <c r="H270" s="146"/>
      <c r="I270" s="146"/>
      <c r="J270" s="146"/>
      <c r="K270" s="1"/>
      <c r="L270" s="5"/>
      <c r="M270" s="6"/>
      <c r="N270" s="150"/>
      <c r="O270" s="16"/>
      <c r="Q270" s="148"/>
      <c r="R270" s="126"/>
      <c r="S270" s="149"/>
    </row>
    <row r="271" spans="1:19">
      <c r="A271" s="1">
        <v>52566</v>
      </c>
      <c r="B271" s="5">
        <f t="shared" si="5"/>
        <v>1.884E-3</v>
      </c>
      <c r="C271" s="119">
        <v>6.12</v>
      </c>
      <c r="D271" s="147" t="s">
        <v>34</v>
      </c>
      <c r="E271" s="5">
        <v>1.884E-3</v>
      </c>
      <c r="F271" s="5">
        <v>2.4662697723036864E-3</v>
      </c>
      <c r="H271" s="146"/>
      <c r="I271" s="146"/>
      <c r="J271" s="146"/>
      <c r="K271" s="1"/>
      <c r="L271" s="5"/>
      <c r="M271" s="6"/>
      <c r="N271" s="150"/>
      <c r="O271" s="16"/>
      <c r="Q271" s="148"/>
      <c r="R271" s="126"/>
      <c r="S271" s="149"/>
    </row>
    <row r="272" spans="1:19">
      <c r="A272" s="1">
        <v>52597</v>
      </c>
      <c r="B272" s="5">
        <f t="shared" si="5"/>
        <v>1.6359999999999999E-3</v>
      </c>
      <c r="C272" s="119">
        <v>6.12</v>
      </c>
      <c r="D272" s="147" t="s">
        <v>34</v>
      </c>
      <c r="E272" s="5">
        <v>1.6359999999999999E-3</v>
      </c>
      <c r="F272" s="5">
        <v>2.4662697723036864E-3</v>
      </c>
      <c r="H272" s="146"/>
      <c r="I272" s="146"/>
      <c r="J272" s="146"/>
      <c r="K272" s="1"/>
      <c r="L272" s="5"/>
      <c r="M272" s="6"/>
      <c r="N272" s="150"/>
      <c r="O272" s="16"/>
      <c r="Q272" s="148"/>
      <c r="R272" s="126"/>
      <c r="S272" s="149"/>
    </row>
    <row r="273" spans="1:19">
      <c r="A273" s="1">
        <v>52628</v>
      </c>
      <c r="B273" s="5">
        <f t="shared" si="5"/>
        <v>2.1329999999999999E-3</v>
      </c>
      <c r="C273" s="119">
        <v>6.12</v>
      </c>
      <c r="D273" s="147" t="s">
        <v>34</v>
      </c>
      <c r="E273" s="5">
        <v>2.1329999999999999E-3</v>
      </c>
      <c r="F273" s="5">
        <v>2.4662697723036864E-3</v>
      </c>
      <c r="H273" s="146"/>
      <c r="I273" s="146"/>
      <c r="J273" s="146"/>
      <c r="K273" s="1"/>
      <c r="L273" s="5"/>
      <c r="M273" s="6"/>
      <c r="N273" s="150"/>
      <c r="O273" s="16"/>
      <c r="Q273" s="148"/>
      <c r="R273" s="126"/>
      <c r="S273" s="149"/>
    </row>
    <row r="274" spans="1:19">
      <c r="A274" s="1">
        <v>52657</v>
      </c>
      <c r="B274" s="5">
        <f t="shared" si="5"/>
        <v>1.616E-3</v>
      </c>
      <c r="C274" s="119">
        <v>6.12</v>
      </c>
      <c r="D274" s="147" t="s">
        <v>34</v>
      </c>
      <c r="E274" s="5">
        <v>1.616E-3</v>
      </c>
      <c r="F274" s="5">
        <v>2.4662697723036864E-3</v>
      </c>
      <c r="H274" s="146"/>
      <c r="I274" s="146"/>
      <c r="J274" s="146"/>
      <c r="K274" s="1"/>
      <c r="L274" s="5"/>
      <c r="M274" s="6"/>
      <c r="N274" s="150"/>
      <c r="O274" s="16"/>
      <c r="Q274" s="148"/>
      <c r="R274" s="126"/>
      <c r="S274" s="149"/>
    </row>
    <row r="275" spans="1:19">
      <c r="A275" s="1">
        <v>52688</v>
      </c>
      <c r="B275" s="5">
        <f t="shared" si="5"/>
        <v>1.616E-3</v>
      </c>
      <c r="C275" s="119">
        <v>6.12</v>
      </c>
      <c r="D275" s="147" t="s">
        <v>34</v>
      </c>
      <c r="E275" s="5">
        <v>1.616E-3</v>
      </c>
      <c r="F275" s="5">
        <v>2.4662697723036864E-3</v>
      </c>
      <c r="H275" s="146"/>
      <c r="I275" s="146"/>
      <c r="J275" s="146"/>
      <c r="K275" s="1"/>
      <c r="L275" s="5"/>
      <c r="M275" s="6"/>
      <c r="N275" s="150"/>
      <c r="O275" s="16"/>
      <c r="Q275" s="148"/>
      <c r="R275" s="126"/>
      <c r="S275" s="149"/>
    </row>
    <row r="276" spans="1:19">
      <c r="A276" s="1">
        <v>52718</v>
      </c>
      <c r="B276" s="5">
        <f t="shared" si="5"/>
        <v>2.111E-3</v>
      </c>
      <c r="C276" s="119">
        <v>6.12</v>
      </c>
      <c r="D276" s="147" t="s">
        <v>34</v>
      </c>
      <c r="E276" s="5">
        <v>2.111E-3</v>
      </c>
      <c r="F276" s="5">
        <v>2.4662697723036864E-3</v>
      </c>
      <c r="H276" s="146"/>
      <c r="I276" s="146"/>
      <c r="J276" s="146"/>
      <c r="K276" s="1"/>
      <c r="L276" s="5"/>
      <c r="M276" s="6"/>
      <c r="N276" s="150"/>
      <c r="O276" s="16"/>
      <c r="Q276" s="148"/>
      <c r="R276" s="126"/>
      <c r="S276" s="149"/>
    </row>
    <row r="277" spans="1:19">
      <c r="A277" s="1">
        <v>52749</v>
      </c>
      <c r="B277" s="5">
        <f t="shared" si="5"/>
        <v>1.369E-3</v>
      </c>
      <c r="C277" s="119">
        <v>6.12</v>
      </c>
      <c r="D277" s="147" t="s">
        <v>34</v>
      </c>
      <c r="E277" s="5">
        <v>1.369E-3</v>
      </c>
      <c r="F277" s="5">
        <v>2.4662697723036864E-3</v>
      </c>
      <c r="H277" s="146"/>
      <c r="I277" s="146"/>
      <c r="J277" s="146"/>
      <c r="K277" s="1"/>
      <c r="L277" s="5"/>
      <c r="M277" s="6"/>
      <c r="N277" s="150"/>
      <c r="O277" s="16"/>
      <c r="Q277" s="148"/>
      <c r="R277" s="126"/>
      <c r="S277" s="149"/>
    </row>
    <row r="278" spans="1:19">
      <c r="A278" s="1">
        <v>52779</v>
      </c>
      <c r="B278" s="5">
        <f t="shared" si="5"/>
        <v>2.111E-3</v>
      </c>
      <c r="C278" s="119">
        <v>6.12</v>
      </c>
      <c r="D278" s="147" t="s">
        <v>34</v>
      </c>
      <c r="E278" s="5">
        <v>2.111E-3</v>
      </c>
      <c r="F278" s="5">
        <v>2.4662697723036864E-3</v>
      </c>
      <c r="H278" s="146"/>
      <c r="I278" s="146"/>
      <c r="J278" s="146"/>
      <c r="K278" s="1"/>
      <c r="L278" s="5"/>
      <c r="M278" s="6"/>
      <c r="N278" s="150"/>
      <c r="O278" s="16"/>
      <c r="Q278" s="148"/>
      <c r="R278" s="126"/>
      <c r="S278" s="149"/>
    </row>
    <row r="279" spans="1:19">
      <c r="A279" s="1">
        <v>52810</v>
      </c>
      <c r="B279" s="5">
        <f t="shared" si="5"/>
        <v>1.8640000000000002E-3</v>
      </c>
      <c r="C279" s="119">
        <v>6.12</v>
      </c>
      <c r="D279" s="147" t="s">
        <v>34</v>
      </c>
      <c r="E279" s="5">
        <v>1.8640000000000002E-3</v>
      </c>
      <c r="F279" s="5">
        <v>2.4662697723036864E-3</v>
      </c>
      <c r="H279" s="146"/>
      <c r="I279" s="146"/>
      <c r="J279" s="146"/>
      <c r="K279" s="1"/>
      <c r="L279" s="5"/>
      <c r="M279" s="6"/>
      <c r="N279" s="150"/>
      <c r="O279" s="16"/>
      <c r="Q279" s="148"/>
      <c r="R279" s="126"/>
      <c r="S279" s="149"/>
    </row>
    <row r="280" spans="1:19">
      <c r="A280" s="1">
        <v>52841</v>
      </c>
      <c r="B280" s="5">
        <f t="shared" si="5"/>
        <v>1.8640000000000002E-3</v>
      </c>
      <c r="C280" s="119">
        <v>6.12</v>
      </c>
      <c r="D280" s="147" t="s">
        <v>34</v>
      </c>
      <c r="E280" s="5">
        <v>1.8640000000000002E-3</v>
      </c>
      <c r="F280" s="5">
        <v>2.4662697723036864E-3</v>
      </c>
      <c r="H280" s="146"/>
      <c r="I280" s="146"/>
      <c r="J280" s="146"/>
      <c r="K280" s="1"/>
      <c r="L280" s="5"/>
      <c r="M280" s="6"/>
      <c r="N280" s="150"/>
      <c r="O280" s="16"/>
      <c r="Q280" s="148"/>
      <c r="R280" s="126"/>
      <c r="S280" s="149"/>
    </row>
    <row r="281" spans="1:19">
      <c r="A281" s="1">
        <v>52871</v>
      </c>
      <c r="B281" s="5">
        <f t="shared" si="5"/>
        <v>2.359E-3</v>
      </c>
      <c r="C281" s="119">
        <v>6.12</v>
      </c>
      <c r="D281" s="147" t="s">
        <v>34</v>
      </c>
      <c r="E281" s="5">
        <v>2.359E-3</v>
      </c>
      <c r="F281" s="5">
        <v>2.4662697723036864E-3</v>
      </c>
      <c r="H281" s="146"/>
      <c r="I281" s="146"/>
      <c r="J281" s="146"/>
      <c r="K281" s="1"/>
      <c r="L281" s="5"/>
      <c r="M281" s="6"/>
      <c r="N281" s="150"/>
      <c r="O281" s="16"/>
      <c r="Q281" s="148"/>
      <c r="R281" s="126"/>
      <c r="S281" s="149"/>
    </row>
    <row r="282" spans="1:19">
      <c r="A282" s="1">
        <v>52902</v>
      </c>
      <c r="B282" s="5">
        <f t="shared" si="5"/>
        <v>1.8640000000000002E-3</v>
      </c>
      <c r="C282" s="119">
        <v>6.12</v>
      </c>
      <c r="D282" s="147" t="s">
        <v>34</v>
      </c>
      <c r="E282" s="5">
        <v>1.8640000000000002E-3</v>
      </c>
      <c r="F282" s="5">
        <v>2.4662697723036864E-3</v>
      </c>
      <c r="H282" s="146"/>
      <c r="I282" s="146"/>
      <c r="J282" s="146"/>
      <c r="K282" s="1"/>
      <c r="L282" s="5"/>
      <c r="M282" s="6"/>
      <c r="N282" s="150"/>
      <c r="O282" s="16"/>
      <c r="Q282" s="148"/>
      <c r="R282" s="126"/>
      <c r="S282" s="149"/>
    </row>
    <row r="283" spans="1:19">
      <c r="A283" s="1">
        <v>52932</v>
      </c>
      <c r="B283" s="5">
        <f t="shared" si="5"/>
        <v>1.616E-3</v>
      </c>
      <c r="C283" s="119">
        <v>6.12</v>
      </c>
      <c r="D283" s="147" t="s">
        <v>34</v>
      </c>
      <c r="E283" s="5">
        <v>1.616E-3</v>
      </c>
      <c r="F283" s="5">
        <v>2.4662697723036864E-3</v>
      </c>
      <c r="H283" s="146"/>
      <c r="I283" s="146"/>
      <c r="J283" s="146"/>
      <c r="K283" s="1"/>
      <c r="L283" s="5"/>
      <c r="M283" s="6"/>
      <c r="N283" s="150"/>
      <c r="O283" s="16"/>
      <c r="Q283" s="148"/>
      <c r="R283" s="126"/>
      <c r="S283" s="149"/>
    </row>
    <row r="284" spans="1:19">
      <c r="A284" s="1">
        <v>52963</v>
      </c>
      <c r="B284" s="5">
        <f t="shared" si="5"/>
        <v>1.616E-3</v>
      </c>
      <c r="C284" s="119">
        <v>6.12</v>
      </c>
      <c r="D284" s="147" t="s">
        <v>34</v>
      </c>
      <c r="E284" s="5">
        <v>1.616E-3</v>
      </c>
      <c r="F284" s="5">
        <v>2.4662697723036864E-3</v>
      </c>
      <c r="H284" s="146"/>
      <c r="I284" s="146"/>
      <c r="J284" s="146"/>
      <c r="K284" s="1"/>
      <c r="L284" s="5"/>
      <c r="M284" s="6"/>
      <c r="N284" s="150"/>
      <c r="O284" s="16"/>
      <c r="Q284" s="148"/>
      <c r="R284" s="126"/>
      <c r="S284" s="149"/>
    </row>
    <row r="285" spans="1:19">
      <c r="A285" s="1">
        <v>52994</v>
      </c>
      <c r="B285" s="5">
        <f t="shared" si="5"/>
        <v>2.111E-3</v>
      </c>
      <c r="C285" s="119">
        <v>6.12</v>
      </c>
      <c r="D285" s="147" t="s">
        <v>34</v>
      </c>
      <c r="E285" s="5">
        <v>2.111E-3</v>
      </c>
      <c r="F285" s="5">
        <v>2.4662697723036864E-3</v>
      </c>
      <c r="H285" s="146"/>
      <c r="I285" s="146"/>
      <c r="J285" s="146"/>
      <c r="K285" s="1"/>
      <c r="L285" s="5"/>
      <c r="M285" s="6"/>
      <c r="N285" s="150"/>
      <c r="O285" s="16"/>
      <c r="Q285" s="148"/>
      <c r="R285" s="126"/>
      <c r="S285" s="149"/>
    </row>
    <row r="286" spans="1:19">
      <c r="A286" s="1">
        <v>53022</v>
      </c>
      <c r="B286" s="5">
        <f t="shared" si="5"/>
        <v>2.1549999999999998E-3</v>
      </c>
      <c r="C286" s="119">
        <v>6.12</v>
      </c>
      <c r="D286" s="147" t="s">
        <v>34</v>
      </c>
      <c r="E286" s="5">
        <v>2.1549999999999998E-3</v>
      </c>
      <c r="F286" s="5">
        <v>2.4662697723036864E-3</v>
      </c>
      <c r="H286" s="146"/>
      <c r="I286" s="146"/>
      <c r="J286" s="146"/>
      <c r="K286" s="1"/>
      <c r="L286" s="5"/>
      <c r="M286" s="6"/>
      <c r="N286" s="150"/>
      <c r="O286" s="16"/>
      <c r="Q286" s="148"/>
      <c r="R286" s="126"/>
      <c r="S286" s="149"/>
    </row>
    <row r="287" spans="1:19">
      <c r="A287" s="1">
        <v>53053</v>
      </c>
      <c r="B287" s="5">
        <f t="shared" si="5"/>
        <v>1.157E-3</v>
      </c>
      <c r="C287" s="119">
        <v>6.12</v>
      </c>
      <c r="D287" s="147" t="s">
        <v>34</v>
      </c>
      <c r="E287" s="5">
        <v>1.157E-3</v>
      </c>
      <c r="F287" s="5">
        <v>2.4662697723036864E-3</v>
      </c>
      <c r="H287" s="146"/>
      <c r="I287" s="146"/>
      <c r="J287" s="146"/>
      <c r="K287" s="1"/>
      <c r="L287" s="5"/>
      <c r="M287" s="6"/>
      <c r="N287" s="150"/>
      <c r="O287" s="16"/>
      <c r="Q287" s="148"/>
      <c r="R287" s="126"/>
      <c r="S287" s="149"/>
    </row>
    <row r="288" spans="1:19">
      <c r="A288" s="1">
        <v>53083</v>
      </c>
      <c r="B288" s="5">
        <f t="shared" si="5"/>
        <v>2.405E-3</v>
      </c>
      <c r="C288" s="119">
        <v>6.12</v>
      </c>
      <c r="D288" s="147" t="s">
        <v>34</v>
      </c>
      <c r="E288" s="5">
        <v>2.405E-3</v>
      </c>
      <c r="F288" s="5">
        <v>2.4662697723036864E-3</v>
      </c>
      <c r="H288" s="146"/>
      <c r="I288" s="146"/>
      <c r="J288" s="146"/>
      <c r="K288" s="1"/>
      <c r="L288" s="5"/>
      <c r="M288" s="6"/>
      <c r="N288" s="150"/>
      <c r="O288" s="16"/>
      <c r="Q288" s="148"/>
      <c r="R288" s="126"/>
      <c r="S288" s="149"/>
    </row>
    <row r="289" spans="1:19">
      <c r="A289" s="1">
        <v>53114</v>
      </c>
      <c r="B289" s="5">
        <f t="shared" si="5"/>
        <v>1.157E-3</v>
      </c>
      <c r="C289" s="119">
        <v>6.12</v>
      </c>
      <c r="D289" s="147" t="s">
        <v>34</v>
      </c>
      <c r="E289" s="5">
        <v>1.157E-3</v>
      </c>
      <c r="F289" s="5">
        <v>2.4662697723036864E-3</v>
      </c>
      <c r="H289" s="146"/>
      <c r="I289" s="146"/>
      <c r="J289" s="146"/>
      <c r="K289" s="1"/>
      <c r="L289" s="5"/>
      <c r="M289" s="6"/>
      <c r="N289" s="150"/>
      <c r="O289" s="16"/>
      <c r="Q289" s="148"/>
      <c r="R289" s="126"/>
      <c r="S289" s="149"/>
    </row>
    <row r="290" spans="1:19">
      <c r="A290" s="1">
        <v>53144</v>
      </c>
      <c r="B290" s="5">
        <f t="shared" si="5"/>
        <v>2.1549999999999998E-3</v>
      </c>
      <c r="C290" s="119">
        <v>6.12</v>
      </c>
      <c r="D290" s="147" t="s">
        <v>34</v>
      </c>
      <c r="E290" s="5">
        <v>2.1549999999999998E-3</v>
      </c>
      <c r="F290" s="5">
        <v>2.4662697723036864E-3</v>
      </c>
      <c r="H290" s="146"/>
      <c r="I290" s="146"/>
      <c r="J290" s="146"/>
      <c r="K290" s="1"/>
      <c r="L290" s="5"/>
      <c r="M290" s="6"/>
      <c r="N290" s="150"/>
      <c r="O290" s="16"/>
      <c r="Q290" s="148"/>
      <c r="R290" s="126"/>
      <c r="S290" s="149"/>
    </row>
    <row r="291" spans="1:19">
      <c r="A291" s="1">
        <v>53175</v>
      </c>
      <c r="B291" s="5">
        <f t="shared" si="5"/>
        <v>1.905E-3</v>
      </c>
      <c r="C291" s="119">
        <v>6.12</v>
      </c>
      <c r="D291" s="147" t="s">
        <v>34</v>
      </c>
      <c r="E291" s="5">
        <v>1.905E-3</v>
      </c>
      <c r="F291" s="5">
        <v>2.4662697723036864E-3</v>
      </c>
      <c r="H291" s="146"/>
      <c r="I291" s="146"/>
      <c r="J291" s="146"/>
      <c r="K291" s="1"/>
      <c r="L291" s="5"/>
      <c r="M291" s="6"/>
      <c r="N291" s="150"/>
      <c r="O291" s="16"/>
      <c r="Q291" s="148"/>
      <c r="R291" s="126"/>
      <c r="S291" s="149"/>
    </row>
    <row r="292" spans="1:19">
      <c r="A292" s="1">
        <v>53206</v>
      </c>
      <c r="B292" s="5">
        <f t="shared" si="5"/>
        <v>1.905E-3</v>
      </c>
      <c r="C292" s="119">
        <v>6.12</v>
      </c>
      <c r="D292" s="147" t="s">
        <v>34</v>
      </c>
      <c r="E292" s="5">
        <v>1.905E-3</v>
      </c>
      <c r="F292" s="5">
        <v>2.4662697723036864E-3</v>
      </c>
      <c r="H292" s="146"/>
      <c r="I292" s="146"/>
      <c r="J292" s="146"/>
      <c r="K292" s="1"/>
      <c r="L292" s="5"/>
      <c r="M292" s="6"/>
      <c r="N292" s="150"/>
      <c r="O292" s="16"/>
      <c r="Q292" s="148"/>
      <c r="R292" s="126"/>
      <c r="S292" s="149"/>
    </row>
    <row r="293" spans="1:19">
      <c r="A293" s="1">
        <v>53236</v>
      </c>
      <c r="B293" s="5">
        <f t="shared" si="5"/>
        <v>2.405E-3</v>
      </c>
      <c r="C293" s="119">
        <v>6.12</v>
      </c>
      <c r="D293" s="147" t="s">
        <v>34</v>
      </c>
      <c r="E293" s="5">
        <v>2.405E-3</v>
      </c>
      <c r="F293" s="5">
        <v>2.4662697723036864E-3</v>
      </c>
      <c r="H293" s="146"/>
      <c r="I293" s="146"/>
      <c r="J293" s="146"/>
      <c r="K293" s="1"/>
      <c r="L293" s="5"/>
      <c r="M293" s="6"/>
      <c r="N293" s="150"/>
      <c r="O293" s="16"/>
      <c r="Q293" s="148"/>
      <c r="R293" s="126"/>
      <c r="S293" s="149"/>
    </row>
    <row r="294" spans="1:19">
      <c r="A294" s="1">
        <v>53267</v>
      </c>
      <c r="B294" s="5">
        <f t="shared" si="5"/>
        <v>1.6559999999999999E-3</v>
      </c>
      <c r="C294" s="119">
        <v>6.12</v>
      </c>
      <c r="D294" s="147" t="s">
        <v>34</v>
      </c>
      <c r="E294" s="5">
        <v>1.6559999999999999E-3</v>
      </c>
      <c r="F294" s="5">
        <v>2.4662697723036864E-3</v>
      </c>
      <c r="H294" s="146"/>
      <c r="I294" s="146"/>
      <c r="J294" s="146"/>
      <c r="K294" s="1"/>
      <c r="L294" s="5"/>
      <c r="M294" s="6"/>
      <c r="N294" s="150"/>
      <c r="O294" s="16"/>
      <c r="Q294" s="148"/>
      <c r="R294" s="126"/>
      <c r="S294" s="149"/>
    </row>
    <row r="295" spans="1:19">
      <c r="A295" s="1">
        <v>53297</v>
      </c>
      <c r="B295" s="5">
        <f t="shared" si="5"/>
        <v>1.905E-3</v>
      </c>
      <c r="C295" s="119">
        <v>6.12</v>
      </c>
      <c r="D295" s="147" t="s">
        <v>34</v>
      </c>
      <c r="E295" s="5">
        <v>1.905E-3</v>
      </c>
      <c r="F295" s="5">
        <v>2.4662697723036864E-3</v>
      </c>
      <c r="H295" s="146"/>
      <c r="I295" s="146"/>
      <c r="J295" s="146"/>
      <c r="K295" s="1"/>
      <c r="L295" s="5"/>
      <c r="M295" s="6"/>
      <c r="N295" s="150"/>
      <c r="O295" s="16"/>
      <c r="Q295" s="148"/>
      <c r="R295" s="126"/>
      <c r="S295" s="149"/>
    </row>
    <row r="296" spans="1:19">
      <c r="A296" s="1">
        <v>53328</v>
      </c>
      <c r="B296" s="5">
        <f t="shared" si="5"/>
        <v>1.6559999999999999E-3</v>
      </c>
      <c r="C296" s="119">
        <v>6.12</v>
      </c>
      <c r="D296" s="147" t="s">
        <v>34</v>
      </c>
      <c r="E296" s="5">
        <v>1.6559999999999999E-3</v>
      </c>
      <c r="F296" s="5">
        <v>2.4662697723036864E-3</v>
      </c>
      <c r="H296" s="146"/>
      <c r="I296" s="146"/>
      <c r="J296" s="146"/>
      <c r="K296" s="1"/>
      <c r="L296" s="5"/>
      <c r="M296" s="6"/>
      <c r="N296" s="150"/>
      <c r="O296" s="16"/>
      <c r="Q296" s="148"/>
      <c r="R296" s="126"/>
      <c r="S296" s="149"/>
    </row>
    <row r="297" spans="1:19">
      <c r="A297" s="1">
        <v>53359</v>
      </c>
      <c r="B297" s="5">
        <f t="shared" si="5"/>
        <v>1.6559999999999999E-3</v>
      </c>
      <c r="C297" s="119">
        <v>6.12</v>
      </c>
      <c r="D297" s="147" t="s">
        <v>34</v>
      </c>
      <c r="E297" s="5">
        <v>1.6559999999999999E-3</v>
      </c>
      <c r="F297" s="5">
        <v>2.4662697723036864E-3</v>
      </c>
      <c r="H297" s="146"/>
      <c r="I297" s="146"/>
      <c r="J297" s="146"/>
      <c r="K297" s="1"/>
      <c r="L297" s="5"/>
      <c r="M297" s="6"/>
      <c r="N297" s="150"/>
      <c r="O297" s="16"/>
      <c r="Q297" s="148"/>
      <c r="R297" s="126"/>
      <c r="S297" s="149"/>
    </row>
    <row r="298" spans="1:19">
      <c r="A298" s="1">
        <v>53387</v>
      </c>
      <c r="B298" s="5">
        <f t="shared" si="5"/>
        <v>2.1410000000000001E-3</v>
      </c>
      <c r="C298" s="119">
        <v>6.12</v>
      </c>
      <c r="D298" s="147" t="s">
        <v>34</v>
      </c>
      <c r="E298" s="5">
        <v>2.1410000000000001E-3</v>
      </c>
      <c r="F298" s="5">
        <v>2.4662697723036864E-3</v>
      </c>
      <c r="H298" s="146"/>
      <c r="I298" s="146"/>
      <c r="J298" s="146"/>
      <c r="K298" s="1"/>
      <c r="L298" s="5"/>
      <c r="M298" s="6"/>
      <c r="N298" s="150"/>
      <c r="O298" s="16"/>
      <c r="Q298" s="148"/>
      <c r="R298" s="126"/>
      <c r="S298" s="149"/>
    </row>
    <row r="299" spans="1:19">
      <c r="A299" s="1">
        <v>53418</v>
      </c>
      <c r="B299" s="5">
        <f t="shared" si="5"/>
        <v>1.426E-3</v>
      </c>
      <c r="C299" s="119">
        <v>6.12</v>
      </c>
      <c r="D299" s="147" t="s">
        <v>34</v>
      </c>
      <c r="E299" s="5">
        <v>1.426E-3</v>
      </c>
      <c r="F299" s="5">
        <v>2.4662697723036864E-3</v>
      </c>
      <c r="H299" s="146"/>
      <c r="I299" s="146"/>
      <c r="J299" s="146"/>
      <c r="K299" s="1"/>
      <c r="L299" s="5"/>
      <c r="M299" s="6"/>
      <c r="N299" s="150"/>
      <c r="O299" s="16"/>
      <c r="Q299" s="148"/>
      <c r="R299" s="126"/>
      <c r="S299" s="149"/>
    </row>
    <row r="300" spans="1:19">
      <c r="A300" s="1">
        <v>53448</v>
      </c>
      <c r="B300" s="5">
        <f t="shared" si="5"/>
        <v>1.903E-3</v>
      </c>
      <c r="C300" s="119">
        <v>6.12</v>
      </c>
      <c r="D300" s="147" t="s">
        <v>34</v>
      </c>
      <c r="E300" s="5">
        <v>1.903E-3</v>
      </c>
      <c r="F300" s="5">
        <v>2.4662697723036864E-3</v>
      </c>
      <c r="H300" s="146"/>
      <c r="I300" s="146"/>
      <c r="J300" s="146"/>
      <c r="K300" s="1"/>
      <c r="L300" s="5"/>
      <c r="M300" s="6"/>
      <c r="N300" s="150"/>
      <c r="O300" s="16"/>
      <c r="Q300" s="148"/>
      <c r="R300" s="126"/>
      <c r="S300" s="149"/>
    </row>
    <row r="301" spans="1:19">
      <c r="A301" s="1">
        <v>53479</v>
      </c>
      <c r="B301" s="5">
        <f t="shared" si="5"/>
        <v>1.6639999999999999E-3</v>
      </c>
      <c r="C301" s="119">
        <v>6.12</v>
      </c>
      <c r="D301" s="147" t="s">
        <v>34</v>
      </c>
      <c r="E301" s="5">
        <v>1.6639999999999999E-3</v>
      </c>
      <c r="F301" s="5">
        <v>2.4662697723036864E-3</v>
      </c>
      <c r="H301" s="146"/>
      <c r="I301" s="146"/>
      <c r="J301" s="146"/>
      <c r="K301" s="1"/>
      <c r="L301" s="5"/>
      <c r="M301" s="6"/>
      <c r="N301" s="150"/>
      <c r="O301" s="16"/>
      <c r="Q301" s="148"/>
      <c r="R301" s="126"/>
      <c r="S301" s="149"/>
    </row>
    <row r="302" spans="1:19">
      <c r="A302" s="1">
        <v>53509</v>
      </c>
      <c r="B302" s="5">
        <f t="shared" si="5"/>
        <v>2.1410000000000001E-3</v>
      </c>
      <c r="C302" s="119">
        <v>6.12</v>
      </c>
      <c r="D302" s="147" t="s">
        <v>34</v>
      </c>
      <c r="E302" s="5">
        <v>2.1410000000000001E-3</v>
      </c>
      <c r="F302" s="5">
        <v>2.4662697723036864E-3</v>
      </c>
      <c r="H302" s="146"/>
      <c r="I302" s="146"/>
      <c r="J302" s="146"/>
      <c r="K302" s="1"/>
      <c r="L302" s="5"/>
      <c r="M302" s="6"/>
      <c r="N302" s="150"/>
      <c r="O302" s="16"/>
      <c r="Q302" s="148"/>
      <c r="R302" s="126"/>
      <c r="S302" s="149"/>
    </row>
    <row r="303" spans="1:19">
      <c r="A303" s="1">
        <v>53540</v>
      </c>
      <c r="B303" s="5">
        <f t="shared" si="5"/>
        <v>1.6639999999999999E-3</v>
      </c>
      <c r="C303" s="119">
        <v>6.12</v>
      </c>
      <c r="D303" s="147" t="s">
        <v>34</v>
      </c>
      <c r="E303" s="5">
        <v>1.6639999999999999E-3</v>
      </c>
      <c r="F303" s="5">
        <v>2.4662697723036864E-3</v>
      </c>
      <c r="H303" s="146"/>
      <c r="I303" s="146"/>
      <c r="J303" s="146"/>
      <c r="K303" s="1"/>
      <c r="L303" s="5"/>
      <c r="M303" s="6"/>
      <c r="N303" s="150"/>
      <c r="O303" s="16"/>
      <c r="Q303" s="148"/>
      <c r="R303" s="126"/>
      <c r="S303" s="149"/>
    </row>
    <row r="304" spans="1:19">
      <c r="A304" s="1">
        <v>53571</v>
      </c>
      <c r="B304" s="5">
        <f t="shared" si="5"/>
        <v>1.903E-3</v>
      </c>
      <c r="C304" s="119">
        <v>6.12</v>
      </c>
      <c r="D304" s="147" t="s">
        <v>34</v>
      </c>
      <c r="E304" s="5">
        <v>1.903E-3</v>
      </c>
      <c r="F304" s="5">
        <v>2.4662697723036864E-3</v>
      </c>
      <c r="H304" s="146"/>
      <c r="I304" s="146"/>
      <c r="J304" s="146"/>
      <c r="K304" s="1"/>
      <c r="L304" s="5"/>
      <c r="M304" s="6"/>
      <c r="N304" s="150"/>
      <c r="O304" s="16"/>
      <c r="Q304" s="148"/>
      <c r="R304" s="126"/>
      <c r="S304" s="149"/>
    </row>
    <row r="305" spans="1:19">
      <c r="A305" s="1">
        <v>53601</v>
      </c>
      <c r="B305" s="5">
        <f t="shared" si="5"/>
        <v>2.1410000000000001E-3</v>
      </c>
      <c r="C305" s="119">
        <v>6.12</v>
      </c>
      <c r="D305" s="147" t="s">
        <v>34</v>
      </c>
      <c r="E305" s="5">
        <v>2.1410000000000001E-3</v>
      </c>
      <c r="F305" s="5">
        <v>2.4662697723036864E-3</v>
      </c>
      <c r="H305" s="146"/>
      <c r="I305" s="146"/>
      <c r="J305" s="146"/>
      <c r="K305" s="1"/>
      <c r="L305" s="5"/>
      <c r="M305" s="6"/>
      <c r="N305" s="150"/>
      <c r="O305" s="16"/>
      <c r="Q305" s="148"/>
      <c r="R305" s="126"/>
      <c r="S305" s="149"/>
    </row>
    <row r="306" spans="1:19">
      <c r="A306" s="1">
        <v>53632</v>
      </c>
      <c r="B306" s="5">
        <f t="shared" si="5"/>
        <v>1.426E-3</v>
      </c>
      <c r="C306" s="119">
        <v>6.12</v>
      </c>
      <c r="D306" s="147" t="s">
        <v>34</v>
      </c>
      <c r="E306" s="5">
        <v>1.426E-3</v>
      </c>
      <c r="F306" s="5">
        <v>2.4662697723036864E-3</v>
      </c>
      <c r="H306" s="146"/>
      <c r="I306" s="146"/>
      <c r="J306" s="146"/>
      <c r="K306" s="1"/>
      <c r="L306" s="5"/>
      <c r="M306" s="6"/>
      <c r="N306" s="150"/>
      <c r="O306" s="16"/>
      <c r="Q306" s="148"/>
      <c r="R306" s="126"/>
      <c r="S306" s="149"/>
    </row>
    <row r="307" spans="1:19">
      <c r="A307" s="1">
        <v>53662</v>
      </c>
      <c r="B307" s="5">
        <f t="shared" si="5"/>
        <v>2.1410000000000001E-3</v>
      </c>
      <c r="C307" s="119">
        <v>6.12</v>
      </c>
      <c r="D307" s="147" t="s">
        <v>34</v>
      </c>
      <c r="E307" s="5">
        <v>2.1410000000000001E-3</v>
      </c>
      <c r="F307" s="5">
        <v>2.4662697723036864E-3</v>
      </c>
      <c r="H307" s="146"/>
      <c r="I307" s="146"/>
      <c r="J307" s="146"/>
      <c r="K307" s="1"/>
      <c r="L307" s="5"/>
      <c r="M307" s="6"/>
      <c r="N307" s="150"/>
      <c r="O307" s="16"/>
      <c r="Q307" s="148"/>
      <c r="R307" s="126"/>
      <c r="S307" s="149"/>
    </row>
    <row r="308" spans="1:19">
      <c r="A308" s="1">
        <v>53693</v>
      </c>
      <c r="B308" s="5">
        <f t="shared" si="5"/>
        <v>1.903E-3</v>
      </c>
      <c r="C308" s="119">
        <v>6.12</v>
      </c>
      <c r="D308" s="147" t="s">
        <v>34</v>
      </c>
      <c r="E308" s="5">
        <v>1.903E-3</v>
      </c>
      <c r="F308" s="5">
        <v>2.4662697723036864E-3</v>
      </c>
      <c r="H308" s="146"/>
      <c r="I308" s="146"/>
      <c r="J308" s="146"/>
      <c r="K308" s="1"/>
      <c r="L308" s="5"/>
      <c r="M308" s="6"/>
      <c r="N308" s="150"/>
      <c r="O308" s="16"/>
      <c r="Q308" s="148"/>
      <c r="R308" s="126"/>
      <c r="S308" s="149"/>
    </row>
    <row r="309" spans="1:19">
      <c r="A309" s="1">
        <v>53724</v>
      </c>
      <c r="B309" s="5">
        <f t="shared" si="5"/>
        <v>1.6639999999999999E-3</v>
      </c>
      <c r="C309" s="119">
        <v>6.12</v>
      </c>
      <c r="D309" s="147" t="s">
        <v>34</v>
      </c>
      <c r="E309" s="5">
        <v>1.6639999999999999E-3</v>
      </c>
      <c r="F309" s="5">
        <v>2.4662697723036864E-3</v>
      </c>
      <c r="H309" s="146"/>
      <c r="I309" s="146"/>
      <c r="J309" s="146"/>
      <c r="K309" s="1"/>
      <c r="L309" s="5"/>
      <c r="M309" s="6"/>
      <c r="N309" s="150"/>
      <c r="O309" s="16"/>
      <c r="Q309" s="148"/>
      <c r="R309" s="126"/>
      <c r="S309" s="149"/>
    </row>
    <row r="310" spans="1:19">
      <c r="A310" s="1">
        <v>53752</v>
      </c>
      <c r="B310" s="5">
        <f t="shared" si="5"/>
        <v>2.1410000000000001E-3</v>
      </c>
      <c r="C310" s="119">
        <v>6.12</v>
      </c>
      <c r="D310" s="147" t="s">
        <v>34</v>
      </c>
      <c r="E310" s="5">
        <v>2.1410000000000001E-3</v>
      </c>
      <c r="F310" s="5">
        <v>2.4662697723036864E-3</v>
      </c>
      <c r="H310" s="146"/>
      <c r="I310" s="146"/>
      <c r="J310" s="146"/>
      <c r="K310" s="1"/>
      <c r="L310" s="5"/>
      <c r="M310" s="6"/>
      <c r="N310" s="150"/>
      <c r="O310" s="16"/>
      <c r="Q310" s="148"/>
      <c r="R310" s="126"/>
      <c r="S310" s="149"/>
    </row>
    <row r="311" spans="1:19">
      <c r="A311" s="1">
        <v>53783</v>
      </c>
      <c r="B311" s="5">
        <f t="shared" si="5"/>
        <v>1.426E-3</v>
      </c>
      <c r="C311" s="119">
        <v>6.12</v>
      </c>
      <c r="D311" s="147" t="s">
        <v>34</v>
      </c>
      <c r="E311" s="5">
        <v>1.426E-3</v>
      </c>
      <c r="F311" s="5">
        <v>2.4662697723036864E-3</v>
      </c>
      <c r="H311" s="146"/>
      <c r="I311" s="146"/>
      <c r="J311" s="146"/>
      <c r="K311" s="1"/>
      <c r="L311" s="5"/>
      <c r="M311" s="6"/>
      <c r="N311" s="150"/>
      <c r="O311" s="16"/>
      <c r="Q311" s="148"/>
      <c r="R311" s="126"/>
      <c r="S311" s="149"/>
    </row>
    <row r="312" spans="1:19">
      <c r="A312" s="1">
        <v>53813</v>
      </c>
      <c r="B312" s="5">
        <f t="shared" si="5"/>
        <v>1.6639999999999999E-3</v>
      </c>
      <c r="C312" s="119">
        <v>6.12</v>
      </c>
      <c r="D312" s="147" t="s">
        <v>34</v>
      </c>
      <c r="E312" s="5">
        <v>1.6639999999999999E-3</v>
      </c>
      <c r="F312" s="5">
        <v>2.4662697723036864E-3</v>
      </c>
      <c r="H312" s="146"/>
      <c r="I312" s="146"/>
      <c r="J312" s="146"/>
      <c r="K312" s="1"/>
      <c r="L312" s="5"/>
      <c r="M312" s="6"/>
      <c r="N312" s="150"/>
      <c r="O312" s="16"/>
      <c r="Q312" s="148"/>
      <c r="R312" s="126"/>
      <c r="S312" s="149"/>
    </row>
    <row r="313" spans="1:19">
      <c r="A313" s="1">
        <v>53844</v>
      </c>
      <c r="B313" s="5">
        <f t="shared" si="5"/>
        <v>1.903E-3</v>
      </c>
      <c r="C313" s="119">
        <v>6.12</v>
      </c>
      <c r="D313" s="147" t="s">
        <v>34</v>
      </c>
      <c r="E313" s="5">
        <v>1.903E-3</v>
      </c>
      <c r="F313" s="5">
        <v>2.4662697723036864E-3</v>
      </c>
      <c r="H313" s="146"/>
      <c r="I313" s="146"/>
      <c r="J313" s="146"/>
      <c r="K313" s="1"/>
      <c r="L313" s="5"/>
      <c r="M313" s="6"/>
      <c r="N313" s="150"/>
      <c r="O313" s="16"/>
      <c r="Q313" s="148"/>
      <c r="R313" s="126"/>
      <c r="S313" s="149"/>
    </row>
    <row r="314" spans="1:19">
      <c r="A314" s="1">
        <v>53874</v>
      </c>
      <c r="B314" s="5">
        <f t="shared" si="5"/>
        <v>2.1410000000000001E-3</v>
      </c>
      <c r="C314" s="119">
        <v>6.12</v>
      </c>
      <c r="D314" s="147" t="s">
        <v>34</v>
      </c>
      <c r="E314" s="5">
        <v>2.1410000000000001E-3</v>
      </c>
      <c r="F314" s="5">
        <v>2.4662697723036864E-3</v>
      </c>
      <c r="H314" s="146"/>
      <c r="I314" s="146"/>
      <c r="J314" s="146"/>
      <c r="K314" s="1"/>
      <c r="L314" s="5"/>
      <c r="M314" s="6"/>
      <c r="N314" s="150"/>
      <c r="O314" s="16"/>
      <c r="Q314" s="148"/>
      <c r="R314" s="126"/>
      <c r="S314" s="149"/>
    </row>
    <row r="315" spans="1:19">
      <c r="A315" s="1">
        <v>53905</v>
      </c>
      <c r="B315" s="5">
        <f t="shared" si="5"/>
        <v>1.426E-3</v>
      </c>
      <c r="C315" s="119">
        <v>6.12</v>
      </c>
      <c r="D315" s="147" t="s">
        <v>34</v>
      </c>
      <c r="E315" s="5">
        <v>1.426E-3</v>
      </c>
      <c r="F315" s="5">
        <v>2.4662697723036864E-3</v>
      </c>
      <c r="H315" s="146"/>
      <c r="I315" s="146"/>
      <c r="J315" s="146"/>
      <c r="K315" s="1"/>
      <c r="L315" s="5"/>
      <c r="M315" s="6"/>
      <c r="N315" s="150"/>
      <c r="O315" s="16"/>
      <c r="Q315" s="148"/>
      <c r="R315" s="126"/>
      <c r="S315" s="149"/>
    </row>
    <row r="316" spans="1:19">
      <c r="A316" s="1">
        <v>53936</v>
      </c>
      <c r="B316" s="5">
        <f t="shared" si="5"/>
        <v>2.1410000000000001E-3</v>
      </c>
      <c r="C316" s="119">
        <v>6.12</v>
      </c>
      <c r="D316" s="147" t="s">
        <v>34</v>
      </c>
      <c r="E316" s="5">
        <v>2.1410000000000001E-3</v>
      </c>
      <c r="F316" s="5">
        <v>2.4662697723036864E-3</v>
      </c>
      <c r="H316" s="146"/>
      <c r="I316" s="146"/>
      <c r="J316" s="146"/>
      <c r="K316" s="1"/>
      <c r="L316" s="5"/>
      <c r="M316" s="6"/>
      <c r="N316" s="150"/>
      <c r="O316" s="16"/>
      <c r="Q316" s="148"/>
      <c r="R316" s="126"/>
      <c r="S316" s="149"/>
    </row>
    <row r="317" spans="1:19">
      <c r="A317" s="1">
        <v>53966</v>
      </c>
      <c r="B317" s="5">
        <f t="shared" si="5"/>
        <v>1.903E-3</v>
      </c>
      <c r="C317" s="119">
        <v>6.12</v>
      </c>
      <c r="D317" s="147" t="s">
        <v>34</v>
      </c>
      <c r="E317" s="5">
        <v>1.903E-3</v>
      </c>
      <c r="F317" s="5">
        <v>2.4662697723036864E-3</v>
      </c>
      <c r="H317" s="146"/>
      <c r="I317" s="146"/>
      <c r="J317" s="146"/>
      <c r="K317" s="1"/>
      <c r="L317" s="5"/>
      <c r="M317" s="6"/>
      <c r="N317" s="150"/>
      <c r="O317" s="16"/>
      <c r="Q317" s="148"/>
      <c r="R317" s="126"/>
      <c r="S317" s="149"/>
    </row>
    <row r="318" spans="1:19">
      <c r="A318" s="1">
        <v>53997</v>
      </c>
      <c r="B318" s="5">
        <f t="shared" si="5"/>
        <v>1.6639999999999999E-3</v>
      </c>
      <c r="C318" s="119">
        <v>6.12</v>
      </c>
      <c r="D318" s="147" t="s">
        <v>34</v>
      </c>
      <c r="E318" s="5">
        <v>1.6639999999999999E-3</v>
      </c>
      <c r="F318" s="5">
        <v>2.4662697723036864E-3</v>
      </c>
      <c r="H318" s="146"/>
      <c r="I318" s="146"/>
      <c r="J318" s="146"/>
      <c r="K318" s="1"/>
      <c r="L318" s="5"/>
      <c r="M318" s="6"/>
      <c r="N318" s="150"/>
      <c r="O318" s="16"/>
      <c r="Q318" s="148"/>
      <c r="R318" s="126"/>
      <c r="S318" s="149"/>
    </row>
    <row r="319" spans="1:19">
      <c r="A319" s="1">
        <v>54027</v>
      </c>
      <c r="B319" s="5">
        <f t="shared" si="5"/>
        <v>2.1410000000000001E-3</v>
      </c>
      <c r="C319" s="119">
        <v>6.12</v>
      </c>
      <c r="D319" s="147" t="s">
        <v>34</v>
      </c>
      <c r="E319" s="5">
        <v>2.1410000000000001E-3</v>
      </c>
      <c r="F319" s="5">
        <v>2.4662697723036864E-3</v>
      </c>
      <c r="H319" s="146"/>
      <c r="I319" s="146"/>
      <c r="J319" s="146"/>
      <c r="K319" s="1"/>
      <c r="L319" s="5"/>
      <c r="M319" s="6"/>
      <c r="N319" s="150"/>
      <c r="O319" s="16"/>
      <c r="Q319" s="148"/>
      <c r="R319" s="126"/>
      <c r="S319" s="149"/>
    </row>
    <row r="320" spans="1:19">
      <c r="A320" s="1">
        <v>54058</v>
      </c>
      <c r="B320" s="5">
        <f t="shared" si="5"/>
        <v>1.6639999999999999E-3</v>
      </c>
      <c r="C320" s="119">
        <v>6.12</v>
      </c>
      <c r="D320" s="147" t="s">
        <v>34</v>
      </c>
      <c r="E320" s="5">
        <v>1.6639999999999999E-3</v>
      </c>
      <c r="F320" s="5">
        <v>2.4662697723036864E-3</v>
      </c>
      <c r="H320" s="146"/>
      <c r="I320" s="146"/>
      <c r="J320" s="146"/>
      <c r="K320" s="1"/>
      <c r="L320" s="5"/>
      <c r="M320" s="6"/>
      <c r="N320" s="150"/>
      <c r="O320" s="16"/>
      <c r="Q320" s="148"/>
      <c r="R320" s="126"/>
      <c r="S320" s="149"/>
    </row>
    <row r="321" spans="1:19">
      <c r="A321" s="1">
        <v>54089</v>
      </c>
      <c r="B321" s="5">
        <f t="shared" si="5"/>
        <v>1.903E-3</v>
      </c>
      <c r="C321" s="119">
        <v>6.12</v>
      </c>
      <c r="D321" s="147" t="s">
        <v>34</v>
      </c>
      <c r="E321" s="5">
        <v>1.903E-3</v>
      </c>
      <c r="F321" s="5">
        <v>2.4662697723036864E-3</v>
      </c>
      <c r="H321" s="146"/>
      <c r="I321" s="146"/>
      <c r="J321" s="146"/>
      <c r="K321" s="1"/>
      <c r="L321" s="5"/>
      <c r="M321" s="6"/>
      <c r="N321" s="150"/>
      <c r="O321" s="16"/>
      <c r="Q321" s="148"/>
      <c r="R321" s="126"/>
      <c r="S321" s="149"/>
    </row>
    <row r="322" spans="1:19">
      <c r="A322" s="1">
        <v>54118</v>
      </c>
      <c r="B322" s="5">
        <f t="shared" si="5"/>
        <v>2.1199999999999999E-3</v>
      </c>
      <c r="C322" s="119">
        <v>6.12</v>
      </c>
      <c r="D322" s="147" t="s">
        <v>34</v>
      </c>
      <c r="E322" s="5">
        <v>2.1199999999999999E-3</v>
      </c>
      <c r="F322" s="5">
        <v>2.4662697723036864E-3</v>
      </c>
      <c r="H322" s="146"/>
      <c r="I322" s="146"/>
      <c r="J322" s="146"/>
      <c r="K322" s="1"/>
      <c r="L322" s="5"/>
      <c r="M322" s="6"/>
      <c r="N322" s="150"/>
      <c r="O322" s="16"/>
      <c r="Q322" s="148"/>
      <c r="R322" s="126"/>
      <c r="S322" s="149"/>
    </row>
    <row r="323" spans="1:19">
      <c r="A323" s="1">
        <v>54149</v>
      </c>
      <c r="B323" s="5">
        <f t="shared" si="5"/>
        <v>1.4080000000000002E-3</v>
      </c>
      <c r="C323" s="119">
        <v>6.12</v>
      </c>
      <c r="D323" s="147" t="s">
        <v>34</v>
      </c>
      <c r="E323" s="5">
        <v>1.4080000000000002E-3</v>
      </c>
      <c r="F323" s="5">
        <v>2.4662697723036864E-3</v>
      </c>
      <c r="H323" s="146"/>
      <c r="I323" s="146"/>
      <c r="J323" s="146"/>
      <c r="K323" s="1"/>
      <c r="L323" s="5"/>
      <c r="M323" s="6"/>
      <c r="N323" s="150"/>
      <c r="O323" s="16"/>
      <c r="Q323" s="148"/>
      <c r="R323" s="126"/>
      <c r="S323" s="149"/>
    </row>
    <row r="324" spans="1:19">
      <c r="A324" s="1">
        <v>54179</v>
      </c>
      <c r="B324" s="5">
        <f t="shared" si="5"/>
        <v>1.8829999999999999E-3</v>
      </c>
      <c r="C324" s="119">
        <v>6.12</v>
      </c>
      <c r="D324" s="147" t="s">
        <v>34</v>
      </c>
      <c r="E324" s="5">
        <v>1.8829999999999999E-3</v>
      </c>
      <c r="F324" s="5">
        <v>2.4662697723036864E-3</v>
      </c>
      <c r="H324" s="146"/>
      <c r="I324" s="146"/>
      <c r="J324" s="146"/>
      <c r="K324" s="1"/>
      <c r="L324" s="5"/>
      <c r="M324" s="6"/>
      <c r="N324" s="150"/>
      <c r="O324" s="16"/>
      <c r="Q324" s="148"/>
      <c r="R324" s="126"/>
      <c r="S324" s="149"/>
    </row>
    <row r="325" spans="1:19">
      <c r="A325" s="1">
        <v>54210</v>
      </c>
      <c r="B325" s="5">
        <f t="shared" si="5"/>
        <v>1.8829999999999999E-3</v>
      </c>
      <c r="C325" s="119">
        <v>6.12</v>
      </c>
      <c r="D325" s="147" t="s">
        <v>34</v>
      </c>
      <c r="E325" s="5">
        <v>1.8829999999999999E-3</v>
      </c>
      <c r="F325" s="5">
        <v>2.4662697723036864E-3</v>
      </c>
      <c r="H325" s="146"/>
      <c r="I325" s="146"/>
      <c r="J325" s="146"/>
      <c r="K325" s="1"/>
      <c r="L325" s="5"/>
      <c r="M325" s="6"/>
      <c r="N325" s="150"/>
      <c r="O325" s="16"/>
      <c r="Q325" s="148"/>
      <c r="R325" s="126"/>
      <c r="S325" s="149"/>
    </row>
    <row r="326" spans="1:19">
      <c r="A326" s="1">
        <v>54240</v>
      </c>
      <c r="B326" s="5">
        <f t="shared" si="5"/>
        <v>1.645E-3</v>
      </c>
      <c r="C326" s="119">
        <v>6.12</v>
      </c>
      <c r="D326" s="147" t="s">
        <v>34</v>
      </c>
      <c r="E326" s="5">
        <v>1.645E-3</v>
      </c>
      <c r="F326" s="5">
        <v>2.4662697723036864E-3</v>
      </c>
      <c r="H326" s="146"/>
      <c r="I326" s="146"/>
      <c r="J326" s="146"/>
      <c r="K326" s="1"/>
      <c r="L326" s="5"/>
      <c r="M326" s="6"/>
      <c r="N326" s="150"/>
      <c r="O326" s="16"/>
      <c r="Q326" s="148"/>
      <c r="R326" s="126"/>
      <c r="S326" s="149"/>
    </row>
    <row r="327" spans="1:19">
      <c r="A327" s="1">
        <v>54271</v>
      </c>
      <c r="B327" s="5">
        <f t="shared" si="5"/>
        <v>1.8829999999999999E-3</v>
      </c>
      <c r="C327" s="119">
        <v>6.12</v>
      </c>
      <c r="D327" s="147" t="s">
        <v>34</v>
      </c>
      <c r="E327" s="5">
        <v>1.8829999999999999E-3</v>
      </c>
      <c r="F327" s="5">
        <v>2.4662697723036864E-3</v>
      </c>
      <c r="H327" s="146"/>
      <c r="I327" s="146"/>
      <c r="J327" s="146"/>
      <c r="K327" s="1"/>
      <c r="L327" s="5"/>
      <c r="M327" s="6"/>
      <c r="N327" s="150"/>
      <c r="O327" s="16"/>
      <c r="Q327" s="148"/>
      <c r="R327" s="126"/>
      <c r="S327" s="149"/>
    </row>
    <row r="328" spans="1:19">
      <c r="A328" s="1">
        <v>54302</v>
      </c>
      <c r="B328" s="5">
        <f t="shared" si="5"/>
        <v>2.1199999999999999E-3</v>
      </c>
      <c r="C328" s="119">
        <v>6.12</v>
      </c>
      <c r="D328" s="147" t="s">
        <v>34</v>
      </c>
      <c r="E328" s="5">
        <v>2.1199999999999999E-3</v>
      </c>
      <c r="F328" s="5">
        <v>2.4662697723036864E-3</v>
      </c>
      <c r="H328" s="146"/>
      <c r="I328" s="146"/>
      <c r="J328" s="146"/>
      <c r="K328" s="1"/>
      <c r="L328" s="5"/>
      <c r="M328" s="6"/>
      <c r="N328" s="150"/>
      <c r="O328" s="16"/>
      <c r="Q328" s="148"/>
      <c r="R328" s="126"/>
      <c r="S328" s="149"/>
    </row>
    <row r="329" spans="1:19">
      <c r="A329" s="1">
        <v>54332</v>
      </c>
      <c r="B329" s="5">
        <f t="shared" si="5"/>
        <v>1.645E-3</v>
      </c>
      <c r="C329" s="119">
        <v>6.12</v>
      </c>
      <c r="D329" s="147" t="s">
        <v>34</v>
      </c>
      <c r="E329" s="5">
        <v>1.645E-3</v>
      </c>
      <c r="F329" s="5">
        <v>2.4662697723036864E-3</v>
      </c>
      <c r="H329" s="146"/>
      <c r="I329" s="146"/>
      <c r="J329" s="146"/>
      <c r="K329" s="1"/>
      <c r="L329" s="5"/>
      <c r="M329" s="6"/>
      <c r="N329" s="150"/>
      <c r="O329" s="16"/>
      <c r="Q329" s="148"/>
      <c r="R329" s="126"/>
      <c r="S329" s="149"/>
    </row>
    <row r="330" spans="1:19">
      <c r="A330" s="1">
        <v>54363</v>
      </c>
      <c r="B330" s="5">
        <f t="shared" ref="B330:B393" si="6">IF(D330="CAM",E330,F330)</f>
        <v>1.8829999999999999E-3</v>
      </c>
      <c r="C330" s="119">
        <v>6.12</v>
      </c>
      <c r="D330" s="147" t="s">
        <v>34</v>
      </c>
      <c r="E330" s="5">
        <v>1.8829999999999999E-3</v>
      </c>
      <c r="F330" s="5">
        <v>2.4662697723036864E-3</v>
      </c>
      <c r="H330" s="146"/>
      <c r="I330" s="146"/>
      <c r="J330" s="146"/>
      <c r="K330" s="1"/>
      <c r="L330" s="5"/>
      <c r="M330" s="6"/>
      <c r="N330" s="150"/>
      <c r="O330" s="16"/>
      <c r="Q330" s="148"/>
      <c r="R330" s="126"/>
      <c r="S330" s="149"/>
    </row>
    <row r="331" spans="1:19">
      <c r="A331" s="1">
        <v>54393</v>
      </c>
      <c r="B331" s="5">
        <f t="shared" si="6"/>
        <v>1.8829999999999999E-3</v>
      </c>
      <c r="C331" s="119">
        <v>6.12</v>
      </c>
      <c r="D331" s="147" t="s">
        <v>34</v>
      </c>
      <c r="E331" s="5">
        <v>1.8829999999999999E-3</v>
      </c>
      <c r="F331" s="5">
        <v>2.4662697723036864E-3</v>
      </c>
      <c r="H331" s="146"/>
      <c r="I331" s="146"/>
      <c r="J331" s="146"/>
      <c r="K331" s="1"/>
      <c r="L331" s="5"/>
      <c r="M331" s="6"/>
      <c r="N331" s="150"/>
      <c r="O331" s="16"/>
      <c r="Q331" s="148"/>
      <c r="R331" s="126"/>
      <c r="S331" s="149"/>
    </row>
    <row r="332" spans="1:19">
      <c r="A332" s="1">
        <v>54424</v>
      </c>
      <c r="B332" s="5">
        <f t="shared" si="6"/>
        <v>1.645E-3</v>
      </c>
      <c r="C332" s="119">
        <v>6.12</v>
      </c>
      <c r="D332" s="147" t="s">
        <v>34</v>
      </c>
      <c r="E332" s="5">
        <v>1.645E-3</v>
      </c>
      <c r="F332" s="5">
        <v>2.4662697723036864E-3</v>
      </c>
      <c r="H332" s="146"/>
      <c r="I332" s="146"/>
      <c r="J332" s="146"/>
      <c r="K332" s="1"/>
      <c r="L332" s="5"/>
      <c r="M332" s="6"/>
      <c r="N332" s="150"/>
      <c r="O332" s="16"/>
      <c r="Q332" s="148"/>
      <c r="R332" s="126"/>
      <c r="S332" s="149"/>
    </row>
    <row r="333" spans="1:19">
      <c r="A333" s="1">
        <v>54455</v>
      </c>
      <c r="B333" s="5">
        <f t="shared" si="6"/>
        <v>2.1199999999999999E-3</v>
      </c>
      <c r="C333" s="119">
        <v>6.12</v>
      </c>
      <c r="D333" s="147" t="s">
        <v>34</v>
      </c>
      <c r="E333" s="5">
        <v>2.1199999999999999E-3</v>
      </c>
      <c r="F333" s="5">
        <v>2.4662697723036864E-3</v>
      </c>
      <c r="H333" s="146"/>
      <c r="I333" s="146"/>
      <c r="J333" s="146"/>
      <c r="K333" s="1"/>
      <c r="L333" s="5"/>
      <c r="M333" s="6"/>
      <c r="N333" s="150"/>
      <c r="O333" s="16"/>
      <c r="Q333" s="148"/>
      <c r="R333" s="126"/>
      <c r="S333" s="149"/>
    </row>
    <row r="334" spans="1:19">
      <c r="A334" s="1">
        <v>54483</v>
      </c>
      <c r="B334" s="5">
        <f t="shared" si="6"/>
        <v>1.6639999999999999E-3</v>
      </c>
      <c r="C334" s="119">
        <v>6.12</v>
      </c>
      <c r="D334" s="147" t="s">
        <v>34</v>
      </c>
      <c r="E334" s="5">
        <v>1.6639999999999999E-3</v>
      </c>
      <c r="F334" s="5">
        <v>2.4662697723036864E-3</v>
      </c>
      <c r="H334" s="146"/>
      <c r="I334" s="146"/>
      <c r="J334" s="146"/>
      <c r="K334" s="1"/>
      <c r="L334" s="5"/>
      <c r="M334" s="6"/>
      <c r="N334" s="150"/>
      <c r="O334" s="16"/>
      <c r="Q334" s="148"/>
      <c r="R334" s="126"/>
      <c r="S334" s="149"/>
    </row>
    <row r="335" spans="1:19">
      <c r="A335" s="1">
        <v>54514</v>
      </c>
      <c r="B335" s="5">
        <f t="shared" si="6"/>
        <v>1.426E-3</v>
      </c>
      <c r="C335" s="119">
        <v>6.12</v>
      </c>
      <c r="D335" s="147" t="s">
        <v>34</v>
      </c>
      <c r="E335" s="5">
        <v>1.426E-3</v>
      </c>
      <c r="F335" s="5">
        <v>2.4662697723036864E-3</v>
      </c>
      <c r="H335" s="146"/>
      <c r="I335" s="146"/>
      <c r="J335" s="146"/>
      <c r="K335" s="1"/>
      <c r="L335" s="5"/>
      <c r="M335" s="6"/>
      <c r="N335" s="150"/>
      <c r="O335" s="16"/>
      <c r="Q335" s="148"/>
      <c r="R335" s="126"/>
      <c r="S335" s="149"/>
    </row>
    <row r="336" spans="1:19">
      <c r="A336" s="1">
        <v>54544</v>
      </c>
      <c r="B336" s="5">
        <f t="shared" si="6"/>
        <v>2.1410000000000001E-3</v>
      </c>
      <c r="C336" s="119">
        <v>6.12</v>
      </c>
      <c r="D336" s="147" t="s">
        <v>34</v>
      </c>
      <c r="E336" s="5">
        <v>2.1410000000000001E-3</v>
      </c>
      <c r="F336" s="5">
        <v>2.4662697723036864E-3</v>
      </c>
      <c r="H336" s="146"/>
      <c r="I336" s="146"/>
      <c r="J336" s="146"/>
      <c r="K336" s="1"/>
      <c r="L336" s="5"/>
      <c r="M336" s="6"/>
      <c r="N336" s="150"/>
      <c r="O336" s="16"/>
      <c r="Q336" s="148"/>
      <c r="R336" s="126"/>
      <c r="S336" s="149"/>
    </row>
    <row r="337" spans="1:19">
      <c r="A337" s="1">
        <v>54575</v>
      </c>
      <c r="B337" s="5">
        <f t="shared" si="6"/>
        <v>1.903E-3</v>
      </c>
      <c r="C337" s="119">
        <v>6.12</v>
      </c>
      <c r="D337" s="147" t="s">
        <v>34</v>
      </c>
      <c r="E337" s="5">
        <v>1.903E-3</v>
      </c>
      <c r="F337" s="5">
        <v>2.4662697723036864E-3</v>
      </c>
      <c r="H337" s="146"/>
      <c r="I337" s="146"/>
      <c r="J337" s="146"/>
      <c r="K337" s="1"/>
      <c r="L337" s="5"/>
      <c r="M337" s="6"/>
      <c r="N337" s="150"/>
      <c r="O337" s="16"/>
      <c r="Q337" s="148"/>
      <c r="R337" s="126"/>
      <c r="S337" s="149"/>
    </row>
    <row r="338" spans="1:19">
      <c r="A338" s="1">
        <v>54605</v>
      </c>
      <c r="B338" s="5">
        <f t="shared" si="6"/>
        <v>1.6639999999999999E-3</v>
      </c>
      <c r="C338" s="119">
        <v>6.12</v>
      </c>
      <c r="D338" s="147" t="s">
        <v>34</v>
      </c>
      <c r="E338" s="5">
        <v>1.6639999999999999E-3</v>
      </c>
      <c r="F338" s="5">
        <v>2.4662697723036864E-3</v>
      </c>
      <c r="H338" s="146"/>
      <c r="I338" s="146"/>
      <c r="J338" s="146"/>
      <c r="K338" s="1"/>
      <c r="L338" s="5"/>
      <c r="M338" s="6"/>
      <c r="N338" s="150"/>
      <c r="O338" s="16"/>
      <c r="Q338" s="148"/>
      <c r="R338" s="126"/>
      <c r="S338" s="149"/>
    </row>
    <row r="339" spans="1:19">
      <c r="A339" s="1">
        <v>54636</v>
      </c>
      <c r="B339" s="5">
        <f t="shared" si="6"/>
        <v>1.903E-3</v>
      </c>
      <c r="C339" s="119">
        <v>6.12</v>
      </c>
      <c r="D339" s="147" t="s">
        <v>34</v>
      </c>
      <c r="E339" s="5">
        <v>1.903E-3</v>
      </c>
      <c r="F339" s="5">
        <v>2.4662697723036864E-3</v>
      </c>
      <c r="H339" s="146"/>
      <c r="I339" s="146"/>
      <c r="J339" s="146"/>
      <c r="K339" s="1"/>
      <c r="L339" s="5"/>
      <c r="M339" s="6"/>
      <c r="N339" s="150"/>
      <c r="O339" s="16"/>
      <c r="Q339" s="148"/>
      <c r="R339" s="126"/>
      <c r="S339" s="149"/>
    </row>
    <row r="340" spans="1:19">
      <c r="A340" s="1">
        <v>54667</v>
      </c>
      <c r="B340" s="5">
        <f t="shared" si="6"/>
        <v>1.903E-3</v>
      </c>
      <c r="C340" s="119">
        <v>6.12</v>
      </c>
      <c r="D340" s="147" t="s">
        <v>34</v>
      </c>
      <c r="E340" s="5">
        <v>1.903E-3</v>
      </c>
      <c r="F340" s="5">
        <v>2.4662697723036864E-3</v>
      </c>
      <c r="H340" s="146"/>
      <c r="I340" s="146"/>
      <c r="J340" s="146"/>
      <c r="K340" s="1"/>
      <c r="L340" s="5"/>
      <c r="M340" s="6"/>
      <c r="N340" s="150"/>
      <c r="O340" s="16"/>
      <c r="Q340" s="148"/>
      <c r="R340" s="126"/>
      <c r="S340" s="149"/>
    </row>
    <row r="341" spans="1:19">
      <c r="A341" s="1">
        <v>54697</v>
      </c>
      <c r="B341" s="5">
        <f t="shared" si="6"/>
        <v>1.903E-3</v>
      </c>
      <c r="C341" s="119">
        <v>6.12</v>
      </c>
      <c r="D341" s="147" t="s">
        <v>34</v>
      </c>
      <c r="E341" s="5">
        <v>1.903E-3</v>
      </c>
      <c r="F341" s="5">
        <v>2.4662697723036864E-3</v>
      </c>
      <c r="H341" s="146"/>
      <c r="I341" s="146"/>
      <c r="J341" s="146"/>
      <c r="K341" s="1"/>
      <c r="L341" s="5"/>
      <c r="M341" s="6"/>
      <c r="N341" s="150"/>
      <c r="O341" s="16"/>
      <c r="Q341" s="148"/>
      <c r="R341" s="126"/>
      <c r="S341" s="149"/>
    </row>
    <row r="342" spans="1:19">
      <c r="A342" s="1">
        <v>54728</v>
      </c>
      <c r="B342" s="5">
        <f t="shared" si="6"/>
        <v>1.903E-3</v>
      </c>
      <c r="C342" s="119">
        <v>6.12</v>
      </c>
      <c r="D342" s="147" t="s">
        <v>34</v>
      </c>
      <c r="E342" s="5">
        <v>1.903E-3</v>
      </c>
      <c r="F342" s="5">
        <v>2.4662697723036864E-3</v>
      </c>
      <c r="H342" s="146"/>
      <c r="I342" s="146"/>
      <c r="J342" s="146"/>
      <c r="K342" s="1"/>
      <c r="L342" s="5"/>
      <c r="M342" s="6"/>
      <c r="N342" s="150"/>
      <c r="O342" s="16"/>
      <c r="Q342" s="148"/>
      <c r="R342" s="126"/>
      <c r="S342" s="149"/>
    </row>
    <row r="343" spans="1:19">
      <c r="A343" s="1">
        <v>54758</v>
      </c>
      <c r="B343" s="5">
        <f t="shared" si="6"/>
        <v>1.6639999999999999E-3</v>
      </c>
      <c r="C343" s="119">
        <v>6.12</v>
      </c>
      <c r="D343" s="147" t="s">
        <v>34</v>
      </c>
      <c r="E343" s="5">
        <v>1.6639999999999999E-3</v>
      </c>
      <c r="F343" s="5">
        <v>2.4662697723036864E-3</v>
      </c>
      <c r="H343" s="146"/>
      <c r="I343" s="146"/>
      <c r="J343" s="146"/>
      <c r="K343" s="1"/>
      <c r="L343" s="5"/>
      <c r="M343" s="6"/>
      <c r="N343" s="150"/>
      <c r="O343" s="16"/>
      <c r="Q343" s="148"/>
      <c r="R343" s="126"/>
      <c r="S343" s="149"/>
    </row>
    <row r="344" spans="1:19">
      <c r="A344" s="1">
        <v>54789</v>
      </c>
      <c r="B344" s="5">
        <f t="shared" si="6"/>
        <v>1.903E-3</v>
      </c>
      <c r="C344" s="119">
        <v>6.12</v>
      </c>
      <c r="D344" s="147" t="s">
        <v>34</v>
      </c>
      <c r="E344" s="5">
        <v>1.903E-3</v>
      </c>
      <c r="F344" s="5">
        <v>2.4662697723036864E-3</v>
      </c>
      <c r="H344" s="146"/>
      <c r="I344" s="146"/>
      <c r="J344" s="146"/>
      <c r="K344" s="1"/>
      <c r="L344" s="5"/>
      <c r="M344" s="6"/>
      <c r="N344" s="150"/>
      <c r="O344" s="16"/>
      <c r="Q344" s="148"/>
      <c r="R344" s="126"/>
      <c r="S344" s="149"/>
    </row>
    <row r="345" spans="1:19">
      <c r="A345" s="1">
        <v>54820</v>
      </c>
      <c r="B345" s="5">
        <f t="shared" si="6"/>
        <v>2.1410000000000001E-3</v>
      </c>
      <c r="C345" s="119">
        <v>6.12</v>
      </c>
      <c r="D345" s="147" t="s">
        <v>34</v>
      </c>
      <c r="E345" s="5">
        <v>2.1410000000000001E-3</v>
      </c>
      <c r="F345" s="5">
        <v>2.4662697723036864E-3</v>
      </c>
      <c r="H345" s="146"/>
      <c r="I345" s="146"/>
      <c r="J345" s="146"/>
      <c r="K345" s="1"/>
      <c r="L345" s="5"/>
      <c r="M345" s="6"/>
      <c r="N345" s="150"/>
      <c r="O345" s="16"/>
      <c r="Q345" s="148"/>
      <c r="R345" s="126"/>
      <c r="S345" s="149"/>
    </row>
    <row r="346" spans="1:19">
      <c r="A346" s="1">
        <v>54848</v>
      </c>
      <c r="B346" s="5">
        <f t="shared" si="6"/>
        <v>1.684E-3</v>
      </c>
      <c r="C346" s="119">
        <v>6.12</v>
      </c>
      <c r="D346" s="147" t="s">
        <v>34</v>
      </c>
      <c r="E346" s="5">
        <v>1.684E-3</v>
      </c>
      <c r="F346" s="5">
        <v>2.4662697723036864E-3</v>
      </c>
      <c r="H346" s="146"/>
      <c r="I346" s="146"/>
      <c r="J346" s="146"/>
      <c r="K346" s="1"/>
      <c r="L346" s="5"/>
      <c r="M346" s="6"/>
      <c r="N346" s="150"/>
      <c r="O346" s="16"/>
      <c r="Q346" s="148"/>
      <c r="R346" s="126"/>
      <c r="S346" s="149"/>
    </row>
    <row r="347" spans="1:19">
      <c r="A347" s="1">
        <v>54879</v>
      </c>
      <c r="B347" s="5">
        <f t="shared" si="6"/>
        <v>1.4450000000000001E-3</v>
      </c>
      <c r="C347" s="119">
        <v>6.12</v>
      </c>
      <c r="D347" s="147" t="s">
        <v>34</v>
      </c>
      <c r="E347" s="5">
        <v>1.4450000000000001E-3</v>
      </c>
      <c r="F347" s="5">
        <v>2.4662697723036864E-3</v>
      </c>
      <c r="H347" s="146"/>
      <c r="I347" s="146"/>
      <c r="J347" s="146"/>
      <c r="K347" s="1"/>
      <c r="L347" s="5"/>
      <c r="M347" s="6"/>
      <c r="N347" s="150"/>
      <c r="O347" s="16"/>
      <c r="Q347" s="148"/>
      <c r="R347" s="126"/>
      <c r="S347" s="149"/>
    </row>
    <row r="348" spans="1:19">
      <c r="A348" s="1">
        <v>54909</v>
      </c>
      <c r="B348" s="5">
        <f t="shared" si="6"/>
        <v>2.1619999999999999E-3</v>
      </c>
      <c r="C348" s="119">
        <v>6.12</v>
      </c>
      <c r="D348" s="147" t="s">
        <v>34</v>
      </c>
      <c r="E348" s="5">
        <v>2.1619999999999999E-3</v>
      </c>
      <c r="F348" s="5">
        <v>2.4662697723036864E-3</v>
      </c>
      <c r="H348" s="146"/>
      <c r="I348" s="146"/>
      <c r="J348" s="146"/>
      <c r="K348" s="1"/>
      <c r="L348" s="5"/>
      <c r="M348" s="6"/>
      <c r="N348" s="150"/>
      <c r="O348" s="16"/>
      <c r="Q348" s="148"/>
      <c r="R348" s="126"/>
      <c r="S348" s="149"/>
    </row>
    <row r="349" spans="1:19">
      <c r="A349" s="1">
        <v>54940</v>
      </c>
      <c r="B349" s="5">
        <f t="shared" si="6"/>
        <v>1.684E-3</v>
      </c>
      <c r="C349" s="119">
        <v>6.12</v>
      </c>
      <c r="D349" s="147" t="s">
        <v>34</v>
      </c>
      <c r="E349" s="5">
        <v>1.684E-3</v>
      </c>
      <c r="F349" s="5">
        <v>2.4662697723036864E-3</v>
      </c>
      <c r="H349" s="146"/>
      <c r="I349" s="146"/>
      <c r="J349" s="146"/>
      <c r="K349" s="1"/>
      <c r="L349" s="5"/>
      <c r="M349" s="6"/>
      <c r="N349" s="150"/>
      <c r="O349" s="16"/>
      <c r="Q349" s="148"/>
      <c r="R349" s="126"/>
      <c r="S349" s="149"/>
    </row>
    <row r="350" spans="1:19">
      <c r="A350" s="1">
        <v>54970</v>
      </c>
      <c r="B350" s="5">
        <f t="shared" si="6"/>
        <v>1.923E-3</v>
      </c>
      <c r="C350" s="119">
        <v>6.12</v>
      </c>
      <c r="D350" s="147" t="s">
        <v>34</v>
      </c>
      <c r="E350" s="5">
        <v>1.923E-3</v>
      </c>
      <c r="F350" s="5">
        <v>2.4662697723036864E-3</v>
      </c>
      <c r="H350" s="146"/>
      <c r="I350" s="146"/>
      <c r="J350" s="146"/>
      <c r="K350" s="1"/>
      <c r="L350" s="5"/>
      <c r="M350" s="6"/>
      <c r="N350" s="150"/>
      <c r="O350" s="16"/>
      <c r="Q350" s="148"/>
      <c r="R350" s="126"/>
      <c r="S350" s="149"/>
    </row>
    <row r="351" spans="1:19">
      <c r="A351" s="1">
        <v>55001</v>
      </c>
      <c r="B351" s="5">
        <f t="shared" si="6"/>
        <v>1.923E-3</v>
      </c>
      <c r="C351" s="119">
        <v>6.12</v>
      </c>
      <c r="D351" s="147" t="s">
        <v>34</v>
      </c>
      <c r="E351" s="5">
        <v>1.923E-3</v>
      </c>
      <c r="F351" s="5">
        <v>2.4662697723036864E-3</v>
      </c>
      <c r="H351" s="146"/>
      <c r="I351" s="146"/>
      <c r="J351" s="146"/>
      <c r="K351" s="1"/>
      <c r="L351" s="5"/>
      <c r="M351" s="6"/>
      <c r="N351" s="150"/>
      <c r="O351" s="16"/>
      <c r="Q351" s="148"/>
      <c r="R351" s="126"/>
      <c r="S351" s="149"/>
    </row>
    <row r="352" spans="1:19">
      <c r="A352" s="1">
        <v>55032</v>
      </c>
      <c r="B352" s="5">
        <f t="shared" si="6"/>
        <v>1.684E-3</v>
      </c>
      <c r="C352" s="119">
        <v>6.12</v>
      </c>
      <c r="D352" s="147" t="s">
        <v>34</v>
      </c>
      <c r="E352" s="5">
        <v>1.684E-3</v>
      </c>
      <c r="F352" s="5">
        <v>2.4662697723036864E-3</v>
      </c>
      <c r="H352" s="146"/>
      <c r="I352" s="146"/>
      <c r="J352" s="146"/>
      <c r="K352" s="1"/>
      <c r="L352" s="5"/>
      <c r="M352" s="6"/>
      <c r="N352" s="150"/>
      <c r="O352" s="16"/>
      <c r="Q352" s="148"/>
      <c r="R352" s="126"/>
      <c r="S352" s="149"/>
    </row>
    <row r="353" spans="1:19">
      <c r="A353" s="1">
        <v>55062</v>
      </c>
      <c r="B353" s="5">
        <f t="shared" si="6"/>
        <v>2.1619999999999999E-3</v>
      </c>
      <c r="C353" s="119">
        <v>6.12</v>
      </c>
      <c r="D353" s="147" t="s">
        <v>34</v>
      </c>
      <c r="E353" s="5">
        <v>2.1619999999999999E-3</v>
      </c>
      <c r="F353" s="5">
        <v>2.4662697723036864E-3</v>
      </c>
      <c r="H353" s="146"/>
      <c r="I353" s="146"/>
      <c r="J353" s="146"/>
      <c r="K353" s="1"/>
      <c r="L353" s="5"/>
      <c r="M353" s="6"/>
      <c r="N353" s="150"/>
      <c r="O353" s="16"/>
      <c r="Q353" s="148"/>
      <c r="R353" s="126"/>
      <c r="S353" s="149"/>
    </row>
    <row r="354" spans="1:19">
      <c r="A354" s="1">
        <v>55093</v>
      </c>
      <c r="B354" s="5">
        <f t="shared" si="6"/>
        <v>1.923E-3</v>
      </c>
      <c r="C354" s="119">
        <v>6.12</v>
      </c>
      <c r="D354" s="147" t="s">
        <v>34</v>
      </c>
      <c r="E354" s="5">
        <v>1.923E-3</v>
      </c>
      <c r="F354" s="5">
        <v>2.4662697723036864E-3</v>
      </c>
      <c r="H354" s="146"/>
      <c r="I354" s="146"/>
      <c r="J354" s="146"/>
      <c r="K354" s="1"/>
      <c r="L354" s="5"/>
      <c r="M354" s="6"/>
      <c r="N354" s="150"/>
      <c r="O354" s="16"/>
      <c r="Q354" s="148"/>
      <c r="R354" s="126"/>
      <c r="S354" s="149"/>
    </row>
    <row r="355" spans="1:19">
      <c r="A355" s="1">
        <v>55123</v>
      </c>
      <c r="B355" s="5">
        <f t="shared" si="6"/>
        <v>1.684E-3</v>
      </c>
      <c r="C355" s="119">
        <v>6.12</v>
      </c>
      <c r="D355" s="147" t="s">
        <v>34</v>
      </c>
      <c r="E355" s="5">
        <v>1.684E-3</v>
      </c>
      <c r="F355" s="5">
        <v>2.4662697723036864E-3</v>
      </c>
      <c r="H355" s="146"/>
      <c r="I355" s="146"/>
      <c r="J355" s="146"/>
      <c r="K355" s="1"/>
      <c r="L355" s="5"/>
      <c r="M355" s="6"/>
      <c r="N355" s="150"/>
      <c r="O355" s="16"/>
      <c r="Q355" s="148"/>
      <c r="R355" s="126"/>
      <c r="S355" s="149"/>
    </row>
    <row r="356" spans="1:19">
      <c r="A356" s="1">
        <v>55154</v>
      </c>
      <c r="B356" s="5">
        <f t="shared" si="6"/>
        <v>1.923E-3</v>
      </c>
      <c r="C356" s="119">
        <v>6.12</v>
      </c>
      <c r="D356" s="147" t="s">
        <v>34</v>
      </c>
      <c r="E356" s="5">
        <v>1.923E-3</v>
      </c>
      <c r="F356" s="5">
        <v>2.4662697723036864E-3</v>
      </c>
      <c r="H356" s="146"/>
      <c r="I356" s="146"/>
      <c r="J356" s="146"/>
      <c r="K356" s="1"/>
      <c r="L356" s="5"/>
      <c r="M356" s="6"/>
      <c r="N356" s="150"/>
      <c r="O356" s="16"/>
      <c r="Q356" s="148"/>
      <c r="R356" s="126"/>
      <c r="S356" s="149"/>
    </row>
    <row r="357" spans="1:19">
      <c r="A357" s="1">
        <v>55185</v>
      </c>
      <c r="B357" s="5">
        <f t="shared" si="6"/>
        <v>1.923E-3</v>
      </c>
      <c r="C357" s="119">
        <v>6.12</v>
      </c>
      <c r="D357" s="147" t="s">
        <v>34</v>
      </c>
      <c r="E357" s="5">
        <v>1.923E-3</v>
      </c>
      <c r="F357" s="5">
        <v>2.4662697723036864E-3</v>
      </c>
      <c r="H357" s="146"/>
      <c r="I357" s="146"/>
      <c r="J357" s="146"/>
      <c r="K357" s="1"/>
      <c r="L357" s="5"/>
      <c r="M357" s="6"/>
      <c r="N357" s="150"/>
      <c r="O357" s="16"/>
      <c r="Q357" s="148"/>
      <c r="R357" s="126"/>
      <c r="S357" s="149"/>
    </row>
    <row r="358" spans="1:19">
      <c r="A358" s="1">
        <v>55213</v>
      </c>
      <c r="B358" s="5">
        <f t="shared" si="6"/>
        <v>1.923E-3</v>
      </c>
      <c r="C358" s="119">
        <v>6.12</v>
      </c>
      <c r="D358" s="147" t="s">
        <v>34</v>
      </c>
      <c r="E358" s="5">
        <v>1.923E-3</v>
      </c>
      <c r="F358" s="5">
        <v>2.4662697723036864E-3</v>
      </c>
      <c r="H358" s="146"/>
      <c r="I358" s="146"/>
      <c r="J358" s="146"/>
      <c r="K358" s="1"/>
      <c r="L358" s="5"/>
      <c r="M358" s="6"/>
      <c r="N358" s="150"/>
      <c r="O358" s="16"/>
      <c r="Q358" s="148"/>
      <c r="R358" s="126"/>
      <c r="S358" s="149"/>
    </row>
    <row r="359" spans="1:19">
      <c r="A359" s="1">
        <v>55244</v>
      </c>
      <c r="B359" s="5">
        <f t="shared" si="6"/>
        <v>1.4450000000000001E-3</v>
      </c>
      <c r="C359" s="119">
        <v>6.12</v>
      </c>
      <c r="D359" s="147" t="s">
        <v>34</v>
      </c>
      <c r="E359" s="5">
        <v>1.4450000000000001E-3</v>
      </c>
      <c r="F359" s="5">
        <v>2.4662697723036864E-3</v>
      </c>
      <c r="H359" s="146"/>
      <c r="I359" s="146"/>
      <c r="J359" s="146"/>
      <c r="K359" s="1"/>
      <c r="L359" s="5"/>
      <c r="M359" s="6"/>
      <c r="N359" s="150"/>
      <c r="O359" s="16"/>
      <c r="Q359" s="148"/>
      <c r="R359" s="126"/>
      <c r="S359" s="149"/>
    </row>
    <row r="360" spans="1:19">
      <c r="A360" s="1">
        <v>55274</v>
      </c>
      <c r="B360" s="5">
        <f t="shared" si="6"/>
        <v>2.1619999999999999E-3</v>
      </c>
      <c r="C360" s="119">
        <v>6.12</v>
      </c>
      <c r="D360" s="147" t="s">
        <v>34</v>
      </c>
      <c r="E360" s="5">
        <v>2.1619999999999999E-3</v>
      </c>
      <c r="F360" s="5">
        <v>2.4662697723036864E-3</v>
      </c>
      <c r="H360" s="146"/>
      <c r="I360" s="146"/>
      <c r="J360" s="146"/>
      <c r="K360" s="1"/>
      <c r="L360" s="5"/>
      <c r="M360" s="6"/>
      <c r="N360" s="150"/>
      <c r="O360" s="16"/>
      <c r="Q360" s="148"/>
      <c r="R360" s="126"/>
      <c r="S360" s="149"/>
    </row>
    <row r="361" spans="1:19">
      <c r="A361" s="1">
        <v>55305</v>
      </c>
      <c r="B361" s="5">
        <f t="shared" si="6"/>
        <v>1.4450000000000001E-3</v>
      </c>
      <c r="C361" s="119">
        <v>6.12</v>
      </c>
      <c r="D361" s="147" t="s">
        <v>34</v>
      </c>
      <c r="E361" s="5">
        <v>1.4450000000000001E-3</v>
      </c>
      <c r="F361" s="5">
        <v>2.4662697723036864E-3</v>
      </c>
      <c r="H361" s="146"/>
      <c r="I361" s="146"/>
      <c r="J361" s="146"/>
      <c r="K361" s="1"/>
      <c r="L361" s="5"/>
      <c r="M361" s="6"/>
      <c r="N361" s="150"/>
      <c r="O361" s="16"/>
      <c r="Q361" s="148"/>
      <c r="R361" s="126"/>
      <c r="S361" s="149"/>
    </row>
    <row r="362" spans="1:19">
      <c r="A362" s="1">
        <v>55335</v>
      </c>
      <c r="B362" s="5">
        <f t="shared" si="6"/>
        <v>2.1619999999999999E-3</v>
      </c>
      <c r="C362" s="119">
        <v>6.12</v>
      </c>
      <c r="D362" s="147" t="s">
        <v>34</v>
      </c>
      <c r="E362" s="5">
        <v>2.1619999999999999E-3</v>
      </c>
      <c r="F362" s="5">
        <v>2.4662697723036864E-3</v>
      </c>
      <c r="H362" s="146"/>
      <c r="I362" s="146"/>
      <c r="J362" s="146"/>
      <c r="K362" s="1"/>
      <c r="L362" s="5"/>
      <c r="M362" s="6"/>
      <c r="N362" s="150"/>
      <c r="O362" s="16"/>
      <c r="Q362" s="148"/>
      <c r="R362" s="126"/>
      <c r="S362" s="149"/>
    </row>
    <row r="363" spans="1:19">
      <c r="A363" s="1">
        <v>55366</v>
      </c>
      <c r="B363" s="5">
        <f t="shared" si="6"/>
        <v>1.923E-3</v>
      </c>
      <c r="C363" s="119">
        <v>6.12</v>
      </c>
      <c r="D363" s="147" t="s">
        <v>34</v>
      </c>
      <c r="E363" s="5">
        <v>1.923E-3</v>
      </c>
      <c r="F363" s="5">
        <v>2.4662697723036864E-3</v>
      </c>
      <c r="H363" s="146"/>
      <c r="I363" s="146"/>
      <c r="J363" s="146"/>
      <c r="K363" s="1"/>
      <c r="L363" s="5"/>
      <c r="M363" s="6"/>
      <c r="N363" s="150"/>
      <c r="O363" s="16"/>
      <c r="Q363" s="148"/>
      <c r="R363" s="126"/>
      <c r="S363" s="149"/>
    </row>
    <row r="364" spans="1:19">
      <c r="A364" s="1">
        <v>55397</v>
      </c>
      <c r="B364" s="5">
        <f t="shared" si="6"/>
        <v>1.684E-3</v>
      </c>
      <c r="C364" s="119">
        <v>6.12</v>
      </c>
      <c r="D364" s="147" t="s">
        <v>34</v>
      </c>
      <c r="E364" s="5">
        <v>1.684E-3</v>
      </c>
      <c r="F364" s="5">
        <v>2.4662697723036864E-3</v>
      </c>
      <c r="H364" s="146"/>
      <c r="I364" s="146"/>
      <c r="J364" s="146"/>
      <c r="K364" s="1"/>
      <c r="L364" s="5"/>
      <c r="M364" s="6"/>
      <c r="N364" s="150"/>
      <c r="O364" s="16"/>
      <c r="Q364" s="148"/>
      <c r="R364" s="126"/>
      <c r="S364" s="149"/>
    </row>
    <row r="365" spans="1:19">
      <c r="A365" s="1">
        <v>55427</v>
      </c>
      <c r="B365" s="5">
        <f t="shared" si="6"/>
        <v>2.1619999999999999E-3</v>
      </c>
      <c r="C365" s="119">
        <v>6.12</v>
      </c>
      <c r="D365" s="147" t="s">
        <v>34</v>
      </c>
      <c r="E365" s="5">
        <v>2.1619999999999999E-3</v>
      </c>
      <c r="F365" s="5">
        <v>2.4662697723036864E-3</v>
      </c>
      <c r="H365" s="146"/>
      <c r="I365" s="146"/>
      <c r="J365" s="146"/>
      <c r="K365" s="1"/>
      <c r="L365" s="5"/>
      <c r="M365" s="6"/>
      <c r="N365" s="150"/>
      <c r="O365" s="16"/>
      <c r="Q365" s="148"/>
      <c r="R365" s="126"/>
      <c r="S365" s="149"/>
    </row>
    <row r="366" spans="1:19">
      <c r="A366" s="1">
        <v>55458</v>
      </c>
      <c r="B366" s="5">
        <f t="shared" si="6"/>
        <v>1.684E-3</v>
      </c>
      <c r="C366" s="119">
        <v>6.12</v>
      </c>
      <c r="D366" s="147" t="s">
        <v>34</v>
      </c>
      <c r="E366" s="5">
        <v>1.684E-3</v>
      </c>
      <c r="F366" s="5">
        <v>2.4662697723036864E-3</v>
      </c>
      <c r="H366" s="146"/>
      <c r="I366" s="146"/>
      <c r="J366" s="146"/>
      <c r="K366" s="1"/>
      <c r="L366" s="5"/>
      <c r="M366" s="6"/>
      <c r="N366" s="150"/>
      <c r="O366" s="16"/>
      <c r="Q366" s="148"/>
      <c r="R366" s="126"/>
      <c r="S366" s="149"/>
    </row>
    <row r="367" spans="1:19">
      <c r="A367" s="1">
        <v>55488</v>
      </c>
      <c r="B367" s="5">
        <f t="shared" si="6"/>
        <v>1.923E-3</v>
      </c>
      <c r="C367" s="119">
        <v>6.12</v>
      </c>
      <c r="D367" s="147" t="s">
        <v>34</v>
      </c>
      <c r="E367" s="5">
        <v>1.923E-3</v>
      </c>
      <c r="F367" s="5">
        <v>2.4662697723036864E-3</v>
      </c>
      <c r="H367" s="146"/>
      <c r="I367" s="146"/>
      <c r="J367" s="146"/>
      <c r="K367" s="1"/>
      <c r="L367" s="5"/>
      <c r="M367" s="6"/>
      <c r="N367" s="150"/>
      <c r="O367" s="16"/>
      <c r="Q367" s="148"/>
      <c r="R367" s="126"/>
      <c r="S367" s="149"/>
    </row>
    <row r="368" spans="1:19">
      <c r="A368" s="1">
        <v>55519</v>
      </c>
      <c r="B368" s="5">
        <f t="shared" si="6"/>
        <v>1.923E-3</v>
      </c>
      <c r="C368" s="119">
        <v>6.12</v>
      </c>
      <c r="D368" s="147" t="s">
        <v>34</v>
      </c>
      <c r="E368" s="5">
        <v>1.923E-3</v>
      </c>
      <c r="F368" s="5">
        <v>2.4662697723036864E-3</v>
      </c>
      <c r="H368" s="146"/>
      <c r="I368" s="146"/>
      <c r="J368" s="146"/>
      <c r="K368" s="1"/>
      <c r="L368" s="5"/>
      <c r="M368" s="6"/>
      <c r="N368" s="150"/>
      <c r="O368" s="16"/>
      <c r="Q368" s="148"/>
      <c r="R368" s="126"/>
      <c r="S368" s="149"/>
    </row>
    <row r="369" spans="1:19">
      <c r="A369" s="1">
        <v>55550</v>
      </c>
      <c r="B369" s="5">
        <f t="shared" si="6"/>
        <v>1.684E-3</v>
      </c>
      <c r="C369" s="119">
        <v>6.12</v>
      </c>
      <c r="D369" s="147" t="s">
        <v>34</v>
      </c>
      <c r="E369" s="5">
        <v>1.684E-3</v>
      </c>
      <c r="F369" s="5">
        <v>2.4662697723036864E-3</v>
      </c>
      <c r="H369" s="146"/>
      <c r="I369" s="146"/>
      <c r="J369" s="146"/>
      <c r="K369" s="1"/>
      <c r="L369" s="5"/>
      <c r="M369" s="6"/>
      <c r="N369" s="150"/>
      <c r="O369" s="16"/>
      <c r="Q369" s="148"/>
      <c r="R369" s="126"/>
      <c r="S369" s="149"/>
    </row>
    <row r="370" spans="1:19">
      <c r="A370" s="1">
        <v>55579</v>
      </c>
      <c r="B370" s="5">
        <f t="shared" si="6"/>
        <v>2.1199999999999999E-3</v>
      </c>
      <c r="C370" s="119">
        <v>6.12</v>
      </c>
      <c r="D370" s="147" t="s">
        <v>34</v>
      </c>
      <c r="E370" s="5">
        <v>2.1199999999999999E-3</v>
      </c>
      <c r="F370" s="5">
        <v>2.4662697723036864E-3</v>
      </c>
      <c r="H370" s="146"/>
      <c r="I370" s="146"/>
      <c r="J370" s="146"/>
      <c r="K370" s="1"/>
      <c r="L370" s="5"/>
      <c r="M370" s="6"/>
      <c r="N370" s="150"/>
      <c r="O370" s="16"/>
      <c r="Q370" s="148"/>
      <c r="R370" s="126"/>
      <c r="S370" s="149"/>
    </row>
    <row r="371" spans="1:19">
      <c r="A371" s="1">
        <v>55610</v>
      </c>
      <c r="B371" s="5">
        <f t="shared" si="6"/>
        <v>1.645E-3</v>
      </c>
      <c r="C371" s="119">
        <v>6.12</v>
      </c>
      <c r="D371" s="147" t="s">
        <v>34</v>
      </c>
      <c r="E371" s="5">
        <v>1.645E-3</v>
      </c>
      <c r="F371" s="5">
        <v>2.4662697723036864E-3</v>
      </c>
      <c r="H371" s="146"/>
      <c r="I371" s="146"/>
      <c r="J371" s="146"/>
      <c r="K371" s="1"/>
      <c r="L371" s="5"/>
      <c r="M371" s="6"/>
      <c r="N371" s="150"/>
      <c r="O371" s="16"/>
      <c r="Q371" s="148"/>
      <c r="R371" s="126"/>
      <c r="S371" s="149"/>
    </row>
    <row r="372" spans="1:19">
      <c r="A372" s="1">
        <v>55640</v>
      </c>
      <c r="B372" s="5">
        <f t="shared" si="6"/>
        <v>1.645E-3</v>
      </c>
      <c r="C372" s="119">
        <v>6.12</v>
      </c>
      <c r="D372" s="147" t="s">
        <v>34</v>
      </c>
      <c r="E372" s="5">
        <v>1.645E-3</v>
      </c>
      <c r="F372" s="5">
        <v>2.4662697723036864E-3</v>
      </c>
      <c r="H372" s="146"/>
      <c r="I372" s="146"/>
      <c r="J372" s="146"/>
      <c r="K372" s="1"/>
      <c r="L372" s="5"/>
      <c r="M372" s="6"/>
      <c r="N372" s="150"/>
      <c r="O372" s="16"/>
      <c r="Q372" s="148"/>
      <c r="R372" s="126"/>
      <c r="S372" s="149"/>
    </row>
    <row r="373" spans="1:19">
      <c r="A373" s="1">
        <v>55671</v>
      </c>
      <c r="B373" s="5">
        <f t="shared" si="6"/>
        <v>1.8829999999999999E-3</v>
      </c>
      <c r="C373" s="119">
        <v>6.12</v>
      </c>
      <c r="D373" s="147" t="s">
        <v>34</v>
      </c>
      <c r="E373" s="5">
        <v>1.8829999999999999E-3</v>
      </c>
      <c r="F373" s="5">
        <v>2.4662697723036864E-3</v>
      </c>
      <c r="H373" s="146"/>
      <c r="I373" s="146"/>
      <c r="J373" s="146"/>
      <c r="K373" s="1"/>
      <c r="L373" s="5"/>
      <c r="M373" s="6"/>
      <c r="N373" s="150"/>
      <c r="O373" s="16"/>
      <c r="Q373" s="148"/>
      <c r="R373" s="126"/>
      <c r="S373" s="149"/>
    </row>
    <row r="374" spans="1:19">
      <c r="A374" s="1">
        <v>55701</v>
      </c>
      <c r="B374" s="5">
        <f t="shared" si="6"/>
        <v>2.1199999999999999E-3</v>
      </c>
      <c r="C374" s="119">
        <v>6.12</v>
      </c>
      <c r="D374" s="147" t="s">
        <v>34</v>
      </c>
      <c r="E374" s="5">
        <v>2.1199999999999999E-3</v>
      </c>
      <c r="F374" s="5">
        <v>2.4662697723036864E-3</v>
      </c>
      <c r="H374" s="146"/>
      <c r="I374" s="146"/>
      <c r="J374" s="146"/>
      <c r="K374" s="1"/>
      <c r="L374" s="5"/>
      <c r="M374" s="6"/>
      <c r="N374" s="150"/>
      <c r="O374" s="16"/>
      <c r="Q374" s="148"/>
      <c r="R374" s="126"/>
      <c r="S374" s="149"/>
    </row>
    <row r="375" spans="1:19">
      <c r="A375" s="1">
        <v>55732</v>
      </c>
      <c r="B375" s="5">
        <f t="shared" si="6"/>
        <v>1.4080000000000002E-3</v>
      </c>
      <c r="C375" s="119">
        <v>6.12</v>
      </c>
      <c r="D375" s="147" t="s">
        <v>34</v>
      </c>
      <c r="E375" s="5">
        <v>1.4080000000000002E-3</v>
      </c>
      <c r="F375" s="5">
        <v>2.4662697723036864E-3</v>
      </c>
      <c r="H375" s="146"/>
      <c r="I375" s="146"/>
      <c r="J375" s="146"/>
      <c r="K375" s="1"/>
      <c r="L375" s="5"/>
      <c r="M375" s="6"/>
      <c r="N375" s="150"/>
      <c r="O375" s="16"/>
      <c r="Q375" s="148"/>
      <c r="R375" s="126"/>
      <c r="S375" s="149"/>
    </row>
    <row r="376" spans="1:19">
      <c r="A376" s="1">
        <v>55763</v>
      </c>
      <c r="B376" s="5">
        <f t="shared" si="6"/>
        <v>2.1199999999999999E-3</v>
      </c>
      <c r="C376" s="119">
        <v>6.12</v>
      </c>
      <c r="D376" s="147" t="s">
        <v>34</v>
      </c>
      <c r="E376" s="5">
        <v>2.1199999999999999E-3</v>
      </c>
      <c r="F376" s="5">
        <v>2.4662697723036864E-3</v>
      </c>
      <c r="H376" s="146"/>
      <c r="I376" s="146"/>
      <c r="J376" s="146"/>
      <c r="K376" s="1"/>
      <c r="L376" s="5"/>
      <c r="M376" s="6"/>
      <c r="N376" s="150"/>
      <c r="O376" s="16"/>
      <c r="Q376" s="148"/>
      <c r="R376" s="126"/>
      <c r="S376" s="149"/>
    </row>
    <row r="377" spans="1:19">
      <c r="A377" s="1">
        <v>55793</v>
      </c>
      <c r="B377" s="5">
        <f t="shared" si="6"/>
        <v>1.8829999999999999E-3</v>
      </c>
      <c r="C377" s="119">
        <v>6.12</v>
      </c>
      <c r="D377" s="147" t="s">
        <v>34</v>
      </c>
      <c r="E377" s="5">
        <v>1.8829999999999999E-3</v>
      </c>
      <c r="F377" s="5">
        <v>2.4662697723036864E-3</v>
      </c>
      <c r="H377" s="146"/>
      <c r="I377" s="146"/>
      <c r="J377" s="146"/>
      <c r="K377" s="1"/>
      <c r="L377" s="5"/>
      <c r="M377" s="6"/>
      <c r="N377" s="150"/>
      <c r="O377" s="16"/>
      <c r="Q377" s="148"/>
      <c r="R377" s="126"/>
      <c r="S377" s="149"/>
    </row>
    <row r="378" spans="1:19">
      <c r="A378" s="1">
        <v>55824</v>
      </c>
      <c r="B378" s="5">
        <f t="shared" si="6"/>
        <v>1.645E-3</v>
      </c>
      <c r="C378" s="119">
        <v>6.12</v>
      </c>
      <c r="D378" s="147" t="s">
        <v>34</v>
      </c>
      <c r="E378" s="5">
        <v>1.645E-3</v>
      </c>
      <c r="F378" s="5">
        <v>2.4662697723036864E-3</v>
      </c>
      <c r="H378" s="146"/>
      <c r="I378" s="146"/>
      <c r="J378" s="146"/>
      <c r="K378" s="1"/>
      <c r="L378" s="5"/>
      <c r="M378" s="6"/>
      <c r="N378" s="150"/>
      <c r="O378" s="16"/>
      <c r="Q378" s="148"/>
      <c r="R378" s="126"/>
      <c r="S378" s="149"/>
    </row>
    <row r="379" spans="1:19">
      <c r="A379" s="1">
        <v>55854</v>
      </c>
      <c r="B379" s="5">
        <f t="shared" si="6"/>
        <v>2.1199999999999999E-3</v>
      </c>
      <c r="C379" s="119">
        <v>6.12</v>
      </c>
      <c r="D379" s="147" t="s">
        <v>34</v>
      </c>
      <c r="E379" s="5">
        <v>2.1199999999999999E-3</v>
      </c>
      <c r="F379" s="5">
        <v>2.4662697723036864E-3</v>
      </c>
      <c r="H379" s="146"/>
      <c r="I379" s="146"/>
      <c r="J379" s="146"/>
      <c r="K379" s="1"/>
      <c r="L379" s="5"/>
      <c r="M379" s="6"/>
      <c r="N379" s="150"/>
      <c r="O379" s="16"/>
      <c r="Q379" s="148"/>
      <c r="R379" s="126"/>
      <c r="S379" s="149"/>
    </row>
    <row r="380" spans="1:19">
      <c r="A380" s="1">
        <v>55885</v>
      </c>
      <c r="B380" s="5">
        <f t="shared" si="6"/>
        <v>1.645E-3</v>
      </c>
      <c r="C380" s="119">
        <v>6.12</v>
      </c>
      <c r="D380" s="147" t="s">
        <v>34</v>
      </c>
      <c r="E380" s="5">
        <v>1.645E-3</v>
      </c>
      <c r="F380" s="5">
        <v>2.4662697723036864E-3</v>
      </c>
      <c r="H380" s="146"/>
      <c r="I380" s="146"/>
      <c r="J380" s="146"/>
      <c r="K380" s="1"/>
      <c r="L380" s="5"/>
      <c r="M380" s="6"/>
      <c r="N380" s="150"/>
      <c r="O380" s="16"/>
      <c r="Q380" s="148"/>
      <c r="R380" s="126"/>
      <c r="S380" s="149"/>
    </row>
    <row r="381" spans="1:19">
      <c r="A381" s="1">
        <v>55916</v>
      </c>
      <c r="B381" s="5">
        <f t="shared" si="6"/>
        <v>1.8829999999999999E-3</v>
      </c>
      <c r="C381" s="119">
        <v>6.12</v>
      </c>
      <c r="D381" s="147" t="s">
        <v>34</v>
      </c>
      <c r="E381" s="5">
        <v>1.8829999999999999E-3</v>
      </c>
      <c r="F381" s="5">
        <v>2.4662697723036864E-3</v>
      </c>
      <c r="H381" s="146"/>
      <c r="I381" s="146"/>
      <c r="J381" s="146"/>
      <c r="K381" s="1"/>
      <c r="L381" s="5"/>
      <c r="M381" s="6"/>
      <c r="N381" s="150"/>
      <c r="O381" s="16"/>
      <c r="Q381" s="148"/>
      <c r="R381" s="126"/>
      <c r="S381" s="149"/>
    </row>
    <row r="382" spans="1:19">
      <c r="A382" s="1">
        <v>55944</v>
      </c>
      <c r="B382" s="5">
        <f t="shared" si="6"/>
        <v>2.1410000000000001E-3</v>
      </c>
      <c r="C382" s="119">
        <v>6.12</v>
      </c>
      <c r="D382" s="147" t="s">
        <v>34</v>
      </c>
      <c r="E382" s="5">
        <v>2.1410000000000001E-3</v>
      </c>
      <c r="F382" s="5">
        <v>2.4662697723036864E-3</v>
      </c>
      <c r="H382" s="146"/>
      <c r="I382" s="146"/>
      <c r="J382" s="146"/>
      <c r="K382" s="1"/>
      <c r="L382" s="5"/>
      <c r="M382" s="6"/>
      <c r="N382" s="150"/>
      <c r="O382" s="16"/>
      <c r="Q382" s="148"/>
      <c r="R382" s="126"/>
      <c r="S382" s="149"/>
    </row>
    <row r="383" spans="1:19">
      <c r="A383" s="1">
        <v>55975</v>
      </c>
      <c r="B383" s="5">
        <f t="shared" si="6"/>
        <v>1.426E-3</v>
      </c>
      <c r="C383" s="119">
        <v>6.12</v>
      </c>
      <c r="D383" s="147" t="s">
        <v>34</v>
      </c>
      <c r="E383" s="5">
        <v>1.426E-3</v>
      </c>
      <c r="F383" s="5">
        <v>2.4662697723036864E-3</v>
      </c>
      <c r="H383" s="146"/>
      <c r="I383" s="146"/>
      <c r="J383" s="146"/>
      <c r="K383" s="1"/>
      <c r="L383" s="5"/>
      <c r="M383" s="6"/>
      <c r="N383" s="150"/>
      <c r="O383" s="16"/>
      <c r="Q383" s="148"/>
      <c r="R383" s="126"/>
      <c r="S383" s="149"/>
    </row>
    <row r="384" spans="1:19">
      <c r="A384" s="1">
        <v>56005</v>
      </c>
      <c r="B384" s="5">
        <f t="shared" si="6"/>
        <v>1.6639999999999999E-3</v>
      </c>
      <c r="C384" s="119">
        <v>6.12</v>
      </c>
      <c r="D384" s="147" t="s">
        <v>34</v>
      </c>
      <c r="E384" s="5">
        <v>1.6639999999999999E-3</v>
      </c>
      <c r="F384" s="5">
        <v>2.4662697723036864E-3</v>
      </c>
      <c r="H384" s="146"/>
      <c r="I384" s="146"/>
      <c r="J384" s="146"/>
      <c r="K384" s="1"/>
      <c r="L384" s="5"/>
      <c r="M384" s="6"/>
      <c r="N384" s="150"/>
      <c r="O384" s="16"/>
      <c r="Q384" s="148"/>
      <c r="R384" s="126"/>
      <c r="S384" s="149"/>
    </row>
    <row r="385" spans="1:19">
      <c r="A385" s="1">
        <v>56036</v>
      </c>
      <c r="B385" s="5">
        <f t="shared" si="6"/>
        <v>1.903E-3</v>
      </c>
      <c r="C385" s="119">
        <v>6.12</v>
      </c>
      <c r="D385" s="147" t="s">
        <v>34</v>
      </c>
      <c r="E385" s="5">
        <v>1.903E-3</v>
      </c>
      <c r="F385" s="5">
        <v>2.4662697723036864E-3</v>
      </c>
      <c r="H385" s="146"/>
      <c r="I385" s="146"/>
      <c r="J385" s="146"/>
      <c r="K385" s="1"/>
      <c r="L385" s="5"/>
      <c r="M385" s="6"/>
      <c r="N385" s="150"/>
      <c r="O385" s="16"/>
      <c r="Q385" s="148"/>
      <c r="R385" s="126"/>
      <c r="S385" s="149"/>
    </row>
    <row r="386" spans="1:19">
      <c r="A386" s="1">
        <v>56066</v>
      </c>
      <c r="B386" s="5">
        <f t="shared" si="6"/>
        <v>1.903E-3</v>
      </c>
      <c r="C386" s="119">
        <v>6.12</v>
      </c>
      <c r="D386" s="147" t="s">
        <v>34</v>
      </c>
      <c r="E386" s="5">
        <v>1.903E-3</v>
      </c>
      <c r="F386" s="5">
        <v>2.4662697723036864E-3</v>
      </c>
      <c r="H386" s="146"/>
      <c r="I386" s="146"/>
      <c r="J386" s="146"/>
      <c r="K386" s="1"/>
      <c r="L386" s="5"/>
      <c r="M386" s="6"/>
      <c r="N386" s="150"/>
      <c r="O386" s="16"/>
      <c r="Q386" s="148"/>
      <c r="R386" s="126"/>
      <c r="S386" s="149"/>
    </row>
    <row r="387" spans="1:19">
      <c r="A387" s="1">
        <v>56097</v>
      </c>
      <c r="B387" s="5">
        <f t="shared" si="6"/>
        <v>1.6639999999999999E-3</v>
      </c>
      <c r="C387" s="119">
        <v>6.12</v>
      </c>
      <c r="D387" s="147" t="s">
        <v>34</v>
      </c>
      <c r="E387" s="5">
        <v>1.6639999999999999E-3</v>
      </c>
      <c r="F387" s="5">
        <v>2.4662697723036864E-3</v>
      </c>
      <c r="H387" s="146"/>
      <c r="I387" s="146"/>
      <c r="J387" s="146"/>
      <c r="K387" s="1"/>
      <c r="L387" s="5"/>
      <c r="M387" s="6"/>
      <c r="N387" s="150"/>
      <c r="O387" s="16"/>
      <c r="Q387" s="148"/>
      <c r="R387" s="126"/>
      <c r="S387" s="149"/>
    </row>
    <row r="388" spans="1:19">
      <c r="A388" s="1">
        <v>56128</v>
      </c>
      <c r="B388" s="5">
        <f t="shared" si="6"/>
        <v>2.1410000000000001E-3</v>
      </c>
      <c r="C388" s="119">
        <v>6.12</v>
      </c>
      <c r="D388" s="147" t="s">
        <v>34</v>
      </c>
      <c r="E388" s="5">
        <v>2.1410000000000001E-3</v>
      </c>
      <c r="F388" s="5">
        <v>2.4662697723036864E-3</v>
      </c>
      <c r="H388" s="146"/>
      <c r="I388" s="146"/>
      <c r="J388" s="146"/>
      <c r="K388" s="1"/>
      <c r="L388" s="5"/>
      <c r="M388" s="6"/>
      <c r="N388" s="150"/>
      <c r="O388" s="16"/>
      <c r="Q388" s="148"/>
      <c r="R388" s="126"/>
      <c r="S388" s="149"/>
    </row>
    <row r="389" spans="1:19">
      <c r="A389" s="1">
        <v>56158</v>
      </c>
      <c r="B389" s="5">
        <f t="shared" si="6"/>
        <v>1.6639999999999999E-3</v>
      </c>
      <c r="C389" s="119">
        <v>6.12</v>
      </c>
      <c r="D389" s="147" t="s">
        <v>34</v>
      </c>
      <c r="E389" s="5">
        <v>1.6639999999999999E-3</v>
      </c>
      <c r="F389" s="5">
        <v>2.4662697723036864E-3</v>
      </c>
      <c r="H389" s="146"/>
      <c r="I389" s="146"/>
      <c r="J389" s="146"/>
      <c r="K389" s="1"/>
      <c r="L389" s="5"/>
      <c r="M389" s="6"/>
      <c r="N389" s="150"/>
      <c r="O389" s="16"/>
      <c r="Q389" s="148"/>
      <c r="R389" s="126"/>
      <c r="S389" s="149"/>
    </row>
    <row r="390" spans="1:19">
      <c r="A390" s="1">
        <v>56189</v>
      </c>
      <c r="B390" s="5">
        <f t="shared" si="6"/>
        <v>1.903E-3</v>
      </c>
      <c r="C390" s="119">
        <v>6.12</v>
      </c>
      <c r="D390" s="147" t="s">
        <v>34</v>
      </c>
      <c r="E390" s="5">
        <v>1.903E-3</v>
      </c>
      <c r="F390" s="5">
        <v>2.4662697723036864E-3</v>
      </c>
      <c r="H390" s="146"/>
      <c r="I390" s="146"/>
      <c r="J390" s="146"/>
      <c r="K390" s="1"/>
      <c r="L390" s="5"/>
      <c r="M390" s="6"/>
      <c r="N390" s="150"/>
      <c r="O390" s="16"/>
      <c r="Q390" s="148"/>
      <c r="R390" s="126"/>
      <c r="S390" s="149"/>
    </row>
    <row r="391" spans="1:19">
      <c r="A391" s="1">
        <v>56219</v>
      </c>
      <c r="B391" s="5">
        <f t="shared" si="6"/>
        <v>2.1410000000000001E-3</v>
      </c>
      <c r="C391" s="119">
        <v>6.12</v>
      </c>
      <c r="D391" s="147" t="s">
        <v>34</v>
      </c>
      <c r="E391" s="5">
        <v>2.1410000000000001E-3</v>
      </c>
      <c r="F391" s="5">
        <v>2.4662697723036864E-3</v>
      </c>
      <c r="H391" s="146"/>
      <c r="I391" s="146"/>
      <c r="J391" s="146"/>
      <c r="K391" s="1"/>
      <c r="L391" s="5"/>
      <c r="M391" s="6"/>
      <c r="N391" s="150"/>
      <c r="O391" s="16"/>
      <c r="Q391" s="148"/>
      <c r="R391" s="126"/>
      <c r="S391" s="149"/>
    </row>
    <row r="392" spans="1:19">
      <c r="A392" s="1">
        <v>56250</v>
      </c>
      <c r="B392" s="5">
        <f t="shared" si="6"/>
        <v>1.426E-3</v>
      </c>
      <c r="C392" s="119">
        <v>6.12</v>
      </c>
      <c r="D392" s="147" t="s">
        <v>34</v>
      </c>
      <c r="E392" s="5">
        <v>1.426E-3</v>
      </c>
      <c r="F392" s="5">
        <v>2.4662697723036864E-3</v>
      </c>
      <c r="H392" s="146"/>
      <c r="I392" s="146"/>
      <c r="J392" s="146"/>
      <c r="K392" s="1"/>
      <c r="L392" s="5"/>
      <c r="M392" s="6"/>
      <c r="N392" s="150"/>
      <c r="O392" s="16"/>
      <c r="Q392" s="148"/>
      <c r="R392" s="126"/>
      <c r="S392" s="149"/>
    </row>
    <row r="393" spans="1:19">
      <c r="A393" s="1">
        <v>56281</v>
      </c>
      <c r="B393" s="5">
        <f t="shared" si="6"/>
        <v>2.1410000000000001E-3</v>
      </c>
      <c r="C393" s="119">
        <v>6.12</v>
      </c>
      <c r="D393" s="147" t="s">
        <v>34</v>
      </c>
      <c r="E393" s="5">
        <v>2.1410000000000001E-3</v>
      </c>
      <c r="F393" s="5">
        <v>2.4662697723036864E-3</v>
      </c>
      <c r="H393" s="146"/>
      <c r="I393" s="146"/>
      <c r="J393" s="146"/>
      <c r="K393" s="1"/>
      <c r="L393" s="5"/>
      <c r="M393" s="6"/>
      <c r="N393" s="150"/>
      <c r="O393" s="16"/>
      <c r="Q393" s="148"/>
      <c r="R393" s="126"/>
      <c r="S393" s="149"/>
    </row>
    <row r="394" spans="1:19">
      <c r="A394" s="1">
        <v>56309</v>
      </c>
      <c r="B394" s="5">
        <f t="shared" ref="B394:B457" si="7">IF(D394="CAM",E394,F394)</f>
        <v>1.903E-3</v>
      </c>
      <c r="C394" s="119">
        <v>6.12</v>
      </c>
      <c r="D394" s="147" t="s">
        <v>34</v>
      </c>
      <c r="E394" s="5">
        <v>1.903E-3</v>
      </c>
      <c r="F394" s="5">
        <v>2.4662697723036864E-3</v>
      </c>
      <c r="H394" s="146"/>
      <c r="I394" s="146"/>
      <c r="J394" s="146"/>
      <c r="K394" s="1"/>
      <c r="L394" s="5"/>
      <c r="M394" s="6"/>
      <c r="N394" s="150"/>
      <c r="O394" s="16"/>
      <c r="Q394" s="148"/>
      <c r="R394" s="126"/>
      <c r="S394" s="149"/>
    </row>
    <row r="395" spans="1:19">
      <c r="A395" s="1">
        <v>56340</v>
      </c>
      <c r="B395" s="5">
        <f t="shared" si="7"/>
        <v>1.426E-3</v>
      </c>
      <c r="C395" s="119">
        <v>6.12</v>
      </c>
      <c r="D395" s="147" t="s">
        <v>34</v>
      </c>
      <c r="E395" s="5">
        <v>1.426E-3</v>
      </c>
      <c r="F395" s="5">
        <v>2.4662697723036864E-3</v>
      </c>
      <c r="H395" s="146"/>
      <c r="I395" s="146"/>
      <c r="J395" s="146"/>
      <c r="K395" s="1"/>
      <c r="L395" s="5"/>
      <c r="M395" s="6"/>
      <c r="N395" s="150"/>
      <c r="O395" s="16"/>
      <c r="Q395" s="148"/>
      <c r="R395" s="126"/>
      <c r="S395" s="149"/>
    </row>
    <row r="396" spans="1:19">
      <c r="A396" s="1">
        <v>56370</v>
      </c>
      <c r="B396" s="5">
        <f t="shared" si="7"/>
        <v>1.903E-3</v>
      </c>
      <c r="C396" s="119">
        <v>6.12</v>
      </c>
      <c r="D396" s="147" t="s">
        <v>34</v>
      </c>
      <c r="E396" s="5">
        <v>1.903E-3</v>
      </c>
      <c r="F396" s="5">
        <v>2.4662697723036864E-3</v>
      </c>
      <c r="H396" s="146"/>
      <c r="I396" s="146"/>
      <c r="J396" s="146"/>
      <c r="K396" s="1"/>
      <c r="L396" s="5"/>
      <c r="M396" s="6"/>
      <c r="N396" s="150"/>
      <c r="O396" s="16"/>
      <c r="Q396" s="148"/>
      <c r="R396" s="126"/>
      <c r="S396" s="149"/>
    </row>
    <row r="397" spans="1:19">
      <c r="A397" s="1">
        <v>56401</v>
      </c>
      <c r="B397" s="5">
        <f t="shared" si="7"/>
        <v>1.903E-3</v>
      </c>
      <c r="C397" s="119">
        <v>6.12</v>
      </c>
      <c r="D397" s="147" t="s">
        <v>34</v>
      </c>
      <c r="E397" s="5">
        <v>1.903E-3</v>
      </c>
      <c r="F397" s="5">
        <v>2.4662697723036864E-3</v>
      </c>
      <c r="H397" s="146"/>
      <c r="I397" s="146"/>
      <c r="J397" s="146"/>
      <c r="K397" s="1"/>
      <c r="L397" s="5"/>
      <c r="M397" s="6"/>
      <c r="N397" s="150"/>
      <c r="O397" s="16"/>
      <c r="Q397" s="148"/>
      <c r="R397" s="126"/>
      <c r="S397" s="149"/>
    </row>
    <row r="398" spans="1:19">
      <c r="A398" s="1">
        <v>56431</v>
      </c>
      <c r="B398" s="5">
        <f t="shared" si="7"/>
        <v>1.6639999999999999E-3</v>
      </c>
      <c r="C398" s="119">
        <v>6.12</v>
      </c>
      <c r="D398" s="147" t="s">
        <v>34</v>
      </c>
      <c r="E398" s="5">
        <v>1.6639999999999999E-3</v>
      </c>
      <c r="F398" s="5">
        <v>2.4662697723036864E-3</v>
      </c>
      <c r="H398" s="146"/>
      <c r="I398" s="146"/>
      <c r="J398" s="146"/>
      <c r="K398" s="1"/>
      <c r="L398" s="5"/>
      <c r="M398" s="6"/>
      <c r="N398" s="150"/>
      <c r="O398" s="16"/>
      <c r="Q398" s="148"/>
      <c r="R398" s="126"/>
      <c r="S398" s="149"/>
    </row>
    <row r="399" spans="1:19">
      <c r="A399" s="1">
        <v>56462</v>
      </c>
      <c r="B399" s="5">
        <f t="shared" si="7"/>
        <v>1.903E-3</v>
      </c>
      <c r="C399" s="119">
        <v>6.12</v>
      </c>
      <c r="D399" s="147" t="s">
        <v>34</v>
      </c>
      <c r="E399" s="5">
        <v>1.903E-3</v>
      </c>
      <c r="F399" s="5">
        <v>2.4662697723036864E-3</v>
      </c>
      <c r="H399" s="146"/>
      <c r="I399" s="146"/>
      <c r="J399" s="146"/>
      <c r="K399" s="1"/>
      <c r="L399" s="5"/>
      <c r="M399" s="6"/>
      <c r="N399" s="150"/>
      <c r="O399" s="16"/>
      <c r="Q399" s="148"/>
      <c r="R399" s="126"/>
      <c r="S399" s="149"/>
    </row>
    <row r="400" spans="1:19">
      <c r="A400" s="1">
        <v>56493</v>
      </c>
      <c r="B400" s="5">
        <f t="shared" si="7"/>
        <v>2.1410000000000001E-3</v>
      </c>
      <c r="C400" s="119">
        <v>6.12</v>
      </c>
      <c r="D400" s="147" t="s">
        <v>34</v>
      </c>
      <c r="E400" s="5">
        <v>2.1410000000000001E-3</v>
      </c>
      <c r="F400" s="5">
        <v>2.4662697723036864E-3</v>
      </c>
      <c r="H400" s="146"/>
      <c r="I400" s="146"/>
      <c r="J400" s="146"/>
      <c r="K400" s="1"/>
      <c r="L400" s="5"/>
      <c r="M400" s="6"/>
      <c r="N400" s="150"/>
      <c r="O400" s="16"/>
      <c r="Q400" s="148"/>
      <c r="R400" s="126"/>
      <c r="S400" s="149"/>
    </row>
    <row r="401" spans="1:19">
      <c r="A401" s="1">
        <v>56523</v>
      </c>
      <c r="B401" s="5">
        <f t="shared" si="7"/>
        <v>1.6639999999999999E-3</v>
      </c>
      <c r="C401" s="119">
        <v>6.12</v>
      </c>
      <c r="D401" s="147" t="s">
        <v>34</v>
      </c>
      <c r="E401" s="5">
        <v>1.6639999999999999E-3</v>
      </c>
      <c r="F401" s="5">
        <v>2.4662697723036864E-3</v>
      </c>
      <c r="H401" s="146"/>
      <c r="I401" s="146"/>
      <c r="J401" s="146"/>
      <c r="K401" s="1"/>
      <c r="L401" s="5"/>
      <c r="M401" s="6"/>
      <c r="N401" s="150"/>
      <c r="O401" s="16"/>
      <c r="Q401" s="148"/>
      <c r="R401" s="126"/>
      <c r="S401" s="149"/>
    </row>
    <row r="402" spans="1:19">
      <c r="A402" s="1">
        <v>56554</v>
      </c>
      <c r="B402" s="5">
        <f t="shared" si="7"/>
        <v>1.903E-3</v>
      </c>
      <c r="C402" s="119">
        <v>6.12</v>
      </c>
      <c r="D402" s="147" t="s">
        <v>34</v>
      </c>
      <c r="E402" s="5">
        <v>1.903E-3</v>
      </c>
      <c r="F402" s="5">
        <v>2.4662697723036864E-3</v>
      </c>
      <c r="H402" s="146"/>
      <c r="I402" s="146"/>
      <c r="J402" s="146"/>
      <c r="K402" s="1"/>
      <c r="L402" s="5"/>
      <c r="M402" s="6"/>
      <c r="N402" s="150"/>
      <c r="O402" s="16"/>
      <c r="Q402" s="148"/>
      <c r="R402" s="126"/>
      <c r="S402" s="149"/>
    </row>
    <row r="403" spans="1:19">
      <c r="A403" s="1">
        <v>56584</v>
      </c>
      <c r="B403" s="5">
        <f t="shared" si="7"/>
        <v>1.903E-3</v>
      </c>
      <c r="C403" s="119">
        <v>6.12</v>
      </c>
      <c r="D403" s="147" t="s">
        <v>34</v>
      </c>
      <c r="E403" s="5">
        <v>1.903E-3</v>
      </c>
      <c r="F403" s="5">
        <v>2.4662697723036864E-3</v>
      </c>
      <c r="H403" s="146"/>
      <c r="I403" s="146"/>
      <c r="J403" s="146"/>
      <c r="K403" s="1"/>
      <c r="L403" s="5"/>
      <c r="M403" s="6"/>
      <c r="N403" s="150"/>
      <c r="O403" s="16"/>
      <c r="Q403" s="148"/>
      <c r="R403" s="126"/>
      <c r="S403" s="149"/>
    </row>
    <row r="404" spans="1:19">
      <c r="A404" s="1">
        <v>56615</v>
      </c>
      <c r="B404" s="5">
        <f t="shared" si="7"/>
        <v>1.6639999999999999E-3</v>
      </c>
      <c r="C404" s="119">
        <v>6.12</v>
      </c>
      <c r="D404" s="147" t="s">
        <v>34</v>
      </c>
      <c r="E404" s="5">
        <v>1.6639999999999999E-3</v>
      </c>
      <c r="F404" s="5">
        <v>2.4662697723036864E-3</v>
      </c>
      <c r="H404" s="146"/>
      <c r="I404" s="146"/>
      <c r="J404" s="146"/>
      <c r="K404" s="1"/>
      <c r="L404" s="5"/>
      <c r="M404" s="6"/>
      <c r="N404" s="150"/>
      <c r="O404" s="16"/>
      <c r="Q404" s="148"/>
      <c r="R404" s="126"/>
      <c r="S404" s="149"/>
    </row>
    <row r="405" spans="1:19">
      <c r="A405" s="1">
        <v>56646</v>
      </c>
      <c r="B405" s="5">
        <f t="shared" si="7"/>
        <v>2.1410000000000001E-3</v>
      </c>
      <c r="C405" s="119">
        <v>6.12</v>
      </c>
      <c r="D405" s="147" t="s">
        <v>34</v>
      </c>
      <c r="E405" s="5">
        <v>2.1410000000000001E-3</v>
      </c>
      <c r="F405" s="5">
        <v>2.4662697723036864E-3</v>
      </c>
      <c r="H405" s="146"/>
      <c r="I405" s="146"/>
      <c r="J405" s="146"/>
      <c r="K405" s="1"/>
      <c r="L405" s="5"/>
      <c r="M405" s="6"/>
      <c r="N405" s="150"/>
      <c r="O405" s="16"/>
      <c r="Q405" s="148"/>
      <c r="R405" s="126"/>
      <c r="S405" s="149"/>
    </row>
    <row r="406" spans="1:19">
      <c r="A406" s="1">
        <v>56674</v>
      </c>
      <c r="B406" s="5">
        <f t="shared" si="7"/>
        <v>1.6639999999999999E-3</v>
      </c>
      <c r="C406" s="119">
        <v>6.12</v>
      </c>
      <c r="D406" s="147" t="s">
        <v>34</v>
      </c>
      <c r="E406" s="5">
        <v>1.6639999999999999E-3</v>
      </c>
      <c r="F406" s="5">
        <v>2.4662697723036864E-3</v>
      </c>
      <c r="H406" s="146"/>
      <c r="I406" s="146"/>
      <c r="J406" s="146"/>
      <c r="K406" s="1"/>
      <c r="L406" s="5"/>
      <c r="M406" s="6"/>
      <c r="N406" s="150"/>
      <c r="O406" s="16"/>
      <c r="Q406" s="148"/>
      <c r="R406" s="126"/>
      <c r="S406" s="149"/>
    </row>
    <row r="407" spans="1:19">
      <c r="A407" s="1">
        <v>56705</v>
      </c>
      <c r="B407" s="5">
        <f t="shared" si="7"/>
        <v>1.426E-3</v>
      </c>
      <c r="C407" s="119">
        <v>6.12</v>
      </c>
      <c r="D407" s="147" t="s">
        <v>34</v>
      </c>
      <c r="E407" s="5">
        <v>1.426E-3</v>
      </c>
      <c r="F407" s="5">
        <v>2.4662697723036864E-3</v>
      </c>
      <c r="H407" s="146"/>
      <c r="I407" s="146"/>
      <c r="J407" s="146"/>
      <c r="K407" s="1"/>
      <c r="L407" s="5"/>
      <c r="M407" s="6"/>
      <c r="N407" s="150"/>
      <c r="O407" s="16"/>
      <c r="Q407" s="148"/>
      <c r="R407" s="126"/>
      <c r="S407" s="149"/>
    </row>
    <row r="408" spans="1:19">
      <c r="A408" s="1">
        <v>56735</v>
      </c>
      <c r="B408" s="5">
        <f t="shared" si="7"/>
        <v>2.1410000000000001E-3</v>
      </c>
      <c r="C408" s="119">
        <v>6.12</v>
      </c>
      <c r="D408" s="147" t="s">
        <v>34</v>
      </c>
      <c r="E408" s="5">
        <v>2.1410000000000001E-3</v>
      </c>
      <c r="F408" s="5">
        <v>2.4662697723036864E-3</v>
      </c>
      <c r="H408" s="146"/>
      <c r="I408" s="146"/>
      <c r="J408" s="146"/>
      <c r="K408" s="1"/>
      <c r="L408" s="5"/>
      <c r="M408" s="6"/>
      <c r="N408" s="150"/>
      <c r="O408" s="16"/>
      <c r="Q408" s="148"/>
      <c r="R408" s="126"/>
      <c r="S408" s="149"/>
    </row>
    <row r="409" spans="1:19">
      <c r="A409" s="1">
        <v>56766</v>
      </c>
      <c r="B409" s="5">
        <f t="shared" si="7"/>
        <v>1.903E-3</v>
      </c>
      <c r="C409" s="119">
        <v>6.12</v>
      </c>
      <c r="D409" s="147" t="s">
        <v>34</v>
      </c>
      <c r="E409" s="5">
        <v>1.903E-3</v>
      </c>
      <c r="F409" s="5">
        <v>2.4662697723036864E-3</v>
      </c>
      <c r="H409" s="146"/>
      <c r="I409" s="146"/>
      <c r="J409" s="146"/>
      <c r="K409" s="1"/>
      <c r="L409" s="5"/>
      <c r="M409" s="6"/>
      <c r="N409" s="150"/>
      <c r="O409" s="16"/>
      <c r="Q409" s="148"/>
      <c r="R409" s="126"/>
      <c r="S409" s="149"/>
    </row>
    <row r="410" spans="1:19">
      <c r="A410" s="1">
        <v>56796</v>
      </c>
      <c r="B410" s="5">
        <f t="shared" si="7"/>
        <v>1.6639999999999999E-3</v>
      </c>
      <c r="C410" s="119">
        <v>6.12</v>
      </c>
      <c r="D410" s="147" t="s">
        <v>34</v>
      </c>
      <c r="E410" s="5">
        <v>1.6639999999999999E-3</v>
      </c>
      <c r="F410" s="5">
        <v>2.4662697723036864E-3</v>
      </c>
      <c r="H410" s="146"/>
      <c r="I410" s="146"/>
      <c r="J410" s="146"/>
      <c r="K410" s="1"/>
      <c r="L410" s="5"/>
      <c r="M410" s="6"/>
      <c r="N410" s="150"/>
      <c r="O410" s="16"/>
      <c r="Q410" s="148"/>
      <c r="R410" s="126"/>
      <c r="S410" s="149"/>
    </row>
    <row r="411" spans="1:19">
      <c r="A411" s="1">
        <v>56827</v>
      </c>
      <c r="B411" s="5">
        <f t="shared" si="7"/>
        <v>1.903E-3</v>
      </c>
      <c r="C411" s="119">
        <v>6.12</v>
      </c>
      <c r="D411" s="147" t="s">
        <v>34</v>
      </c>
      <c r="E411" s="5">
        <v>1.903E-3</v>
      </c>
      <c r="F411" s="5">
        <v>2.4662697723036864E-3</v>
      </c>
      <c r="H411" s="146"/>
      <c r="I411" s="146"/>
      <c r="J411" s="146"/>
      <c r="K411" s="1"/>
      <c r="L411" s="5"/>
      <c r="M411" s="6"/>
      <c r="N411" s="150"/>
      <c r="O411" s="16"/>
      <c r="Q411" s="148"/>
      <c r="R411" s="126"/>
      <c r="S411" s="149"/>
    </row>
    <row r="412" spans="1:19">
      <c r="A412" s="1">
        <v>56858</v>
      </c>
      <c r="B412" s="5">
        <f t="shared" si="7"/>
        <v>1.903E-3</v>
      </c>
      <c r="C412" s="119">
        <v>6.12</v>
      </c>
      <c r="D412" s="147" t="s">
        <v>34</v>
      </c>
      <c r="E412" s="5">
        <v>1.903E-3</v>
      </c>
      <c r="F412" s="5">
        <v>2.4662697723036864E-3</v>
      </c>
      <c r="H412" s="146"/>
      <c r="I412" s="146"/>
      <c r="J412" s="146"/>
      <c r="K412" s="1"/>
      <c r="L412" s="5"/>
      <c r="M412" s="6"/>
      <c r="N412" s="150"/>
      <c r="O412" s="16"/>
      <c r="Q412" s="148"/>
      <c r="R412" s="126"/>
      <c r="S412" s="149"/>
    </row>
    <row r="413" spans="1:19">
      <c r="A413" s="1">
        <v>56888</v>
      </c>
      <c r="B413" s="5">
        <f t="shared" si="7"/>
        <v>1.903E-3</v>
      </c>
      <c r="C413" s="119">
        <v>6.12</v>
      </c>
      <c r="D413" s="147" t="s">
        <v>34</v>
      </c>
      <c r="E413" s="5">
        <v>1.903E-3</v>
      </c>
      <c r="F413" s="5">
        <v>2.4662697723036864E-3</v>
      </c>
      <c r="H413" s="146"/>
      <c r="I413" s="146"/>
      <c r="J413" s="146"/>
      <c r="K413" s="1"/>
      <c r="L413" s="5"/>
      <c r="M413" s="6"/>
      <c r="N413" s="150"/>
      <c r="O413" s="16"/>
      <c r="Q413" s="148"/>
      <c r="R413" s="126"/>
      <c r="S413" s="149"/>
    </row>
    <row r="414" spans="1:19">
      <c r="A414" s="1">
        <v>56919</v>
      </c>
      <c r="B414" s="5">
        <f t="shared" si="7"/>
        <v>1.903E-3</v>
      </c>
      <c r="C414" s="119">
        <v>6.12</v>
      </c>
      <c r="D414" s="147" t="s">
        <v>34</v>
      </c>
      <c r="E414" s="5">
        <v>1.903E-3</v>
      </c>
      <c r="F414" s="5">
        <v>2.4662697723036864E-3</v>
      </c>
      <c r="H414" s="146"/>
      <c r="I414" s="146"/>
      <c r="J414" s="146"/>
      <c r="K414" s="1"/>
      <c r="L414" s="5"/>
      <c r="M414" s="6"/>
      <c r="N414" s="150"/>
      <c r="O414" s="16"/>
      <c r="Q414" s="148"/>
      <c r="R414" s="126"/>
      <c r="S414" s="149"/>
    </row>
    <row r="415" spans="1:19">
      <c r="A415" s="1">
        <v>56949</v>
      </c>
      <c r="B415" s="5">
        <f t="shared" si="7"/>
        <v>1.6639999999999999E-3</v>
      </c>
      <c r="C415" s="119">
        <v>6.12</v>
      </c>
      <c r="D415" s="147" t="s">
        <v>34</v>
      </c>
      <c r="E415" s="5">
        <v>1.6639999999999999E-3</v>
      </c>
      <c r="F415" s="5">
        <v>2.4662697723036864E-3</v>
      </c>
      <c r="H415" s="146"/>
      <c r="I415" s="146"/>
      <c r="J415" s="146"/>
      <c r="K415" s="1"/>
      <c r="L415" s="5"/>
      <c r="M415" s="6"/>
      <c r="N415" s="150"/>
      <c r="O415" s="16"/>
      <c r="Q415" s="148"/>
      <c r="R415" s="126"/>
      <c r="S415" s="149"/>
    </row>
    <row r="416" spans="1:19">
      <c r="A416" s="1">
        <v>56980</v>
      </c>
      <c r="B416" s="5">
        <f t="shared" si="7"/>
        <v>1.903E-3</v>
      </c>
      <c r="C416" s="119">
        <v>6.12</v>
      </c>
      <c r="D416" s="147" t="s">
        <v>34</v>
      </c>
      <c r="E416" s="5">
        <v>1.903E-3</v>
      </c>
      <c r="F416" s="5">
        <v>2.4662697723036864E-3</v>
      </c>
      <c r="H416" s="146"/>
      <c r="I416" s="146"/>
      <c r="J416" s="146"/>
      <c r="K416" s="1"/>
      <c r="L416" s="5"/>
      <c r="M416" s="6"/>
      <c r="N416" s="150"/>
      <c r="O416" s="16"/>
      <c r="Q416" s="148"/>
      <c r="R416" s="126"/>
      <c r="S416" s="149"/>
    </row>
    <row r="417" spans="1:19">
      <c r="A417" s="1">
        <v>57011</v>
      </c>
      <c r="B417" s="5">
        <f t="shared" si="7"/>
        <v>2.1410000000000001E-3</v>
      </c>
      <c r="C417" s="119">
        <v>6.12</v>
      </c>
      <c r="D417" s="147" t="s">
        <v>34</v>
      </c>
      <c r="E417" s="5">
        <v>2.1410000000000001E-3</v>
      </c>
      <c r="F417" s="5">
        <v>2.4662697723036864E-3</v>
      </c>
      <c r="H417" s="146"/>
      <c r="I417" s="146"/>
      <c r="J417" s="146"/>
      <c r="K417" s="1"/>
      <c r="L417" s="5"/>
      <c r="M417" s="6"/>
      <c r="N417" s="150"/>
      <c r="O417" s="16"/>
      <c r="Q417" s="148"/>
      <c r="R417" s="126"/>
      <c r="S417" s="149"/>
    </row>
    <row r="418" spans="1:19">
      <c r="A418" s="1">
        <v>57040</v>
      </c>
      <c r="B418" s="5">
        <f t="shared" si="7"/>
        <v>1.684E-3</v>
      </c>
      <c r="C418" s="119">
        <v>6.12</v>
      </c>
      <c r="D418" s="147" t="s">
        <v>34</v>
      </c>
      <c r="E418" s="5">
        <v>1.684E-3</v>
      </c>
      <c r="F418" s="5">
        <v>2.4662697723036864E-3</v>
      </c>
      <c r="H418" s="146"/>
      <c r="I418" s="146"/>
      <c r="J418" s="146"/>
      <c r="K418" s="1"/>
      <c r="L418" s="5"/>
      <c r="M418" s="6"/>
      <c r="N418" s="150"/>
      <c r="O418" s="16"/>
      <c r="Q418" s="148"/>
      <c r="R418" s="126"/>
      <c r="S418" s="149"/>
    </row>
    <row r="419" spans="1:19">
      <c r="A419" s="1">
        <v>57071</v>
      </c>
      <c r="B419" s="5">
        <f t="shared" si="7"/>
        <v>1.684E-3</v>
      </c>
      <c r="C419" s="119">
        <v>6.12</v>
      </c>
      <c r="D419" s="147" t="s">
        <v>34</v>
      </c>
      <c r="E419" s="5">
        <v>1.684E-3</v>
      </c>
      <c r="F419" s="5">
        <v>2.4662697723036864E-3</v>
      </c>
      <c r="H419" s="146"/>
      <c r="I419" s="146"/>
      <c r="J419" s="146"/>
      <c r="K419" s="1"/>
      <c r="L419" s="5"/>
      <c r="M419" s="6"/>
      <c r="N419" s="150"/>
      <c r="O419" s="16"/>
      <c r="Q419" s="148"/>
      <c r="R419" s="126"/>
      <c r="S419" s="149"/>
    </row>
    <row r="420" spans="1:19">
      <c r="A420" s="1">
        <v>57101</v>
      </c>
      <c r="B420" s="5">
        <f t="shared" si="7"/>
        <v>2.1619999999999999E-3</v>
      </c>
      <c r="C420" s="119">
        <v>6.12</v>
      </c>
      <c r="D420" s="147" t="s">
        <v>34</v>
      </c>
      <c r="E420" s="5">
        <v>2.1619999999999999E-3</v>
      </c>
      <c r="F420" s="5">
        <v>2.4662697723036864E-3</v>
      </c>
      <c r="H420" s="146"/>
      <c r="I420" s="146"/>
      <c r="J420" s="146"/>
      <c r="K420" s="1"/>
      <c r="L420" s="5"/>
      <c r="M420" s="6"/>
      <c r="N420" s="150"/>
      <c r="O420" s="16"/>
      <c r="Q420" s="148"/>
      <c r="R420" s="126"/>
      <c r="S420" s="149"/>
    </row>
    <row r="421" spans="1:19">
      <c r="A421" s="1">
        <v>57132</v>
      </c>
      <c r="B421" s="5">
        <f t="shared" si="7"/>
        <v>1.4450000000000001E-3</v>
      </c>
      <c r="C421" s="119">
        <v>6.12</v>
      </c>
      <c r="D421" s="147" t="s">
        <v>34</v>
      </c>
      <c r="E421" s="5">
        <v>1.4450000000000001E-3</v>
      </c>
      <c r="F421" s="5">
        <v>2.4662697723036864E-3</v>
      </c>
      <c r="H421" s="146"/>
      <c r="I421" s="146"/>
      <c r="J421" s="146"/>
      <c r="K421" s="1"/>
      <c r="L421" s="5"/>
      <c r="M421" s="6"/>
      <c r="N421" s="150"/>
      <c r="O421" s="16"/>
      <c r="Q421" s="148"/>
      <c r="R421" s="126"/>
      <c r="S421" s="149"/>
    </row>
    <row r="422" spans="1:19">
      <c r="A422" s="1">
        <v>57162</v>
      </c>
      <c r="B422" s="5">
        <f t="shared" si="7"/>
        <v>2.1619999999999999E-3</v>
      </c>
      <c r="C422" s="119">
        <v>6.12</v>
      </c>
      <c r="D422" s="147" t="s">
        <v>34</v>
      </c>
      <c r="E422" s="5">
        <v>2.1619999999999999E-3</v>
      </c>
      <c r="F422" s="5">
        <v>2.4662697723036864E-3</v>
      </c>
      <c r="H422" s="146"/>
      <c r="I422" s="146"/>
      <c r="J422" s="146"/>
      <c r="K422" s="1"/>
      <c r="L422" s="5"/>
      <c r="M422" s="6"/>
      <c r="N422" s="150"/>
      <c r="O422" s="16"/>
      <c r="Q422" s="148"/>
      <c r="R422" s="126"/>
      <c r="S422" s="149"/>
    </row>
    <row r="423" spans="1:19">
      <c r="A423" s="1">
        <v>57193</v>
      </c>
      <c r="B423" s="5">
        <f t="shared" si="7"/>
        <v>1.923E-3</v>
      </c>
      <c r="C423" s="119">
        <v>6.12</v>
      </c>
      <c r="D423" s="147" t="s">
        <v>34</v>
      </c>
      <c r="E423" s="5">
        <v>1.923E-3</v>
      </c>
      <c r="F423" s="5">
        <v>2.4662697723036864E-3</v>
      </c>
      <c r="H423" s="146"/>
      <c r="I423" s="146"/>
      <c r="J423" s="146"/>
      <c r="K423" s="1"/>
      <c r="L423" s="5"/>
      <c r="M423" s="6"/>
      <c r="N423" s="150"/>
      <c r="O423" s="16"/>
      <c r="Q423" s="148"/>
      <c r="R423" s="126"/>
      <c r="S423" s="149"/>
    </row>
    <row r="424" spans="1:19">
      <c r="A424" s="1">
        <v>57224</v>
      </c>
      <c r="B424" s="5">
        <f t="shared" si="7"/>
        <v>1.684E-3</v>
      </c>
      <c r="C424" s="119">
        <v>6.12</v>
      </c>
      <c r="D424" s="147" t="s">
        <v>34</v>
      </c>
      <c r="E424" s="5">
        <v>1.684E-3</v>
      </c>
      <c r="F424" s="5">
        <v>2.4662697723036864E-3</v>
      </c>
      <c r="H424" s="146"/>
      <c r="I424" s="146"/>
      <c r="J424" s="146"/>
      <c r="K424" s="1"/>
      <c r="L424" s="5"/>
      <c r="M424" s="6"/>
      <c r="N424" s="150"/>
      <c r="O424" s="16"/>
      <c r="Q424" s="148"/>
      <c r="R424" s="126"/>
      <c r="S424" s="149"/>
    </row>
    <row r="425" spans="1:19">
      <c r="A425" s="1">
        <v>57254</v>
      </c>
      <c r="B425" s="5">
        <f t="shared" si="7"/>
        <v>2.1619999999999999E-3</v>
      </c>
      <c r="C425" s="119">
        <v>6.12</v>
      </c>
      <c r="D425" s="147" t="s">
        <v>34</v>
      </c>
      <c r="E425" s="5">
        <v>2.1619999999999999E-3</v>
      </c>
      <c r="F425" s="5">
        <v>2.4662697723036864E-3</v>
      </c>
      <c r="H425" s="146"/>
      <c r="I425" s="146"/>
      <c r="J425" s="146"/>
      <c r="K425" s="1"/>
      <c r="L425" s="5"/>
      <c r="M425" s="6"/>
      <c r="N425" s="150"/>
      <c r="O425" s="16"/>
      <c r="Q425" s="148"/>
      <c r="R425" s="126"/>
      <c r="S425" s="149"/>
    </row>
    <row r="426" spans="1:19">
      <c r="A426" s="1">
        <v>57285</v>
      </c>
      <c r="B426" s="5">
        <f t="shared" si="7"/>
        <v>1.684E-3</v>
      </c>
      <c r="C426" s="119">
        <v>6.12</v>
      </c>
      <c r="D426" s="147" t="s">
        <v>34</v>
      </c>
      <c r="E426" s="5">
        <v>1.684E-3</v>
      </c>
      <c r="F426" s="5">
        <v>2.4662697723036864E-3</v>
      </c>
      <c r="H426" s="146"/>
      <c r="I426" s="146"/>
      <c r="J426" s="146"/>
      <c r="K426" s="1"/>
      <c r="L426" s="5"/>
      <c r="M426" s="6"/>
      <c r="N426" s="150"/>
      <c r="O426" s="16"/>
      <c r="Q426" s="148"/>
      <c r="R426" s="126"/>
      <c r="S426" s="149"/>
    </row>
    <row r="427" spans="1:19">
      <c r="A427" s="1">
        <v>57315</v>
      </c>
      <c r="B427" s="5">
        <f t="shared" si="7"/>
        <v>1.923E-3</v>
      </c>
      <c r="C427" s="119">
        <v>6.12</v>
      </c>
      <c r="D427" s="147" t="s">
        <v>34</v>
      </c>
      <c r="E427" s="5">
        <v>1.923E-3</v>
      </c>
      <c r="F427" s="5">
        <v>2.4662697723036864E-3</v>
      </c>
      <c r="H427" s="146"/>
      <c r="I427" s="146"/>
      <c r="J427" s="146"/>
      <c r="K427" s="1"/>
      <c r="L427" s="5"/>
      <c r="M427" s="6"/>
      <c r="N427" s="150"/>
      <c r="O427" s="16"/>
      <c r="Q427" s="148"/>
      <c r="R427" s="126"/>
      <c r="S427" s="149"/>
    </row>
    <row r="428" spans="1:19">
      <c r="A428" s="1">
        <v>57346</v>
      </c>
      <c r="B428" s="5">
        <f t="shared" si="7"/>
        <v>1.923E-3</v>
      </c>
      <c r="C428" s="119">
        <v>6.12</v>
      </c>
      <c r="D428" s="147" t="s">
        <v>34</v>
      </c>
      <c r="E428" s="5">
        <v>1.923E-3</v>
      </c>
      <c r="F428" s="5">
        <v>2.4662697723036864E-3</v>
      </c>
      <c r="H428" s="146"/>
      <c r="I428" s="146"/>
      <c r="J428" s="146"/>
      <c r="K428" s="1"/>
      <c r="L428" s="5"/>
      <c r="M428" s="6"/>
      <c r="N428" s="150"/>
      <c r="O428" s="16"/>
      <c r="Q428" s="148"/>
      <c r="R428" s="126"/>
      <c r="S428" s="149"/>
    </row>
    <row r="429" spans="1:19">
      <c r="A429" s="1">
        <v>57377</v>
      </c>
      <c r="B429" s="5">
        <f t="shared" si="7"/>
        <v>1.684E-3</v>
      </c>
      <c r="C429" s="119">
        <v>6.12</v>
      </c>
      <c r="D429" s="147" t="s">
        <v>34</v>
      </c>
      <c r="E429" s="5">
        <v>1.684E-3</v>
      </c>
      <c r="F429" s="5">
        <v>2.4662697723036864E-3</v>
      </c>
      <c r="H429" s="146"/>
      <c r="I429" s="146"/>
      <c r="J429" s="146"/>
      <c r="K429" s="1"/>
      <c r="L429" s="5"/>
      <c r="M429" s="6"/>
      <c r="N429" s="150"/>
      <c r="O429" s="16"/>
      <c r="Q429" s="148"/>
      <c r="R429" s="126"/>
      <c r="S429" s="149"/>
    </row>
    <row r="430" spans="1:19">
      <c r="A430" s="1">
        <v>57405</v>
      </c>
      <c r="B430" s="5">
        <f t="shared" si="7"/>
        <v>2.1410000000000001E-3</v>
      </c>
      <c r="C430" s="119">
        <v>6.12</v>
      </c>
      <c r="D430" s="147" t="s">
        <v>34</v>
      </c>
      <c r="E430" s="5">
        <v>2.1410000000000001E-3</v>
      </c>
      <c r="F430" s="5">
        <v>2.4662697723036864E-3</v>
      </c>
      <c r="H430" s="146"/>
      <c r="I430" s="146"/>
      <c r="J430" s="146"/>
      <c r="K430" s="1"/>
      <c r="L430" s="5"/>
      <c r="M430" s="6"/>
      <c r="N430" s="150"/>
      <c r="O430" s="16"/>
      <c r="Q430" s="148"/>
      <c r="R430" s="126"/>
      <c r="S430" s="149"/>
    </row>
    <row r="431" spans="1:19">
      <c r="A431" s="1">
        <v>57436</v>
      </c>
      <c r="B431" s="5">
        <f t="shared" si="7"/>
        <v>1.426E-3</v>
      </c>
      <c r="C431" s="119">
        <v>6.12</v>
      </c>
      <c r="D431" s="147" t="s">
        <v>34</v>
      </c>
      <c r="E431" s="5">
        <v>1.426E-3</v>
      </c>
      <c r="F431" s="5">
        <v>2.4662697723036864E-3</v>
      </c>
      <c r="H431" s="146"/>
      <c r="I431" s="146"/>
      <c r="J431" s="146"/>
      <c r="K431" s="1"/>
      <c r="L431" s="5"/>
      <c r="M431" s="6"/>
      <c r="N431" s="150"/>
      <c r="O431" s="16"/>
      <c r="Q431" s="148"/>
      <c r="R431" s="126"/>
      <c r="S431" s="149"/>
    </row>
    <row r="432" spans="1:19">
      <c r="A432" s="1">
        <v>57466</v>
      </c>
      <c r="B432" s="5">
        <f t="shared" si="7"/>
        <v>1.903E-3</v>
      </c>
      <c r="C432" s="119">
        <v>6.12</v>
      </c>
      <c r="D432" s="147" t="s">
        <v>34</v>
      </c>
      <c r="E432" s="5">
        <v>1.903E-3</v>
      </c>
      <c r="F432" s="5">
        <v>2.4662697723036864E-3</v>
      </c>
      <c r="H432" s="146"/>
      <c r="I432" s="146"/>
      <c r="J432" s="146"/>
      <c r="K432" s="1"/>
      <c r="L432" s="5"/>
      <c r="M432" s="6"/>
      <c r="N432" s="150"/>
      <c r="O432" s="16"/>
      <c r="Q432" s="148"/>
      <c r="R432" s="126"/>
      <c r="S432" s="149"/>
    </row>
    <row r="433" spans="1:19">
      <c r="A433" s="1">
        <v>57497</v>
      </c>
      <c r="B433" s="5">
        <f t="shared" si="7"/>
        <v>1.6639999999999999E-3</v>
      </c>
      <c r="C433" s="119">
        <v>6.12</v>
      </c>
      <c r="D433" s="147" t="s">
        <v>34</v>
      </c>
      <c r="E433" s="5">
        <v>1.6639999999999999E-3</v>
      </c>
      <c r="F433" s="5">
        <v>2.4662697723036864E-3</v>
      </c>
      <c r="H433" s="146"/>
      <c r="I433" s="146"/>
      <c r="J433" s="146"/>
      <c r="K433" s="1"/>
      <c r="L433" s="5"/>
      <c r="M433" s="6"/>
      <c r="N433" s="150"/>
      <c r="O433" s="16"/>
      <c r="Q433" s="148"/>
      <c r="R433" s="126"/>
      <c r="S433" s="149"/>
    </row>
    <row r="434" spans="1:19">
      <c r="A434" s="1">
        <v>57527</v>
      </c>
      <c r="B434" s="5">
        <f t="shared" si="7"/>
        <v>2.1410000000000001E-3</v>
      </c>
      <c r="C434" s="119">
        <v>6.12</v>
      </c>
      <c r="D434" s="147" t="s">
        <v>34</v>
      </c>
      <c r="E434" s="5">
        <v>2.1410000000000001E-3</v>
      </c>
      <c r="F434" s="5">
        <v>2.4662697723036864E-3</v>
      </c>
      <c r="H434" s="146"/>
      <c r="I434" s="146"/>
      <c r="J434" s="146"/>
      <c r="K434" s="1"/>
      <c r="L434" s="5"/>
      <c r="M434" s="6"/>
      <c r="N434" s="150"/>
      <c r="O434" s="16"/>
      <c r="Q434" s="148"/>
      <c r="R434" s="126"/>
      <c r="S434" s="149"/>
    </row>
    <row r="435" spans="1:19">
      <c r="A435" s="1">
        <v>57558</v>
      </c>
      <c r="B435" s="5">
        <f t="shared" si="7"/>
        <v>1.6639999999999999E-3</v>
      </c>
      <c r="C435" s="119">
        <v>6.12</v>
      </c>
      <c r="D435" s="147" t="s">
        <v>34</v>
      </c>
      <c r="E435" s="5">
        <v>1.6639999999999999E-3</v>
      </c>
      <c r="F435" s="5">
        <v>2.4662697723036864E-3</v>
      </c>
      <c r="H435" s="146"/>
      <c r="I435" s="146"/>
      <c r="J435" s="146"/>
      <c r="K435" s="1"/>
      <c r="L435" s="5"/>
      <c r="M435" s="6"/>
      <c r="N435" s="150"/>
      <c r="O435" s="16"/>
      <c r="Q435" s="148"/>
      <c r="R435" s="126"/>
      <c r="S435" s="149"/>
    </row>
    <row r="436" spans="1:19">
      <c r="A436" s="1">
        <v>57589</v>
      </c>
      <c r="B436" s="5">
        <f t="shared" si="7"/>
        <v>1.903E-3</v>
      </c>
      <c r="C436" s="119">
        <v>6.12</v>
      </c>
      <c r="D436" s="147" t="s">
        <v>34</v>
      </c>
      <c r="E436" s="5">
        <v>1.903E-3</v>
      </c>
      <c r="F436" s="5">
        <v>2.4662697723036864E-3</v>
      </c>
      <c r="H436" s="146"/>
      <c r="I436" s="146"/>
      <c r="J436" s="146"/>
      <c r="K436" s="1"/>
      <c r="L436" s="5"/>
      <c r="M436" s="6"/>
      <c r="N436" s="150"/>
      <c r="O436" s="16"/>
      <c r="Q436" s="148"/>
      <c r="R436" s="126"/>
      <c r="S436" s="149"/>
    </row>
    <row r="437" spans="1:19">
      <c r="A437" s="1">
        <v>57619</v>
      </c>
      <c r="B437" s="5">
        <f t="shared" si="7"/>
        <v>2.1410000000000001E-3</v>
      </c>
      <c r="C437" s="119">
        <v>6.12</v>
      </c>
      <c r="D437" s="147" t="s">
        <v>34</v>
      </c>
      <c r="E437" s="5">
        <v>2.1410000000000001E-3</v>
      </c>
      <c r="F437" s="5">
        <v>2.4662697723036864E-3</v>
      </c>
      <c r="H437" s="146"/>
      <c r="I437" s="146"/>
      <c r="J437" s="146"/>
      <c r="K437" s="1"/>
      <c r="L437" s="5"/>
      <c r="M437" s="6"/>
      <c r="N437" s="150"/>
      <c r="O437" s="16"/>
      <c r="Q437" s="148"/>
      <c r="R437" s="126"/>
      <c r="S437" s="149"/>
    </row>
    <row r="438" spans="1:19">
      <c r="A438" s="1">
        <v>57650</v>
      </c>
      <c r="B438" s="5">
        <f t="shared" si="7"/>
        <v>1.426E-3</v>
      </c>
      <c r="C438" s="119">
        <v>6.12</v>
      </c>
      <c r="D438" s="147" t="s">
        <v>34</v>
      </c>
      <c r="E438" s="5">
        <v>1.426E-3</v>
      </c>
      <c r="F438" s="5">
        <v>2.4662697723036864E-3</v>
      </c>
      <c r="H438" s="146"/>
      <c r="I438" s="146"/>
      <c r="J438" s="146"/>
      <c r="K438" s="1"/>
      <c r="L438" s="5"/>
      <c r="M438" s="6"/>
      <c r="N438" s="150"/>
      <c r="O438" s="16"/>
      <c r="Q438" s="148"/>
      <c r="R438" s="126"/>
      <c r="S438" s="149"/>
    </row>
    <row r="439" spans="1:19">
      <c r="A439" s="1">
        <v>57680</v>
      </c>
      <c r="B439" s="5">
        <f t="shared" si="7"/>
        <v>2.1410000000000001E-3</v>
      </c>
      <c r="C439" s="119">
        <v>6.12</v>
      </c>
      <c r="D439" s="147" t="s">
        <v>34</v>
      </c>
      <c r="E439" s="5">
        <v>2.1410000000000001E-3</v>
      </c>
      <c r="F439" s="5">
        <v>2.4662697723036864E-3</v>
      </c>
      <c r="H439" s="146"/>
      <c r="I439" s="146"/>
      <c r="J439" s="146"/>
      <c r="K439" s="1"/>
      <c r="L439" s="5"/>
      <c r="M439" s="6"/>
      <c r="N439" s="150"/>
      <c r="O439" s="16"/>
      <c r="Q439" s="148"/>
      <c r="R439" s="126"/>
      <c r="S439" s="149"/>
    </row>
    <row r="440" spans="1:19">
      <c r="A440" s="1">
        <v>57711</v>
      </c>
      <c r="B440" s="5">
        <f t="shared" si="7"/>
        <v>1.903E-3</v>
      </c>
      <c r="C440" s="119">
        <v>6.12</v>
      </c>
      <c r="D440" s="147" t="s">
        <v>34</v>
      </c>
      <c r="E440" s="5">
        <v>1.903E-3</v>
      </c>
      <c r="F440" s="5">
        <v>2.4662697723036864E-3</v>
      </c>
      <c r="H440" s="146"/>
      <c r="I440" s="146"/>
      <c r="J440" s="146"/>
      <c r="K440" s="1"/>
      <c r="L440" s="5"/>
      <c r="M440" s="6"/>
      <c r="N440" s="150"/>
      <c r="O440" s="16"/>
      <c r="Q440" s="148"/>
      <c r="R440" s="126"/>
      <c r="S440" s="149"/>
    </row>
    <row r="441" spans="1:19">
      <c r="A441" s="1">
        <v>57742</v>
      </c>
      <c r="B441" s="5">
        <f t="shared" si="7"/>
        <v>1.6639999999999999E-3</v>
      </c>
      <c r="C441" s="119">
        <v>6.12</v>
      </c>
      <c r="D441" s="147" t="s">
        <v>34</v>
      </c>
      <c r="E441" s="5">
        <v>1.6639999999999999E-3</v>
      </c>
      <c r="F441" s="5">
        <v>2.4662697723036864E-3</v>
      </c>
      <c r="H441" s="146"/>
      <c r="I441" s="146"/>
      <c r="J441" s="146"/>
      <c r="K441" s="1"/>
      <c r="L441" s="5"/>
      <c r="M441" s="6"/>
      <c r="N441" s="150"/>
      <c r="O441" s="16"/>
      <c r="Q441" s="148"/>
      <c r="R441" s="126"/>
      <c r="S441" s="149"/>
    </row>
    <row r="442" spans="1:19">
      <c r="A442" s="1">
        <v>57770</v>
      </c>
      <c r="B442" s="5">
        <f t="shared" si="7"/>
        <v>2.1410000000000001E-3</v>
      </c>
      <c r="C442" s="119">
        <v>6.12</v>
      </c>
      <c r="D442" s="147" t="s">
        <v>34</v>
      </c>
      <c r="E442" s="5">
        <v>2.1410000000000001E-3</v>
      </c>
      <c r="F442" s="5">
        <v>2.4662697723036864E-3</v>
      </c>
      <c r="H442" s="146"/>
      <c r="I442" s="146"/>
      <c r="J442" s="146"/>
      <c r="K442" s="1"/>
      <c r="L442" s="5"/>
      <c r="M442" s="6"/>
      <c r="N442" s="150"/>
      <c r="O442" s="16"/>
      <c r="Q442" s="148"/>
      <c r="R442" s="126"/>
      <c r="S442" s="149"/>
    </row>
    <row r="443" spans="1:19">
      <c r="A443" s="1">
        <v>57801</v>
      </c>
      <c r="B443" s="5">
        <f t="shared" si="7"/>
        <v>1.426E-3</v>
      </c>
      <c r="C443" s="119">
        <v>6.12</v>
      </c>
      <c r="D443" s="147" t="s">
        <v>34</v>
      </c>
      <c r="E443" s="5">
        <v>1.426E-3</v>
      </c>
      <c r="F443" s="5">
        <v>2.4662697723036864E-3</v>
      </c>
      <c r="H443" s="146"/>
      <c r="I443" s="146"/>
      <c r="J443" s="146"/>
      <c r="K443" s="1"/>
      <c r="L443" s="5"/>
      <c r="M443" s="6"/>
      <c r="N443" s="150"/>
      <c r="O443" s="16"/>
      <c r="Q443" s="148"/>
      <c r="R443" s="126"/>
      <c r="S443" s="149"/>
    </row>
    <row r="444" spans="1:19">
      <c r="A444" s="1">
        <v>57831</v>
      </c>
      <c r="B444" s="5">
        <f t="shared" si="7"/>
        <v>1.6639999999999999E-3</v>
      </c>
      <c r="C444" s="119">
        <v>6.12</v>
      </c>
      <c r="D444" s="147" t="s">
        <v>34</v>
      </c>
      <c r="E444" s="5">
        <v>1.6639999999999999E-3</v>
      </c>
      <c r="F444" s="5">
        <v>2.4662697723036864E-3</v>
      </c>
      <c r="H444" s="146"/>
      <c r="I444" s="146"/>
      <c r="J444" s="146"/>
      <c r="K444" s="1"/>
      <c r="L444" s="5"/>
      <c r="M444" s="6"/>
      <c r="N444" s="150"/>
      <c r="O444" s="16"/>
      <c r="Q444" s="148"/>
      <c r="R444" s="126"/>
      <c r="S444" s="149"/>
    </row>
    <row r="445" spans="1:19">
      <c r="A445" s="1">
        <v>57862</v>
      </c>
      <c r="B445" s="5">
        <f t="shared" si="7"/>
        <v>1.903E-3</v>
      </c>
      <c r="C445" s="119">
        <v>6.12</v>
      </c>
      <c r="D445" s="147" t="s">
        <v>34</v>
      </c>
      <c r="E445" s="5">
        <v>1.903E-3</v>
      </c>
      <c r="F445" s="5">
        <v>2.4662697723036864E-3</v>
      </c>
      <c r="H445" s="146"/>
      <c r="I445" s="146"/>
      <c r="J445" s="146"/>
      <c r="K445" s="1"/>
      <c r="L445" s="5"/>
      <c r="M445" s="6"/>
      <c r="N445" s="150"/>
      <c r="O445" s="16"/>
      <c r="Q445" s="148"/>
      <c r="R445" s="126"/>
      <c r="S445" s="149"/>
    </row>
    <row r="446" spans="1:19">
      <c r="A446" s="1">
        <v>57892</v>
      </c>
      <c r="B446" s="5">
        <f t="shared" si="7"/>
        <v>2.1410000000000001E-3</v>
      </c>
      <c r="C446" s="119">
        <v>6.12</v>
      </c>
      <c r="D446" s="147" t="s">
        <v>34</v>
      </c>
      <c r="E446" s="5">
        <v>2.1410000000000001E-3</v>
      </c>
      <c r="F446" s="5">
        <v>2.4662697723036864E-3</v>
      </c>
      <c r="H446" s="146"/>
      <c r="I446" s="146"/>
      <c r="J446" s="146"/>
      <c r="K446" s="1"/>
      <c r="L446" s="5"/>
      <c r="M446" s="6"/>
      <c r="N446" s="150"/>
      <c r="O446" s="16"/>
      <c r="Q446" s="148"/>
      <c r="R446" s="126"/>
      <c r="S446" s="149"/>
    </row>
    <row r="447" spans="1:19">
      <c r="A447" s="1">
        <v>57923</v>
      </c>
      <c r="B447" s="5">
        <f t="shared" si="7"/>
        <v>1.426E-3</v>
      </c>
      <c r="C447" s="119">
        <v>6.12</v>
      </c>
      <c r="D447" s="147" t="s">
        <v>34</v>
      </c>
      <c r="E447" s="5">
        <v>1.426E-3</v>
      </c>
      <c r="F447" s="5">
        <v>2.4662697723036864E-3</v>
      </c>
      <c r="H447" s="146"/>
      <c r="I447" s="146"/>
      <c r="J447" s="146"/>
      <c r="K447" s="1"/>
      <c r="L447" s="5"/>
      <c r="M447" s="6"/>
      <c r="N447" s="150"/>
      <c r="O447" s="16"/>
      <c r="Q447" s="148"/>
      <c r="R447" s="126"/>
      <c r="S447" s="149"/>
    </row>
    <row r="448" spans="1:19">
      <c r="A448" s="1">
        <v>57954</v>
      </c>
      <c r="B448" s="5">
        <f t="shared" si="7"/>
        <v>2.1410000000000001E-3</v>
      </c>
      <c r="C448" s="119">
        <v>6.12</v>
      </c>
      <c r="D448" s="147" t="s">
        <v>34</v>
      </c>
      <c r="E448" s="5">
        <v>2.1410000000000001E-3</v>
      </c>
      <c r="F448" s="5">
        <v>2.4662697723036864E-3</v>
      </c>
      <c r="H448" s="146"/>
      <c r="I448" s="146"/>
      <c r="J448" s="146"/>
      <c r="K448" s="1"/>
      <c r="L448" s="5"/>
      <c r="M448" s="6"/>
      <c r="N448" s="150"/>
      <c r="O448" s="16"/>
      <c r="Q448" s="148"/>
      <c r="R448" s="126"/>
      <c r="S448" s="149"/>
    </row>
    <row r="449" spans="1:19">
      <c r="A449" s="1">
        <v>57984</v>
      </c>
      <c r="B449" s="5">
        <f t="shared" si="7"/>
        <v>1.903E-3</v>
      </c>
      <c r="C449" s="119">
        <v>6.12</v>
      </c>
      <c r="D449" s="147" t="s">
        <v>34</v>
      </c>
      <c r="E449" s="5">
        <v>1.903E-3</v>
      </c>
      <c r="F449" s="5">
        <v>2.4662697723036864E-3</v>
      </c>
      <c r="H449" s="146"/>
      <c r="I449" s="146"/>
      <c r="J449" s="146"/>
      <c r="K449" s="1"/>
      <c r="L449" s="5"/>
      <c r="M449" s="6"/>
      <c r="N449" s="150"/>
      <c r="O449" s="16"/>
      <c r="Q449" s="148"/>
      <c r="R449" s="126"/>
      <c r="S449" s="149"/>
    </row>
    <row r="450" spans="1:19">
      <c r="A450" s="1">
        <v>58015</v>
      </c>
      <c r="B450" s="5">
        <f t="shared" si="7"/>
        <v>1.6639999999999999E-3</v>
      </c>
      <c r="C450" s="119">
        <v>6.12</v>
      </c>
      <c r="D450" s="147" t="s">
        <v>34</v>
      </c>
      <c r="E450" s="5">
        <v>1.6639999999999999E-3</v>
      </c>
      <c r="F450" s="5">
        <v>2.4662697723036864E-3</v>
      </c>
      <c r="H450" s="146"/>
      <c r="I450" s="146"/>
      <c r="J450" s="146"/>
      <c r="K450" s="1"/>
      <c r="L450" s="5"/>
      <c r="M450" s="6"/>
      <c r="N450" s="150"/>
      <c r="O450" s="16"/>
      <c r="Q450" s="148"/>
      <c r="R450" s="126"/>
      <c r="S450" s="149"/>
    </row>
    <row r="451" spans="1:19">
      <c r="A451" s="1">
        <v>58045</v>
      </c>
      <c r="B451" s="5">
        <f t="shared" si="7"/>
        <v>2.1410000000000001E-3</v>
      </c>
      <c r="C451" s="119">
        <v>6.12</v>
      </c>
      <c r="D451" s="147" t="s">
        <v>34</v>
      </c>
      <c r="E451" s="5">
        <v>2.1410000000000001E-3</v>
      </c>
      <c r="F451" s="5">
        <v>2.4662697723036864E-3</v>
      </c>
      <c r="H451" s="146"/>
      <c r="I451" s="146"/>
      <c r="J451" s="146"/>
      <c r="K451" s="1"/>
      <c r="L451" s="5"/>
      <c r="M451" s="6"/>
      <c r="N451" s="150"/>
      <c r="O451" s="16"/>
      <c r="Q451" s="148"/>
      <c r="R451" s="126"/>
      <c r="S451" s="149"/>
    </row>
    <row r="452" spans="1:19">
      <c r="A452" s="1">
        <v>58076</v>
      </c>
      <c r="B452" s="5">
        <f t="shared" si="7"/>
        <v>1.6639999999999999E-3</v>
      </c>
      <c r="C452" s="119">
        <v>6.12</v>
      </c>
      <c r="D452" s="147" t="s">
        <v>34</v>
      </c>
      <c r="E452" s="5">
        <v>1.6639999999999999E-3</v>
      </c>
      <c r="F452" s="5">
        <v>2.4662697723036864E-3</v>
      </c>
      <c r="H452" s="146"/>
      <c r="I452" s="146"/>
      <c r="J452" s="146"/>
      <c r="K452" s="1"/>
      <c r="L452" s="5"/>
      <c r="M452" s="6"/>
      <c r="N452" s="150"/>
      <c r="O452" s="16"/>
      <c r="Q452" s="148"/>
      <c r="R452" s="126"/>
      <c r="S452" s="149"/>
    </row>
    <row r="453" spans="1:19">
      <c r="A453" s="1">
        <v>58107</v>
      </c>
      <c r="B453" s="5">
        <f t="shared" si="7"/>
        <v>1.903E-3</v>
      </c>
      <c r="C453" s="119">
        <v>6.12</v>
      </c>
      <c r="D453" s="147" t="s">
        <v>34</v>
      </c>
      <c r="E453" s="5">
        <v>1.903E-3</v>
      </c>
      <c r="F453" s="5">
        <v>2.4662697723036864E-3</v>
      </c>
      <c r="H453" s="146"/>
      <c r="I453" s="146"/>
      <c r="J453" s="146"/>
      <c r="K453" s="1"/>
      <c r="L453" s="5"/>
      <c r="M453" s="6"/>
      <c r="N453" s="150"/>
      <c r="O453" s="16"/>
      <c r="Q453" s="148"/>
      <c r="R453" s="126"/>
      <c r="S453" s="149"/>
    </row>
    <row r="454" spans="1:19">
      <c r="A454" s="1">
        <v>58135</v>
      </c>
      <c r="B454" s="5">
        <f t="shared" si="7"/>
        <v>2.1410000000000001E-3</v>
      </c>
      <c r="C454" s="119">
        <v>6.12</v>
      </c>
      <c r="D454" s="147" t="s">
        <v>34</v>
      </c>
      <c r="E454" s="5">
        <v>2.1410000000000001E-3</v>
      </c>
      <c r="F454" s="5">
        <v>2.4662697723036864E-3</v>
      </c>
      <c r="H454" s="146"/>
      <c r="I454" s="146"/>
      <c r="J454" s="146"/>
      <c r="K454" s="1"/>
      <c r="L454" s="5"/>
      <c r="M454" s="6"/>
      <c r="N454" s="150"/>
      <c r="O454" s="16"/>
      <c r="Q454" s="148"/>
      <c r="R454" s="126"/>
      <c r="S454" s="149"/>
    </row>
    <row r="455" spans="1:19">
      <c r="A455" s="1">
        <v>58166</v>
      </c>
      <c r="B455" s="5">
        <f t="shared" si="7"/>
        <v>1.426E-3</v>
      </c>
      <c r="C455" s="119">
        <v>6.12</v>
      </c>
      <c r="D455" s="147" t="s">
        <v>34</v>
      </c>
      <c r="E455" s="5">
        <v>1.426E-3</v>
      </c>
      <c r="F455" s="5">
        <v>2.4662697723036864E-3</v>
      </c>
      <c r="H455" s="146"/>
      <c r="I455" s="146"/>
      <c r="J455" s="146"/>
      <c r="K455" s="1"/>
      <c r="L455" s="5"/>
      <c r="M455" s="6"/>
      <c r="N455" s="150"/>
      <c r="O455" s="16"/>
      <c r="Q455" s="148"/>
      <c r="R455" s="126"/>
      <c r="S455" s="149"/>
    </row>
    <row r="456" spans="1:19">
      <c r="A456" s="1">
        <v>58196</v>
      </c>
      <c r="B456" s="5">
        <f t="shared" si="7"/>
        <v>1.6639999999999999E-3</v>
      </c>
      <c r="C456" s="119">
        <v>6.12</v>
      </c>
      <c r="D456" s="147" t="s">
        <v>34</v>
      </c>
      <c r="E456" s="5">
        <v>1.6639999999999999E-3</v>
      </c>
      <c r="F456" s="5">
        <v>2.4662697723036864E-3</v>
      </c>
      <c r="H456" s="146"/>
      <c r="I456" s="146"/>
      <c r="J456" s="146"/>
      <c r="K456" s="1"/>
      <c r="L456" s="5"/>
      <c r="M456" s="6"/>
      <c r="N456" s="150"/>
      <c r="O456" s="16"/>
      <c r="Q456" s="148"/>
      <c r="R456" s="126"/>
      <c r="S456" s="149"/>
    </row>
    <row r="457" spans="1:19">
      <c r="A457" s="1">
        <v>58227</v>
      </c>
      <c r="B457" s="5">
        <f t="shared" si="7"/>
        <v>1.903E-3</v>
      </c>
      <c r="C457" s="119">
        <v>6.12</v>
      </c>
      <c r="D457" s="147" t="s">
        <v>34</v>
      </c>
      <c r="E457" s="5">
        <v>1.903E-3</v>
      </c>
      <c r="F457" s="5">
        <v>2.4662697723036864E-3</v>
      </c>
      <c r="H457" s="146"/>
      <c r="I457" s="146"/>
      <c r="J457" s="146"/>
      <c r="K457" s="1"/>
      <c r="L457" s="5"/>
      <c r="M457" s="6"/>
      <c r="N457" s="150"/>
      <c r="O457" s="16"/>
      <c r="Q457" s="148"/>
      <c r="R457" s="126"/>
      <c r="S457" s="149"/>
    </row>
    <row r="458" spans="1:19">
      <c r="A458" s="1">
        <v>58257</v>
      </c>
      <c r="B458" s="5">
        <f t="shared" ref="B458:B521" si="8">IF(D458="CAM",E458,F458)</f>
        <v>1.903E-3</v>
      </c>
      <c r="C458" s="119">
        <v>6.12</v>
      </c>
      <c r="D458" s="147" t="s">
        <v>34</v>
      </c>
      <c r="E458" s="5">
        <v>1.903E-3</v>
      </c>
      <c r="F458" s="5">
        <v>2.4662697723036864E-3</v>
      </c>
      <c r="H458" s="146"/>
      <c r="I458" s="146"/>
      <c r="J458" s="146"/>
      <c r="K458" s="1"/>
      <c r="L458" s="5"/>
      <c r="M458" s="6"/>
      <c r="N458" s="150"/>
      <c r="O458" s="16"/>
      <c r="Q458" s="148"/>
      <c r="R458" s="126"/>
      <c r="S458" s="149"/>
    </row>
    <row r="459" spans="1:19">
      <c r="A459" s="1">
        <v>58288</v>
      </c>
      <c r="B459" s="5">
        <f t="shared" si="8"/>
        <v>1.6639999999999999E-3</v>
      </c>
      <c r="C459" s="119">
        <v>6.12</v>
      </c>
      <c r="D459" s="147" t="s">
        <v>34</v>
      </c>
      <c r="E459" s="5">
        <v>1.6639999999999999E-3</v>
      </c>
      <c r="F459" s="5">
        <v>2.4662697723036864E-3</v>
      </c>
      <c r="H459" s="146"/>
      <c r="I459" s="146"/>
      <c r="J459" s="146"/>
      <c r="K459" s="1"/>
      <c r="L459" s="5"/>
      <c r="M459" s="6"/>
      <c r="N459" s="150"/>
      <c r="O459" s="16"/>
      <c r="Q459" s="148"/>
      <c r="R459" s="126"/>
      <c r="S459" s="149"/>
    </row>
    <row r="460" spans="1:19">
      <c r="A460" s="1">
        <v>58319</v>
      </c>
      <c r="B460" s="5">
        <f t="shared" si="8"/>
        <v>2.1410000000000001E-3</v>
      </c>
      <c r="C460" s="119">
        <v>6.12</v>
      </c>
      <c r="D460" s="147" t="s">
        <v>34</v>
      </c>
      <c r="E460" s="5">
        <v>2.1410000000000001E-3</v>
      </c>
      <c r="F460" s="5">
        <v>2.4662697723036864E-3</v>
      </c>
      <c r="H460" s="146"/>
      <c r="I460" s="146"/>
      <c r="J460" s="146"/>
      <c r="K460" s="1"/>
      <c r="L460" s="5"/>
      <c r="M460" s="6"/>
      <c r="N460" s="150"/>
      <c r="O460" s="16"/>
      <c r="Q460" s="148"/>
      <c r="R460" s="126"/>
      <c r="S460" s="149"/>
    </row>
    <row r="461" spans="1:19">
      <c r="A461" s="1">
        <v>58349</v>
      </c>
      <c r="B461" s="5">
        <f t="shared" si="8"/>
        <v>1.6639999999999999E-3</v>
      </c>
      <c r="C461" s="119">
        <v>6.12</v>
      </c>
      <c r="D461" s="147" t="s">
        <v>34</v>
      </c>
      <c r="E461" s="5">
        <v>1.6639999999999999E-3</v>
      </c>
      <c r="F461" s="5">
        <v>2.4662697723036864E-3</v>
      </c>
      <c r="H461" s="146"/>
      <c r="I461" s="146"/>
      <c r="J461" s="146"/>
      <c r="K461" s="1"/>
      <c r="L461" s="5"/>
      <c r="M461" s="6"/>
      <c r="N461" s="150"/>
      <c r="O461" s="16"/>
      <c r="Q461" s="148"/>
      <c r="R461" s="126"/>
      <c r="S461" s="149"/>
    </row>
    <row r="462" spans="1:19">
      <c r="A462" s="1">
        <v>58380</v>
      </c>
      <c r="B462" s="5">
        <f t="shared" si="8"/>
        <v>1.903E-3</v>
      </c>
      <c r="C462" s="119">
        <v>6.12</v>
      </c>
      <c r="D462" s="147" t="s">
        <v>34</v>
      </c>
      <c r="E462" s="5">
        <v>1.903E-3</v>
      </c>
      <c r="F462" s="5">
        <v>2.4662697723036864E-3</v>
      </c>
      <c r="H462" s="146"/>
      <c r="I462" s="146"/>
      <c r="J462" s="146"/>
      <c r="K462" s="1"/>
      <c r="L462" s="5"/>
      <c r="M462" s="6"/>
      <c r="N462" s="150"/>
      <c r="O462" s="16"/>
      <c r="Q462" s="148"/>
      <c r="R462" s="126"/>
      <c r="S462" s="149"/>
    </row>
    <row r="463" spans="1:19">
      <c r="A463" s="1">
        <v>58410</v>
      </c>
      <c r="B463" s="5">
        <f t="shared" si="8"/>
        <v>2.1410000000000001E-3</v>
      </c>
      <c r="C463" s="119">
        <v>6.12</v>
      </c>
      <c r="D463" s="147" t="s">
        <v>34</v>
      </c>
      <c r="E463" s="5">
        <v>2.1410000000000001E-3</v>
      </c>
      <c r="F463" s="5">
        <v>2.4662697723036864E-3</v>
      </c>
      <c r="H463" s="146"/>
      <c r="I463" s="146"/>
      <c r="J463" s="146"/>
      <c r="K463" s="1"/>
      <c r="L463" s="5"/>
      <c r="M463" s="6"/>
      <c r="N463" s="150"/>
      <c r="O463" s="16"/>
      <c r="Q463" s="148"/>
      <c r="R463" s="126"/>
      <c r="S463" s="149"/>
    </row>
    <row r="464" spans="1:19">
      <c r="A464" s="1">
        <v>58441</v>
      </c>
      <c r="B464" s="5">
        <f t="shared" si="8"/>
        <v>1.426E-3</v>
      </c>
      <c r="C464" s="119">
        <v>6.12</v>
      </c>
      <c r="D464" s="147" t="s">
        <v>34</v>
      </c>
      <c r="E464" s="5">
        <v>1.426E-3</v>
      </c>
      <c r="F464" s="5">
        <v>2.4662697723036864E-3</v>
      </c>
      <c r="H464" s="146"/>
      <c r="I464" s="146"/>
      <c r="J464" s="146"/>
      <c r="K464" s="1"/>
      <c r="L464" s="5"/>
      <c r="M464" s="6"/>
      <c r="N464" s="150"/>
      <c r="O464" s="16"/>
      <c r="Q464" s="148"/>
      <c r="R464" s="126"/>
      <c r="S464" s="149"/>
    </row>
    <row r="465" spans="1:19">
      <c r="A465" s="1">
        <v>58472</v>
      </c>
      <c r="B465" s="5">
        <f t="shared" si="8"/>
        <v>2.1410000000000001E-3</v>
      </c>
      <c r="C465" s="119">
        <v>6.12</v>
      </c>
      <c r="D465" s="147" t="s">
        <v>34</v>
      </c>
      <c r="E465" s="5">
        <v>2.1410000000000001E-3</v>
      </c>
      <c r="F465" s="5">
        <v>2.4662697723036864E-3</v>
      </c>
      <c r="H465" s="146"/>
      <c r="I465" s="146"/>
      <c r="J465" s="146"/>
      <c r="K465" s="1"/>
      <c r="L465" s="5"/>
      <c r="M465" s="6"/>
      <c r="N465" s="150"/>
      <c r="O465" s="16"/>
      <c r="Q465" s="148"/>
      <c r="R465" s="126"/>
      <c r="S465" s="149"/>
    </row>
    <row r="466" spans="1:19">
      <c r="A466" s="1">
        <v>58501</v>
      </c>
      <c r="B466" s="5">
        <f t="shared" si="8"/>
        <v>1.8829999999999999E-3</v>
      </c>
      <c r="C466" s="119">
        <v>6.12</v>
      </c>
      <c r="D466" s="147" t="s">
        <v>34</v>
      </c>
      <c r="E466" s="5">
        <v>1.8829999999999999E-3</v>
      </c>
      <c r="F466" s="5">
        <v>2.4662697723036864E-3</v>
      </c>
      <c r="H466" s="146"/>
      <c r="I466" s="146"/>
      <c r="J466" s="146"/>
      <c r="K466" s="1"/>
      <c r="L466" s="5"/>
      <c r="M466" s="6"/>
      <c r="N466" s="150"/>
      <c r="O466" s="16"/>
      <c r="Q466" s="148"/>
      <c r="R466" s="126"/>
      <c r="S466" s="149"/>
    </row>
    <row r="467" spans="1:19">
      <c r="A467" s="1">
        <v>58532</v>
      </c>
      <c r="B467" s="5">
        <f t="shared" si="8"/>
        <v>1.4080000000000002E-3</v>
      </c>
      <c r="C467" s="119">
        <v>6.12</v>
      </c>
      <c r="D467" s="147" t="s">
        <v>34</v>
      </c>
      <c r="E467" s="5">
        <v>1.4080000000000002E-3</v>
      </c>
      <c r="F467" s="5">
        <v>2.4662697723036864E-3</v>
      </c>
      <c r="H467" s="146"/>
      <c r="I467" s="146"/>
      <c r="J467" s="146"/>
      <c r="K467" s="1"/>
      <c r="L467" s="5"/>
      <c r="M467" s="6"/>
      <c r="N467" s="150"/>
      <c r="O467" s="16"/>
      <c r="Q467" s="148"/>
      <c r="R467" s="126"/>
      <c r="S467" s="149"/>
    </row>
    <row r="468" spans="1:19">
      <c r="A468" s="1">
        <v>58562</v>
      </c>
      <c r="B468" s="5">
        <f t="shared" si="8"/>
        <v>2.1199999999999999E-3</v>
      </c>
      <c r="C468" s="119">
        <v>6.12</v>
      </c>
      <c r="D468" s="147" t="s">
        <v>34</v>
      </c>
      <c r="E468" s="5">
        <v>2.1199999999999999E-3</v>
      </c>
      <c r="F468" s="5">
        <v>2.4662697723036864E-3</v>
      </c>
      <c r="I468" s="146"/>
      <c r="J468" s="146"/>
      <c r="K468" s="1"/>
      <c r="L468" s="5"/>
      <c r="M468" s="6"/>
      <c r="N468" s="150"/>
      <c r="O468" s="16"/>
      <c r="Q468" s="148"/>
      <c r="R468" s="126"/>
      <c r="S468" s="149"/>
    </row>
    <row r="469" spans="1:19">
      <c r="A469" s="1">
        <v>58593</v>
      </c>
      <c r="B469" s="5">
        <f t="shared" si="8"/>
        <v>1.8829999999999999E-3</v>
      </c>
      <c r="C469" s="119">
        <v>6.12</v>
      </c>
      <c r="D469" s="147" t="s">
        <v>34</v>
      </c>
      <c r="E469" s="5">
        <v>1.8829999999999999E-3</v>
      </c>
      <c r="F469" s="5">
        <v>2.4662697723036864E-3</v>
      </c>
      <c r="I469" s="146"/>
      <c r="J469" s="146"/>
      <c r="K469" s="1"/>
      <c r="L469" s="5"/>
      <c r="M469" s="6"/>
      <c r="N469" s="150"/>
      <c r="O469" s="16"/>
      <c r="Q469" s="148"/>
      <c r="R469" s="126"/>
      <c r="S469" s="149"/>
    </row>
    <row r="470" spans="1:19">
      <c r="A470" s="1">
        <v>58623</v>
      </c>
      <c r="B470" s="5">
        <f t="shared" si="8"/>
        <v>1.645E-3</v>
      </c>
      <c r="C470" s="119">
        <v>6.12</v>
      </c>
      <c r="D470" s="147" t="s">
        <v>34</v>
      </c>
      <c r="E470" s="5">
        <v>1.645E-3</v>
      </c>
      <c r="F470" s="5">
        <v>2.4662697723036864E-3</v>
      </c>
      <c r="I470" s="146"/>
      <c r="J470" s="146"/>
      <c r="K470" s="1"/>
      <c r="L470" s="5"/>
      <c r="M470" s="6"/>
      <c r="N470" s="150"/>
      <c r="O470" s="16"/>
      <c r="Q470" s="148"/>
      <c r="R470" s="126"/>
      <c r="S470" s="149"/>
    </row>
    <row r="471" spans="1:19">
      <c r="A471" s="1">
        <v>58654</v>
      </c>
      <c r="B471" s="5">
        <f t="shared" si="8"/>
        <v>1.8829999999999999E-3</v>
      </c>
      <c r="C471" s="119">
        <v>6.12</v>
      </c>
      <c r="D471" s="147" t="s">
        <v>34</v>
      </c>
      <c r="E471" s="5">
        <v>1.8829999999999999E-3</v>
      </c>
      <c r="F471" s="5">
        <v>2.4662697723036864E-3</v>
      </c>
      <c r="I471" s="146"/>
      <c r="J471" s="146"/>
      <c r="K471" s="1"/>
      <c r="L471" s="5"/>
      <c r="M471" s="6"/>
      <c r="N471" s="150"/>
      <c r="O471" s="16"/>
      <c r="Q471" s="148"/>
      <c r="R471" s="126"/>
      <c r="S471" s="149"/>
    </row>
    <row r="472" spans="1:19">
      <c r="A472" s="1">
        <v>58685</v>
      </c>
      <c r="B472" s="5">
        <f t="shared" si="8"/>
        <v>1.8829999999999999E-3</v>
      </c>
      <c r="C472" s="119">
        <v>6.12</v>
      </c>
      <c r="D472" s="147" t="s">
        <v>34</v>
      </c>
      <c r="E472" s="5">
        <v>1.8829999999999999E-3</v>
      </c>
      <c r="F472" s="5">
        <v>2.4662697723036864E-3</v>
      </c>
      <c r="I472" s="146"/>
      <c r="J472" s="146"/>
      <c r="K472" s="1"/>
      <c r="L472" s="5"/>
      <c r="M472" s="6"/>
      <c r="N472" s="150"/>
      <c r="O472" s="16"/>
      <c r="Q472" s="148"/>
      <c r="R472" s="126"/>
      <c r="S472" s="149"/>
    </row>
    <row r="473" spans="1:19">
      <c r="A473" s="1">
        <v>58715</v>
      </c>
      <c r="B473" s="5">
        <f t="shared" si="8"/>
        <v>1.8829999999999999E-3</v>
      </c>
      <c r="C473" s="119">
        <v>6.12</v>
      </c>
      <c r="D473" s="147" t="s">
        <v>34</v>
      </c>
      <c r="E473" s="5">
        <v>1.8829999999999999E-3</v>
      </c>
      <c r="F473" s="5">
        <v>2.4662697723036864E-3</v>
      </c>
      <c r="I473" s="146"/>
      <c r="J473" s="146"/>
      <c r="K473" s="1"/>
      <c r="L473" s="5"/>
      <c r="M473" s="6"/>
      <c r="N473" s="150"/>
      <c r="O473" s="16"/>
      <c r="Q473" s="148"/>
      <c r="R473" s="126"/>
      <c r="S473" s="149"/>
    </row>
    <row r="474" spans="1:19">
      <c r="A474" s="1">
        <v>58746</v>
      </c>
      <c r="B474" s="5">
        <f t="shared" si="8"/>
        <v>0</v>
      </c>
      <c r="C474" s="6">
        <v>5.3</v>
      </c>
      <c r="D474" s="147" t="s">
        <v>34</v>
      </c>
      <c r="E474" s="5">
        <v>0</v>
      </c>
      <c r="F474" s="5">
        <v>0</v>
      </c>
      <c r="I474" s="146"/>
      <c r="J474" s="146"/>
      <c r="K474" s="1"/>
      <c r="L474" s="5"/>
      <c r="M474" s="6"/>
      <c r="N474" s="150"/>
      <c r="O474" s="16"/>
      <c r="Q474" s="148"/>
      <c r="R474" s="126"/>
      <c r="S474" s="149"/>
    </row>
    <row r="475" spans="1:19">
      <c r="A475" s="1">
        <v>58776</v>
      </c>
      <c r="B475" s="5">
        <f t="shared" si="8"/>
        <v>0</v>
      </c>
      <c r="C475" s="6">
        <f t="shared" ref="C475:C528" si="9">C474*(1+(F477-((1+2%)^(1/12)-1)))</f>
        <v>5.2912466190998231</v>
      </c>
      <c r="D475" s="147" t="s">
        <v>34</v>
      </c>
      <c r="E475" s="5">
        <v>0</v>
      </c>
      <c r="F475" s="5">
        <v>0</v>
      </c>
      <c r="I475" s="146"/>
      <c r="J475" s="146"/>
      <c r="K475" s="1"/>
      <c r="L475" s="5"/>
      <c r="M475" s="6"/>
      <c r="N475" s="150"/>
      <c r="O475" s="16"/>
      <c r="Q475" s="148"/>
      <c r="R475" s="126"/>
      <c r="S475" s="149"/>
    </row>
    <row r="476" spans="1:19">
      <c r="A476" s="1">
        <v>58807</v>
      </c>
      <c r="B476" s="5">
        <f t="shared" si="8"/>
        <v>0</v>
      </c>
      <c r="C476" s="6">
        <f t="shared" si="9"/>
        <v>5.2825076951198691</v>
      </c>
      <c r="D476" s="147" t="s">
        <v>34</v>
      </c>
      <c r="E476" s="5">
        <v>0</v>
      </c>
      <c r="F476" s="5">
        <v>0</v>
      </c>
      <c r="K476" s="1"/>
      <c r="L476" s="5"/>
      <c r="M476" s="6"/>
      <c r="N476" s="150"/>
      <c r="O476" s="16"/>
      <c r="Q476" s="148"/>
      <c r="R476" s="126"/>
      <c r="S476" s="149"/>
    </row>
    <row r="477" spans="1:19">
      <c r="A477" s="1">
        <v>58838</v>
      </c>
      <c r="B477" s="5">
        <f t="shared" si="8"/>
        <v>0</v>
      </c>
      <c r="C477" s="6">
        <f t="shared" si="9"/>
        <v>5.273783204183359</v>
      </c>
      <c r="D477" s="147" t="s">
        <v>34</v>
      </c>
      <c r="E477" s="5">
        <v>0</v>
      </c>
      <c r="F477" s="5">
        <v>0</v>
      </c>
      <c r="K477" s="1"/>
      <c r="L477" s="5"/>
      <c r="M477" s="6"/>
      <c r="N477" s="150"/>
      <c r="O477" s="16"/>
      <c r="Q477" s="148"/>
      <c r="R477" s="126"/>
      <c r="S477" s="149"/>
    </row>
    <row r="478" spans="1:19">
      <c r="A478" s="1">
        <v>58866</v>
      </c>
      <c r="B478" s="5">
        <f t="shared" si="8"/>
        <v>0</v>
      </c>
      <c r="C478" s="6">
        <f t="shared" si="9"/>
        <v>5.2650731224529492</v>
      </c>
      <c r="D478" s="147" t="s">
        <v>34</v>
      </c>
      <c r="E478" s="5">
        <v>0</v>
      </c>
      <c r="F478" s="5">
        <v>0</v>
      </c>
      <c r="K478" s="1"/>
      <c r="L478" s="5"/>
      <c r="M478" s="6"/>
      <c r="N478" s="150"/>
      <c r="O478" s="16"/>
      <c r="Q478" s="148"/>
      <c r="R478" s="126"/>
      <c r="S478" s="149"/>
    </row>
    <row r="479" spans="1:19">
      <c r="A479" s="1">
        <v>58897</v>
      </c>
      <c r="B479" s="5">
        <f t="shared" si="8"/>
        <v>0</v>
      </c>
      <c r="C479" s="6">
        <f t="shared" si="9"/>
        <v>5.2563774261306628</v>
      </c>
      <c r="D479" s="147" t="s">
        <v>34</v>
      </c>
      <c r="E479" s="5">
        <v>0</v>
      </c>
      <c r="F479" s="5">
        <v>0</v>
      </c>
      <c r="K479" s="1"/>
      <c r="L479" s="5"/>
      <c r="M479" s="6"/>
      <c r="N479" s="150"/>
      <c r="O479" s="16"/>
      <c r="Q479" s="148"/>
      <c r="R479" s="126"/>
      <c r="S479" s="149"/>
    </row>
    <row r="480" spans="1:19">
      <c r="A480" s="1">
        <v>58927</v>
      </c>
      <c r="B480" s="5">
        <f t="shared" si="8"/>
        <v>0</v>
      </c>
      <c r="C480" s="6">
        <f t="shared" si="9"/>
        <v>5.2476960914578301</v>
      </c>
      <c r="D480" s="147" t="s">
        <v>34</v>
      </c>
      <c r="E480" s="5">
        <v>0</v>
      </c>
      <c r="F480" s="5">
        <v>0</v>
      </c>
      <c r="K480" s="1"/>
      <c r="L480" s="5"/>
      <c r="M480" s="6"/>
      <c r="N480" s="150"/>
      <c r="O480" s="16"/>
      <c r="Q480" s="148"/>
      <c r="R480" s="126"/>
      <c r="S480" s="149"/>
    </row>
    <row r="481" spans="1:19">
      <c r="A481" s="1">
        <v>58958</v>
      </c>
      <c r="B481" s="5">
        <f t="shared" si="8"/>
        <v>0</v>
      </c>
      <c r="C481" s="6">
        <f t="shared" si="9"/>
        <v>5.2390290947150184</v>
      </c>
      <c r="D481" s="147" t="s">
        <v>34</v>
      </c>
      <c r="E481" s="5">
        <v>0</v>
      </c>
      <c r="F481" s="5">
        <v>0</v>
      </c>
      <c r="K481" s="1"/>
      <c r="L481" s="5"/>
      <c r="M481" s="6"/>
      <c r="N481" s="150"/>
      <c r="O481" s="16"/>
      <c r="Q481" s="148"/>
      <c r="R481" s="126"/>
      <c r="S481" s="149"/>
    </row>
    <row r="482" spans="1:19">
      <c r="A482" s="1">
        <v>58988</v>
      </c>
      <c r="B482" s="5">
        <f t="shared" si="8"/>
        <v>0</v>
      </c>
      <c r="C482" s="6">
        <f t="shared" si="9"/>
        <v>5.2303764122219709</v>
      </c>
      <c r="D482" s="147" t="s">
        <v>34</v>
      </c>
      <c r="E482" s="5">
        <v>0</v>
      </c>
      <c r="F482" s="5">
        <v>0</v>
      </c>
      <c r="K482" s="1"/>
      <c r="L482" s="5"/>
      <c r="M482" s="6"/>
      <c r="N482" s="150"/>
      <c r="O482" s="16"/>
      <c r="Q482" s="148"/>
      <c r="R482" s="126"/>
      <c r="S482" s="149"/>
    </row>
    <row r="483" spans="1:19">
      <c r="A483" s="1">
        <v>59019</v>
      </c>
      <c r="B483" s="5">
        <f t="shared" si="8"/>
        <v>0</v>
      </c>
      <c r="C483" s="6">
        <f t="shared" si="9"/>
        <v>5.2217380203375408</v>
      </c>
      <c r="D483" s="147" t="s">
        <v>34</v>
      </c>
      <c r="E483" s="5">
        <v>0</v>
      </c>
      <c r="F483" s="5">
        <v>0</v>
      </c>
      <c r="K483" s="1"/>
      <c r="L483" s="5"/>
      <c r="M483" s="6"/>
      <c r="N483" s="150"/>
      <c r="O483" s="16"/>
      <c r="Q483" s="148"/>
      <c r="R483" s="126"/>
      <c r="S483" s="149"/>
    </row>
    <row r="484" spans="1:19">
      <c r="A484" s="1">
        <v>59050</v>
      </c>
      <c r="B484" s="5">
        <f t="shared" si="8"/>
        <v>0</v>
      </c>
      <c r="C484" s="6">
        <f t="shared" si="9"/>
        <v>5.2131138954596254</v>
      </c>
      <c r="D484" s="147" t="s">
        <v>34</v>
      </c>
      <c r="E484" s="5">
        <v>0</v>
      </c>
      <c r="F484" s="5">
        <v>0</v>
      </c>
      <c r="K484" s="1"/>
      <c r="L484" s="5"/>
      <c r="M484" s="6"/>
      <c r="N484" s="150"/>
      <c r="O484" s="16"/>
      <c r="Q484" s="148"/>
      <c r="R484" s="126"/>
      <c r="S484" s="149"/>
    </row>
    <row r="485" spans="1:19">
      <c r="A485" s="1">
        <v>59080</v>
      </c>
      <c r="B485" s="5">
        <f t="shared" si="8"/>
        <v>0</v>
      </c>
      <c r="C485" s="6">
        <f t="shared" si="9"/>
        <v>5.2045040140251038</v>
      </c>
      <c r="D485" s="147" t="s">
        <v>34</v>
      </c>
      <c r="E485" s="5">
        <v>0</v>
      </c>
      <c r="F485" s="5">
        <v>0</v>
      </c>
      <c r="K485" s="1"/>
      <c r="L485" s="5"/>
      <c r="M485" s="6"/>
      <c r="N485" s="150"/>
      <c r="O485" s="16"/>
      <c r="Q485" s="148"/>
      <c r="R485" s="126"/>
      <c r="S485" s="149"/>
    </row>
    <row r="486" spans="1:19">
      <c r="A486" s="1">
        <v>59111</v>
      </c>
      <c r="B486" s="5">
        <f t="shared" si="8"/>
        <v>0</v>
      </c>
      <c r="C486" s="6">
        <f t="shared" si="9"/>
        <v>5.1959083525097709</v>
      </c>
      <c r="D486" s="147" t="s">
        <v>34</v>
      </c>
      <c r="E486" s="5">
        <v>0</v>
      </c>
      <c r="F486" s="5">
        <v>0</v>
      </c>
      <c r="K486" s="1"/>
      <c r="L486" s="5"/>
      <c r="M486" s="6"/>
      <c r="N486" s="150"/>
      <c r="O486" s="16"/>
      <c r="Q486" s="148"/>
      <c r="R486" s="126"/>
      <c r="S486" s="149"/>
    </row>
    <row r="487" spans="1:19">
      <c r="A487" s="1">
        <v>59141</v>
      </c>
      <c r="B487" s="5">
        <f t="shared" si="8"/>
        <v>0</v>
      </c>
      <c r="C487" s="6">
        <f t="shared" si="9"/>
        <v>5.1873268874282745</v>
      </c>
      <c r="D487" s="147" t="s">
        <v>34</v>
      </c>
      <c r="E487" s="5">
        <v>0</v>
      </c>
      <c r="F487" s="5">
        <v>0</v>
      </c>
      <c r="K487" s="1"/>
      <c r="L487" s="5"/>
      <c r="M487" s="6"/>
      <c r="N487" s="150"/>
      <c r="O487" s="16"/>
      <c r="Q487" s="148"/>
      <c r="R487" s="126"/>
      <c r="S487" s="149"/>
    </row>
    <row r="488" spans="1:19">
      <c r="A488" s="1">
        <v>59172</v>
      </c>
      <c r="B488" s="5">
        <f t="shared" si="8"/>
        <v>0</v>
      </c>
      <c r="C488" s="6">
        <f t="shared" si="9"/>
        <v>5.1787595953340499</v>
      </c>
      <c r="D488" s="147" t="s">
        <v>34</v>
      </c>
      <c r="E488" s="5">
        <v>0</v>
      </c>
      <c r="F488" s="5">
        <v>0</v>
      </c>
      <c r="K488" s="1"/>
      <c r="L488" s="5"/>
      <c r="M488" s="6"/>
      <c r="N488" s="150"/>
      <c r="O488" s="16"/>
      <c r="Q488" s="148"/>
      <c r="R488" s="126"/>
      <c r="S488" s="149"/>
    </row>
    <row r="489" spans="1:19">
      <c r="A489" s="1">
        <v>59203</v>
      </c>
      <c r="B489" s="5">
        <f t="shared" si="8"/>
        <v>0</v>
      </c>
      <c r="C489" s="6">
        <f t="shared" si="9"/>
        <v>5.1702064528192562</v>
      </c>
      <c r="D489" s="147" t="s">
        <v>34</v>
      </c>
      <c r="E489" s="5">
        <v>0</v>
      </c>
      <c r="F489" s="5">
        <v>0</v>
      </c>
      <c r="K489" s="1"/>
      <c r="L489" s="5"/>
      <c r="M489" s="6"/>
      <c r="N489" s="150"/>
      <c r="O489" s="16"/>
      <c r="Q489" s="148"/>
      <c r="R489" s="126"/>
      <c r="S489" s="149"/>
    </row>
    <row r="490" spans="1:19">
      <c r="A490" s="1">
        <v>59231</v>
      </c>
      <c r="B490" s="5">
        <f t="shared" si="8"/>
        <v>0</v>
      </c>
      <c r="C490" s="6">
        <f t="shared" si="9"/>
        <v>5.1616674365147128</v>
      </c>
      <c r="D490" s="147" t="s">
        <v>34</v>
      </c>
      <c r="E490" s="5">
        <v>0</v>
      </c>
      <c r="F490" s="5">
        <v>0</v>
      </c>
      <c r="K490" s="1"/>
      <c r="L490" s="5"/>
      <c r="M490" s="6"/>
      <c r="N490" s="150"/>
      <c r="O490" s="16"/>
      <c r="Q490" s="148"/>
      <c r="R490" s="126"/>
      <c r="S490" s="149"/>
    </row>
    <row r="491" spans="1:19">
      <c r="A491" s="1">
        <v>59262</v>
      </c>
      <c r="B491" s="5">
        <f t="shared" si="8"/>
        <v>0</v>
      </c>
      <c r="C491" s="6">
        <f t="shared" si="9"/>
        <v>5.1531425230898344</v>
      </c>
      <c r="D491" s="147" t="s">
        <v>34</v>
      </c>
      <c r="E491" s="5">
        <v>0</v>
      </c>
      <c r="F491" s="5">
        <v>0</v>
      </c>
      <c r="K491" s="1"/>
      <c r="L491" s="5"/>
      <c r="M491" s="6"/>
      <c r="N491" s="150"/>
      <c r="O491" s="16"/>
      <c r="Q491" s="148"/>
      <c r="R491" s="126"/>
      <c r="S491" s="149"/>
    </row>
    <row r="492" spans="1:19">
      <c r="A492" s="1">
        <v>59292</v>
      </c>
      <c r="B492" s="5">
        <f t="shared" si="8"/>
        <v>0</v>
      </c>
      <c r="C492" s="6">
        <f t="shared" si="9"/>
        <v>5.1446316892525692</v>
      </c>
      <c r="D492" s="147" t="s">
        <v>34</v>
      </c>
      <c r="E492" s="5">
        <v>0</v>
      </c>
      <c r="F492" s="5">
        <v>0</v>
      </c>
      <c r="K492" s="1"/>
      <c r="L492" s="5"/>
      <c r="M492" s="6"/>
      <c r="N492" s="150"/>
      <c r="O492" s="16"/>
      <c r="Q492" s="148"/>
      <c r="R492" s="126"/>
      <c r="S492" s="149"/>
    </row>
    <row r="493" spans="1:19">
      <c r="A493" s="1">
        <v>59323</v>
      </c>
      <c r="B493" s="5">
        <f t="shared" si="8"/>
        <v>0</v>
      </c>
      <c r="C493" s="6">
        <f t="shared" si="9"/>
        <v>5.1361349117493331</v>
      </c>
      <c r="D493" s="147" t="s">
        <v>34</v>
      </c>
      <c r="E493" s="5">
        <v>0</v>
      </c>
      <c r="F493" s="5">
        <v>0</v>
      </c>
      <c r="K493" s="1"/>
      <c r="L493" s="5"/>
      <c r="M493" s="6"/>
      <c r="N493" s="150"/>
      <c r="O493" s="16"/>
      <c r="Q493" s="148"/>
      <c r="R493" s="126"/>
      <c r="S493" s="149"/>
    </row>
    <row r="494" spans="1:19">
      <c r="A494" s="1">
        <v>59353</v>
      </c>
      <c r="B494" s="5">
        <f t="shared" si="8"/>
        <v>0</v>
      </c>
      <c r="C494" s="6">
        <f t="shared" si="9"/>
        <v>5.127652167364948</v>
      </c>
      <c r="D494" s="147" t="s">
        <v>34</v>
      </c>
      <c r="E494" s="5">
        <v>0</v>
      </c>
      <c r="F494" s="5">
        <v>0</v>
      </c>
      <c r="K494" s="1"/>
      <c r="L494" s="5"/>
      <c r="M494" s="6"/>
      <c r="N494" s="150"/>
      <c r="O494" s="16"/>
      <c r="Q494" s="148"/>
      <c r="R494" s="126"/>
      <c r="S494" s="149"/>
    </row>
    <row r="495" spans="1:19">
      <c r="A495" s="1">
        <v>59384</v>
      </c>
      <c r="B495" s="5">
        <f t="shared" si="8"/>
        <v>0</v>
      </c>
      <c r="C495" s="6">
        <f t="shared" si="9"/>
        <v>5.1191834329225774</v>
      </c>
      <c r="D495" s="147" t="s">
        <v>34</v>
      </c>
      <c r="E495" s="5">
        <v>0</v>
      </c>
      <c r="F495" s="5">
        <v>0</v>
      </c>
      <c r="K495" s="1"/>
      <c r="L495" s="5"/>
      <c r="M495" s="6"/>
      <c r="N495" s="150"/>
      <c r="O495" s="16"/>
      <c r="Q495" s="148"/>
      <c r="R495" s="126"/>
      <c r="S495" s="149"/>
    </row>
    <row r="496" spans="1:19">
      <c r="A496" s="1">
        <v>59415</v>
      </c>
      <c r="B496" s="5">
        <f t="shared" si="8"/>
        <v>0</v>
      </c>
      <c r="C496" s="6">
        <f t="shared" si="9"/>
        <v>5.1107286852836626</v>
      </c>
      <c r="D496" s="147" t="s">
        <v>34</v>
      </c>
      <c r="E496" s="5">
        <v>0</v>
      </c>
      <c r="F496" s="5">
        <v>0</v>
      </c>
      <c r="K496" s="1"/>
      <c r="L496" s="5"/>
      <c r="M496" s="6"/>
      <c r="N496" s="150"/>
      <c r="O496" s="16"/>
      <c r="Q496" s="148"/>
      <c r="R496" s="126"/>
      <c r="S496" s="149"/>
    </row>
    <row r="497" spans="1:19">
      <c r="A497" s="1">
        <v>59445</v>
      </c>
      <c r="B497" s="5">
        <f t="shared" si="8"/>
        <v>0</v>
      </c>
      <c r="C497" s="6">
        <f t="shared" si="9"/>
        <v>5.1022879013478608</v>
      </c>
      <c r="D497" s="147" t="s">
        <v>34</v>
      </c>
      <c r="E497" s="5">
        <v>0</v>
      </c>
      <c r="F497" s="5">
        <v>0</v>
      </c>
      <c r="K497" s="1"/>
      <c r="L497" s="5"/>
      <c r="M497" s="6"/>
      <c r="N497" s="150"/>
      <c r="O497" s="16"/>
      <c r="Q497" s="148"/>
      <c r="R497" s="126"/>
      <c r="S497" s="149"/>
    </row>
    <row r="498" spans="1:19">
      <c r="A498" s="1">
        <v>59476</v>
      </c>
      <c r="B498" s="5">
        <f t="shared" si="8"/>
        <v>0</v>
      </c>
      <c r="C498" s="6">
        <f t="shared" si="9"/>
        <v>5.0938610580529806</v>
      </c>
      <c r="D498" s="147" t="s">
        <v>34</v>
      </c>
      <c r="E498" s="5">
        <v>0</v>
      </c>
      <c r="F498" s="5">
        <v>0</v>
      </c>
      <c r="K498" s="1"/>
      <c r="L498" s="5"/>
      <c r="M498" s="6"/>
      <c r="N498" s="150"/>
      <c r="O498" s="16"/>
      <c r="Q498" s="148"/>
      <c r="R498" s="126"/>
      <c r="S498" s="149"/>
    </row>
    <row r="499" spans="1:19">
      <c r="A499" s="1">
        <v>59506</v>
      </c>
      <c r="B499" s="5">
        <f t="shared" si="8"/>
        <v>0</v>
      </c>
      <c r="C499" s="6">
        <f t="shared" si="9"/>
        <v>5.0854481323749203</v>
      </c>
      <c r="D499" s="147" t="s">
        <v>34</v>
      </c>
      <c r="E499" s="5">
        <v>0</v>
      </c>
      <c r="F499" s="5">
        <v>0</v>
      </c>
      <c r="K499" s="1"/>
      <c r="L499" s="5"/>
      <c r="M499" s="6"/>
      <c r="N499" s="150"/>
      <c r="O499" s="16"/>
      <c r="Q499" s="148"/>
      <c r="R499" s="126"/>
      <c r="S499" s="149"/>
    </row>
    <row r="500" spans="1:19">
      <c r="A500" s="1">
        <v>59537</v>
      </c>
      <c r="B500" s="5">
        <f t="shared" si="8"/>
        <v>0</v>
      </c>
      <c r="C500" s="6">
        <f t="shared" si="9"/>
        <v>5.0770491013276047</v>
      </c>
      <c r="D500" s="147" t="s">
        <v>34</v>
      </c>
      <c r="E500" s="5">
        <v>0</v>
      </c>
      <c r="F500" s="5">
        <v>0</v>
      </c>
      <c r="K500" s="1"/>
      <c r="L500" s="5"/>
      <c r="M500" s="6"/>
      <c r="N500" s="150"/>
      <c r="O500" s="16"/>
      <c r="Q500" s="148"/>
      <c r="R500" s="126"/>
      <c r="S500" s="149"/>
    </row>
    <row r="501" spans="1:19">
      <c r="A501" s="1">
        <v>59568</v>
      </c>
      <c r="B501" s="5">
        <f t="shared" si="8"/>
        <v>0</v>
      </c>
      <c r="C501" s="6">
        <f t="shared" si="9"/>
        <v>5.0686639419629209</v>
      </c>
      <c r="D501" s="147" t="s">
        <v>34</v>
      </c>
      <c r="E501" s="5">
        <v>0</v>
      </c>
      <c r="F501" s="5">
        <v>0</v>
      </c>
      <c r="K501" s="1"/>
      <c r="L501" s="5"/>
      <c r="M501" s="6"/>
      <c r="N501" s="150"/>
      <c r="O501" s="16"/>
      <c r="Q501" s="148"/>
      <c r="R501" s="126"/>
      <c r="S501" s="149"/>
    </row>
    <row r="502" spans="1:19">
      <c r="A502" s="1">
        <v>59596</v>
      </c>
      <c r="B502" s="5">
        <f t="shared" si="8"/>
        <v>0</v>
      </c>
      <c r="C502" s="6">
        <f t="shared" si="9"/>
        <v>5.0602926313706575</v>
      </c>
      <c r="D502" s="147" t="s">
        <v>34</v>
      </c>
      <c r="E502" s="5">
        <v>0</v>
      </c>
      <c r="F502" s="5">
        <v>0</v>
      </c>
      <c r="K502" s="1"/>
      <c r="L502" s="5"/>
      <c r="M502" s="6"/>
      <c r="N502" s="150"/>
      <c r="O502" s="16"/>
      <c r="Q502" s="148"/>
      <c r="R502" s="126"/>
      <c r="S502" s="149"/>
    </row>
    <row r="503" spans="1:19">
      <c r="A503" s="1">
        <v>59627</v>
      </c>
      <c r="B503" s="5">
        <f t="shared" si="8"/>
        <v>0</v>
      </c>
      <c r="C503" s="6">
        <f t="shared" si="9"/>
        <v>5.0519351466784412</v>
      </c>
      <c r="D503" s="147" t="s">
        <v>34</v>
      </c>
      <c r="E503" s="5">
        <v>0</v>
      </c>
      <c r="F503" s="5">
        <v>0</v>
      </c>
      <c r="K503" s="1"/>
      <c r="L503" s="5"/>
      <c r="M503" s="6"/>
      <c r="N503" s="150"/>
      <c r="O503" s="16"/>
      <c r="Q503" s="148"/>
      <c r="R503" s="126"/>
      <c r="S503" s="149"/>
    </row>
    <row r="504" spans="1:19">
      <c r="A504" s="1">
        <v>59657</v>
      </c>
      <c r="B504" s="5">
        <f t="shared" si="8"/>
        <v>0</v>
      </c>
      <c r="C504" s="6">
        <f t="shared" si="9"/>
        <v>5.0435914650516738</v>
      </c>
      <c r="D504" s="147" t="s">
        <v>34</v>
      </c>
      <c r="E504" s="5">
        <v>0</v>
      </c>
      <c r="F504" s="5">
        <v>0</v>
      </c>
      <c r="K504" s="1"/>
      <c r="L504" s="5"/>
      <c r="M504" s="6"/>
      <c r="N504" s="150"/>
      <c r="O504" s="16"/>
      <c r="Q504" s="148"/>
      <c r="R504" s="126"/>
      <c r="S504" s="149"/>
    </row>
    <row r="505" spans="1:19">
      <c r="A505" s="1">
        <v>59688</v>
      </c>
      <c r="B505" s="5">
        <f t="shared" si="8"/>
        <v>0</v>
      </c>
      <c r="C505" s="6">
        <f t="shared" si="9"/>
        <v>5.0352615636934699</v>
      </c>
      <c r="D505" s="147" t="s">
        <v>34</v>
      </c>
      <c r="E505" s="5">
        <v>0</v>
      </c>
      <c r="F505" s="5">
        <v>0</v>
      </c>
      <c r="K505" s="1"/>
      <c r="L505" s="5"/>
      <c r="M505" s="6"/>
      <c r="N505" s="150"/>
      <c r="O505" s="16"/>
      <c r="Q505" s="148"/>
      <c r="R505" s="126"/>
      <c r="S505" s="149"/>
    </row>
    <row r="506" spans="1:19">
      <c r="A506" s="1">
        <v>59718</v>
      </c>
      <c r="B506" s="5">
        <f t="shared" si="8"/>
        <v>0</v>
      </c>
      <c r="C506" s="6">
        <f t="shared" si="9"/>
        <v>5.026945419844596</v>
      </c>
      <c r="D506" s="147" t="s">
        <v>34</v>
      </c>
      <c r="E506" s="5">
        <v>0</v>
      </c>
      <c r="F506" s="5">
        <v>0</v>
      </c>
      <c r="K506" s="1"/>
      <c r="L506" s="5"/>
      <c r="M506" s="6"/>
      <c r="N506" s="150"/>
      <c r="O506" s="16"/>
      <c r="Q506" s="148"/>
      <c r="R506" s="126"/>
      <c r="S506" s="149"/>
    </row>
    <row r="507" spans="1:19">
      <c r="A507" s="1">
        <v>59749</v>
      </c>
      <c r="B507" s="5">
        <f t="shared" si="8"/>
        <v>0</v>
      </c>
      <c r="C507" s="6">
        <f t="shared" si="9"/>
        <v>5.018643010783407</v>
      </c>
      <c r="D507" s="147" t="s">
        <v>34</v>
      </c>
      <c r="E507" s="5">
        <v>0</v>
      </c>
      <c r="F507" s="5">
        <v>0</v>
      </c>
      <c r="K507" s="1"/>
      <c r="L507" s="5"/>
      <c r="M507" s="6"/>
      <c r="N507" s="150"/>
      <c r="O507" s="16"/>
      <c r="Q507" s="148"/>
      <c r="R507" s="126"/>
      <c r="S507" s="149"/>
    </row>
    <row r="508" spans="1:19">
      <c r="A508" s="1">
        <v>59780</v>
      </c>
      <c r="B508" s="5">
        <f t="shared" si="8"/>
        <v>0</v>
      </c>
      <c r="C508" s="6">
        <f t="shared" si="9"/>
        <v>5.0103543138257844</v>
      </c>
      <c r="D508" s="147" t="s">
        <v>34</v>
      </c>
      <c r="E508" s="5">
        <v>0</v>
      </c>
      <c r="F508" s="5">
        <v>0</v>
      </c>
      <c r="K508" s="1"/>
      <c r="L508" s="5"/>
      <c r="M508" s="6"/>
      <c r="N508" s="150"/>
      <c r="O508" s="16"/>
      <c r="Q508" s="148"/>
      <c r="R508" s="126"/>
      <c r="S508" s="149"/>
    </row>
    <row r="509" spans="1:19">
      <c r="A509" s="1">
        <v>59810</v>
      </c>
      <c r="B509" s="5">
        <f t="shared" si="8"/>
        <v>0</v>
      </c>
      <c r="C509" s="6">
        <f t="shared" si="9"/>
        <v>5.0020793063250748</v>
      </c>
      <c r="D509" s="147" t="s">
        <v>34</v>
      </c>
      <c r="E509" s="5">
        <v>0</v>
      </c>
      <c r="F509" s="5">
        <v>0</v>
      </c>
      <c r="K509" s="1"/>
      <c r="L509" s="5"/>
      <c r="M509" s="6"/>
      <c r="N509" s="150"/>
      <c r="O509" s="16"/>
      <c r="Q509" s="148"/>
      <c r="R509" s="126"/>
      <c r="S509" s="149"/>
    </row>
    <row r="510" spans="1:19">
      <c r="A510" s="1">
        <v>59841</v>
      </c>
      <c r="B510" s="5">
        <f t="shared" si="8"/>
        <v>0</v>
      </c>
      <c r="C510" s="6">
        <f t="shared" si="9"/>
        <v>4.9938179656720258</v>
      </c>
      <c r="D510" s="147" t="s">
        <v>34</v>
      </c>
      <c r="E510" s="5">
        <v>0</v>
      </c>
      <c r="F510" s="5">
        <v>0</v>
      </c>
      <c r="K510" s="1"/>
      <c r="L510" s="5"/>
      <c r="M510" s="6"/>
      <c r="N510" s="150"/>
      <c r="O510" s="16"/>
      <c r="Q510" s="148"/>
      <c r="R510" s="126"/>
      <c r="S510" s="149"/>
    </row>
    <row r="511" spans="1:19">
      <c r="A511" s="1">
        <v>59871</v>
      </c>
      <c r="B511" s="5">
        <f t="shared" si="8"/>
        <v>0</v>
      </c>
      <c r="C511" s="6">
        <f t="shared" si="9"/>
        <v>4.9855702692947288</v>
      </c>
      <c r="D511" s="147" t="s">
        <v>34</v>
      </c>
      <c r="E511" s="5">
        <v>0</v>
      </c>
      <c r="F511" s="5">
        <v>0</v>
      </c>
      <c r="K511" s="1"/>
      <c r="L511" s="5"/>
      <c r="M511" s="6"/>
      <c r="N511" s="150"/>
      <c r="O511" s="16"/>
      <c r="Q511" s="148"/>
      <c r="R511" s="126"/>
      <c r="S511" s="149"/>
    </row>
    <row r="512" spans="1:19">
      <c r="A512" s="1">
        <v>59902</v>
      </c>
      <c r="B512" s="5">
        <f t="shared" si="8"/>
        <v>0</v>
      </c>
      <c r="C512" s="6">
        <f t="shared" si="9"/>
        <v>4.9773361946585526</v>
      </c>
      <c r="D512" s="147" t="s">
        <v>34</v>
      </c>
      <c r="E512" s="5">
        <v>0</v>
      </c>
      <c r="F512" s="5">
        <v>0</v>
      </c>
      <c r="K512" s="1"/>
      <c r="L512" s="5"/>
      <c r="M512" s="6"/>
      <c r="N512" s="150"/>
      <c r="O512" s="16"/>
      <c r="Q512" s="148"/>
      <c r="R512" s="126"/>
      <c r="S512" s="149"/>
    </row>
    <row r="513" spans="1:19">
      <c r="A513" s="1">
        <v>59933</v>
      </c>
      <c r="B513" s="5">
        <f t="shared" si="8"/>
        <v>0</v>
      </c>
      <c r="C513" s="6">
        <f t="shared" si="9"/>
        <v>4.9691157192660835</v>
      </c>
      <c r="D513" s="147" t="s">
        <v>34</v>
      </c>
      <c r="E513" s="5">
        <v>0</v>
      </c>
      <c r="F513" s="5">
        <v>0</v>
      </c>
      <c r="K513" s="1"/>
      <c r="L513" s="5"/>
      <c r="M513" s="6"/>
      <c r="N513" s="150"/>
      <c r="O513" s="16"/>
      <c r="Q513" s="148"/>
      <c r="R513" s="126"/>
      <c r="S513" s="149"/>
    </row>
    <row r="514" spans="1:19">
      <c r="A514" s="1">
        <v>59962</v>
      </c>
      <c r="B514" s="5">
        <f t="shared" si="8"/>
        <v>0</v>
      </c>
      <c r="C514" s="6">
        <f t="shared" si="9"/>
        <v>4.9609088206570657</v>
      </c>
      <c r="D514" s="147" t="s">
        <v>34</v>
      </c>
      <c r="E514" s="5">
        <v>0</v>
      </c>
      <c r="F514" s="5">
        <v>0</v>
      </c>
      <c r="K514" s="1"/>
      <c r="L514" s="5"/>
      <c r="M514" s="6"/>
      <c r="N514" s="150"/>
      <c r="O514" s="16"/>
      <c r="Q514" s="148"/>
      <c r="R514" s="126"/>
      <c r="S514" s="149"/>
    </row>
    <row r="515" spans="1:19">
      <c r="A515" s="1">
        <v>59993</v>
      </c>
      <c r="B515" s="5">
        <f t="shared" si="8"/>
        <v>0</v>
      </c>
      <c r="C515" s="6">
        <f t="shared" si="9"/>
        <v>4.9527154764083372</v>
      </c>
      <c r="D515" s="147" t="s">
        <v>34</v>
      </c>
      <c r="E515" s="5">
        <v>0</v>
      </c>
      <c r="F515" s="5">
        <v>0</v>
      </c>
      <c r="K515" s="1"/>
      <c r="L515" s="5"/>
      <c r="M515" s="6"/>
      <c r="N515" s="150"/>
      <c r="O515" s="16"/>
      <c r="Q515" s="148"/>
      <c r="R515" s="126"/>
      <c r="S515" s="149"/>
    </row>
    <row r="516" spans="1:19">
      <c r="A516" s="1">
        <v>60023</v>
      </c>
      <c r="B516" s="5">
        <f t="shared" si="8"/>
        <v>0</v>
      </c>
      <c r="C516" s="6">
        <f t="shared" si="9"/>
        <v>4.9445356641337703</v>
      </c>
      <c r="D516" s="147" t="s">
        <v>34</v>
      </c>
      <c r="E516" s="5">
        <v>0</v>
      </c>
      <c r="F516" s="5">
        <v>0</v>
      </c>
      <c r="K516" s="1"/>
      <c r="L516" s="5"/>
      <c r="M516" s="6"/>
      <c r="N516" s="150"/>
      <c r="O516" s="16"/>
      <c r="Q516" s="148"/>
      <c r="R516" s="126"/>
      <c r="S516" s="149"/>
    </row>
    <row r="517" spans="1:19">
      <c r="A517" s="1">
        <v>60054</v>
      </c>
      <c r="B517" s="5">
        <f t="shared" si="8"/>
        <v>0</v>
      </c>
      <c r="C517" s="6">
        <f t="shared" si="9"/>
        <v>4.9363693614842097</v>
      </c>
      <c r="D517" s="147" t="s">
        <v>34</v>
      </c>
      <c r="E517" s="5">
        <v>0</v>
      </c>
      <c r="F517" s="5">
        <v>0</v>
      </c>
      <c r="K517" s="1"/>
      <c r="L517" s="5"/>
      <c r="M517" s="6"/>
      <c r="N517" s="150"/>
      <c r="O517" s="16"/>
      <c r="Q517" s="148"/>
      <c r="R517" s="126"/>
      <c r="S517" s="149"/>
    </row>
    <row r="518" spans="1:19">
      <c r="A518" s="1">
        <v>60084</v>
      </c>
      <c r="B518" s="5">
        <f t="shared" si="8"/>
        <v>0</v>
      </c>
      <c r="C518" s="6">
        <f t="shared" si="9"/>
        <v>4.9282165461474108</v>
      </c>
      <c r="D518" s="147" t="s">
        <v>34</v>
      </c>
      <c r="E518" s="5">
        <v>0</v>
      </c>
      <c r="F518" s="5">
        <v>0</v>
      </c>
      <c r="K518" s="1"/>
      <c r="L518" s="5"/>
      <c r="M518" s="6"/>
      <c r="N518" s="150"/>
      <c r="O518" s="16"/>
      <c r="Q518" s="148"/>
      <c r="R518" s="126"/>
      <c r="S518" s="149"/>
    </row>
    <row r="519" spans="1:19">
      <c r="A519" s="1">
        <v>60115</v>
      </c>
      <c r="B519" s="5">
        <f t="shared" si="8"/>
        <v>0</v>
      </c>
      <c r="C519" s="6">
        <f t="shared" si="9"/>
        <v>4.9200771958479796</v>
      </c>
      <c r="D519" s="147" t="s">
        <v>34</v>
      </c>
      <c r="E519" s="5">
        <v>0</v>
      </c>
      <c r="F519" s="5">
        <v>0</v>
      </c>
      <c r="K519" s="1"/>
      <c r="L519" s="5"/>
      <c r="M519" s="6"/>
      <c r="N519" s="150"/>
      <c r="O519" s="16"/>
      <c r="Q519" s="148"/>
      <c r="R519" s="126"/>
      <c r="S519" s="149"/>
    </row>
    <row r="520" spans="1:19">
      <c r="A520" s="1">
        <v>60146</v>
      </c>
      <c r="B520" s="5">
        <f t="shared" si="8"/>
        <v>0</v>
      </c>
      <c r="C520" s="6">
        <f t="shared" si="9"/>
        <v>4.9119512883473133</v>
      </c>
      <c r="D520" s="147" t="s">
        <v>34</v>
      </c>
      <c r="E520" s="5">
        <v>0</v>
      </c>
      <c r="F520" s="5">
        <v>0</v>
      </c>
      <c r="K520" s="1"/>
      <c r="L520" s="5"/>
      <c r="M520" s="6"/>
      <c r="N520" s="150"/>
      <c r="O520" s="16"/>
      <c r="Q520" s="148"/>
      <c r="R520" s="126"/>
      <c r="S520" s="149"/>
    </row>
    <row r="521" spans="1:19">
      <c r="A521" s="1">
        <v>60176</v>
      </c>
      <c r="B521" s="5">
        <f t="shared" si="8"/>
        <v>0</v>
      </c>
      <c r="C521" s="6">
        <f t="shared" si="9"/>
        <v>4.9038388014435359</v>
      </c>
      <c r="D521" s="147" t="s">
        <v>34</v>
      </c>
      <c r="E521" s="5">
        <v>0</v>
      </c>
      <c r="F521" s="5">
        <v>0</v>
      </c>
      <c r="K521" s="1"/>
      <c r="L521" s="5"/>
      <c r="M521" s="6"/>
      <c r="N521" s="150"/>
      <c r="O521" s="16"/>
      <c r="Q521" s="148"/>
      <c r="R521" s="126"/>
      <c r="S521" s="149"/>
    </row>
    <row r="522" spans="1:19">
      <c r="A522" s="1">
        <v>60207</v>
      </c>
      <c r="B522" s="5">
        <f t="shared" ref="B522:B585" si="10">IF(D522="CAM",E522,F522)</f>
        <v>0</v>
      </c>
      <c r="C522" s="6">
        <f t="shared" si="9"/>
        <v>4.8957397129714408</v>
      </c>
      <c r="D522" s="147" t="s">
        <v>34</v>
      </c>
      <c r="E522" s="5">
        <v>0</v>
      </c>
      <c r="F522" s="5">
        <v>0</v>
      </c>
      <c r="K522" s="1"/>
      <c r="L522" s="5"/>
      <c r="M522" s="6"/>
      <c r="N522" s="150"/>
      <c r="O522" s="16"/>
      <c r="Q522" s="148"/>
      <c r="R522" s="126"/>
      <c r="S522" s="149"/>
    </row>
    <row r="523" spans="1:19">
      <c r="A523" s="1">
        <v>60237</v>
      </c>
      <c r="B523" s="5">
        <f t="shared" si="10"/>
        <v>0</v>
      </c>
      <c r="C523" s="6">
        <f t="shared" si="9"/>
        <v>4.8876540008024287</v>
      </c>
      <c r="D523" s="147" t="s">
        <v>34</v>
      </c>
      <c r="E523" s="5">
        <v>0</v>
      </c>
      <c r="F523" s="5">
        <v>0</v>
      </c>
      <c r="K523" s="1"/>
      <c r="L523" s="5"/>
      <c r="M523" s="6"/>
      <c r="N523" s="150"/>
      <c r="O523" s="16"/>
      <c r="Q523" s="148"/>
      <c r="R523" s="126"/>
      <c r="S523" s="149"/>
    </row>
    <row r="524" spans="1:19">
      <c r="A524" s="1">
        <v>60268</v>
      </c>
      <c r="B524" s="5">
        <f t="shared" si="10"/>
        <v>0</v>
      </c>
      <c r="C524" s="6">
        <f t="shared" si="9"/>
        <v>4.8795816428444478</v>
      </c>
      <c r="D524" s="147" t="s">
        <v>34</v>
      </c>
      <c r="E524" s="5">
        <v>0</v>
      </c>
      <c r="F524" s="5">
        <v>0</v>
      </c>
      <c r="K524" s="1"/>
      <c r="L524" s="5"/>
      <c r="M524" s="6"/>
      <c r="N524" s="150"/>
      <c r="O524" s="16"/>
      <c r="Q524" s="148"/>
      <c r="R524" s="126"/>
      <c r="S524" s="149"/>
    </row>
    <row r="525" spans="1:19">
      <c r="A525" s="1">
        <v>60299</v>
      </c>
      <c r="B525" s="5">
        <f t="shared" si="10"/>
        <v>0</v>
      </c>
      <c r="C525" s="6">
        <f t="shared" si="9"/>
        <v>4.8715226170419328</v>
      </c>
      <c r="D525" s="147" t="s">
        <v>34</v>
      </c>
      <c r="E525" s="5">
        <v>0</v>
      </c>
      <c r="F525" s="5">
        <v>0</v>
      </c>
      <c r="K525" s="1"/>
      <c r="L525" s="5"/>
      <c r="M525" s="6"/>
      <c r="N525" s="150"/>
      <c r="O525" s="16"/>
      <c r="Q525" s="148"/>
      <c r="R525" s="126"/>
      <c r="S525" s="149"/>
    </row>
    <row r="526" spans="1:19">
      <c r="A526" s="1">
        <v>60327</v>
      </c>
      <c r="B526" s="5">
        <f t="shared" si="10"/>
        <v>0</v>
      </c>
      <c r="C526" s="6">
        <f t="shared" si="9"/>
        <v>4.8634769013757451</v>
      </c>
      <c r="D526" s="147" t="s">
        <v>34</v>
      </c>
      <c r="E526" s="5">
        <v>0</v>
      </c>
      <c r="F526" s="5">
        <v>0</v>
      </c>
      <c r="K526" s="1"/>
      <c r="L526" s="5"/>
      <c r="M526" s="6"/>
      <c r="N526" s="150"/>
      <c r="O526" s="16"/>
      <c r="Q526" s="148"/>
      <c r="R526" s="126"/>
      <c r="S526" s="149"/>
    </row>
    <row r="527" spans="1:19">
      <c r="A527" s="1">
        <v>60358</v>
      </c>
      <c r="B527" s="5">
        <f t="shared" si="10"/>
        <v>0</v>
      </c>
      <c r="C527" s="6">
        <f t="shared" si="9"/>
        <v>4.8554444738631117</v>
      </c>
      <c r="D527" s="147" t="s">
        <v>34</v>
      </c>
      <c r="E527" s="5">
        <v>0</v>
      </c>
      <c r="F527" s="5">
        <v>0</v>
      </c>
      <c r="K527" s="1"/>
      <c r="L527" s="5"/>
      <c r="M527" s="6"/>
      <c r="N527" s="150"/>
      <c r="O527" s="16"/>
      <c r="Q527" s="148"/>
      <c r="R527" s="126"/>
      <c r="S527" s="149"/>
    </row>
    <row r="528" spans="1:19">
      <c r="A528" s="1">
        <v>60388</v>
      </c>
      <c r="B528" s="5">
        <f t="shared" si="10"/>
        <v>0</v>
      </c>
      <c r="C528" s="6">
        <f t="shared" si="9"/>
        <v>4.8474253125575677</v>
      </c>
      <c r="D528" s="147" t="s">
        <v>34</v>
      </c>
      <c r="E528" s="5">
        <v>0</v>
      </c>
      <c r="F528" s="5">
        <v>0</v>
      </c>
      <c r="K528" s="1"/>
      <c r="L528" s="5"/>
      <c r="M528" s="6"/>
      <c r="N528" s="150"/>
      <c r="O528" s="16"/>
      <c r="Q528" s="148"/>
      <c r="R528" s="126"/>
      <c r="S528" s="149"/>
    </row>
    <row r="529" spans="1:19">
      <c r="A529" s="1">
        <v>60419</v>
      </c>
      <c r="B529" s="5">
        <f t="shared" si="10"/>
        <v>0</v>
      </c>
      <c r="C529" s="6">
        <f t="shared" ref="C529:C592" si="11">C528*(1+(F531-((1+2%)^(1/12)-1)))</f>
        <v>4.8394193955488927</v>
      </c>
      <c r="D529" s="147" t="s">
        <v>34</v>
      </c>
      <c r="E529" s="5">
        <v>0</v>
      </c>
      <c r="F529" s="5">
        <v>0</v>
      </c>
      <c r="K529" s="1"/>
      <c r="L529" s="5"/>
      <c r="M529" s="6"/>
      <c r="N529" s="150"/>
      <c r="O529" s="16"/>
      <c r="Q529" s="148"/>
      <c r="R529" s="126"/>
      <c r="S529" s="149"/>
    </row>
    <row r="530" spans="1:19">
      <c r="A530" s="1">
        <v>60449</v>
      </c>
      <c r="B530" s="5">
        <f t="shared" si="10"/>
        <v>0</v>
      </c>
      <c r="C530" s="6">
        <f t="shared" si="11"/>
        <v>4.8314267009630543</v>
      </c>
      <c r="D530" s="147" t="s">
        <v>34</v>
      </c>
      <c r="E530" s="5">
        <v>0</v>
      </c>
      <c r="F530" s="5">
        <v>0</v>
      </c>
      <c r="K530" s="1"/>
      <c r="L530" s="5"/>
      <c r="M530" s="6"/>
      <c r="N530" s="150"/>
      <c r="O530" s="16"/>
      <c r="Q530" s="148"/>
      <c r="R530" s="126"/>
      <c r="S530" s="149"/>
    </row>
    <row r="531" spans="1:19">
      <c r="A531" s="1">
        <v>60480</v>
      </c>
      <c r="B531" s="5">
        <f t="shared" si="10"/>
        <v>0</v>
      </c>
      <c r="C531" s="6">
        <f t="shared" si="11"/>
        <v>4.8234472069621459</v>
      </c>
      <c r="D531" s="147" t="s">
        <v>34</v>
      </c>
      <c r="E531" s="5">
        <v>0</v>
      </c>
      <c r="F531" s="5">
        <v>0</v>
      </c>
      <c r="K531" s="1"/>
      <c r="L531" s="5"/>
      <c r="M531" s="6"/>
      <c r="N531" s="150"/>
      <c r="O531" s="16"/>
      <c r="Q531" s="148"/>
      <c r="R531" s="126"/>
      <c r="S531" s="149"/>
    </row>
    <row r="532" spans="1:19">
      <c r="A532" s="1">
        <v>60511</v>
      </c>
      <c r="B532" s="5">
        <f t="shared" si="10"/>
        <v>0</v>
      </c>
      <c r="C532" s="6">
        <f t="shared" si="11"/>
        <v>4.8154808917443281</v>
      </c>
      <c r="D532" s="147" t="s">
        <v>34</v>
      </c>
      <c r="E532" s="5">
        <v>0</v>
      </c>
      <c r="F532" s="5">
        <v>0</v>
      </c>
      <c r="K532" s="1"/>
      <c r="L532" s="5"/>
      <c r="M532" s="6"/>
      <c r="N532" s="150"/>
      <c r="O532" s="16"/>
      <c r="Q532" s="148"/>
      <c r="R532" s="126"/>
      <c r="S532" s="149"/>
    </row>
    <row r="533" spans="1:19">
      <c r="A533" s="1">
        <v>60541</v>
      </c>
      <c r="B533" s="5">
        <f t="shared" si="10"/>
        <v>0</v>
      </c>
      <c r="C533" s="6">
        <f t="shared" si="11"/>
        <v>4.8075277335437692</v>
      </c>
      <c r="D533" s="147" t="s">
        <v>34</v>
      </c>
      <c r="E533" s="5">
        <v>0</v>
      </c>
      <c r="F533" s="5">
        <v>0</v>
      </c>
      <c r="K533" s="1"/>
      <c r="L533" s="5"/>
      <c r="M533" s="6"/>
      <c r="N533" s="150"/>
      <c r="O533" s="16"/>
      <c r="Q533" s="148"/>
      <c r="R533" s="126"/>
      <c r="S533" s="149"/>
    </row>
    <row r="534" spans="1:19">
      <c r="A534" s="1">
        <v>60572</v>
      </c>
      <c r="B534" s="5">
        <f t="shared" si="10"/>
        <v>0</v>
      </c>
      <c r="C534" s="6">
        <f t="shared" si="11"/>
        <v>4.7995877106305853</v>
      </c>
      <c r="D534" s="147" t="s">
        <v>34</v>
      </c>
      <c r="E534" s="5">
        <v>0</v>
      </c>
      <c r="F534" s="5">
        <v>0</v>
      </c>
      <c r="K534" s="1"/>
      <c r="L534" s="5"/>
      <c r="M534" s="6"/>
      <c r="N534" s="150"/>
      <c r="O534" s="16"/>
      <c r="Q534" s="148"/>
      <c r="R534" s="126"/>
      <c r="S534" s="149"/>
    </row>
    <row r="535" spans="1:19">
      <c r="A535" s="1">
        <v>60602</v>
      </c>
      <c r="B535" s="5">
        <f t="shared" si="10"/>
        <v>0</v>
      </c>
      <c r="C535" s="6">
        <f t="shared" si="11"/>
        <v>4.7916608013107815</v>
      </c>
      <c r="D535" s="147" t="s">
        <v>34</v>
      </c>
      <c r="E535" s="5">
        <v>0</v>
      </c>
      <c r="F535" s="5">
        <v>0</v>
      </c>
      <c r="K535" s="1"/>
      <c r="L535" s="5"/>
      <c r="M535" s="6"/>
      <c r="N535" s="150"/>
      <c r="O535" s="16"/>
      <c r="Q535" s="148"/>
      <c r="R535" s="126"/>
      <c r="S535" s="149"/>
    </row>
    <row r="536" spans="1:19">
      <c r="A536" s="1">
        <v>60633</v>
      </c>
      <c r="B536" s="5">
        <f t="shared" si="10"/>
        <v>0</v>
      </c>
      <c r="C536" s="6">
        <f t="shared" si="11"/>
        <v>4.7837469839261928</v>
      </c>
      <c r="D536" s="147" t="s">
        <v>34</v>
      </c>
      <c r="E536" s="5">
        <v>0</v>
      </c>
      <c r="F536" s="5">
        <v>0</v>
      </c>
      <c r="K536" s="1"/>
      <c r="L536" s="5"/>
      <c r="M536" s="6"/>
      <c r="N536" s="150"/>
      <c r="O536" s="16"/>
      <c r="Q536" s="148"/>
      <c r="R536" s="126"/>
      <c r="S536" s="149"/>
    </row>
    <row r="537" spans="1:19">
      <c r="A537" s="1">
        <v>60664</v>
      </c>
      <c r="B537" s="5">
        <f t="shared" si="10"/>
        <v>0</v>
      </c>
      <c r="C537" s="6">
        <f t="shared" si="11"/>
        <v>4.7758462368544228</v>
      </c>
      <c r="D537" s="147" t="s">
        <v>34</v>
      </c>
      <c r="E537" s="5">
        <v>0</v>
      </c>
      <c r="F537" s="5">
        <v>0</v>
      </c>
      <c r="K537" s="1"/>
      <c r="L537" s="5"/>
      <c r="M537" s="6"/>
      <c r="N537" s="150"/>
      <c r="O537" s="16"/>
      <c r="Q537" s="148"/>
      <c r="R537" s="126"/>
      <c r="S537" s="149"/>
    </row>
    <row r="538" spans="1:19">
      <c r="A538" s="1">
        <v>60692</v>
      </c>
      <c r="B538" s="5">
        <f t="shared" si="10"/>
        <v>0</v>
      </c>
      <c r="C538" s="6">
        <f t="shared" si="11"/>
        <v>4.7679585385087879</v>
      </c>
      <c r="D538" s="147" t="s">
        <v>34</v>
      </c>
      <c r="E538" s="5">
        <v>0</v>
      </c>
      <c r="F538" s="5">
        <v>0</v>
      </c>
      <c r="K538" s="1"/>
      <c r="L538" s="5"/>
      <c r="M538" s="6"/>
      <c r="N538" s="150"/>
      <c r="O538" s="16"/>
      <c r="Q538" s="148"/>
      <c r="R538" s="126"/>
      <c r="S538" s="149"/>
    </row>
    <row r="539" spans="1:19">
      <c r="A539" s="1">
        <v>60723</v>
      </c>
      <c r="B539" s="5">
        <f t="shared" si="10"/>
        <v>0</v>
      </c>
      <c r="C539" s="6">
        <f t="shared" si="11"/>
        <v>4.7600838673382562</v>
      </c>
      <c r="D539" s="147" t="s">
        <v>34</v>
      </c>
      <c r="E539" s="5">
        <v>0</v>
      </c>
      <c r="F539" s="5">
        <v>0</v>
      </c>
      <c r="K539" s="1"/>
      <c r="L539" s="5"/>
      <c r="M539" s="6"/>
      <c r="N539" s="150"/>
      <c r="O539" s="16"/>
      <c r="Q539" s="148"/>
      <c r="R539" s="126"/>
      <c r="S539" s="149"/>
    </row>
    <row r="540" spans="1:19">
      <c r="A540" s="1">
        <v>60753</v>
      </c>
      <c r="B540" s="5">
        <f t="shared" si="10"/>
        <v>0</v>
      </c>
      <c r="C540" s="6">
        <f t="shared" si="11"/>
        <v>4.7522222018273883</v>
      </c>
      <c r="D540" s="147" t="s">
        <v>34</v>
      </c>
      <c r="E540" s="5">
        <v>0</v>
      </c>
      <c r="F540" s="5">
        <v>0</v>
      </c>
      <c r="K540" s="1"/>
      <c r="L540" s="5"/>
      <c r="M540" s="6"/>
      <c r="N540" s="150"/>
      <c r="O540" s="16"/>
      <c r="Q540" s="148"/>
      <c r="R540" s="126"/>
      <c r="S540" s="149"/>
    </row>
    <row r="541" spans="1:19">
      <c r="A541" s="1">
        <v>60784</v>
      </c>
      <c r="B541" s="5">
        <f t="shared" si="10"/>
        <v>0</v>
      </c>
      <c r="C541" s="6">
        <f t="shared" si="11"/>
        <v>4.7443735204962802</v>
      </c>
      <c r="D541" s="147" t="s">
        <v>34</v>
      </c>
      <c r="E541" s="5">
        <v>0</v>
      </c>
      <c r="F541" s="5">
        <v>0</v>
      </c>
      <c r="K541" s="1"/>
      <c r="L541" s="5"/>
      <c r="M541" s="6"/>
      <c r="N541" s="150"/>
      <c r="O541" s="16"/>
      <c r="Q541" s="148"/>
      <c r="R541" s="126"/>
      <c r="S541" s="149"/>
    </row>
    <row r="542" spans="1:19">
      <c r="A542" s="1">
        <v>60814</v>
      </c>
      <c r="B542" s="5">
        <f t="shared" si="10"/>
        <v>0</v>
      </c>
      <c r="C542" s="6">
        <f t="shared" si="11"/>
        <v>4.7365378019005036</v>
      </c>
      <c r="D542" s="147" t="s">
        <v>34</v>
      </c>
      <c r="E542" s="5">
        <v>0</v>
      </c>
      <c r="F542" s="5">
        <v>0</v>
      </c>
      <c r="K542" s="1"/>
      <c r="L542" s="5"/>
      <c r="M542" s="6"/>
      <c r="N542" s="150"/>
      <c r="O542" s="16"/>
      <c r="Q542" s="148"/>
      <c r="R542" s="126"/>
      <c r="S542" s="149"/>
    </row>
    <row r="543" spans="1:19">
      <c r="A543" s="1">
        <v>60845</v>
      </c>
      <c r="B543" s="5">
        <f t="shared" si="10"/>
        <v>0</v>
      </c>
      <c r="C543" s="6">
        <f t="shared" si="11"/>
        <v>4.7287150246310468</v>
      </c>
      <c r="D543" s="147" t="s">
        <v>34</v>
      </c>
      <c r="E543" s="5">
        <v>0</v>
      </c>
      <c r="F543" s="5">
        <v>0</v>
      </c>
      <c r="K543" s="1"/>
      <c r="L543" s="5"/>
      <c r="M543" s="6"/>
      <c r="N543" s="150"/>
      <c r="O543" s="16"/>
      <c r="Q543" s="148"/>
      <c r="R543" s="126"/>
      <c r="S543" s="149"/>
    </row>
    <row r="544" spans="1:19">
      <c r="A544" s="1">
        <v>60876</v>
      </c>
      <c r="B544" s="5">
        <f t="shared" si="10"/>
        <v>0</v>
      </c>
      <c r="C544" s="6">
        <f t="shared" si="11"/>
        <v>4.7209051673142568</v>
      </c>
      <c r="D544" s="147" t="s">
        <v>34</v>
      </c>
      <c r="E544" s="5">
        <v>0</v>
      </c>
      <c r="F544" s="5">
        <v>0</v>
      </c>
      <c r="K544" s="1"/>
      <c r="L544" s="5"/>
      <c r="M544" s="6"/>
      <c r="N544" s="150"/>
      <c r="O544" s="16"/>
      <c r="Q544" s="148"/>
      <c r="R544" s="126"/>
      <c r="S544" s="149"/>
    </row>
    <row r="545" spans="1:19">
      <c r="A545" s="1">
        <v>60906</v>
      </c>
      <c r="B545" s="5">
        <f t="shared" si="10"/>
        <v>0</v>
      </c>
      <c r="C545" s="6">
        <f t="shared" si="11"/>
        <v>4.7131082086117821</v>
      </c>
      <c r="D545" s="147" t="s">
        <v>34</v>
      </c>
      <c r="E545" s="5">
        <v>0</v>
      </c>
      <c r="F545" s="5">
        <v>0</v>
      </c>
      <c r="K545" s="1"/>
      <c r="L545" s="5"/>
      <c r="M545" s="6"/>
      <c r="N545" s="150"/>
      <c r="O545" s="16"/>
      <c r="Q545" s="148"/>
      <c r="R545" s="126"/>
      <c r="S545" s="149"/>
    </row>
    <row r="546" spans="1:19">
      <c r="A546" s="1">
        <v>60937</v>
      </c>
      <c r="B546" s="5">
        <f t="shared" si="10"/>
        <v>0</v>
      </c>
      <c r="C546" s="6">
        <f t="shared" si="11"/>
        <v>4.7053241272205124</v>
      </c>
      <c r="D546" s="147" t="s">
        <v>34</v>
      </c>
      <c r="E546" s="5">
        <v>0</v>
      </c>
      <c r="F546" s="5">
        <v>0</v>
      </c>
      <c r="K546" s="1"/>
      <c r="L546" s="5"/>
      <c r="M546" s="6"/>
      <c r="N546" s="150"/>
      <c r="O546" s="16"/>
      <c r="Q546" s="148"/>
      <c r="R546" s="126"/>
      <c r="S546" s="149"/>
    </row>
    <row r="547" spans="1:19">
      <c r="A547" s="1">
        <v>60967</v>
      </c>
      <c r="B547" s="5">
        <f t="shared" si="10"/>
        <v>0</v>
      </c>
      <c r="C547" s="6">
        <f t="shared" si="11"/>
        <v>4.6975529018725206</v>
      </c>
      <c r="D547" s="147" t="s">
        <v>34</v>
      </c>
      <c r="E547" s="5">
        <v>0</v>
      </c>
      <c r="F547" s="5">
        <v>0</v>
      </c>
      <c r="K547" s="1"/>
      <c r="L547" s="5"/>
      <c r="M547" s="6"/>
      <c r="N547" s="150"/>
      <c r="O547" s="16"/>
      <c r="Q547" s="148"/>
      <c r="R547" s="126"/>
      <c r="S547" s="149"/>
    </row>
    <row r="548" spans="1:19">
      <c r="A548" s="1">
        <v>60998</v>
      </c>
      <c r="B548" s="5">
        <f t="shared" si="10"/>
        <v>0</v>
      </c>
      <c r="C548" s="6">
        <f t="shared" si="11"/>
        <v>4.6897945113350072</v>
      </c>
      <c r="D548" s="147" t="s">
        <v>34</v>
      </c>
      <c r="E548" s="5">
        <v>0</v>
      </c>
      <c r="F548" s="5">
        <v>0</v>
      </c>
      <c r="K548" s="1"/>
      <c r="L548" s="5"/>
      <c r="M548" s="6"/>
      <c r="N548" s="150"/>
      <c r="O548" s="16"/>
      <c r="Q548" s="148"/>
      <c r="R548" s="126"/>
      <c r="S548" s="149"/>
    </row>
    <row r="549" spans="1:19">
      <c r="A549" s="1">
        <v>61029</v>
      </c>
      <c r="B549" s="5">
        <f t="shared" si="10"/>
        <v>0</v>
      </c>
      <c r="C549" s="6">
        <f t="shared" si="11"/>
        <v>4.6820489344102381</v>
      </c>
      <c r="D549" s="147" t="s">
        <v>34</v>
      </c>
      <c r="E549" s="5">
        <v>0</v>
      </c>
      <c r="F549" s="5">
        <v>0</v>
      </c>
      <c r="K549" s="1"/>
      <c r="L549" s="5"/>
      <c r="M549" s="6"/>
      <c r="N549" s="150"/>
      <c r="O549" s="16"/>
      <c r="Q549" s="148"/>
      <c r="R549" s="126"/>
      <c r="S549" s="149"/>
    </row>
    <row r="550" spans="1:19">
      <c r="A550" s="1">
        <v>61057</v>
      </c>
      <c r="B550" s="5">
        <f t="shared" si="10"/>
        <v>0</v>
      </c>
      <c r="C550" s="6">
        <f t="shared" si="11"/>
        <v>4.6743161499354908</v>
      </c>
      <c r="D550" s="147" t="s">
        <v>34</v>
      </c>
      <c r="E550" s="5">
        <v>0</v>
      </c>
      <c r="F550" s="5">
        <v>0</v>
      </c>
      <c r="K550" s="1"/>
      <c r="L550" s="5"/>
      <c r="M550" s="6"/>
      <c r="N550" s="150"/>
      <c r="O550" s="16"/>
      <c r="Q550" s="148"/>
      <c r="R550" s="126"/>
      <c r="S550" s="149"/>
    </row>
    <row r="551" spans="1:19">
      <c r="A551" s="1">
        <v>61088</v>
      </c>
      <c r="B551" s="5">
        <f t="shared" si="10"/>
        <v>0</v>
      </c>
      <c r="C551" s="6">
        <f t="shared" si="11"/>
        <v>4.666596136782994</v>
      </c>
      <c r="D551" s="147" t="s">
        <v>34</v>
      </c>
      <c r="E551" s="5">
        <v>0</v>
      </c>
      <c r="F551" s="5">
        <v>0</v>
      </c>
      <c r="K551" s="1"/>
      <c r="L551" s="5"/>
      <c r="M551" s="6"/>
      <c r="N551" s="150"/>
      <c r="O551" s="16"/>
      <c r="Q551" s="148"/>
      <c r="R551" s="126"/>
      <c r="S551" s="149"/>
    </row>
    <row r="552" spans="1:19">
      <c r="A552" s="1">
        <v>61118</v>
      </c>
      <c r="B552" s="5">
        <f t="shared" si="10"/>
        <v>0</v>
      </c>
      <c r="C552" s="6">
        <f t="shared" si="11"/>
        <v>4.6588888738598699</v>
      </c>
      <c r="D552" s="147" t="s">
        <v>34</v>
      </c>
      <c r="E552" s="5">
        <v>0</v>
      </c>
      <c r="F552" s="5">
        <v>0</v>
      </c>
      <c r="K552" s="1"/>
      <c r="L552" s="5"/>
      <c r="M552" s="6"/>
      <c r="N552" s="150"/>
      <c r="O552" s="16"/>
      <c r="Q552" s="148"/>
      <c r="R552" s="126"/>
      <c r="S552" s="149"/>
    </row>
    <row r="553" spans="1:19">
      <c r="A553" s="1">
        <v>61149</v>
      </c>
      <c r="B553" s="5">
        <f t="shared" si="10"/>
        <v>0</v>
      </c>
      <c r="C553" s="6">
        <f t="shared" si="11"/>
        <v>4.6511943401080789</v>
      </c>
      <c r="D553" s="147" t="s">
        <v>34</v>
      </c>
      <c r="E553" s="5">
        <v>0</v>
      </c>
      <c r="F553" s="5">
        <v>0</v>
      </c>
      <c r="K553" s="1"/>
      <c r="L553" s="5"/>
      <c r="M553" s="6"/>
      <c r="N553" s="150"/>
      <c r="O553" s="16"/>
      <c r="Q553" s="148"/>
      <c r="R553" s="126"/>
      <c r="S553" s="149"/>
    </row>
    <row r="554" spans="1:19">
      <c r="A554" s="1">
        <v>61179</v>
      </c>
      <c r="B554" s="5">
        <f t="shared" si="10"/>
        <v>0</v>
      </c>
      <c r="C554" s="6">
        <f t="shared" si="11"/>
        <v>4.6435125145043594</v>
      </c>
      <c r="D554" s="147" t="s">
        <v>34</v>
      </c>
      <c r="E554" s="5">
        <v>0</v>
      </c>
      <c r="F554" s="5">
        <v>0</v>
      </c>
      <c r="K554" s="1"/>
      <c r="L554" s="5"/>
      <c r="M554" s="6"/>
      <c r="N554" s="150"/>
      <c r="O554" s="16"/>
      <c r="Q554" s="148"/>
      <c r="R554" s="126"/>
      <c r="S554" s="149"/>
    </row>
    <row r="555" spans="1:19">
      <c r="A555" s="1">
        <v>61210</v>
      </c>
      <c r="B555" s="5">
        <f t="shared" si="10"/>
        <v>0</v>
      </c>
      <c r="C555" s="6">
        <f t="shared" si="11"/>
        <v>4.6358433760601718</v>
      </c>
      <c r="D555" s="147" t="s">
        <v>34</v>
      </c>
      <c r="E555" s="5">
        <v>0</v>
      </c>
      <c r="F555" s="5">
        <v>0</v>
      </c>
      <c r="K555" s="1"/>
      <c r="L555" s="5"/>
      <c r="M555" s="6"/>
      <c r="N555" s="150"/>
      <c r="O555" s="16"/>
      <c r="Q555" s="148"/>
      <c r="R555" s="126"/>
      <c r="S555" s="149"/>
    </row>
    <row r="556" spans="1:19">
      <c r="A556" s="1">
        <v>61241</v>
      </c>
      <c r="B556" s="5">
        <f t="shared" si="10"/>
        <v>0</v>
      </c>
      <c r="C556" s="6">
        <f t="shared" si="11"/>
        <v>4.6281869038216401</v>
      </c>
      <c r="D556" s="147" t="s">
        <v>34</v>
      </c>
      <c r="E556" s="5">
        <v>0</v>
      </c>
      <c r="F556" s="5">
        <v>0</v>
      </c>
      <c r="K556" s="1"/>
      <c r="L556" s="5"/>
      <c r="M556" s="6"/>
      <c r="N556" s="150"/>
      <c r="O556" s="16"/>
      <c r="Q556" s="148"/>
      <c r="R556" s="126"/>
      <c r="S556" s="149"/>
    </row>
    <row r="557" spans="1:19">
      <c r="A557" s="1">
        <v>61271</v>
      </c>
      <c r="B557" s="5">
        <f t="shared" si="10"/>
        <v>0</v>
      </c>
      <c r="C557" s="6">
        <f t="shared" si="11"/>
        <v>4.6205430768694962</v>
      </c>
      <c r="D557" s="147" t="s">
        <v>34</v>
      </c>
      <c r="E557" s="5">
        <v>0</v>
      </c>
      <c r="F557" s="5">
        <v>0</v>
      </c>
      <c r="K557" s="1"/>
      <c r="L557" s="5"/>
      <c r="M557" s="6"/>
      <c r="N557" s="150"/>
      <c r="O557" s="16"/>
      <c r="Q557" s="148"/>
      <c r="R557" s="126"/>
      <c r="S557" s="149"/>
    </row>
    <row r="558" spans="1:19">
      <c r="A558" s="1">
        <v>61302</v>
      </c>
      <c r="B558" s="5">
        <f t="shared" si="10"/>
        <v>0</v>
      </c>
      <c r="C558" s="6">
        <f t="shared" si="11"/>
        <v>4.6129118743190212</v>
      </c>
      <c r="D558" s="147" t="s">
        <v>34</v>
      </c>
      <c r="E558" s="5">
        <v>0</v>
      </c>
      <c r="F558" s="5">
        <v>0</v>
      </c>
      <c r="K558" s="1"/>
      <c r="L558" s="5"/>
      <c r="M558" s="6"/>
      <c r="N558" s="150"/>
      <c r="O558" s="16"/>
      <c r="Q558" s="148"/>
      <c r="R558" s="126"/>
      <c r="S558" s="149"/>
    </row>
    <row r="559" spans="1:19">
      <c r="A559" s="1">
        <v>61332</v>
      </c>
      <c r="B559" s="5">
        <f t="shared" si="10"/>
        <v>0</v>
      </c>
      <c r="C559" s="6">
        <f t="shared" si="11"/>
        <v>4.6052932753199904</v>
      </c>
      <c r="D559" s="147" t="s">
        <v>34</v>
      </c>
      <c r="E559" s="5">
        <v>0</v>
      </c>
      <c r="F559" s="5">
        <v>0</v>
      </c>
      <c r="K559" s="1"/>
      <c r="L559" s="5"/>
      <c r="M559" s="6"/>
      <c r="N559" s="150"/>
      <c r="O559" s="16"/>
      <c r="Q559" s="148"/>
      <c r="R559" s="126"/>
      <c r="S559" s="149"/>
    </row>
    <row r="560" spans="1:19">
      <c r="A560" s="1">
        <v>61363</v>
      </c>
      <c r="B560" s="5">
        <f t="shared" si="10"/>
        <v>0</v>
      </c>
      <c r="C560" s="6">
        <f t="shared" si="11"/>
        <v>4.5976872590566131</v>
      </c>
      <c r="D560" s="147" t="s">
        <v>34</v>
      </c>
      <c r="E560" s="5">
        <v>0</v>
      </c>
      <c r="F560" s="5">
        <v>0</v>
      </c>
      <c r="K560" s="1"/>
      <c r="L560" s="5"/>
      <c r="M560" s="6"/>
      <c r="N560" s="150"/>
      <c r="O560" s="16"/>
      <c r="Q560" s="148"/>
      <c r="R560" s="126"/>
      <c r="S560" s="149"/>
    </row>
    <row r="561" spans="1:19">
      <c r="A561" s="1">
        <v>61394</v>
      </c>
      <c r="B561" s="5">
        <f t="shared" si="10"/>
        <v>0</v>
      </c>
      <c r="C561" s="6">
        <f t="shared" si="11"/>
        <v>4.590093804747478</v>
      </c>
      <c r="D561" s="147" t="s">
        <v>34</v>
      </c>
      <c r="E561" s="5">
        <v>0</v>
      </c>
      <c r="F561" s="5">
        <v>0</v>
      </c>
      <c r="K561" s="1"/>
      <c r="L561" s="5"/>
      <c r="M561" s="6"/>
      <c r="N561" s="150"/>
      <c r="O561" s="16"/>
      <c r="Q561" s="148"/>
      <c r="R561" s="126"/>
      <c r="S561" s="149"/>
    </row>
    <row r="562" spans="1:19">
      <c r="A562" s="1">
        <v>61423</v>
      </c>
      <c r="B562" s="5">
        <f t="shared" si="10"/>
        <v>0</v>
      </c>
      <c r="C562" s="6">
        <f t="shared" si="11"/>
        <v>4.5825128916454974</v>
      </c>
      <c r="D562" s="147" t="s">
        <v>34</v>
      </c>
      <c r="E562" s="5">
        <v>0</v>
      </c>
      <c r="F562" s="5">
        <v>0</v>
      </c>
      <c r="K562" s="1"/>
      <c r="L562" s="5"/>
      <c r="M562" s="6"/>
      <c r="N562" s="150"/>
      <c r="O562" s="16"/>
      <c r="Q562" s="148"/>
      <c r="R562" s="126"/>
      <c r="S562" s="149"/>
    </row>
    <row r="563" spans="1:19">
      <c r="A563" s="1">
        <v>61454</v>
      </c>
      <c r="B563" s="5">
        <f t="shared" si="10"/>
        <v>0</v>
      </c>
      <c r="C563" s="6">
        <f t="shared" si="11"/>
        <v>4.5749444990378469</v>
      </c>
      <c r="D563" s="147" t="s">
        <v>34</v>
      </c>
      <c r="E563" s="5">
        <v>0</v>
      </c>
      <c r="F563" s="5">
        <v>0</v>
      </c>
      <c r="K563" s="1"/>
      <c r="L563" s="5"/>
      <c r="M563" s="6"/>
      <c r="N563" s="150"/>
      <c r="O563" s="16"/>
      <c r="Q563" s="148"/>
      <c r="R563" s="126"/>
      <c r="S563" s="149"/>
    </row>
    <row r="564" spans="1:19">
      <c r="A564" s="1">
        <v>61484</v>
      </c>
      <c r="B564" s="5">
        <f t="shared" si="10"/>
        <v>0</v>
      </c>
      <c r="C564" s="6">
        <f t="shared" si="11"/>
        <v>4.5673886062459133</v>
      </c>
      <c r="D564" s="147" t="s">
        <v>34</v>
      </c>
      <c r="E564" s="5">
        <v>0</v>
      </c>
      <c r="F564" s="5">
        <v>0</v>
      </c>
      <c r="K564" s="1"/>
      <c r="L564" s="5"/>
      <c r="M564" s="6"/>
      <c r="N564" s="150"/>
      <c r="O564" s="16"/>
      <c r="Q564" s="148"/>
      <c r="R564" s="126"/>
      <c r="S564" s="149"/>
    </row>
    <row r="565" spans="1:19">
      <c r="A565" s="1">
        <v>61515</v>
      </c>
      <c r="B565" s="5">
        <f t="shared" si="10"/>
        <v>0</v>
      </c>
      <c r="C565" s="6">
        <f t="shared" si="11"/>
        <v>4.5598451926252341</v>
      </c>
      <c r="D565" s="147" t="s">
        <v>34</v>
      </c>
      <c r="E565" s="5">
        <v>0</v>
      </c>
      <c r="F565" s="5">
        <v>0</v>
      </c>
      <c r="K565" s="1"/>
      <c r="L565" s="5"/>
      <c r="M565" s="6"/>
      <c r="N565" s="150"/>
      <c r="O565" s="16"/>
      <c r="Q565" s="148"/>
      <c r="R565" s="126"/>
      <c r="S565" s="149"/>
    </row>
    <row r="566" spans="1:19">
      <c r="A566" s="1">
        <v>61545</v>
      </c>
      <c r="B566" s="5">
        <f t="shared" si="10"/>
        <v>0</v>
      </c>
      <c r="C566" s="6">
        <f t="shared" si="11"/>
        <v>4.5523142375654437</v>
      </c>
      <c r="D566" s="147" t="s">
        <v>34</v>
      </c>
      <c r="E566" s="5">
        <v>0</v>
      </c>
      <c r="F566" s="5">
        <v>0</v>
      </c>
      <c r="K566" s="1"/>
      <c r="L566" s="5"/>
      <c r="M566" s="6"/>
      <c r="N566" s="150"/>
      <c r="O566" s="16"/>
      <c r="Q566" s="148"/>
      <c r="R566" s="126"/>
      <c r="S566" s="149"/>
    </row>
    <row r="567" spans="1:19">
      <c r="A567" s="1">
        <v>61576</v>
      </c>
      <c r="B567" s="5">
        <f t="shared" si="10"/>
        <v>0</v>
      </c>
      <c r="C567" s="6">
        <f t="shared" si="11"/>
        <v>4.5447957204902156</v>
      </c>
      <c r="D567" s="147" t="s">
        <v>34</v>
      </c>
      <c r="E567" s="5">
        <v>0</v>
      </c>
      <c r="F567" s="5">
        <v>0</v>
      </c>
      <c r="K567" s="1"/>
      <c r="L567" s="5"/>
      <c r="M567" s="6"/>
      <c r="N567" s="150"/>
      <c r="O567" s="16"/>
      <c r="Q567" s="148"/>
      <c r="R567" s="126"/>
      <c r="S567" s="149"/>
    </row>
    <row r="568" spans="1:19">
      <c r="A568" s="1">
        <v>61607</v>
      </c>
      <c r="B568" s="5">
        <f t="shared" si="10"/>
        <v>0</v>
      </c>
      <c r="C568" s="6">
        <f t="shared" si="11"/>
        <v>4.5372896208572069</v>
      </c>
      <c r="D568" s="147" t="s">
        <v>34</v>
      </c>
      <c r="E568" s="5">
        <v>0</v>
      </c>
      <c r="F568" s="5">
        <v>0</v>
      </c>
      <c r="K568" s="1"/>
      <c r="L568" s="5"/>
      <c r="M568" s="6"/>
      <c r="N568" s="150"/>
      <c r="O568" s="16"/>
      <c r="Q568" s="148"/>
      <c r="R568" s="126"/>
      <c r="S568" s="149"/>
    </row>
    <row r="569" spans="1:19">
      <c r="A569" s="1">
        <v>61637</v>
      </c>
      <c r="B569" s="5">
        <f t="shared" si="10"/>
        <v>0</v>
      </c>
      <c r="C569" s="6">
        <f t="shared" si="11"/>
        <v>4.5297959181580021</v>
      </c>
      <c r="D569" s="147" t="s">
        <v>34</v>
      </c>
      <c r="E569" s="5">
        <v>0</v>
      </c>
      <c r="F569" s="5">
        <v>0</v>
      </c>
      <c r="K569" s="1"/>
      <c r="L569" s="5"/>
      <c r="M569" s="6"/>
      <c r="N569" s="150"/>
      <c r="O569" s="16"/>
      <c r="Q569" s="148"/>
      <c r="R569" s="126"/>
      <c r="S569" s="149"/>
    </row>
    <row r="570" spans="1:19">
      <c r="A570" s="1">
        <v>61668</v>
      </c>
      <c r="B570" s="5">
        <f t="shared" si="10"/>
        <v>0</v>
      </c>
      <c r="C570" s="6">
        <f t="shared" si="11"/>
        <v>4.5223145919180574</v>
      </c>
      <c r="D570" s="147" t="s">
        <v>34</v>
      </c>
      <c r="E570" s="5">
        <v>0</v>
      </c>
      <c r="F570" s="5">
        <v>0</v>
      </c>
      <c r="K570" s="1"/>
      <c r="L570" s="5"/>
      <c r="M570" s="6"/>
      <c r="N570" s="150"/>
      <c r="O570" s="16"/>
      <c r="Q570" s="148"/>
      <c r="R570" s="126"/>
      <c r="S570" s="149"/>
    </row>
    <row r="571" spans="1:19">
      <c r="A571" s="1">
        <v>61698</v>
      </c>
      <c r="B571" s="5">
        <f t="shared" si="10"/>
        <v>0</v>
      </c>
      <c r="C571" s="6">
        <f t="shared" si="11"/>
        <v>4.5148456216966446</v>
      </c>
      <c r="D571" s="147" t="s">
        <v>34</v>
      </c>
      <c r="E571" s="5">
        <v>0</v>
      </c>
      <c r="F571" s="5">
        <v>0</v>
      </c>
      <c r="K571" s="1"/>
      <c r="L571" s="5"/>
      <c r="M571" s="6"/>
      <c r="N571" s="150"/>
      <c r="O571" s="16"/>
      <c r="Q571" s="148"/>
      <c r="R571" s="126"/>
      <c r="S571" s="149"/>
    </row>
    <row r="572" spans="1:19">
      <c r="A572" s="1">
        <v>61729</v>
      </c>
      <c r="B572" s="5">
        <f t="shared" si="10"/>
        <v>0</v>
      </c>
      <c r="C572" s="6">
        <f t="shared" si="11"/>
        <v>4.5073889870867943</v>
      </c>
      <c r="D572" s="147" t="s">
        <v>34</v>
      </c>
      <c r="E572" s="5">
        <v>0</v>
      </c>
      <c r="F572" s="5">
        <v>0</v>
      </c>
      <c r="K572" s="1"/>
      <c r="L572" s="5"/>
      <c r="M572" s="6"/>
      <c r="N572" s="150"/>
      <c r="O572" s="16"/>
      <c r="Q572" s="148"/>
      <c r="R572" s="126"/>
      <c r="S572" s="149"/>
    </row>
    <row r="573" spans="1:19">
      <c r="A573" s="1">
        <v>61760</v>
      </c>
      <c r="B573" s="5">
        <f t="shared" si="10"/>
        <v>0</v>
      </c>
      <c r="C573" s="6">
        <f t="shared" si="11"/>
        <v>4.4999446677152406</v>
      </c>
      <c r="D573" s="147" t="s">
        <v>34</v>
      </c>
      <c r="E573" s="5">
        <v>0</v>
      </c>
      <c r="F573" s="5">
        <v>0</v>
      </c>
      <c r="K573" s="1"/>
      <c r="L573" s="5"/>
      <c r="M573" s="6"/>
      <c r="N573" s="150"/>
      <c r="O573" s="16"/>
      <c r="Q573" s="148"/>
      <c r="R573" s="126"/>
      <c r="S573" s="149"/>
    </row>
    <row r="574" spans="1:19">
      <c r="A574" s="1">
        <v>61788</v>
      </c>
      <c r="B574" s="5">
        <f t="shared" si="10"/>
        <v>0</v>
      </c>
      <c r="C574" s="6">
        <f t="shared" si="11"/>
        <v>4.4925126432423665</v>
      </c>
      <c r="D574" s="147" t="s">
        <v>34</v>
      </c>
      <c r="E574" s="5">
        <v>0</v>
      </c>
      <c r="F574" s="5">
        <v>0</v>
      </c>
      <c r="K574" s="1"/>
      <c r="L574" s="5"/>
      <c r="M574" s="6"/>
      <c r="N574" s="150"/>
      <c r="O574" s="16"/>
      <c r="Q574" s="148"/>
      <c r="R574" s="126"/>
      <c r="S574" s="149"/>
    </row>
    <row r="575" spans="1:19">
      <c r="A575" s="1">
        <v>61819</v>
      </c>
      <c r="B575" s="5">
        <f t="shared" si="10"/>
        <v>0</v>
      </c>
      <c r="C575" s="6">
        <f t="shared" si="11"/>
        <v>4.4850928933621477</v>
      </c>
      <c r="D575" s="147" t="s">
        <v>34</v>
      </c>
      <c r="E575" s="5">
        <v>0</v>
      </c>
      <c r="F575" s="5">
        <v>0</v>
      </c>
      <c r="K575" s="1"/>
      <c r="L575" s="5"/>
      <c r="M575" s="6"/>
      <c r="N575" s="150"/>
      <c r="O575" s="16"/>
      <c r="Q575" s="148"/>
      <c r="R575" s="126"/>
      <c r="S575" s="149"/>
    </row>
    <row r="576" spans="1:19">
      <c r="A576" s="1">
        <v>61849</v>
      </c>
      <c r="B576" s="5">
        <f t="shared" si="10"/>
        <v>0</v>
      </c>
      <c r="C576" s="6">
        <f t="shared" si="11"/>
        <v>4.4776853978020954</v>
      </c>
      <c r="D576" s="147" t="s">
        <v>34</v>
      </c>
      <c r="E576" s="5">
        <v>0</v>
      </c>
      <c r="F576" s="5">
        <v>0</v>
      </c>
      <c r="K576" s="1"/>
      <c r="L576" s="5"/>
      <c r="M576" s="6"/>
      <c r="N576" s="150"/>
      <c r="O576" s="16"/>
      <c r="Q576" s="148"/>
      <c r="R576" s="126"/>
      <c r="S576" s="149"/>
    </row>
    <row r="577" spans="1:19">
      <c r="A577" s="1">
        <v>61880</v>
      </c>
      <c r="B577" s="5">
        <f t="shared" si="10"/>
        <v>0</v>
      </c>
      <c r="C577" s="6">
        <f t="shared" si="11"/>
        <v>4.4702901363232046</v>
      </c>
      <c r="D577" s="147" t="s">
        <v>34</v>
      </c>
      <c r="E577" s="5">
        <v>0</v>
      </c>
      <c r="F577" s="5">
        <v>0</v>
      </c>
      <c r="K577" s="1"/>
      <c r="L577" s="5"/>
      <c r="M577" s="6"/>
      <c r="N577" s="150"/>
      <c r="O577" s="16"/>
      <c r="Q577" s="148"/>
      <c r="R577" s="126"/>
      <c r="S577" s="149"/>
    </row>
    <row r="578" spans="1:19">
      <c r="A578" s="1">
        <v>61910</v>
      </c>
      <c r="B578" s="5">
        <f t="shared" si="10"/>
        <v>0</v>
      </c>
      <c r="C578" s="6">
        <f t="shared" si="11"/>
        <v>4.4629070887198949</v>
      </c>
      <c r="D578" s="147" t="s">
        <v>34</v>
      </c>
      <c r="E578" s="5">
        <v>0</v>
      </c>
      <c r="F578" s="5">
        <v>0</v>
      </c>
      <c r="K578" s="1"/>
      <c r="L578" s="5"/>
      <c r="M578" s="6"/>
      <c r="N578" s="150"/>
      <c r="O578" s="16"/>
      <c r="Q578" s="148"/>
      <c r="R578" s="126"/>
      <c r="S578" s="149"/>
    </row>
    <row r="579" spans="1:19">
      <c r="A579" s="1">
        <v>61941</v>
      </c>
      <c r="B579" s="5">
        <f t="shared" si="10"/>
        <v>0</v>
      </c>
      <c r="C579" s="6">
        <f t="shared" si="11"/>
        <v>4.4555362348199576</v>
      </c>
      <c r="D579" s="147" t="s">
        <v>34</v>
      </c>
      <c r="E579" s="5">
        <v>0</v>
      </c>
      <c r="F579" s="5">
        <v>0</v>
      </c>
      <c r="K579" s="1"/>
      <c r="L579" s="5"/>
      <c r="M579" s="6"/>
      <c r="N579" s="150"/>
      <c r="O579" s="16"/>
      <c r="Q579" s="148"/>
      <c r="R579" s="126"/>
      <c r="S579" s="149"/>
    </row>
    <row r="580" spans="1:19">
      <c r="A580" s="1">
        <v>61972</v>
      </c>
      <c r="B580" s="5">
        <f t="shared" si="10"/>
        <v>0</v>
      </c>
      <c r="C580" s="6">
        <f t="shared" si="11"/>
        <v>4.4481775544845013</v>
      </c>
      <c r="D580" s="147" t="s">
        <v>34</v>
      </c>
      <c r="E580" s="5">
        <v>0</v>
      </c>
      <c r="F580" s="5">
        <v>0</v>
      </c>
      <c r="K580" s="1"/>
      <c r="L580" s="5"/>
      <c r="M580" s="6"/>
      <c r="N580" s="150"/>
      <c r="O580" s="16"/>
      <c r="Q580" s="148"/>
      <c r="R580" s="126"/>
      <c r="S580" s="149"/>
    </row>
    <row r="581" spans="1:19">
      <c r="A581" s="1">
        <v>62002</v>
      </c>
      <c r="B581" s="5">
        <f t="shared" si="10"/>
        <v>0</v>
      </c>
      <c r="C581" s="6">
        <f t="shared" si="11"/>
        <v>4.4408310276078931</v>
      </c>
      <c r="D581" s="147" t="s">
        <v>34</v>
      </c>
      <c r="E581" s="5">
        <v>0</v>
      </c>
      <c r="F581" s="5">
        <v>0</v>
      </c>
      <c r="K581" s="1"/>
      <c r="L581" s="5"/>
      <c r="M581" s="6"/>
      <c r="N581" s="150"/>
      <c r="O581" s="16"/>
      <c r="Q581" s="148"/>
      <c r="R581" s="126"/>
      <c r="S581" s="149"/>
    </row>
    <row r="582" spans="1:19">
      <c r="A582" s="1">
        <v>62033</v>
      </c>
      <c r="B582" s="5">
        <f t="shared" si="10"/>
        <v>0</v>
      </c>
      <c r="C582" s="6">
        <f t="shared" si="11"/>
        <v>4.4334966341177084</v>
      </c>
      <c r="D582" s="147" t="s">
        <v>34</v>
      </c>
      <c r="E582" s="5">
        <v>0</v>
      </c>
      <c r="F582" s="5">
        <v>0</v>
      </c>
      <c r="K582" s="1"/>
      <c r="L582" s="5"/>
      <c r="M582" s="6"/>
      <c r="N582" s="150"/>
      <c r="O582" s="16"/>
      <c r="Q582" s="148"/>
      <c r="R582" s="126"/>
      <c r="S582" s="149"/>
    </row>
    <row r="583" spans="1:19">
      <c r="A583" s="1">
        <v>62063</v>
      </c>
      <c r="B583" s="5">
        <f t="shared" si="10"/>
        <v>0</v>
      </c>
      <c r="C583" s="6">
        <f t="shared" si="11"/>
        <v>4.4261743539746732</v>
      </c>
      <c r="D583" s="147" t="s">
        <v>34</v>
      </c>
      <c r="E583" s="5">
        <v>0</v>
      </c>
      <c r="F583" s="5">
        <v>0</v>
      </c>
      <c r="K583" s="1"/>
      <c r="L583" s="5"/>
      <c r="M583" s="6"/>
      <c r="N583" s="150"/>
      <c r="O583" s="16"/>
      <c r="Q583" s="148"/>
      <c r="R583" s="126"/>
      <c r="S583" s="149"/>
    </row>
    <row r="584" spans="1:19">
      <c r="A584" s="1">
        <v>62094</v>
      </c>
      <c r="B584" s="5">
        <f t="shared" si="10"/>
        <v>0</v>
      </c>
      <c r="C584" s="6">
        <f t="shared" si="11"/>
        <v>4.4188641671726101</v>
      </c>
      <c r="D584" s="147" t="s">
        <v>34</v>
      </c>
      <c r="E584" s="5">
        <v>0</v>
      </c>
      <c r="F584" s="5">
        <v>0</v>
      </c>
      <c r="K584" s="1"/>
      <c r="L584" s="5"/>
      <c r="M584" s="6"/>
      <c r="N584" s="150"/>
      <c r="O584" s="16"/>
      <c r="Q584" s="148"/>
      <c r="R584" s="126"/>
      <c r="S584" s="149"/>
    </row>
    <row r="585" spans="1:19">
      <c r="A585" s="1">
        <v>62125</v>
      </c>
      <c r="B585" s="5">
        <f t="shared" si="10"/>
        <v>0</v>
      </c>
      <c r="C585" s="6">
        <f t="shared" si="11"/>
        <v>4.4115660537383823</v>
      </c>
      <c r="D585" s="147" t="s">
        <v>34</v>
      </c>
      <c r="E585" s="5">
        <v>0</v>
      </c>
      <c r="F585" s="5">
        <v>0</v>
      </c>
      <c r="K585" s="1"/>
      <c r="L585" s="5"/>
      <c r="M585" s="6"/>
      <c r="N585" s="150"/>
      <c r="O585" s="16"/>
      <c r="Q585" s="148"/>
      <c r="R585" s="126"/>
      <c r="S585" s="149"/>
    </row>
    <row r="586" spans="1:19">
      <c r="A586" s="1">
        <v>62153</v>
      </c>
      <c r="B586" s="5">
        <f t="shared" ref="B586:B595" si="12">IF(D586="CAM",E586,F586)</f>
        <v>0</v>
      </c>
      <c r="C586" s="6">
        <f t="shared" si="11"/>
        <v>4.4042799937318424</v>
      </c>
      <c r="D586" s="147" t="s">
        <v>34</v>
      </c>
      <c r="E586" s="5">
        <v>0</v>
      </c>
      <c r="F586" s="5">
        <v>0</v>
      </c>
      <c r="K586" s="1"/>
      <c r="L586" s="5"/>
      <c r="M586" s="6"/>
      <c r="N586" s="150"/>
      <c r="O586" s="16"/>
      <c r="Q586" s="148"/>
      <c r="R586" s="126"/>
      <c r="S586" s="149"/>
    </row>
    <row r="587" spans="1:19">
      <c r="A587" s="1">
        <v>62184</v>
      </c>
      <c r="B587" s="5">
        <f t="shared" si="12"/>
        <v>0</v>
      </c>
      <c r="C587" s="6">
        <f t="shared" si="11"/>
        <v>4.3970059672457733</v>
      </c>
      <c r="D587" s="147" t="s">
        <v>34</v>
      </c>
      <c r="E587" s="5">
        <v>0</v>
      </c>
      <c r="F587" s="5">
        <v>0</v>
      </c>
      <c r="K587" s="1"/>
      <c r="L587" s="5"/>
      <c r="M587" s="6"/>
      <c r="N587" s="150"/>
      <c r="O587" s="16"/>
      <c r="Q587" s="148"/>
      <c r="R587" s="126"/>
      <c r="S587" s="149"/>
    </row>
    <row r="588" spans="1:19">
      <c r="A588" s="1">
        <v>62214</v>
      </c>
      <c r="B588" s="5">
        <f t="shared" si="12"/>
        <v>0</v>
      </c>
      <c r="C588" s="6">
        <f t="shared" si="11"/>
        <v>4.389743954405839</v>
      </c>
      <c r="D588" s="147" t="s">
        <v>34</v>
      </c>
      <c r="E588" s="5">
        <v>0</v>
      </c>
      <c r="F588" s="5">
        <v>0</v>
      </c>
      <c r="K588" s="1"/>
      <c r="L588" s="5"/>
      <c r="M588" s="6"/>
      <c r="N588" s="150"/>
      <c r="O588" s="16"/>
      <c r="Q588" s="148"/>
      <c r="R588" s="126"/>
      <c r="S588" s="149"/>
    </row>
    <row r="589" spans="1:19">
      <c r="A589" s="1">
        <v>62245</v>
      </c>
      <c r="B589" s="5">
        <f t="shared" si="12"/>
        <v>0</v>
      </c>
      <c r="C589" s="6">
        <f t="shared" si="11"/>
        <v>4.3824939353705252</v>
      </c>
      <c r="D589" s="147" t="s">
        <v>34</v>
      </c>
      <c r="E589" s="5">
        <v>0</v>
      </c>
      <c r="F589" s="5">
        <v>0</v>
      </c>
      <c r="K589" s="1"/>
      <c r="L589" s="5"/>
      <c r="M589" s="6"/>
      <c r="N589" s="150"/>
      <c r="O589" s="16"/>
      <c r="Q589" s="148"/>
      <c r="R589" s="126"/>
      <c r="S589" s="149"/>
    </row>
    <row r="590" spans="1:19">
      <c r="A590" s="1">
        <v>62275</v>
      </c>
      <c r="B590" s="5">
        <f t="shared" si="12"/>
        <v>0</v>
      </c>
      <c r="C590" s="6">
        <f t="shared" si="11"/>
        <v>4.3752558903310881</v>
      </c>
      <c r="D590" s="147" t="s">
        <v>34</v>
      </c>
      <c r="E590" s="5">
        <v>0</v>
      </c>
      <c r="F590" s="5">
        <v>0</v>
      </c>
      <c r="K590" s="1"/>
      <c r="L590" s="5"/>
      <c r="M590" s="6"/>
      <c r="N590" s="150"/>
      <c r="O590" s="16"/>
      <c r="Q590" s="148"/>
      <c r="R590" s="126"/>
      <c r="S590" s="149"/>
    </row>
    <row r="591" spans="1:19">
      <c r="A591" s="1">
        <v>62306</v>
      </c>
      <c r="B591" s="5">
        <f t="shared" si="12"/>
        <v>0</v>
      </c>
      <c r="C591" s="6">
        <f t="shared" si="11"/>
        <v>4.3680297995115005</v>
      </c>
      <c r="D591" s="147" t="s">
        <v>34</v>
      </c>
      <c r="E591" s="5">
        <v>0</v>
      </c>
      <c r="F591" s="5">
        <v>0</v>
      </c>
      <c r="K591" s="1"/>
      <c r="L591" s="5"/>
      <c r="M591" s="6"/>
      <c r="N591" s="150"/>
      <c r="O591" s="16"/>
      <c r="Q591" s="148"/>
      <c r="R591" s="126"/>
      <c r="S591" s="149"/>
    </row>
    <row r="592" spans="1:19">
      <c r="A592" s="1">
        <v>62337</v>
      </c>
      <c r="B592" s="5">
        <f t="shared" si="12"/>
        <v>0</v>
      </c>
      <c r="C592" s="6">
        <f t="shared" si="11"/>
        <v>4.3608156431683973</v>
      </c>
      <c r="D592" s="147" t="s">
        <v>34</v>
      </c>
      <c r="E592" s="5">
        <v>0</v>
      </c>
      <c r="F592" s="5">
        <v>0</v>
      </c>
      <c r="K592" s="1"/>
      <c r="L592" s="5"/>
      <c r="M592" s="6"/>
      <c r="N592" s="150"/>
      <c r="O592" s="16"/>
      <c r="Q592" s="148"/>
      <c r="R592" s="126"/>
      <c r="S592" s="149"/>
    </row>
    <row r="593" spans="1:19">
      <c r="A593" s="1">
        <v>62367</v>
      </c>
      <c r="B593" s="5">
        <f t="shared" si="12"/>
        <v>0</v>
      </c>
      <c r="C593" s="6">
        <f t="shared" ref="C593:C595" si="13">C592*(1+(F595-((1+2%)^(1/12)-1)))</f>
        <v>4.3536134015910193</v>
      </c>
      <c r="D593" s="147" t="s">
        <v>34</v>
      </c>
      <c r="E593" s="5">
        <v>0</v>
      </c>
      <c r="F593" s="5">
        <v>0</v>
      </c>
      <c r="K593" s="1"/>
      <c r="L593" s="5"/>
      <c r="M593" s="6"/>
      <c r="N593" s="150"/>
      <c r="O593" s="16"/>
      <c r="Q593" s="148"/>
      <c r="R593" s="126"/>
      <c r="S593" s="149"/>
    </row>
    <row r="594" spans="1:19">
      <c r="A594" s="1">
        <v>62398</v>
      </c>
      <c r="B594" s="5">
        <f t="shared" si="12"/>
        <v>0</v>
      </c>
      <c r="C594" s="6">
        <f t="shared" si="13"/>
        <v>4.3464230551011624</v>
      </c>
      <c r="D594" s="147" t="s">
        <v>34</v>
      </c>
      <c r="E594" s="5">
        <v>0</v>
      </c>
      <c r="F594" s="5">
        <v>0</v>
      </c>
      <c r="K594" s="1"/>
      <c r="L594" s="5"/>
      <c r="M594" s="6"/>
      <c r="N594" s="150"/>
      <c r="O594" s="16"/>
      <c r="Q594" s="148"/>
      <c r="R594" s="126"/>
      <c r="S594" s="149"/>
    </row>
    <row r="595" spans="1:19">
      <c r="A595" s="1">
        <v>62428</v>
      </c>
      <c r="B595" s="5">
        <f t="shared" si="12"/>
        <v>0</v>
      </c>
      <c r="C595" s="6">
        <f t="shared" si="13"/>
        <v>4.3392445840531222</v>
      </c>
      <c r="D595" s="147" t="s">
        <v>34</v>
      </c>
      <c r="E595" s="5">
        <v>0</v>
      </c>
      <c r="F595" s="5">
        <v>0</v>
      </c>
      <c r="K595" s="1"/>
      <c r="L595" s="5"/>
      <c r="M595" s="6"/>
      <c r="N595" s="150"/>
      <c r="O595" s="16"/>
      <c r="Q595" s="148"/>
      <c r="R595" s="126"/>
      <c r="S595" s="149"/>
    </row>
    <row r="596" spans="1:19">
      <c r="A596" s="1"/>
      <c r="B596" s="5"/>
      <c r="C596" s="6"/>
      <c r="D596" s="147"/>
      <c r="E596" s="5"/>
      <c r="F596" s="5"/>
      <c r="K596" s="1"/>
      <c r="L596" s="5"/>
      <c r="M596" s="6"/>
      <c r="N596" s="150"/>
      <c r="O596" s="16"/>
      <c r="Q596" s="148"/>
      <c r="R596" s="126"/>
      <c r="S596" s="149"/>
    </row>
    <row r="597" spans="1:19">
      <c r="A597" s="1"/>
      <c r="B597" s="5"/>
      <c r="C597" s="6"/>
      <c r="D597" s="147"/>
      <c r="E597" s="5"/>
      <c r="F597" s="5"/>
      <c r="K597" s="1"/>
      <c r="L597" s="5"/>
      <c r="M597" s="6"/>
      <c r="N597" s="150"/>
      <c r="O597" s="16"/>
      <c r="Q597" s="148"/>
      <c r="R597" s="126"/>
      <c r="S597" s="149"/>
    </row>
    <row r="598" spans="1:19">
      <c r="A598" s="1"/>
      <c r="B598" s="5"/>
      <c r="C598" s="6"/>
      <c r="D598" s="147"/>
      <c r="E598" s="5"/>
      <c r="F598" s="5"/>
      <c r="K598" s="1"/>
      <c r="L598" s="5"/>
      <c r="M598" s="6"/>
      <c r="N598" s="150"/>
      <c r="O598" s="16"/>
      <c r="Q598" s="148"/>
      <c r="R598" s="126"/>
      <c r="S598" s="149"/>
    </row>
    <row r="599" spans="1:19">
      <c r="A599" s="1"/>
      <c r="B599" s="5"/>
      <c r="C599" s="6"/>
      <c r="D599" s="147"/>
      <c r="E599" s="5"/>
      <c r="F599" s="5"/>
      <c r="K599" s="1"/>
      <c r="L599" s="5"/>
      <c r="M599" s="6"/>
      <c r="N599" s="150"/>
      <c r="O599" s="16"/>
      <c r="Q599" s="148"/>
      <c r="R599" s="126"/>
      <c r="S599" s="149"/>
    </row>
    <row r="600" spans="1:19">
      <c r="A600" s="1"/>
      <c r="B600" s="5"/>
      <c r="C600" s="6"/>
      <c r="D600" s="147"/>
      <c r="E600" s="5"/>
      <c r="F600" s="5"/>
      <c r="K600" s="1"/>
      <c r="L600" s="5"/>
      <c r="M600" s="6"/>
      <c r="N600" s="150"/>
      <c r="O600" s="16"/>
      <c r="Q600" s="148"/>
      <c r="R600" s="126"/>
      <c r="S600" s="149"/>
    </row>
    <row r="601" spans="1:19">
      <c r="A601" s="1"/>
      <c r="B601" s="5"/>
      <c r="C601" s="6"/>
      <c r="D601" s="147"/>
      <c r="E601" s="5"/>
      <c r="F601" s="5"/>
      <c r="K601" s="1"/>
      <c r="L601" s="5"/>
      <c r="M601" s="6"/>
      <c r="N601" s="150"/>
      <c r="O601" s="16"/>
      <c r="Q601" s="148"/>
      <c r="R601" s="126"/>
      <c r="S601" s="149"/>
    </row>
    <row r="602" spans="1:19">
      <c r="A602" s="1"/>
      <c r="B602" s="5"/>
      <c r="C602" s="6"/>
      <c r="D602" s="147"/>
      <c r="E602" s="5"/>
      <c r="F602" s="5"/>
      <c r="K602" s="1"/>
      <c r="L602" s="5"/>
      <c r="M602" s="6"/>
      <c r="N602" s="150"/>
      <c r="O602" s="16"/>
      <c r="Q602" s="148"/>
      <c r="R602" s="126"/>
      <c r="S602" s="149"/>
    </row>
    <row r="603" spans="1:19">
      <c r="A603" s="1"/>
      <c r="B603" s="5"/>
      <c r="C603" s="6"/>
      <c r="D603" s="147"/>
      <c r="E603" s="5"/>
      <c r="F603" s="5"/>
      <c r="K603" s="1"/>
      <c r="L603" s="5"/>
      <c r="M603" s="6"/>
      <c r="N603" s="150"/>
      <c r="O603" s="16"/>
      <c r="Q603" s="148"/>
      <c r="R603" s="126"/>
      <c r="S603" s="149"/>
    </row>
    <row r="604" spans="1:19">
      <c r="A604" s="1"/>
      <c r="B604" s="5"/>
      <c r="C604" s="6"/>
      <c r="D604" s="147"/>
      <c r="E604" s="5"/>
      <c r="F604" s="5"/>
      <c r="K604" s="1"/>
      <c r="L604" s="5"/>
      <c r="M604" s="6"/>
      <c r="N604" s="150"/>
      <c r="O604" s="16"/>
      <c r="Q604" s="148"/>
      <c r="R604" s="126"/>
      <c r="S604" s="149"/>
    </row>
    <row r="605" spans="1:19">
      <c r="A605" s="1"/>
      <c r="B605" s="5"/>
      <c r="C605" s="6"/>
      <c r="D605" s="147"/>
      <c r="E605" s="5"/>
      <c r="F605" s="5"/>
      <c r="K605" s="1"/>
      <c r="L605" s="5"/>
      <c r="M605" s="6"/>
      <c r="N605" s="150"/>
      <c r="O605" s="16"/>
      <c r="Q605" s="148"/>
      <c r="R605" s="126"/>
      <c r="S605" s="149"/>
    </row>
    <row r="606" spans="1:19">
      <c r="A606" s="1"/>
      <c r="B606" s="5"/>
      <c r="C606" s="6"/>
      <c r="D606" s="147"/>
      <c r="E606" s="5"/>
      <c r="F606" s="5"/>
      <c r="K606" s="1"/>
      <c r="L606" s="5"/>
      <c r="M606" s="6"/>
      <c r="N606" s="150"/>
      <c r="O606" s="16"/>
      <c r="Q606" s="148"/>
      <c r="R606" s="126"/>
      <c r="S606" s="149"/>
    </row>
    <row r="607" spans="1:19">
      <c r="A607" s="1"/>
      <c r="B607" s="5"/>
      <c r="C607" s="6"/>
      <c r="D607" s="147"/>
      <c r="E607" s="5"/>
      <c r="F607" s="5"/>
      <c r="K607" s="1"/>
      <c r="L607" s="5"/>
      <c r="M607" s="6"/>
      <c r="N607" s="150"/>
      <c r="O607" s="16"/>
      <c r="Q607" s="148"/>
      <c r="R607" s="126"/>
      <c r="S607" s="149"/>
    </row>
    <row r="608" spans="1:19">
      <c r="A608" s="1"/>
      <c r="B608" s="5"/>
      <c r="C608" s="6"/>
      <c r="D608" s="147"/>
      <c r="E608" s="5"/>
      <c r="F608" s="5"/>
      <c r="K608" s="1"/>
      <c r="L608" s="5"/>
      <c r="M608" s="6"/>
      <c r="N608" s="150"/>
      <c r="O608" s="16"/>
      <c r="Q608" s="148"/>
      <c r="R608" s="126"/>
      <c r="S608" s="149"/>
    </row>
    <row r="609" spans="1:19">
      <c r="A609" s="1"/>
      <c r="B609" s="5"/>
      <c r="C609" s="6"/>
      <c r="D609" s="147"/>
      <c r="E609" s="5"/>
      <c r="F609" s="5"/>
      <c r="K609" s="1"/>
      <c r="L609" s="5"/>
      <c r="M609" s="6"/>
      <c r="N609" s="150"/>
      <c r="O609" s="16"/>
      <c r="Q609" s="148"/>
      <c r="R609" s="126"/>
      <c r="S609" s="149"/>
    </row>
    <row r="610" spans="1:19">
      <c r="A610" s="1"/>
      <c r="B610" s="5"/>
      <c r="C610" s="6"/>
      <c r="D610" s="147"/>
      <c r="E610" s="5"/>
      <c r="F610" s="5"/>
      <c r="K610" s="1"/>
      <c r="L610" s="5"/>
      <c r="M610" s="6"/>
      <c r="N610" s="150"/>
      <c r="O610" s="16"/>
      <c r="Q610" s="148"/>
      <c r="R610" s="126"/>
      <c r="S610" s="149"/>
    </row>
    <row r="611" spans="1:19">
      <c r="A611" s="1"/>
      <c r="B611" s="5"/>
      <c r="C611" s="6"/>
      <c r="D611" s="147"/>
      <c r="E611" s="5"/>
      <c r="F611" s="5"/>
      <c r="K611" s="1"/>
      <c r="L611" s="5"/>
      <c r="M611" s="6"/>
      <c r="N611" s="150"/>
      <c r="O611" s="16"/>
      <c r="Q611" s="148"/>
      <c r="R611" s="126"/>
      <c r="S611" s="149"/>
    </row>
    <row r="612" spans="1:19">
      <c r="A612" s="1"/>
      <c r="B612" s="5"/>
      <c r="C612" s="6"/>
      <c r="D612" s="147"/>
      <c r="E612" s="5"/>
      <c r="F612" s="5"/>
      <c r="K612" s="1"/>
      <c r="L612" s="5"/>
      <c r="M612" s="6"/>
      <c r="N612" s="150"/>
      <c r="O612" s="16"/>
      <c r="Q612" s="148"/>
      <c r="R612" s="126"/>
      <c r="S612" s="149"/>
    </row>
    <row r="613" spans="1:19">
      <c r="A613" s="1"/>
      <c r="B613" s="5"/>
      <c r="C613" s="6"/>
      <c r="D613" s="147"/>
      <c r="E613" s="5"/>
      <c r="F613" s="5"/>
      <c r="K613" s="1"/>
      <c r="L613" s="5"/>
      <c r="M613" s="6"/>
      <c r="N613" s="150"/>
      <c r="O613" s="16"/>
      <c r="Q613" s="148"/>
      <c r="R613" s="126"/>
      <c r="S613" s="149"/>
    </row>
    <row r="614" spans="1:19">
      <c r="A614" s="1"/>
      <c r="B614" s="5"/>
      <c r="C614" s="6"/>
      <c r="D614" s="147"/>
      <c r="E614" s="5"/>
      <c r="F614" s="5"/>
      <c r="K614" s="1"/>
      <c r="L614" s="5"/>
      <c r="M614" s="6"/>
      <c r="N614" s="150"/>
      <c r="O614" s="16"/>
      <c r="Q614" s="148"/>
      <c r="R614" s="126"/>
      <c r="S614" s="149"/>
    </row>
    <row r="615" spans="1:19">
      <c r="A615" s="1"/>
      <c r="B615" s="5"/>
      <c r="C615" s="6"/>
      <c r="D615" s="147"/>
      <c r="E615" s="5"/>
      <c r="F615" s="5"/>
      <c r="K615" s="1"/>
      <c r="L615" s="5"/>
      <c r="M615" s="6"/>
      <c r="N615" s="150"/>
      <c r="O615" s="16"/>
      <c r="Q615" s="148"/>
      <c r="R615" s="126"/>
      <c r="S615" s="149"/>
    </row>
    <row r="616" spans="1:19">
      <c r="A616" s="1"/>
      <c r="B616" s="5"/>
      <c r="C616" s="6"/>
      <c r="D616" s="147"/>
      <c r="E616" s="5"/>
      <c r="F616" s="5"/>
      <c r="K616" s="1"/>
      <c r="L616" s="5"/>
      <c r="M616" s="6"/>
      <c r="N616" s="150"/>
      <c r="O616" s="16"/>
      <c r="Q616" s="148"/>
      <c r="R616" s="126"/>
      <c r="S616" s="149"/>
    </row>
    <row r="617" spans="1:19">
      <c r="A617" s="1"/>
      <c r="B617" s="5"/>
      <c r="C617" s="6"/>
      <c r="D617" s="147"/>
      <c r="E617" s="5"/>
      <c r="F617" s="5"/>
      <c r="K617" s="1"/>
      <c r="L617" s="5"/>
      <c r="M617" s="6"/>
      <c r="N617" s="150"/>
      <c r="O617" s="16"/>
      <c r="Q617" s="148"/>
      <c r="R617" s="126"/>
      <c r="S617" s="149"/>
    </row>
    <row r="618" spans="1:19">
      <c r="A618" s="1"/>
      <c r="B618" s="5"/>
      <c r="C618" s="6"/>
      <c r="D618" s="147"/>
      <c r="E618" s="5"/>
      <c r="F618" s="5"/>
      <c r="K618" s="1"/>
      <c r="L618" s="5"/>
      <c r="M618" s="6"/>
      <c r="N618" s="150"/>
      <c r="O618" s="16"/>
      <c r="Q618" s="148"/>
      <c r="R618" s="126"/>
      <c r="S618" s="149"/>
    </row>
    <row r="619" spans="1:19">
      <c r="A619" s="1"/>
      <c r="B619" s="5"/>
      <c r="C619" s="6"/>
      <c r="D619" s="147"/>
      <c r="E619" s="5"/>
      <c r="F619" s="5"/>
      <c r="K619" s="1"/>
      <c r="L619" s="5"/>
      <c r="M619" s="6"/>
      <c r="N619" s="150"/>
      <c r="O619" s="16"/>
      <c r="Q619" s="148"/>
      <c r="R619" s="126"/>
      <c r="S619" s="149"/>
    </row>
    <row r="620" spans="1:19">
      <c r="A620" s="1"/>
      <c r="B620" s="5"/>
      <c r="C620" s="6"/>
      <c r="D620" s="147"/>
      <c r="E620" s="5"/>
      <c r="F620" s="5"/>
      <c r="K620" s="1"/>
      <c r="L620" s="5"/>
      <c r="M620" s="6"/>
      <c r="N620" s="150"/>
      <c r="O620" s="16"/>
      <c r="Q620" s="148"/>
      <c r="R620" s="126"/>
      <c r="S620" s="149"/>
    </row>
    <row r="621" spans="1:19">
      <c r="A621" s="1"/>
      <c r="B621" s="5"/>
      <c r="C621" s="6"/>
      <c r="D621" s="147"/>
      <c r="E621" s="5"/>
      <c r="F621" s="5"/>
      <c r="K621" s="1"/>
      <c r="L621" s="5"/>
      <c r="M621" s="6"/>
      <c r="N621" s="150"/>
      <c r="O621" s="16"/>
      <c r="Q621" s="148"/>
      <c r="R621" s="126"/>
      <c r="S621" s="149"/>
    </row>
    <row r="622" spans="1:19">
      <c r="A622" s="1"/>
      <c r="B622" s="5"/>
      <c r="C622" s="6"/>
      <c r="D622" s="147"/>
      <c r="E622" s="5"/>
      <c r="F622" s="5"/>
      <c r="K622" s="1"/>
      <c r="L622" s="5"/>
      <c r="M622" s="6"/>
      <c r="N622" s="150"/>
      <c r="O622" s="16"/>
      <c r="Q622" s="148"/>
      <c r="R622" s="126"/>
      <c r="S622" s="149"/>
    </row>
    <row r="623" spans="1:19">
      <c r="A623" s="1"/>
      <c r="B623" s="5"/>
      <c r="C623" s="6"/>
      <c r="D623" s="147"/>
      <c r="E623" s="5"/>
      <c r="F623" s="5"/>
      <c r="K623" s="1"/>
      <c r="L623" s="5"/>
      <c r="M623" s="6"/>
      <c r="N623" s="150"/>
      <c r="O623" s="16"/>
      <c r="Q623" s="148"/>
      <c r="R623" s="126"/>
      <c r="S623" s="149"/>
    </row>
    <row r="624" spans="1:19">
      <c r="A624" s="1"/>
      <c r="B624" s="5"/>
      <c r="C624" s="6"/>
      <c r="D624" s="147"/>
      <c r="E624" s="5"/>
      <c r="F624" s="5"/>
      <c r="K624" s="1"/>
      <c r="L624" s="5"/>
      <c r="M624" s="6"/>
      <c r="N624" s="150"/>
      <c r="O624" s="16"/>
      <c r="Q624" s="148"/>
      <c r="R624" s="126"/>
      <c r="S624" s="149"/>
    </row>
    <row r="625" spans="1:19">
      <c r="A625" s="1"/>
      <c r="B625" s="5"/>
      <c r="C625" s="6"/>
      <c r="D625" s="147"/>
      <c r="E625" s="5"/>
      <c r="F625" s="5"/>
      <c r="K625" s="1"/>
      <c r="L625" s="5"/>
      <c r="M625" s="6"/>
      <c r="N625" s="150"/>
      <c r="O625" s="16"/>
      <c r="Q625" s="148"/>
      <c r="R625" s="126"/>
      <c r="S625" s="149"/>
    </row>
    <row r="626" spans="1:19">
      <c r="A626" s="1"/>
      <c r="B626" s="5"/>
      <c r="C626" s="6"/>
      <c r="D626" s="147"/>
      <c r="E626" s="5"/>
      <c r="F626" s="5"/>
      <c r="K626" s="1"/>
      <c r="L626" s="5"/>
      <c r="M626" s="6"/>
      <c r="N626" s="150"/>
      <c r="O626" s="16"/>
      <c r="Q626" s="148"/>
      <c r="R626" s="126"/>
      <c r="S626" s="149"/>
    </row>
    <row r="627" spans="1:19">
      <c r="A627" s="1"/>
      <c r="B627" s="5"/>
      <c r="C627" s="6"/>
      <c r="D627" s="147"/>
      <c r="E627" s="5"/>
      <c r="F627" s="5"/>
      <c r="K627" s="1"/>
      <c r="L627" s="5"/>
      <c r="M627" s="6"/>
      <c r="N627" s="150"/>
      <c r="O627" s="16"/>
      <c r="Q627" s="148"/>
      <c r="R627" s="126"/>
      <c r="S627" s="149"/>
    </row>
    <row r="628" spans="1:19">
      <c r="A628" s="1"/>
      <c r="B628" s="5"/>
      <c r="C628" s="6"/>
      <c r="D628" s="147"/>
      <c r="E628" s="5"/>
      <c r="F628" s="5"/>
      <c r="K628" s="1"/>
      <c r="L628" s="5"/>
      <c r="M628" s="6"/>
      <c r="N628" s="150"/>
      <c r="O628" s="16"/>
      <c r="Q628" s="148"/>
      <c r="R628" s="126"/>
      <c r="S628" s="149"/>
    </row>
    <row r="629" spans="1:19">
      <c r="A629" s="1"/>
      <c r="B629" s="5"/>
      <c r="C629" s="6"/>
      <c r="D629" s="147"/>
      <c r="E629" s="5"/>
      <c r="F629" s="5"/>
      <c r="K629" s="1"/>
      <c r="L629" s="5"/>
      <c r="M629" s="6"/>
      <c r="N629" s="150"/>
      <c r="O629" s="16"/>
      <c r="Q629" s="148"/>
      <c r="R629" s="126"/>
      <c r="S629" s="149"/>
    </row>
    <row r="630" spans="1:19">
      <c r="A630" s="1"/>
      <c r="B630" s="5"/>
      <c r="C630" s="6"/>
      <c r="D630" s="147"/>
      <c r="E630" s="5"/>
      <c r="F630" s="5"/>
      <c r="K630" s="1"/>
      <c r="L630" s="5"/>
      <c r="M630" s="6"/>
      <c r="N630" s="150"/>
      <c r="O630" s="16"/>
      <c r="Q630" s="148"/>
      <c r="R630" s="126"/>
      <c r="S630" s="149"/>
    </row>
    <row r="631" spans="1:19">
      <c r="A631" s="1"/>
      <c r="B631" s="5"/>
      <c r="C631" s="6"/>
      <c r="D631" s="147"/>
      <c r="E631" s="5"/>
      <c r="F631" s="5"/>
      <c r="K631" s="1"/>
      <c r="L631" s="5"/>
      <c r="M631" s="6"/>
      <c r="N631" s="150"/>
      <c r="O631" s="16"/>
      <c r="Q631" s="148"/>
      <c r="R631" s="126"/>
      <c r="S631" s="149"/>
    </row>
    <row r="632" spans="1:19">
      <c r="A632" s="1"/>
      <c r="B632" s="5"/>
      <c r="C632" s="6"/>
      <c r="D632" s="147"/>
      <c r="E632" s="5"/>
      <c r="F632" s="5"/>
      <c r="K632" s="1"/>
      <c r="L632" s="5"/>
      <c r="M632" s="6"/>
      <c r="N632" s="150"/>
      <c r="O632" s="16"/>
      <c r="Q632" s="148"/>
      <c r="R632" s="126"/>
      <c r="S632" s="149"/>
    </row>
    <row r="633" spans="1:19">
      <c r="A633" s="1"/>
      <c r="B633" s="5"/>
      <c r="C633" s="6"/>
      <c r="D633" s="147"/>
      <c r="E633" s="5"/>
      <c r="F633" s="5"/>
      <c r="K633" s="1"/>
      <c r="L633" s="5"/>
      <c r="M633" s="6"/>
      <c r="N633" s="150"/>
      <c r="O633" s="16"/>
      <c r="Q633" s="148"/>
      <c r="R633" s="126"/>
      <c r="S633" s="149"/>
    </row>
    <row r="634" spans="1:19">
      <c r="A634" s="1"/>
      <c r="B634" s="5"/>
      <c r="C634" s="6"/>
      <c r="D634" s="147"/>
      <c r="E634" s="5"/>
      <c r="F634" s="5"/>
      <c r="K634" s="1"/>
      <c r="L634" s="5"/>
      <c r="M634" s="6"/>
      <c r="N634" s="150"/>
      <c r="O634" s="16"/>
      <c r="Q634" s="148"/>
      <c r="R634" s="126"/>
      <c r="S634" s="149"/>
    </row>
    <row r="635" spans="1:19">
      <c r="A635" s="1"/>
      <c r="B635" s="5"/>
      <c r="C635" s="6"/>
      <c r="D635" s="147"/>
      <c r="E635" s="5"/>
      <c r="F635" s="5"/>
      <c r="K635" s="1"/>
      <c r="L635" s="5"/>
      <c r="M635" s="6"/>
      <c r="N635" s="150"/>
      <c r="O635" s="16"/>
      <c r="Q635" s="148"/>
      <c r="R635" s="126"/>
      <c r="S635" s="149"/>
    </row>
    <row r="636" spans="1:19">
      <c r="A636" s="1"/>
      <c r="B636" s="5"/>
      <c r="C636" s="6"/>
      <c r="D636" s="147"/>
      <c r="E636" s="5"/>
      <c r="F636" s="5"/>
      <c r="K636" s="1"/>
      <c r="L636" s="5"/>
      <c r="M636" s="6"/>
      <c r="N636" s="150"/>
      <c r="O636" s="16"/>
      <c r="Q636" s="148"/>
      <c r="R636" s="126"/>
      <c r="S636" s="149"/>
    </row>
    <row r="637" spans="1:19">
      <c r="A637" s="1"/>
      <c r="B637" s="5"/>
      <c r="C637" s="6"/>
      <c r="D637" s="147"/>
      <c r="E637" s="5"/>
      <c r="F637" s="5"/>
      <c r="K637" s="1"/>
      <c r="L637" s="5"/>
      <c r="M637" s="6"/>
      <c r="N637" s="150"/>
      <c r="O637" s="16"/>
      <c r="Q637" s="148"/>
      <c r="R637" s="126"/>
      <c r="S637" s="149"/>
    </row>
    <row r="638" spans="1:19">
      <c r="A638" s="1"/>
      <c r="B638" s="5"/>
      <c r="C638" s="6"/>
      <c r="D638" s="147"/>
      <c r="E638" s="5"/>
      <c r="F638" s="5"/>
      <c r="K638" s="1"/>
      <c r="L638" s="5"/>
      <c r="M638" s="6"/>
      <c r="N638" s="150"/>
      <c r="O638" s="16"/>
      <c r="Q638" s="148"/>
      <c r="R638" s="126"/>
      <c r="S638" s="149"/>
    </row>
    <row r="639" spans="1:19">
      <c r="A639" s="1"/>
      <c r="B639" s="5"/>
      <c r="C639" s="6"/>
      <c r="D639" s="147"/>
      <c r="E639" s="5"/>
      <c r="F639" s="5"/>
      <c r="K639" s="1"/>
      <c r="L639" s="5"/>
      <c r="M639" s="6"/>
      <c r="N639" s="150"/>
      <c r="O639" s="16"/>
      <c r="Q639" s="148"/>
      <c r="R639" s="126"/>
      <c r="S639" s="149"/>
    </row>
    <row r="640" spans="1:19">
      <c r="A640" s="1"/>
      <c r="B640" s="5"/>
      <c r="C640" s="6"/>
      <c r="D640" s="147"/>
      <c r="E640" s="5"/>
      <c r="F640" s="5"/>
      <c r="K640" s="1"/>
      <c r="L640" s="5"/>
      <c r="M640" s="6"/>
      <c r="N640" s="150"/>
      <c r="O640" s="16"/>
      <c r="Q640" s="148"/>
      <c r="R640" s="126"/>
      <c r="S640" s="149"/>
    </row>
    <row r="641" spans="1:19">
      <c r="A641" s="1"/>
      <c r="B641" s="5"/>
      <c r="C641" s="6"/>
      <c r="D641" s="147"/>
      <c r="E641" s="5"/>
      <c r="F641" s="5"/>
      <c r="K641" s="1"/>
      <c r="L641" s="5"/>
      <c r="M641" s="6"/>
      <c r="N641" s="150"/>
      <c r="O641" s="16"/>
      <c r="Q641" s="148"/>
      <c r="R641" s="126"/>
      <c r="S641" s="149"/>
    </row>
    <row r="642" spans="1:19">
      <c r="A642" s="1"/>
      <c r="B642" s="5"/>
      <c r="C642" s="6"/>
      <c r="D642" s="147"/>
      <c r="E642" s="5"/>
      <c r="F642" s="5"/>
      <c r="K642" s="1"/>
      <c r="L642" s="5"/>
      <c r="M642" s="6"/>
      <c r="N642" s="150"/>
      <c r="O642" s="16"/>
      <c r="Q642" s="148"/>
      <c r="R642" s="126"/>
      <c r="S642" s="149"/>
    </row>
    <row r="643" spans="1:19">
      <c r="A643" s="1"/>
      <c r="B643" s="5"/>
      <c r="C643" s="6"/>
      <c r="D643" s="147"/>
      <c r="E643" s="5"/>
      <c r="F643" s="5"/>
      <c r="K643" s="1"/>
      <c r="L643" s="5"/>
      <c r="M643" s="6"/>
      <c r="N643" s="150"/>
      <c r="O643" s="16"/>
      <c r="Q643" s="148"/>
      <c r="R643" s="126"/>
      <c r="S643" s="149"/>
    </row>
    <row r="644" spans="1:19">
      <c r="A644" s="1"/>
      <c r="B644" s="5"/>
      <c r="C644" s="6"/>
      <c r="D644" s="147"/>
      <c r="E644" s="5"/>
      <c r="F644" s="5"/>
      <c r="K644" s="1"/>
      <c r="L644" s="5"/>
      <c r="M644" s="6"/>
      <c r="N644" s="150"/>
      <c r="O644" s="16"/>
      <c r="Q644" s="148"/>
      <c r="R644" s="126"/>
      <c r="S644" s="149"/>
    </row>
    <row r="645" spans="1:19">
      <c r="A645" s="1"/>
      <c r="B645" s="5"/>
      <c r="C645" s="6"/>
      <c r="D645" s="147"/>
      <c r="E645" s="5"/>
      <c r="F645" s="5"/>
      <c r="K645" s="1"/>
      <c r="L645" s="5"/>
      <c r="M645" s="6"/>
      <c r="N645" s="150"/>
      <c r="O645" s="16"/>
      <c r="Q645" s="148"/>
      <c r="R645" s="126"/>
      <c r="S645" s="149"/>
    </row>
    <row r="646" spans="1:19">
      <c r="A646" s="1"/>
      <c r="B646" s="5"/>
      <c r="C646" s="6"/>
      <c r="D646" s="147"/>
      <c r="E646" s="5"/>
      <c r="F646" s="5"/>
      <c r="K646" s="1"/>
      <c r="L646" s="5"/>
      <c r="M646" s="6"/>
      <c r="N646" s="150"/>
      <c r="O646" s="16"/>
      <c r="Q646" s="148"/>
      <c r="R646" s="126"/>
      <c r="S646" s="149"/>
    </row>
    <row r="647" spans="1:19">
      <c r="A647" s="1"/>
      <c r="B647" s="5"/>
      <c r="C647" s="6"/>
      <c r="D647" s="147"/>
      <c r="E647" s="5"/>
      <c r="F647" s="5"/>
      <c r="K647" s="1"/>
      <c r="L647" s="5"/>
      <c r="M647" s="6"/>
      <c r="N647" s="150"/>
      <c r="O647" s="16"/>
      <c r="Q647" s="148"/>
      <c r="R647" s="126"/>
      <c r="S647" s="149"/>
    </row>
    <row r="648" spans="1:19">
      <c r="A648" s="1"/>
      <c r="B648" s="5"/>
      <c r="C648" s="6"/>
      <c r="D648" s="147"/>
      <c r="E648" s="5"/>
      <c r="F648" s="5"/>
      <c r="K648" s="1"/>
      <c r="L648" s="5"/>
      <c r="M648" s="6"/>
      <c r="N648" s="150"/>
      <c r="O648" s="16"/>
      <c r="Q648" s="148"/>
      <c r="R648" s="126"/>
      <c r="S648" s="149"/>
    </row>
    <row r="649" spans="1:19">
      <c r="A649" s="1"/>
      <c r="B649" s="5"/>
      <c r="C649" s="6"/>
      <c r="D649" s="147"/>
      <c r="E649" s="5"/>
      <c r="F649" s="5"/>
      <c r="K649" s="1"/>
      <c r="L649" s="5"/>
      <c r="M649" s="6"/>
      <c r="N649" s="150"/>
      <c r="O649" s="16"/>
      <c r="Q649" s="148"/>
      <c r="R649" s="126"/>
      <c r="S649" s="149"/>
    </row>
    <row r="650" spans="1:19">
      <c r="A650" s="1"/>
      <c r="B650" s="5"/>
      <c r="C650" s="6"/>
      <c r="D650" s="147"/>
      <c r="E650" s="5"/>
      <c r="F650" s="5"/>
      <c r="K650" s="1"/>
      <c r="L650" s="5"/>
      <c r="M650" s="6"/>
      <c r="N650" s="150"/>
      <c r="O650" s="16"/>
      <c r="Q650" s="148"/>
      <c r="R650" s="126"/>
      <c r="S650" s="149"/>
    </row>
    <row r="651" spans="1:19">
      <c r="A651" s="1"/>
      <c r="B651" s="5"/>
      <c r="C651" s="6"/>
      <c r="D651" s="147"/>
      <c r="E651" s="5"/>
      <c r="F651" s="5"/>
      <c r="K651" s="1"/>
      <c r="L651" s="5"/>
      <c r="M651" s="6"/>
      <c r="N651" s="150"/>
      <c r="O651" s="16"/>
      <c r="Q651" s="148"/>
      <c r="R651" s="126"/>
      <c r="S651" s="149"/>
    </row>
    <row r="652" spans="1:19">
      <c r="A652" s="1"/>
      <c r="B652" s="5"/>
      <c r="C652" s="6"/>
      <c r="D652" s="147"/>
      <c r="E652" s="5"/>
      <c r="F652" s="5"/>
      <c r="K652" s="1"/>
      <c r="L652" s="5"/>
      <c r="M652" s="6"/>
      <c r="N652" s="150"/>
      <c r="O652" s="16"/>
      <c r="Q652" s="148"/>
      <c r="R652" s="126"/>
      <c r="S652" s="149"/>
    </row>
    <row r="653" spans="1:19">
      <c r="B653" s="5"/>
      <c r="C653" s="6">
        <v>9.1575647779999994</v>
      </c>
      <c r="D653" s="147"/>
      <c r="E653" s="5"/>
      <c r="F653" s="5"/>
      <c r="L653" s="5"/>
      <c r="M653" s="6"/>
      <c r="N653" s="150"/>
      <c r="O653" s="16"/>
      <c r="Q653" s="148"/>
      <c r="R653" s="126"/>
      <c r="S653" s="149"/>
    </row>
    <row r="654" spans="1:19">
      <c r="B654" s="5"/>
      <c r="C654" s="6">
        <v>9.1651613269999999</v>
      </c>
      <c r="D654" s="147"/>
      <c r="E654" s="5"/>
      <c r="F654" s="5"/>
      <c r="L654" s="5"/>
      <c r="M654" s="6"/>
      <c r="N654" s="150"/>
      <c r="O654" s="16"/>
      <c r="Q654" s="148"/>
      <c r="R654" s="126"/>
      <c r="S654" s="149"/>
    </row>
    <row r="655" spans="1:19">
      <c r="B655" s="5"/>
      <c r="C655" s="6">
        <v>9.1727641779999995</v>
      </c>
      <c r="D655" s="147"/>
      <c r="E655" s="5"/>
      <c r="F655" s="5"/>
      <c r="L655" s="5"/>
      <c r="M655" s="6"/>
      <c r="N655" s="150"/>
      <c r="O655" s="16"/>
      <c r="Q655" s="148"/>
      <c r="R655" s="126"/>
      <c r="S655" s="149"/>
    </row>
    <row r="656" spans="1:19">
      <c r="B656" s="5"/>
      <c r="C656" s="5"/>
      <c r="D656" s="147"/>
      <c r="E656" s="5"/>
      <c r="F656" s="5"/>
      <c r="L656" s="5"/>
      <c r="M656" s="5"/>
      <c r="N656" s="150"/>
      <c r="O656" s="16"/>
      <c r="Q656" s="148"/>
      <c r="R656" s="126"/>
      <c r="S656" s="149"/>
    </row>
    <row r="657" spans="2:19">
      <c r="B657" s="5"/>
      <c r="C657" s="5"/>
      <c r="D657" s="147"/>
      <c r="E657" s="5"/>
      <c r="F657" s="5"/>
      <c r="L657" s="5"/>
      <c r="M657" s="5"/>
      <c r="N657" s="150"/>
      <c r="O657" s="16"/>
      <c r="Q657" s="148"/>
      <c r="R657" s="126"/>
      <c r="S657" s="149"/>
    </row>
    <row r="658" spans="2:19">
      <c r="B658" s="5"/>
      <c r="C658" s="5"/>
      <c r="D658" s="147"/>
      <c r="E658" s="5"/>
      <c r="F658" s="5"/>
      <c r="L658" s="5"/>
      <c r="M658" s="5"/>
      <c r="N658" s="150"/>
      <c r="O658" s="16"/>
      <c r="Q658" s="148"/>
      <c r="R658" s="126"/>
      <c r="S658" s="149"/>
    </row>
    <row r="659" spans="2:19">
      <c r="B659" s="5"/>
      <c r="C659" s="5"/>
      <c r="D659" s="147"/>
      <c r="E659" s="5"/>
      <c r="F659" s="5"/>
      <c r="L659" s="5"/>
      <c r="M659" s="5"/>
      <c r="N659" s="150"/>
      <c r="O659" s="16"/>
      <c r="Q659" s="148"/>
      <c r="R659" s="126"/>
      <c r="S659" s="149"/>
    </row>
    <row r="660" spans="2:19">
      <c r="B660" s="5"/>
      <c r="C660" s="5"/>
      <c r="D660" s="147"/>
      <c r="E660" s="5"/>
      <c r="F660" s="5"/>
      <c r="L660" s="5"/>
      <c r="M660" s="5"/>
      <c r="N660" s="150"/>
      <c r="O660" s="16"/>
      <c r="Q660" s="148"/>
      <c r="R660" s="126"/>
      <c r="S660" s="149"/>
    </row>
    <row r="661" spans="2:19">
      <c r="B661" s="5"/>
      <c r="C661" s="5"/>
      <c r="D661" s="147"/>
      <c r="E661" s="5"/>
      <c r="F661" s="5"/>
      <c r="L661" s="5"/>
      <c r="M661" s="5"/>
      <c r="N661" s="150"/>
      <c r="O661" s="16"/>
      <c r="Q661" s="148"/>
      <c r="R661" s="126"/>
      <c r="S661" s="149"/>
    </row>
    <row r="662" spans="2:19">
      <c r="B662" s="5"/>
      <c r="C662" s="5"/>
      <c r="D662" s="147"/>
      <c r="E662" s="5"/>
      <c r="F662" s="5"/>
      <c r="L662" s="5"/>
      <c r="M662" s="5"/>
      <c r="N662" s="150"/>
      <c r="O662" s="16"/>
      <c r="Q662" s="148"/>
      <c r="R662" s="126"/>
      <c r="S662" s="149"/>
    </row>
    <row r="663" spans="2:19">
      <c r="B663" s="5"/>
      <c r="C663" s="5"/>
      <c r="D663" s="147"/>
      <c r="E663" s="5"/>
      <c r="F663" s="5"/>
      <c r="L663" s="5"/>
      <c r="M663" s="5"/>
      <c r="N663" s="150"/>
      <c r="O663" s="16"/>
      <c r="Q663" s="148"/>
      <c r="R663" s="126"/>
      <c r="S663" s="149"/>
    </row>
    <row r="664" spans="2:19">
      <c r="B664" s="5"/>
      <c r="C664" s="5"/>
      <c r="D664" s="147"/>
      <c r="E664" s="5"/>
      <c r="F664" s="5"/>
      <c r="L664" s="5"/>
      <c r="M664" s="5"/>
      <c r="N664" s="150"/>
      <c r="O664" s="16"/>
      <c r="Q664" s="148"/>
      <c r="R664" s="126"/>
      <c r="S664" s="149"/>
    </row>
    <row r="665" spans="2:19">
      <c r="B665" s="5"/>
      <c r="C665" s="5"/>
      <c r="D665" s="147"/>
      <c r="E665" s="5"/>
      <c r="F665" s="5"/>
      <c r="L665" s="5"/>
      <c r="M665" s="5"/>
      <c r="N665" s="150"/>
      <c r="O665" s="16"/>
      <c r="Q665" s="148"/>
      <c r="R665" s="126"/>
      <c r="S665" s="149"/>
    </row>
    <row r="666" spans="2:19">
      <c r="B666" s="5"/>
      <c r="C666" s="5"/>
      <c r="D666" s="147"/>
      <c r="E666" s="5"/>
      <c r="F666" s="5"/>
      <c r="L666" s="5"/>
      <c r="M666" s="5"/>
      <c r="N666" s="150"/>
      <c r="O666" s="16"/>
      <c r="Q666" s="148"/>
      <c r="R666" s="126"/>
      <c r="S666" s="149"/>
    </row>
    <row r="667" spans="2:19">
      <c r="B667" s="5"/>
      <c r="C667" s="5"/>
      <c r="D667" s="147"/>
      <c r="E667" s="5"/>
      <c r="F667" s="5"/>
      <c r="L667" s="5"/>
      <c r="M667" s="5"/>
      <c r="N667" s="150"/>
      <c r="O667" s="16"/>
      <c r="Q667" s="148"/>
      <c r="R667" s="126"/>
      <c r="S667" s="149"/>
    </row>
    <row r="668" spans="2:19">
      <c r="B668" s="5"/>
      <c r="C668" s="5"/>
      <c r="D668" s="147"/>
      <c r="E668" s="5"/>
      <c r="F668" s="5"/>
      <c r="L668" s="5"/>
      <c r="M668" s="5"/>
      <c r="N668" s="150"/>
      <c r="O668" s="16"/>
      <c r="Q668" s="148"/>
      <c r="R668" s="126"/>
      <c r="S668" s="149"/>
    </row>
    <row r="669" spans="2:19">
      <c r="B669" s="5"/>
      <c r="C669" s="5"/>
      <c r="D669" s="147"/>
      <c r="E669" s="5"/>
      <c r="F669" s="5"/>
      <c r="L669" s="5"/>
      <c r="M669" s="5"/>
      <c r="N669" s="150"/>
      <c r="O669" s="16"/>
      <c r="Q669" s="148"/>
      <c r="R669" s="126"/>
      <c r="S669" s="149"/>
    </row>
    <row r="670" spans="2:19">
      <c r="B670" s="5"/>
      <c r="C670" s="5"/>
      <c r="D670" s="147"/>
      <c r="E670" s="5"/>
      <c r="F670" s="5"/>
      <c r="L670" s="5"/>
      <c r="M670" s="5"/>
      <c r="N670" s="150"/>
      <c r="O670" s="16"/>
      <c r="Q670" s="148"/>
      <c r="R670" s="126"/>
      <c r="S670" s="149"/>
    </row>
    <row r="671" spans="2:19">
      <c r="B671" s="5"/>
      <c r="C671" s="5"/>
      <c r="D671" s="147"/>
      <c r="E671" s="5"/>
      <c r="F671" s="5"/>
      <c r="L671" s="5"/>
      <c r="M671" s="5"/>
      <c r="N671" s="150"/>
      <c r="O671" s="16"/>
      <c r="Q671" s="148"/>
      <c r="R671" s="126"/>
      <c r="S671" s="149"/>
    </row>
    <row r="672" spans="2:19">
      <c r="B672" s="5"/>
      <c r="C672" s="5"/>
      <c r="D672" s="147"/>
      <c r="E672" s="5"/>
      <c r="F672" s="5"/>
      <c r="L672" s="5"/>
      <c r="M672" s="5"/>
      <c r="N672" s="150"/>
      <c r="O672" s="16"/>
      <c r="Q672" s="148"/>
      <c r="R672" s="126"/>
      <c r="S672" s="149"/>
    </row>
    <row r="673" spans="2:19">
      <c r="B673" s="5"/>
      <c r="C673" s="5"/>
      <c r="D673" s="147"/>
      <c r="E673" s="5"/>
      <c r="F673" s="5"/>
      <c r="L673" s="5"/>
      <c r="M673" s="5"/>
      <c r="N673" s="150"/>
      <c r="O673" s="16"/>
      <c r="Q673" s="148"/>
      <c r="R673" s="126"/>
      <c r="S673" s="149"/>
    </row>
    <row r="674" spans="2:19">
      <c r="B674" s="5"/>
      <c r="C674" s="5"/>
      <c r="D674" s="147"/>
      <c r="E674" s="5"/>
      <c r="F674" s="5"/>
      <c r="L674" s="5"/>
      <c r="M674" s="5"/>
      <c r="N674" s="150"/>
      <c r="O674" s="16"/>
      <c r="Q674" s="148"/>
      <c r="R674" s="126"/>
      <c r="S674" s="149"/>
    </row>
    <row r="675" spans="2:19">
      <c r="B675" s="5"/>
      <c r="C675" s="5"/>
      <c r="D675" s="147"/>
      <c r="E675" s="5"/>
      <c r="F675" s="5"/>
      <c r="L675" s="5"/>
      <c r="M675" s="5"/>
      <c r="N675" s="150"/>
      <c r="O675" s="16"/>
      <c r="Q675" s="148"/>
      <c r="R675" s="126"/>
      <c r="S675" s="149"/>
    </row>
    <row r="676" spans="2:19">
      <c r="B676" s="5"/>
      <c r="C676" s="5"/>
      <c r="D676" s="147"/>
      <c r="E676" s="5"/>
      <c r="F676" s="5"/>
      <c r="L676" s="5"/>
      <c r="M676" s="5"/>
      <c r="N676" s="150"/>
      <c r="O676" s="16"/>
      <c r="Q676" s="148"/>
      <c r="R676" s="126"/>
      <c r="S676" s="149"/>
    </row>
    <row r="677" spans="2:19">
      <c r="B677" s="5"/>
      <c r="C677" s="5"/>
      <c r="D677" s="147"/>
      <c r="E677" s="5"/>
      <c r="F677" s="5"/>
      <c r="L677" s="5"/>
      <c r="M677" s="5"/>
      <c r="N677" s="150"/>
      <c r="O677" s="16"/>
      <c r="Q677" s="148"/>
      <c r="R677" s="126"/>
      <c r="S677" s="149"/>
    </row>
    <row r="678" spans="2:19">
      <c r="B678" s="5"/>
      <c r="C678" s="5"/>
      <c r="D678" s="147"/>
      <c r="E678" s="5"/>
      <c r="F678" s="5"/>
      <c r="L678" s="5"/>
      <c r="M678" s="5"/>
      <c r="N678" s="150"/>
      <c r="O678" s="16"/>
      <c r="Q678" s="148"/>
      <c r="R678" s="126"/>
      <c r="S678" s="149"/>
    </row>
    <row r="679" spans="2:19">
      <c r="B679" s="5"/>
      <c r="C679" s="5"/>
      <c r="D679" s="147"/>
      <c r="E679" s="5"/>
      <c r="F679" s="5"/>
      <c r="L679" s="5"/>
      <c r="M679" s="5"/>
      <c r="N679" s="150"/>
      <c r="O679" s="16"/>
      <c r="Q679" s="148"/>
      <c r="R679" s="126"/>
      <c r="S679" s="149"/>
    </row>
    <row r="680" spans="2:19">
      <c r="B680" s="5"/>
      <c r="C680" s="5"/>
      <c r="D680" s="147"/>
      <c r="E680" s="5"/>
      <c r="F680" s="5"/>
      <c r="L680" s="5"/>
      <c r="M680" s="5"/>
      <c r="N680" s="150"/>
      <c r="O680" s="16"/>
      <c r="Q680" s="148"/>
      <c r="R680" s="126"/>
      <c r="S680" s="149"/>
    </row>
    <row r="681" spans="2:19">
      <c r="B681" s="5"/>
      <c r="C681" s="5"/>
      <c r="D681" s="147"/>
      <c r="E681" s="5"/>
      <c r="F681" s="5"/>
      <c r="L681" s="5"/>
      <c r="M681" s="5"/>
      <c r="N681" s="150"/>
      <c r="O681" s="16"/>
      <c r="Q681" s="148"/>
      <c r="R681" s="126"/>
      <c r="S681" s="149"/>
    </row>
    <row r="682" spans="2:19">
      <c r="B682" s="5"/>
      <c r="C682" s="5"/>
      <c r="D682" s="147"/>
      <c r="E682" s="5"/>
      <c r="F682" s="5"/>
      <c r="L682" s="5"/>
      <c r="M682" s="5"/>
      <c r="N682" s="150"/>
      <c r="O682" s="16"/>
      <c r="Q682" s="148"/>
      <c r="R682" s="126"/>
      <c r="S682" s="149"/>
    </row>
    <row r="683" spans="2:19">
      <c r="B683" s="5"/>
      <c r="C683" s="5"/>
      <c r="D683" s="147"/>
      <c r="E683" s="5"/>
      <c r="F683" s="5"/>
      <c r="L683" s="5"/>
      <c r="M683" s="5"/>
      <c r="N683" s="150"/>
      <c r="O683" s="16"/>
      <c r="Q683" s="148"/>
      <c r="R683" s="126"/>
      <c r="S683" s="149"/>
    </row>
    <row r="684" spans="2:19">
      <c r="B684" s="5"/>
      <c r="C684" s="5"/>
      <c r="D684" s="147"/>
      <c r="E684" s="5"/>
      <c r="F684" s="5"/>
      <c r="L684" s="5"/>
      <c r="M684" s="5"/>
      <c r="N684" s="150"/>
      <c r="O684" s="16"/>
      <c r="Q684" s="148"/>
      <c r="R684" s="126"/>
      <c r="S684" s="149"/>
    </row>
    <row r="685" spans="2:19">
      <c r="B685" s="5"/>
      <c r="C685" s="5"/>
      <c r="D685" s="147"/>
      <c r="E685" s="5"/>
      <c r="F685" s="5"/>
      <c r="L685" s="5"/>
      <c r="M685" s="5"/>
      <c r="N685" s="150"/>
      <c r="O685" s="16"/>
      <c r="Q685" s="148"/>
      <c r="R685" s="126"/>
      <c r="S685" s="149"/>
    </row>
    <row r="686" spans="2:19">
      <c r="B686" s="5"/>
      <c r="C686" s="5"/>
      <c r="D686" s="147"/>
      <c r="E686" s="5"/>
      <c r="F686" s="5"/>
      <c r="L686" s="5"/>
      <c r="M686" s="5"/>
      <c r="N686" s="150"/>
      <c r="O686" s="16"/>
      <c r="Q686" s="148"/>
      <c r="R686" s="126"/>
      <c r="S686" s="149"/>
    </row>
    <row r="687" spans="2:19">
      <c r="B687" s="5"/>
      <c r="C687" s="5"/>
      <c r="D687" s="147"/>
      <c r="E687" s="5"/>
      <c r="F687" s="5"/>
      <c r="L687" s="5"/>
      <c r="M687" s="5"/>
      <c r="N687" s="150"/>
      <c r="O687" s="16"/>
      <c r="Q687" s="148"/>
      <c r="R687" s="126"/>
      <c r="S687" s="149"/>
    </row>
    <row r="688" spans="2:19">
      <c r="B688" s="5"/>
      <c r="C688" s="5"/>
      <c r="D688" s="147"/>
      <c r="E688" s="5"/>
      <c r="F688" s="5"/>
      <c r="L688" s="5"/>
      <c r="M688" s="5"/>
      <c r="N688" s="150"/>
      <c r="O688" s="16"/>
      <c r="Q688" s="148"/>
      <c r="R688" s="126"/>
      <c r="S688" s="149"/>
    </row>
    <row r="689" spans="2:19">
      <c r="B689" s="5"/>
      <c r="C689" s="5"/>
      <c r="D689" s="147"/>
      <c r="E689" s="5"/>
      <c r="F689" s="5"/>
      <c r="L689" s="5"/>
      <c r="M689" s="5"/>
      <c r="N689" s="150"/>
      <c r="O689" s="16"/>
      <c r="Q689" s="148"/>
      <c r="R689" s="126"/>
      <c r="S689" s="149"/>
    </row>
    <row r="690" spans="2:19">
      <c r="B690" s="5"/>
      <c r="C690" s="5"/>
      <c r="D690" s="147"/>
      <c r="E690" s="5"/>
      <c r="F690" s="5"/>
      <c r="L690" s="5"/>
      <c r="M690" s="5"/>
      <c r="N690" s="150"/>
      <c r="O690" s="16"/>
      <c r="Q690" s="148"/>
      <c r="R690" s="126"/>
      <c r="S690" s="149"/>
    </row>
    <row r="691" spans="2:19">
      <c r="B691" s="5"/>
      <c r="C691" s="5"/>
      <c r="D691" s="147"/>
      <c r="E691" s="5"/>
      <c r="F691" s="5"/>
      <c r="L691" s="5"/>
      <c r="M691" s="5"/>
      <c r="N691" s="150"/>
      <c r="O691" s="16"/>
      <c r="Q691" s="148"/>
      <c r="R691" s="126"/>
      <c r="S691" s="149"/>
    </row>
    <row r="692" spans="2:19">
      <c r="B692" s="5"/>
      <c r="C692" s="5"/>
      <c r="D692" s="147"/>
      <c r="E692" s="5"/>
      <c r="F692" s="5"/>
      <c r="L692" s="5"/>
      <c r="M692" s="5"/>
      <c r="N692" s="150"/>
      <c r="O692" s="16"/>
      <c r="Q692" s="148"/>
      <c r="R692" s="126"/>
      <c r="S692" s="149"/>
    </row>
    <row r="693" spans="2:19">
      <c r="B693" s="5"/>
      <c r="C693" s="5"/>
      <c r="D693" s="147"/>
      <c r="E693" s="5"/>
      <c r="F693" s="5"/>
      <c r="L693" s="5"/>
      <c r="M693" s="5"/>
      <c r="N693" s="150"/>
      <c r="O693" s="16"/>
      <c r="Q693" s="148"/>
      <c r="R693" s="126"/>
      <c r="S693" s="149"/>
    </row>
    <row r="694" spans="2:19">
      <c r="B694" s="5"/>
      <c r="C694" s="5"/>
      <c r="D694" s="147"/>
      <c r="E694" s="5"/>
      <c r="F694" s="5"/>
      <c r="L694" s="5"/>
      <c r="M694" s="5"/>
      <c r="N694" s="150"/>
      <c r="O694" s="16"/>
      <c r="Q694" s="148"/>
      <c r="R694" s="126"/>
      <c r="S694" s="149"/>
    </row>
    <row r="695" spans="2:19">
      <c r="B695" s="5"/>
      <c r="C695" s="5"/>
      <c r="D695" s="147"/>
      <c r="E695" s="5"/>
      <c r="F695" s="5"/>
      <c r="L695" s="5"/>
      <c r="M695" s="5"/>
      <c r="N695" s="150"/>
      <c r="O695" s="16"/>
      <c r="Q695" s="148"/>
      <c r="R695" s="126"/>
      <c r="S695" s="149"/>
    </row>
    <row r="696" spans="2:19">
      <c r="B696" s="5"/>
      <c r="C696" s="5"/>
      <c r="D696" s="147"/>
      <c r="E696" s="5"/>
      <c r="F696" s="5"/>
      <c r="L696" s="5"/>
      <c r="M696" s="5"/>
      <c r="N696" s="150"/>
      <c r="O696" s="16"/>
      <c r="Q696" s="148"/>
      <c r="R696" s="126"/>
      <c r="S696" s="149"/>
    </row>
    <row r="697" spans="2:19">
      <c r="B697" s="5"/>
      <c r="C697" s="5"/>
      <c r="D697" s="147"/>
      <c r="E697" s="5"/>
      <c r="F697" s="5"/>
      <c r="L697" s="5"/>
      <c r="M697" s="5"/>
      <c r="N697" s="150"/>
      <c r="O697" s="16"/>
      <c r="Q697" s="148"/>
      <c r="R697" s="126"/>
      <c r="S697" s="149"/>
    </row>
    <row r="698" spans="2:19">
      <c r="B698" s="5"/>
      <c r="C698" s="5"/>
      <c r="D698" s="147"/>
      <c r="E698" s="5"/>
      <c r="F698" s="5"/>
      <c r="L698" s="5"/>
      <c r="M698" s="5"/>
      <c r="N698" s="150"/>
      <c r="O698" s="16"/>
      <c r="Q698" s="148"/>
      <c r="R698" s="126"/>
      <c r="S698" s="149"/>
    </row>
    <row r="699" spans="2:19">
      <c r="B699" s="5"/>
      <c r="C699" s="5"/>
      <c r="D699" s="147"/>
      <c r="E699" s="5"/>
      <c r="F699" s="5"/>
      <c r="L699" s="5"/>
      <c r="M699" s="5"/>
      <c r="N699" s="150"/>
      <c r="O699" s="16"/>
      <c r="Q699" s="148"/>
      <c r="R699" s="126"/>
      <c r="S699" s="149"/>
    </row>
    <row r="700" spans="2:19">
      <c r="B700" s="5"/>
      <c r="C700" s="5"/>
      <c r="D700" s="147"/>
      <c r="E700" s="5"/>
      <c r="F700" s="5"/>
      <c r="L700" s="5"/>
      <c r="M700" s="5"/>
      <c r="N700" s="150"/>
      <c r="O700" s="16"/>
      <c r="Q700" s="148"/>
      <c r="R700" s="126"/>
      <c r="S700" s="149"/>
    </row>
    <row r="701" spans="2:19">
      <c r="B701" s="5"/>
      <c r="C701" s="5"/>
      <c r="D701" s="147"/>
      <c r="E701" s="5"/>
      <c r="F701" s="5"/>
      <c r="L701" s="5"/>
      <c r="M701" s="5"/>
      <c r="N701" s="150"/>
      <c r="O701" s="16"/>
      <c r="Q701" s="148"/>
      <c r="R701" s="126"/>
      <c r="S701" s="149"/>
    </row>
    <row r="702" spans="2:19">
      <c r="B702" s="5"/>
      <c r="C702" s="5"/>
      <c r="D702" s="147"/>
      <c r="E702" s="5"/>
      <c r="F702" s="5"/>
      <c r="L702" s="5"/>
      <c r="M702" s="5"/>
      <c r="N702" s="150"/>
      <c r="O702" s="16"/>
      <c r="Q702" s="148"/>
      <c r="R702" s="126"/>
      <c r="S702" s="149"/>
    </row>
    <row r="703" spans="2:19">
      <c r="B703" s="5"/>
      <c r="C703" s="5"/>
      <c r="D703" s="147"/>
      <c r="E703" s="5"/>
      <c r="F703" s="5"/>
      <c r="L703" s="5"/>
      <c r="M703" s="5"/>
      <c r="N703" s="150"/>
      <c r="O703" s="16"/>
      <c r="Q703" s="148"/>
      <c r="R703" s="126"/>
      <c r="S703" s="149"/>
    </row>
    <row r="704" spans="2:19">
      <c r="B704" s="5"/>
      <c r="C704" s="5"/>
      <c r="D704" s="147"/>
      <c r="E704" s="5"/>
      <c r="F704" s="5"/>
      <c r="L704" s="5"/>
      <c r="M704" s="5"/>
      <c r="N704" s="150"/>
      <c r="O704" s="16"/>
      <c r="Q704" s="148"/>
      <c r="R704" s="126"/>
      <c r="S704" s="149"/>
    </row>
    <row r="705" spans="2:19">
      <c r="B705" s="5"/>
      <c r="C705" s="5"/>
      <c r="D705" s="147"/>
      <c r="E705" s="5"/>
      <c r="F705" s="5"/>
      <c r="L705" s="5"/>
      <c r="M705" s="5"/>
      <c r="N705" s="150"/>
      <c r="O705" s="16"/>
      <c r="Q705" s="148"/>
      <c r="R705" s="126"/>
      <c r="S705" s="149"/>
    </row>
    <row r="706" spans="2:19">
      <c r="B706" s="5"/>
      <c r="C706" s="5"/>
      <c r="D706" s="147"/>
      <c r="E706" s="5"/>
      <c r="F706" s="5"/>
      <c r="L706" s="5"/>
      <c r="M706" s="5"/>
      <c r="N706" s="150"/>
      <c r="O706" s="16"/>
      <c r="Q706" s="148"/>
      <c r="R706" s="126"/>
      <c r="S706" s="149"/>
    </row>
    <row r="707" spans="2:19">
      <c r="B707" s="5"/>
      <c r="C707" s="5"/>
      <c r="D707" s="147"/>
      <c r="E707" s="5"/>
      <c r="F707" s="5"/>
      <c r="L707" s="5"/>
      <c r="M707" s="5"/>
      <c r="N707" s="150"/>
      <c r="O707" s="16"/>
      <c r="Q707" s="148"/>
      <c r="R707" s="126"/>
      <c r="S707" s="149"/>
    </row>
    <row r="708" spans="2:19">
      <c r="B708" s="5"/>
      <c r="C708" s="5"/>
      <c r="D708" s="147"/>
      <c r="E708" s="5"/>
      <c r="F708" s="5"/>
      <c r="L708" s="5"/>
      <c r="M708" s="5"/>
      <c r="N708" s="150"/>
      <c r="O708" s="16"/>
      <c r="Q708" s="148"/>
      <c r="R708" s="126"/>
      <c r="S708" s="149"/>
    </row>
    <row r="709" spans="2:19">
      <c r="B709" s="5"/>
      <c r="C709" s="5"/>
      <c r="D709" s="147"/>
      <c r="E709" s="5"/>
      <c r="F709" s="5"/>
      <c r="L709" s="5"/>
      <c r="M709" s="5"/>
      <c r="N709" s="150"/>
      <c r="O709" s="16"/>
      <c r="Q709" s="148"/>
      <c r="R709" s="126"/>
      <c r="S709" s="149"/>
    </row>
    <row r="710" spans="2:19">
      <c r="B710" s="5"/>
      <c r="C710" s="5"/>
      <c r="D710" s="147"/>
      <c r="E710" s="5"/>
      <c r="F710" s="5"/>
      <c r="L710" s="5"/>
      <c r="M710" s="5"/>
      <c r="N710" s="150"/>
      <c r="O710" s="16"/>
      <c r="Q710" s="148"/>
      <c r="R710" s="126"/>
      <c r="S710" s="149"/>
    </row>
    <row r="711" spans="2:19">
      <c r="B711" s="5"/>
      <c r="C711" s="5"/>
      <c r="D711" s="147"/>
      <c r="E711" s="5"/>
      <c r="F711" s="5"/>
      <c r="L711" s="5"/>
      <c r="M711" s="5"/>
      <c r="N711" s="150"/>
      <c r="O711" s="16"/>
      <c r="Q711" s="148"/>
      <c r="R711" s="126"/>
      <c r="S711" s="149"/>
    </row>
    <row r="712" spans="2:19">
      <c r="B712" s="5"/>
      <c r="C712" s="5"/>
      <c r="D712" s="147"/>
      <c r="E712" s="5"/>
      <c r="F712" s="5"/>
      <c r="L712" s="5"/>
      <c r="M712" s="5"/>
      <c r="N712" s="150"/>
      <c r="O712" s="16"/>
      <c r="Q712" s="148"/>
      <c r="R712" s="126"/>
      <c r="S712" s="149"/>
    </row>
    <row r="713" spans="2:19">
      <c r="B713" s="5"/>
      <c r="C713" s="5"/>
      <c r="D713" s="147"/>
      <c r="E713" s="5"/>
      <c r="F713" s="5"/>
      <c r="L713" s="5"/>
      <c r="M713" s="5"/>
      <c r="N713" s="150"/>
      <c r="O713" s="16"/>
      <c r="Q713" s="148"/>
      <c r="R713" s="126"/>
      <c r="S713" s="149"/>
    </row>
    <row r="714" spans="2:19">
      <c r="B714" s="5"/>
      <c r="C714" s="5"/>
      <c r="D714" s="147"/>
      <c r="E714" s="5"/>
      <c r="F714" s="5"/>
      <c r="L714" s="5"/>
      <c r="M714" s="5"/>
      <c r="N714" s="150"/>
      <c r="O714" s="16"/>
      <c r="Q714" s="148"/>
      <c r="R714" s="126"/>
      <c r="S714" s="149"/>
    </row>
    <row r="715" spans="2:19">
      <c r="B715" s="5"/>
      <c r="C715" s="5"/>
      <c r="D715" s="147"/>
      <c r="E715" s="5"/>
      <c r="F715" s="5"/>
      <c r="L715" s="5"/>
      <c r="M715" s="5"/>
      <c r="N715" s="150"/>
      <c r="O715" s="16"/>
      <c r="Q715" s="148"/>
      <c r="R715" s="126"/>
      <c r="S715" s="149"/>
    </row>
    <row r="716" spans="2:19">
      <c r="B716" s="5"/>
      <c r="C716" s="5"/>
      <c r="D716" s="147"/>
      <c r="E716" s="5"/>
      <c r="F716" s="5"/>
      <c r="L716" s="5"/>
      <c r="M716" s="5"/>
      <c r="N716" s="150"/>
      <c r="O716" s="16"/>
      <c r="Q716" s="148"/>
      <c r="R716" s="126"/>
      <c r="S716" s="149"/>
    </row>
    <row r="717" spans="2:19">
      <c r="B717" s="5"/>
      <c r="C717" s="5"/>
      <c r="D717" s="147"/>
      <c r="E717" s="5"/>
      <c r="F717" s="5"/>
      <c r="L717" s="5"/>
      <c r="M717" s="5"/>
      <c r="N717" s="150"/>
      <c r="O717" s="16"/>
      <c r="Q717" s="148"/>
      <c r="R717" s="126"/>
      <c r="S717" s="149"/>
    </row>
    <row r="718" spans="2:19">
      <c r="B718" s="5"/>
      <c r="C718" s="5"/>
      <c r="D718" s="147"/>
      <c r="E718" s="5"/>
      <c r="F718" s="5"/>
      <c r="L718" s="5"/>
      <c r="M718" s="5"/>
      <c r="N718" s="150"/>
      <c r="O718" s="16"/>
      <c r="Q718" s="148"/>
      <c r="R718" s="126"/>
      <c r="S718" s="149"/>
    </row>
    <row r="719" spans="2:19">
      <c r="B719" s="5"/>
      <c r="C719" s="5"/>
      <c r="D719" s="147"/>
      <c r="E719" s="5"/>
      <c r="F719" s="5"/>
      <c r="L719" s="5"/>
      <c r="M719" s="5"/>
      <c r="N719" s="150"/>
      <c r="O719" s="16"/>
      <c r="Q719" s="148"/>
      <c r="R719" s="126"/>
      <c r="S719" s="149"/>
    </row>
    <row r="720" spans="2:19">
      <c r="B720" s="5"/>
      <c r="C720" s="5"/>
      <c r="D720" s="147"/>
      <c r="E720" s="5"/>
      <c r="F720" s="5"/>
      <c r="L720" s="5"/>
      <c r="M720" s="5"/>
      <c r="N720" s="150"/>
      <c r="O720" s="16"/>
      <c r="Q720" s="148"/>
      <c r="R720" s="126"/>
      <c r="S720" s="149"/>
    </row>
    <row r="721" spans="2:19">
      <c r="B721" s="5"/>
      <c r="C721" s="5"/>
      <c r="D721" s="147"/>
      <c r="E721" s="5"/>
      <c r="F721" s="5"/>
      <c r="L721" s="5"/>
      <c r="M721" s="5"/>
      <c r="N721" s="150"/>
      <c r="O721" s="16"/>
      <c r="Q721" s="148"/>
      <c r="R721" s="126"/>
      <c r="S721" s="149"/>
    </row>
    <row r="722" spans="2:19">
      <c r="B722" s="5"/>
      <c r="C722" s="5"/>
      <c r="D722" s="147"/>
      <c r="E722" s="5"/>
      <c r="F722" s="5"/>
      <c r="L722" s="5"/>
      <c r="M722" s="5"/>
      <c r="N722" s="150"/>
      <c r="O722" s="16"/>
      <c r="Q722" s="148"/>
      <c r="R722" s="126"/>
      <c r="S722" s="149"/>
    </row>
    <row r="723" spans="2:19">
      <c r="B723" s="5"/>
      <c r="C723" s="5"/>
      <c r="D723" s="147"/>
      <c r="E723" s="5"/>
      <c r="F723" s="5"/>
      <c r="L723" s="5"/>
      <c r="M723" s="5"/>
      <c r="N723" s="150"/>
      <c r="O723" s="16"/>
      <c r="Q723" s="148"/>
      <c r="R723" s="126"/>
      <c r="S723" s="149"/>
    </row>
    <row r="724" spans="2:19">
      <c r="B724" s="5"/>
      <c r="C724" s="5"/>
      <c r="D724" s="147"/>
      <c r="E724" s="5"/>
      <c r="F724" s="5"/>
      <c r="L724" s="5"/>
      <c r="M724" s="5"/>
      <c r="N724" s="150"/>
      <c r="O724" s="16"/>
      <c r="Q724" s="148"/>
      <c r="R724" s="126"/>
      <c r="S724" s="149"/>
    </row>
    <row r="725" spans="2:19">
      <c r="B725" s="5"/>
      <c r="C725" s="5"/>
      <c r="D725" s="147"/>
      <c r="E725" s="5"/>
      <c r="F725" s="5"/>
      <c r="L725" s="5"/>
      <c r="M725" s="5"/>
      <c r="N725" s="150"/>
      <c r="O725" s="16"/>
      <c r="Q725" s="148"/>
      <c r="R725" s="126"/>
      <c r="S725" s="149"/>
    </row>
    <row r="726" spans="2:19">
      <c r="B726" s="5"/>
      <c r="C726" s="5"/>
      <c r="D726" s="147"/>
      <c r="E726" s="5"/>
      <c r="F726" s="5"/>
      <c r="L726" s="5"/>
      <c r="M726" s="5"/>
      <c r="N726" s="150"/>
      <c r="O726" s="16"/>
      <c r="Q726" s="148"/>
      <c r="R726" s="126"/>
      <c r="S726" s="149"/>
    </row>
    <row r="727" spans="2:19">
      <c r="B727" s="5"/>
      <c r="C727" s="5"/>
      <c r="D727" s="147"/>
      <c r="E727" s="5"/>
      <c r="F727" s="5"/>
      <c r="L727" s="5"/>
      <c r="M727" s="5"/>
      <c r="N727" s="150"/>
      <c r="O727" s="16"/>
      <c r="Q727" s="148"/>
      <c r="R727" s="126"/>
      <c r="S727" s="149"/>
    </row>
    <row r="728" spans="2:19">
      <c r="B728" s="5"/>
      <c r="C728" s="5"/>
      <c r="D728" s="147"/>
      <c r="E728" s="5"/>
      <c r="F728" s="5"/>
      <c r="L728" s="5"/>
      <c r="M728" s="5"/>
      <c r="N728" s="150"/>
      <c r="O728" s="16"/>
      <c r="Q728" s="148"/>
      <c r="R728" s="126"/>
      <c r="S728" s="149"/>
    </row>
    <row r="729" spans="2:19">
      <c r="B729" s="5"/>
      <c r="C729" s="5"/>
      <c r="D729" s="147"/>
      <c r="E729" s="5"/>
      <c r="F729" s="5"/>
      <c r="L729" s="5"/>
      <c r="M729" s="5"/>
      <c r="N729" s="150"/>
      <c r="O729" s="16"/>
      <c r="Q729" s="148"/>
      <c r="R729" s="126"/>
      <c r="S729" s="149"/>
    </row>
    <row r="730" spans="2:19">
      <c r="B730" s="5"/>
      <c r="C730" s="5"/>
      <c r="D730" s="147"/>
      <c r="E730" s="5"/>
      <c r="F730" s="5"/>
      <c r="L730" s="5"/>
      <c r="M730" s="5"/>
      <c r="N730" s="150"/>
      <c r="O730" s="16"/>
      <c r="Q730" s="148"/>
      <c r="R730" s="126"/>
      <c r="S730" s="149"/>
    </row>
    <row r="731" spans="2:19">
      <c r="B731" s="5"/>
      <c r="C731" s="5"/>
      <c r="D731" s="147"/>
      <c r="E731" s="5"/>
      <c r="F731" s="5"/>
      <c r="L731" s="5"/>
      <c r="M731" s="5"/>
      <c r="N731" s="150"/>
      <c r="O731" s="16"/>
      <c r="Q731" s="148"/>
      <c r="R731" s="126"/>
      <c r="S731" s="149"/>
    </row>
    <row r="732" spans="2:19">
      <c r="B732" s="5"/>
      <c r="C732" s="5"/>
      <c r="D732" s="147"/>
      <c r="E732" s="5"/>
      <c r="F732" s="5"/>
      <c r="L732" s="5"/>
      <c r="M732" s="5"/>
      <c r="N732" s="150"/>
      <c r="O732" s="16"/>
      <c r="Q732" s="148"/>
      <c r="R732" s="126"/>
      <c r="S732" s="149"/>
    </row>
    <row r="733" spans="2:19">
      <c r="B733" s="5"/>
      <c r="C733" s="5"/>
      <c r="D733" s="147"/>
      <c r="E733" s="5"/>
      <c r="F733" s="5"/>
      <c r="L733" s="5"/>
      <c r="M733" s="5"/>
      <c r="N733" s="150"/>
      <c r="O733" s="16"/>
      <c r="Q733" s="148"/>
      <c r="R733" s="126"/>
      <c r="S733" s="149"/>
    </row>
    <row r="734" spans="2:19">
      <c r="B734" s="5"/>
      <c r="C734" s="5"/>
      <c r="D734" s="147"/>
      <c r="E734" s="5"/>
      <c r="F734" s="5"/>
      <c r="L734" s="5"/>
      <c r="M734" s="5"/>
      <c r="N734" s="150"/>
      <c r="O734" s="16"/>
      <c r="Q734" s="148"/>
      <c r="R734" s="126"/>
      <c r="S734" s="149"/>
    </row>
    <row r="735" spans="2:19">
      <c r="B735" s="5"/>
      <c r="C735" s="5"/>
      <c r="D735" s="147"/>
      <c r="E735" s="5"/>
      <c r="F735" s="5"/>
      <c r="L735" s="5"/>
      <c r="M735" s="5"/>
      <c r="N735" s="150"/>
      <c r="O735" s="16"/>
      <c r="Q735" s="148"/>
      <c r="R735" s="126"/>
      <c r="S735" s="149"/>
    </row>
    <row r="736" spans="2:19">
      <c r="B736" s="5"/>
      <c r="C736" s="5"/>
      <c r="D736" s="147"/>
      <c r="E736" s="5"/>
      <c r="F736" s="5"/>
      <c r="L736" s="5"/>
      <c r="M736" s="5"/>
      <c r="N736" s="150"/>
      <c r="O736" s="16"/>
      <c r="Q736" s="148"/>
      <c r="R736" s="126"/>
      <c r="S736" s="149"/>
    </row>
    <row r="737" spans="2:19">
      <c r="B737" s="5"/>
      <c r="C737" s="5"/>
      <c r="D737" s="147"/>
      <c r="E737" s="5"/>
      <c r="F737" s="5"/>
      <c r="L737" s="5"/>
      <c r="M737" s="5"/>
      <c r="N737" s="150"/>
      <c r="O737" s="16"/>
      <c r="Q737" s="148"/>
      <c r="R737" s="126"/>
      <c r="S737" s="149"/>
    </row>
    <row r="738" spans="2:19">
      <c r="B738" s="5"/>
      <c r="C738" s="5"/>
      <c r="D738" s="147"/>
      <c r="E738" s="5"/>
      <c r="F738" s="5"/>
      <c r="L738" s="5"/>
      <c r="M738" s="5"/>
      <c r="N738" s="150"/>
      <c r="O738" s="16"/>
      <c r="Q738" s="148"/>
      <c r="R738" s="126"/>
      <c r="S738" s="149"/>
    </row>
    <row r="739" spans="2:19">
      <c r="B739" s="5"/>
      <c r="C739" s="5"/>
      <c r="D739" s="147"/>
      <c r="E739" s="5"/>
      <c r="F739" s="5"/>
      <c r="L739" s="5"/>
      <c r="M739" s="5"/>
      <c r="N739" s="150"/>
      <c r="O739" s="16"/>
      <c r="Q739" s="148"/>
      <c r="R739" s="126"/>
      <c r="S739" s="149"/>
    </row>
    <row r="740" spans="2:19">
      <c r="B740" s="5"/>
      <c r="C740" s="5"/>
      <c r="D740" s="147"/>
      <c r="E740" s="5"/>
      <c r="F740" s="5"/>
      <c r="L740" s="5"/>
      <c r="M740" s="5"/>
      <c r="N740" s="150"/>
      <c r="O740" s="16"/>
      <c r="Q740" s="148"/>
      <c r="R740" s="126"/>
      <c r="S740" s="149"/>
    </row>
    <row r="741" spans="2:19">
      <c r="B741" s="5"/>
      <c r="C741" s="5"/>
      <c r="D741" s="147"/>
      <c r="E741" s="5"/>
      <c r="F741" s="5"/>
      <c r="L741" s="5"/>
      <c r="M741" s="5"/>
      <c r="N741" s="150"/>
      <c r="O741" s="16"/>
      <c r="Q741" s="148"/>
      <c r="R741" s="126"/>
      <c r="S741" s="149"/>
    </row>
    <row r="742" spans="2:19">
      <c r="B742" s="5"/>
      <c r="C742" s="5"/>
      <c r="D742" s="147"/>
      <c r="E742" s="5"/>
      <c r="F742" s="5"/>
      <c r="L742" s="5"/>
      <c r="M742" s="5"/>
      <c r="N742" s="150"/>
      <c r="O742" s="16"/>
      <c r="Q742" s="148"/>
      <c r="R742" s="126"/>
      <c r="S742" s="149"/>
    </row>
    <row r="743" spans="2:19">
      <c r="B743" s="5"/>
      <c r="C743" s="5"/>
      <c r="D743" s="147"/>
      <c r="E743" s="5"/>
      <c r="F743" s="5"/>
      <c r="L743" s="5"/>
      <c r="M743" s="5"/>
      <c r="N743" s="150"/>
      <c r="O743" s="16"/>
      <c r="Q743" s="148"/>
      <c r="R743" s="126"/>
      <c r="S743" s="149"/>
    </row>
    <row r="744" spans="2:19">
      <c r="B744" s="5"/>
      <c r="C744" s="5"/>
      <c r="D744" s="147"/>
      <c r="E744" s="5"/>
      <c r="F744" s="5"/>
      <c r="L744" s="5"/>
      <c r="M744" s="5"/>
      <c r="N744" s="150"/>
      <c r="O744" s="16"/>
      <c r="Q744" s="148"/>
      <c r="R744" s="126"/>
      <c r="S744" s="149"/>
    </row>
    <row r="745" spans="2:19">
      <c r="B745" s="5"/>
      <c r="C745" s="5"/>
      <c r="D745" s="147"/>
      <c r="E745" s="5"/>
      <c r="F745" s="5"/>
      <c r="L745" s="5"/>
      <c r="M745" s="5"/>
      <c r="N745" s="150"/>
      <c r="O745" s="16"/>
      <c r="Q745" s="148"/>
      <c r="R745" s="126"/>
      <c r="S745" s="149"/>
    </row>
    <row r="746" spans="2:19">
      <c r="B746" s="5"/>
      <c r="C746" s="5"/>
      <c r="D746" s="147"/>
      <c r="E746" s="5"/>
      <c r="F746" s="5"/>
      <c r="L746" s="5"/>
      <c r="M746" s="5"/>
      <c r="N746" s="150"/>
      <c r="O746" s="16"/>
      <c r="Q746" s="148"/>
      <c r="R746" s="126"/>
      <c r="S746" s="149"/>
    </row>
    <row r="747" spans="2:19">
      <c r="B747" s="5"/>
      <c r="C747" s="5"/>
      <c r="D747" s="147"/>
      <c r="E747" s="5"/>
      <c r="F747" s="5"/>
      <c r="L747" s="5"/>
      <c r="M747" s="5"/>
      <c r="N747" s="150"/>
      <c r="O747" s="16"/>
      <c r="Q747" s="148"/>
      <c r="R747" s="126"/>
      <c r="S747" s="149"/>
    </row>
    <row r="748" spans="2:19">
      <c r="B748" s="5"/>
      <c r="C748" s="5"/>
      <c r="D748" s="147"/>
      <c r="E748" s="5"/>
      <c r="F748" s="5"/>
      <c r="L748" s="5"/>
      <c r="M748" s="5"/>
      <c r="N748" s="150"/>
      <c r="O748" s="16"/>
      <c r="Q748" s="148"/>
      <c r="R748" s="126"/>
      <c r="S748" s="149"/>
    </row>
    <row r="749" spans="2:19">
      <c r="B749" s="5"/>
      <c r="C749" s="5"/>
      <c r="D749" s="147"/>
      <c r="E749" s="5"/>
      <c r="F749" s="5"/>
      <c r="L749" s="5"/>
      <c r="M749" s="5"/>
      <c r="N749" s="150"/>
      <c r="O749" s="16"/>
      <c r="Q749" s="148"/>
      <c r="R749" s="126"/>
      <c r="S749" s="149"/>
    </row>
    <row r="750" spans="2:19">
      <c r="B750" s="5"/>
      <c r="C750" s="5"/>
      <c r="D750" s="147"/>
      <c r="E750" s="5"/>
      <c r="F750" s="5"/>
      <c r="L750" s="5"/>
      <c r="M750" s="5"/>
      <c r="N750" s="150"/>
      <c r="O750" s="16"/>
      <c r="Q750" s="148"/>
      <c r="R750" s="126"/>
      <c r="S750" s="149"/>
    </row>
    <row r="751" spans="2:19">
      <c r="B751" s="5"/>
      <c r="C751" s="5"/>
      <c r="D751" s="147"/>
      <c r="E751" s="5"/>
      <c r="F751" s="5"/>
      <c r="L751" s="5"/>
      <c r="M751" s="5"/>
      <c r="N751" s="150"/>
      <c r="O751" s="16"/>
      <c r="Q751" s="148"/>
      <c r="R751" s="126"/>
      <c r="S751" s="149"/>
    </row>
    <row r="752" spans="2:19">
      <c r="B752" s="5"/>
      <c r="C752" s="5"/>
      <c r="D752" s="147"/>
      <c r="E752" s="5"/>
      <c r="F752" s="5"/>
      <c r="L752" s="5"/>
      <c r="M752" s="5"/>
      <c r="N752" s="150"/>
      <c r="O752" s="16"/>
      <c r="Q752" s="148"/>
      <c r="R752" s="126"/>
      <c r="S752" s="149"/>
    </row>
    <row r="753" spans="2:19">
      <c r="B753" s="5"/>
      <c r="C753" s="5"/>
      <c r="D753" s="147"/>
      <c r="E753" s="5"/>
      <c r="F753" s="5"/>
      <c r="L753" s="5"/>
      <c r="M753" s="5"/>
      <c r="N753" s="150"/>
      <c r="O753" s="16"/>
      <c r="Q753" s="148"/>
      <c r="R753" s="126"/>
      <c r="S753" s="149"/>
    </row>
    <row r="754" spans="2:19">
      <c r="B754" s="5"/>
      <c r="C754" s="5"/>
      <c r="D754" s="147"/>
      <c r="E754" s="5"/>
      <c r="F754" s="5"/>
      <c r="L754" s="5"/>
      <c r="M754" s="5"/>
      <c r="N754" s="150"/>
      <c r="O754" s="16"/>
      <c r="Q754" s="148"/>
      <c r="R754" s="126"/>
      <c r="S754" s="149"/>
    </row>
    <row r="755" spans="2:19">
      <c r="B755" s="5"/>
      <c r="C755" s="5"/>
      <c r="D755" s="147"/>
      <c r="E755" s="5"/>
      <c r="F755" s="5"/>
      <c r="L755" s="5"/>
      <c r="M755" s="5"/>
      <c r="N755" s="150"/>
      <c r="O755" s="16"/>
      <c r="Q755" s="148"/>
      <c r="R755" s="126"/>
      <c r="S755" s="149"/>
    </row>
    <row r="756" spans="2:19">
      <c r="B756" s="5"/>
      <c r="C756" s="5"/>
      <c r="D756" s="147"/>
      <c r="E756" s="5"/>
      <c r="F756" s="5"/>
      <c r="L756" s="5"/>
      <c r="M756" s="5"/>
      <c r="N756" s="150"/>
      <c r="O756" s="16"/>
      <c r="Q756" s="148"/>
      <c r="R756" s="126"/>
      <c r="S756" s="149"/>
    </row>
    <row r="757" spans="2:19">
      <c r="B757" s="5"/>
      <c r="C757" s="5"/>
      <c r="D757" s="147"/>
      <c r="E757" s="5"/>
      <c r="F757" s="5"/>
      <c r="L757" s="5"/>
      <c r="M757" s="5"/>
      <c r="N757" s="150"/>
      <c r="O757" s="16"/>
      <c r="Q757" s="148"/>
      <c r="R757" s="126"/>
      <c r="S757" s="149"/>
    </row>
    <row r="758" spans="2:19">
      <c r="B758" s="5"/>
      <c r="C758" s="5"/>
      <c r="D758" s="147"/>
      <c r="E758" s="5"/>
      <c r="F758" s="5"/>
      <c r="L758" s="5"/>
      <c r="M758" s="5"/>
      <c r="N758" s="150"/>
      <c r="O758" s="16"/>
      <c r="Q758" s="148"/>
      <c r="R758" s="126"/>
      <c r="S758" s="149"/>
    </row>
    <row r="759" spans="2:19">
      <c r="B759" s="5"/>
      <c r="C759" s="5"/>
      <c r="D759" s="147"/>
      <c r="E759" s="5"/>
      <c r="F759" s="5"/>
      <c r="L759" s="5"/>
      <c r="M759" s="5"/>
      <c r="N759" s="150"/>
      <c r="O759" s="16"/>
      <c r="Q759" s="148"/>
      <c r="R759" s="126"/>
      <c r="S759" s="149"/>
    </row>
    <row r="760" spans="2:19">
      <c r="B760" s="5"/>
      <c r="C760" s="5"/>
      <c r="D760" s="147"/>
      <c r="E760" s="5"/>
      <c r="F760" s="5"/>
      <c r="L760" s="5"/>
      <c r="M760" s="5"/>
      <c r="N760" s="150"/>
      <c r="O760" s="16"/>
      <c r="Q760" s="148"/>
      <c r="R760" s="126"/>
      <c r="S760" s="149"/>
    </row>
    <row r="761" spans="2:19">
      <c r="B761" s="5"/>
      <c r="C761" s="5"/>
      <c r="D761" s="147"/>
      <c r="E761" s="5"/>
      <c r="F761" s="5"/>
      <c r="L761" s="5"/>
      <c r="M761" s="5"/>
      <c r="N761" s="150"/>
      <c r="O761" s="16"/>
      <c r="Q761" s="148"/>
      <c r="R761" s="126"/>
      <c r="S761" s="149"/>
    </row>
    <row r="762" spans="2:19">
      <c r="B762" s="5"/>
      <c r="C762" s="5"/>
      <c r="D762" s="147"/>
      <c r="E762" s="5"/>
      <c r="F762" s="5"/>
      <c r="L762" s="5"/>
      <c r="M762" s="5"/>
      <c r="N762" s="150"/>
      <c r="O762" s="16"/>
      <c r="Q762" s="148"/>
      <c r="R762" s="126"/>
      <c r="S762" s="149"/>
    </row>
    <row r="763" spans="2:19">
      <c r="B763" s="5"/>
      <c r="C763" s="5"/>
      <c r="D763" s="147"/>
      <c r="E763" s="5"/>
      <c r="F763" s="5"/>
      <c r="L763" s="5"/>
      <c r="M763" s="5"/>
      <c r="N763" s="150"/>
      <c r="O763" s="16"/>
      <c r="Q763" s="148"/>
      <c r="R763" s="126"/>
      <c r="S763" s="149"/>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622"/>
  <sheetViews>
    <sheetView workbookViewId="0">
      <pane xSplit="1" ySplit="1" topLeftCell="B2" activePane="bottomRight" state="frozen"/>
      <selection pane="bottomRight"/>
      <selection pane="bottomLeft" activeCell="B5" sqref="B5"/>
      <selection pane="topRight" activeCell="B5" sqref="B5"/>
    </sheetView>
  </sheetViews>
  <sheetFormatPr defaultRowHeight="14.45"/>
  <cols>
    <col min="2" max="7" width="15.140625" bestFit="1" customWidth="1"/>
    <col min="8" max="10" width="15.140625" style="42" customWidth="1"/>
    <col min="11" max="11" width="16.140625" customWidth="1"/>
    <col min="12" max="12" width="15.5703125" customWidth="1"/>
    <col min="13" max="13" width="15.140625" customWidth="1"/>
    <col min="14" max="14" width="14" bestFit="1" customWidth="1"/>
    <col min="15" max="16" width="15.140625" bestFit="1" customWidth="1"/>
    <col min="17" max="19" width="15.140625" customWidth="1"/>
    <col min="20" max="31" width="15.42578125" customWidth="1"/>
    <col min="32" max="34" width="15.140625" bestFit="1" customWidth="1"/>
    <col min="35" max="35" width="14.140625" bestFit="1" customWidth="1"/>
    <col min="38" max="38" width="18" style="6" bestFit="1" customWidth="1"/>
    <col min="39" max="39" width="16.85546875" style="6" bestFit="1" customWidth="1"/>
    <col min="40" max="40" width="18" style="6" bestFit="1" customWidth="1"/>
    <col min="41" max="41" width="16.5703125" bestFit="1" customWidth="1"/>
    <col min="43" max="43" width="10.140625" bestFit="1" customWidth="1"/>
    <col min="44" max="44" width="9.5703125" bestFit="1" customWidth="1"/>
    <col min="46" max="46" width="9.5703125" bestFit="1" customWidth="1"/>
    <col min="47" max="47" width="16.85546875" bestFit="1" customWidth="1"/>
    <col min="48" max="48" width="15.140625" customWidth="1"/>
  </cols>
  <sheetData>
    <row r="1" spans="1:48" ht="126.75" customHeight="1">
      <c r="A1" s="60" t="s">
        <v>37</v>
      </c>
      <c r="B1" s="217" t="s">
        <v>38</v>
      </c>
      <c r="C1" s="218"/>
      <c r="D1" s="219"/>
      <c r="E1" s="220" t="s">
        <v>39</v>
      </c>
      <c r="F1" s="220"/>
      <c r="G1" s="220"/>
      <c r="H1" s="221" t="s">
        <v>40</v>
      </c>
      <c r="I1" s="222"/>
      <c r="J1" s="223"/>
      <c r="K1" s="224" t="s">
        <v>41</v>
      </c>
      <c r="L1" s="224"/>
      <c r="M1" s="224"/>
      <c r="N1" s="225" t="s">
        <v>42</v>
      </c>
      <c r="O1" s="225"/>
      <c r="P1" s="225"/>
      <c r="Q1" s="226" t="s">
        <v>43</v>
      </c>
      <c r="R1" s="226"/>
      <c r="S1" s="226"/>
      <c r="T1" s="227" t="s">
        <v>44</v>
      </c>
      <c r="U1" s="228"/>
      <c r="V1" s="229"/>
      <c r="W1" s="227" t="s">
        <v>45</v>
      </c>
      <c r="X1" s="228"/>
      <c r="Y1" s="229"/>
      <c r="Z1" s="227" t="s">
        <v>46</v>
      </c>
      <c r="AA1" s="228"/>
      <c r="AB1" s="229"/>
      <c r="AC1" s="227" t="s">
        <v>47</v>
      </c>
      <c r="AD1" s="228"/>
      <c r="AE1" s="229"/>
      <c r="AF1" s="216" t="s">
        <v>48</v>
      </c>
      <c r="AG1" s="216"/>
      <c r="AH1" s="216"/>
    </row>
    <row r="2" spans="1:48">
      <c r="A2" s="55"/>
      <c r="B2" s="22" t="s">
        <v>49</v>
      </c>
      <c r="C2" s="22" t="s">
        <v>50</v>
      </c>
      <c r="D2" s="22" t="s">
        <v>51</v>
      </c>
      <c r="E2" s="23" t="s">
        <v>49</v>
      </c>
      <c r="F2" s="23" t="s">
        <v>50</v>
      </c>
      <c r="G2" s="23" t="s">
        <v>51</v>
      </c>
      <c r="H2" s="80" t="s">
        <v>49</v>
      </c>
      <c r="I2" s="80" t="s">
        <v>50</v>
      </c>
      <c r="J2" s="80" t="s">
        <v>51</v>
      </c>
      <c r="K2" s="20" t="s">
        <v>49</v>
      </c>
      <c r="L2" s="20" t="s">
        <v>50</v>
      </c>
      <c r="M2" s="20" t="s">
        <v>48</v>
      </c>
      <c r="N2" s="24" t="s">
        <v>49</v>
      </c>
      <c r="O2" s="24" t="s">
        <v>50</v>
      </c>
      <c r="P2" s="24" t="s">
        <v>48</v>
      </c>
      <c r="Q2" s="58" t="s">
        <v>49</v>
      </c>
      <c r="R2" s="58" t="s">
        <v>50</v>
      </c>
      <c r="S2" s="58" t="s">
        <v>51</v>
      </c>
      <c r="T2" s="109" t="s">
        <v>49</v>
      </c>
      <c r="U2" s="109" t="s">
        <v>50</v>
      </c>
      <c r="V2" s="109" t="s">
        <v>51</v>
      </c>
      <c r="W2" s="109" t="s">
        <v>49</v>
      </c>
      <c r="X2" s="109" t="s">
        <v>50</v>
      </c>
      <c r="Y2" s="109" t="s">
        <v>51</v>
      </c>
      <c r="Z2" s="109" t="s">
        <v>49</v>
      </c>
      <c r="AA2" s="109" t="s">
        <v>50</v>
      </c>
      <c r="AB2" s="109" t="s">
        <v>51</v>
      </c>
      <c r="AC2" s="109" t="s">
        <v>49</v>
      </c>
      <c r="AD2" s="109" t="s">
        <v>50</v>
      </c>
      <c r="AE2" s="109" t="s">
        <v>51</v>
      </c>
      <c r="AF2" s="61" t="s">
        <v>49</v>
      </c>
      <c r="AG2" s="61" t="s">
        <v>50</v>
      </c>
      <c r="AH2" s="61" t="s">
        <v>48</v>
      </c>
      <c r="AK2" s="120" t="s">
        <v>52</v>
      </c>
      <c r="AL2" s="121" t="s">
        <v>50</v>
      </c>
      <c r="AM2" s="121" t="s">
        <v>49</v>
      </c>
      <c r="AN2" s="121" t="s">
        <v>53</v>
      </c>
      <c r="AQ2" s="34" t="s">
        <v>50</v>
      </c>
      <c r="AR2" s="34" t="s">
        <v>49</v>
      </c>
    </row>
    <row r="3" spans="1:48">
      <c r="A3" s="62">
        <v>44562</v>
      </c>
      <c r="B3" s="25">
        <v>0</v>
      </c>
      <c r="C3" s="25">
        <v>0</v>
      </c>
      <c r="D3" s="25">
        <v>0</v>
      </c>
      <c r="E3" s="26">
        <f>'9496'!T3</f>
        <v>0</v>
      </c>
      <c r="F3" s="26">
        <f>'9496'!U3</f>
        <v>0</v>
      </c>
      <c r="G3" s="26">
        <f>'9496'!V3</f>
        <v>0</v>
      </c>
      <c r="H3" s="45"/>
      <c r="I3" s="45"/>
      <c r="J3" s="45"/>
      <c r="K3" s="27">
        <f>'Fluxo dív. garantidas - RRF'!J3</f>
        <v>15273481.9</v>
      </c>
      <c r="L3" s="27">
        <f>'Fluxo dív. garantidas - RRF'!I3</f>
        <v>39696646.009999998</v>
      </c>
      <c r="M3" s="27">
        <f>'Fluxo dív. garantidas - RRF'!K3</f>
        <v>54970127.909999996</v>
      </c>
      <c r="N3" s="63">
        <f>'Contratos fora RRF'!AS3</f>
        <v>1918668.93</v>
      </c>
      <c r="O3" s="63">
        <f>'Contratos fora RRF'!AR3</f>
        <v>328374.3</v>
      </c>
      <c r="P3" s="63">
        <f>'Contratos fora RRF'!AT3</f>
        <v>2247043.23</v>
      </c>
      <c r="Q3" s="59">
        <v>6211.0239988872108</v>
      </c>
      <c r="R3" s="59">
        <v>1875698.7922159201</v>
      </c>
      <c r="S3" s="59">
        <v>1881909.8162148099</v>
      </c>
      <c r="T3" s="108">
        <f>'OC A CONTRATAR'!C3</f>
        <v>0</v>
      </c>
      <c r="U3" s="108">
        <f>'OC A CONTRATAR'!B3</f>
        <v>0</v>
      </c>
      <c r="V3" s="108">
        <f>'OC A CONTRATAR'!D3</f>
        <v>0</v>
      </c>
      <c r="W3" s="108">
        <f>'OC A CONTRATAR'!H3</f>
        <v>0</v>
      </c>
      <c r="X3" s="108">
        <f>'OC A CONTRATAR'!G3</f>
        <v>0</v>
      </c>
      <c r="Y3" s="108">
        <f>'OC A CONTRATAR'!I3</f>
        <v>0</v>
      </c>
      <c r="Z3" s="108">
        <f>'OC A CONTRATAR'!M3</f>
        <v>0</v>
      </c>
      <c r="AA3" s="108">
        <f>'OC A CONTRATAR'!L3</f>
        <v>0</v>
      </c>
      <c r="AB3" s="108">
        <f>'OC A CONTRATAR'!N3</f>
        <v>0</v>
      </c>
      <c r="AC3" s="108">
        <f>'OC A CONTRATAR'!X3</f>
        <v>0</v>
      </c>
      <c r="AD3" s="108">
        <f>'OC A CONTRATAR'!W3</f>
        <v>0</v>
      </c>
      <c r="AE3" s="108">
        <f>'OC A CONTRATAR'!Y3</f>
        <v>0</v>
      </c>
      <c r="AF3" s="64">
        <f t="shared" ref="AF3:AF34" si="0">B3+E3+K3+N3+Q3+H3+T3+W3+Z3+AC3</f>
        <v>17198361.853998888</v>
      </c>
      <c r="AG3" s="64">
        <f t="shared" ref="AG3:AG34" si="1">C3+F3+L3+O3+R3+I3+U3+X3+AA3+AD3</f>
        <v>41900719.102215916</v>
      </c>
      <c r="AH3" s="64">
        <f t="shared" ref="AH3:AH34" si="2">D3+G3+M3+P3+S3+J3+V3+Y3+AB3+AE3</f>
        <v>59099080.9562148</v>
      </c>
      <c r="AI3" s="33"/>
      <c r="AJ3">
        <f t="shared" ref="AJ3:AJ34" si="3">YEAR(A3)</f>
        <v>2022</v>
      </c>
      <c r="AK3">
        <v>2022</v>
      </c>
      <c r="AL3" s="6">
        <f t="shared" ref="AL3:AL66" si="4">SUMIF(AJ:AJ,AK3,AG:AG)</f>
        <v>2228662687.6687069</v>
      </c>
      <c r="AM3" s="6">
        <f t="shared" ref="AM3:AM66" si="5">SUMIF(AJ:AJ,AK3,AF:AF)</f>
        <v>2974289267.2380815</v>
      </c>
      <c r="AN3" s="6">
        <f t="shared" ref="AN3:AN66" si="6">SUMIF(AJ:AJ,AK3,AH:AH)</f>
        <v>5202951954.9067898</v>
      </c>
      <c r="AO3" s="6"/>
      <c r="AP3">
        <f t="shared" ref="AP3:AP12" si="7">AK3</f>
        <v>2022</v>
      </c>
      <c r="AQ3" s="33">
        <f t="shared" ref="AQ3:AR12" si="8">AL3/10^6</f>
        <v>2228.6626876687069</v>
      </c>
      <c r="AR3" s="33">
        <f t="shared" si="8"/>
        <v>2974.2892672380813</v>
      </c>
      <c r="AT3" s="33"/>
      <c r="AU3" s="6"/>
      <c r="AV3" s="33"/>
    </row>
    <row r="4" spans="1:48">
      <c r="A4" s="62">
        <v>44593</v>
      </c>
      <c r="B4" s="25">
        <f>'Art. 9º-A - serv. div. comp'!J5</f>
        <v>0</v>
      </c>
      <c r="C4" s="25">
        <f>'Art. 9º-A - serv. div. comp'!K5</f>
        <v>0</v>
      </c>
      <c r="D4" s="25">
        <f>'Art. 9º-A - serv. div. comp'!I5</f>
        <v>0</v>
      </c>
      <c r="E4" s="26">
        <f>'9496'!P4</f>
        <v>195639312.7966035</v>
      </c>
      <c r="F4" s="26">
        <f>'9496'!Q4</f>
        <v>105078793.39381054</v>
      </c>
      <c r="G4" s="26">
        <f>'9496'!R4</f>
        <v>300718106.19041407</v>
      </c>
      <c r="H4" s="45"/>
      <c r="I4" s="45"/>
      <c r="J4" s="45"/>
      <c r="K4" s="27">
        <f>'Fluxo dív. garantidas - RRF'!J4</f>
        <v>7326672.1900000004</v>
      </c>
      <c r="L4" s="27">
        <f>'Fluxo dív. garantidas - RRF'!I4</f>
        <v>40547331.299999997</v>
      </c>
      <c r="M4" s="27">
        <f>'Fluxo dív. garantidas - RRF'!K4</f>
        <v>47874003.489999995</v>
      </c>
      <c r="N4" s="63">
        <f>'Contratos fora RRF'!AS4</f>
        <v>2130604.52</v>
      </c>
      <c r="O4" s="63">
        <f>'Contratos fora RRF'!AR4</f>
        <v>7648135</v>
      </c>
      <c r="P4" s="63">
        <f>'Contratos fora RRF'!AT4</f>
        <v>9778739.5200000014</v>
      </c>
      <c r="Q4" s="59">
        <v>4007.75</v>
      </c>
      <c r="R4" s="59">
        <v>1867653.8</v>
      </c>
      <c r="S4" s="59">
        <v>1871661.55</v>
      </c>
      <c r="T4" s="108">
        <f>'OC A CONTRATAR'!C4</f>
        <v>0</v>
      </c>
      <c r="U4" s="108">
        <f>'OC A CONTRATAR'!B4</f>
        <v>0</v>
      </c>
      <c r="V4" s="108">
        <f>'OC A CONTRATAR'!D4</f>
        <v>0</v>
      </c>
      <c r="W4" s="108">
        <f>'OC A CONTRATAR'!H4</f>
        <v>0</v>
      </c>
      <c r="X4" s="108">
        <f>'OC A CONTRATAR'!G4</f>
        <v>0</v>
      </c>
      <c r="Y4" s="108">
        <f>'OC A CONTRATAR'!I4</f>
        <v>0</v>
      </c>
      <c r="Z4" s="108">
        <f>'OC A CONTRATAR'!M4</f>
        <v>0</v>
      </c>
      <c r="AA4" s="108">
        <f>'OC A CONTRATAR'!L4</f>
        <v>0</v>
      </c>
      <c r="AB4" s="108">
        <f>'OC A CONTRATAR'!N4</f>
        <v>0</v>
      </c>
      <c r="AC4" s="108">
        <f>'OC A CONTRATAR'!X4</f>
        <v>0</v>
      </c>
      <c r="AD4" s="108">
        <f>'OC A CONTRATAR'!W4</f>
        <v>0</v>
      </c>
      <c r="AE4" s="108">
        <f>'OC A CONTRATAR'!Y4</f>
        <v>0</v>
      </c>
      <c r="AF4" s="64">
        <f t="shared" si="0"/>
        <v>205100597.25660351</v>
      </c>
      <c r="AG4" s="64">
        <f t="shared" si="1"/>
        <v>155141913.49381053</v>
      </c>
      <c r="AH4" s="64">
        <f t="shared" si="2"/>
        <v>360242510.75041407</v>
      </c>
      <c r="AJ4">
        <f t="shared" si="3"/>
        <v>2022</v>
      </c>
      <c r="AK4">
        <f t="shared" ref="AK4:AK12" si="9">AK3+1</f>
        <v>2023</v>
      </c>
      <c r="AL4" s="6">
        <f t="shared" si="4"/>
        <v>2795444086.3304129</v>
      </c>
      <c r="AM4" s="6">
        <f t="shared" si="5"/>
        <v>4009949925.3131399</v>
      </c>
      <c r="AN4" s="6">
        <f t="shared" si="6"/>
        <v>6805394011.6435518</v>
      </c>
      <c r="AO4" s="6"/>
      <c r="AP4">
        <f t="shared" si="7"/>
        <v>2023</v>
      </c>
      <c r="AQ4" s="33">
        <f t="shared" si="8"/>
        <v>2795.444086330413</v>
      </c>
      <c r="AR4" s="33">
        <f t="shared" si="8"/>
        <v>4009.9499253131398</v>
      </c>
      <c r="AT4" s="33"/>
      <c r="AU4" s="6"/>
      <c r="AV4" s="33"/>
    </row>
    <row r="5" spans="1:48">
      <c r="A5" s="62">
        <v>44621</v>
      </c>
      <c r="B5" s="25">
        <f>'Art. 9º-A - serv. div. comp'!J6</f>
        <v>0</v>
      </c>
      <c r="C5" s="25">
        <f>'Art. 9º-A - serv. div. comp'!K6</f>
        <v>0</v>
      </c>
      <c r="D5" s="25">
        <f>'Art. 9º-A - serv. div. comp'!I6</f>
        <v>0</v>
      </c>
      <c r="E5" s="26">
        <f>'9496'!P5</f>
        <v>195945111.36274296</v>
      </c>
      <c r="F5" s="26">
        <f>'9496'!Q5</f>
        <v>105798852.42204541</v>
      </c>
      <c r="G5" s="26">
        <f>'9496'!R5</f>
        <v>301743963.78478837</v>
      </c>
      <c r="H5" s="45"/>
      <c r="I5" s="45"/>
      <c r="J5" s="45"/>
      <c r="K5" s="27">
        <f>'Fluxo dív. garantidas - RRF'!C5</f>
        <v>23113939.400000002</v>
      </c>
      <c r="L5" s="27">
        <f>'Fluxo dív. garantidas - RRF'!B5</f>
        <v>159547078.69</v>
      </c>
      <c r="M5" s="27">
        <f>'Fluxo dív. garantidas - RRF'!D5</f>
        <v>182661018.09</v>
      </c>
      <c r="N5" s="63">
        <f>'Contratos fora RRF'!AS5</f>
        <v>695429.28</v>
      </c>
      <c r="O5" s="63">
        <f>'Contratos fora RRF'!AR5</f>
        <v>1150511.21</v>
      </c>
      <c r="P5" s="63">
        <f>'Contratos fora RRF'!AT5</f>
        <v>1845940.4899999998</v>
      </c>
      <c r="Q5" s="59">
        <v>0</v>
      </c>
      <c r="R5" s="59">
        <v>2238801.34</v>
      </c>
      <c r="S5" s="59">
        <f>R5</f>
        <v>2238801.34</v>
      </c>
      <c r="T5" s="108">
        <f>'OC A CONTRATAR'!C5</f>
        <v>0</v>
      </c>
      <c r="U5" s="108">
        <f>'OC A CONTRATAR'!B5</f>
        <v>0</v>
      </c>
      <c r="V5" s="108">
        <f>'OC A CONTRATAR'!D5</f>
        <v>0</v>
      </c>
      <c r="W5" s="108">
        <f>'OC A CONTRATAR'!H5</f>
        <v>0</v>
      </c>
      <c r="X5" s="108">
        <f>'OC A CONTRATAR'!G5</f>
        <v>0</v>
      </c>
      <c r="Y5" s="108">
        <f>'OC A CONTRATAR'!I5</f>
        <v>0</v>
      </c>
      <c r="Z5" s="108">
        <f>'OC A CONTRATAR'!M5</f>
        <v>0</v>
      </c>
      <c r="AA5" s="108">
        <f>'OC A CONTRATAR'!L5</f>
        <v>0</v>
      </c>
      <c r="AB5" s="108">
        <f>'OC A CONTRATAR'!N5</f>
        <v>0</v>
      </c>
      <c r="AC5" s="108">
        <f>'OC A CONTRATAR'!X5</f>
        <v>0</v>
      </c>
      <c r="AD5" s="108">
        <f>'OC A CONTRATAR'!W5</f>
        <v>0</v>
      </c>
      <c r="AE5" s="108">
        <f>'OC A CONTRATAR'!Y5</f>
        <v>0</v>
      </c>
      <c r="AF5" s="64">
        <f t="shared" si="0"/>
        <v>219754480.04274297</v>
      </c>
      <c r="AG5" s="64">
        <f t="shared" si="1"/>
        <v>268735243.66204542</v>
      </c>
      <c r="AH5" s="64">
        <f t="shared" si="2"/>
        <v>488489723.70478839</v>
      </c>
      <c r="AJ5">
        <f t="shared" si="3"/>
        <v>2022</v>
      </c>
      <c r="AK5">
        <f t="shared" si="9"/>
        <v>2024</v>
      </c>
      <c r="AL5" s="6">
        <f t="shared" si="4"/>
        <v>3995991729.3935127</v>
      </c>
      <c r="AM5" s="6">
        <f t="shared" si="5"/>
        <v>2511997351.5446577</v>
      </c>
      <c r="AN5" s="6">
        <f t="shared" si="6"/>
        <v>6507989080.9381714</v>
      </c>
      <c r="AO5" s="6"/>
      <c r="AP5">
        <f t="shared" si="7"/>
        <v>2024</v>
      </c>
      <c r="AQ5" s="33">
        <f t="shared" si="8"/>
        <v>3995.9917293935127</v>
      </c>
      <c r="AR5" s="33">
        <f t="shared" si="8"/>
        <v>2511.9973515446577</v>
      </c>
      <c r="AT5" s="33"/>
      <c r="AU5" s="6"/>
      <c r="AV5" s="33"/>
    </row>
    <row r="6" spans="1:48">
      <c r="A6" s="62">
        <v>44652</v>
      </c>
      <c r="B6" s="25">
        <f>'Art. 9º-A - serv. div. comp'!J7</f>
        <v>0</v>
      </c>
      <c r="C6" s="25">
        <f>'Art. 9º-A - serv. div. comp'!K7</f>
        <v>0</v>
      </c>
      <c r="D6" s="25">
        <f>'Art. 9º-A - serv. div. comp'!I7</f>
        <v>0</v>
      </c>
      <c r="E6" s="26">
        <f>'9496'!P6</f>
        <v>196513219.09220344</v>
      </c>
      <c r="F6" s="26">
        <f>'9496'!Q6</f>
        <v>106634162.21351881</v>
      </c>
      <c r="G6" s="26">
        <f>'9496'!R6</f>
        <v>303147381.30572224</v>
      </c>
      <c r="H6" s="45">
        <f>'Art. 23'!H7</f>
        <v>55156696.200000003</v>
      </c>
      <c r="I6" s="45">
        <f>'Art. 23'!I7</f>
        <v>23841255.039999992</v>
      </c>
      <c r="J6" s="83">
        <f>'Art. 23'!G7</f>
        <v>78997951.239999995</v>
      </c>
      <c r="K6" s="27">
        <f>'Fluxo dív. garantidas - RRF'!C6</f>
        <v>9107429.8399999999</v>
      </c>
      <c r="L6" s="27">
        <f>'Fluxo dív. garantidas - RRF'!B6</f>
        <v>37927660.870000005</v>
      </c>
      <c r="M6" s="27">
        <f>'Fluxo dív. garantidas - RRF'!D6</f>
        <v>47035090.710000008</v>
      </c>
      <c r="N6" s="63">
        <f>'Contratos fora RRF'!AS6</f>
        <v>1639849.59</v>
      </c>
      <c r="O6" s="63">
        <f>'Contratos fora RRF'!AR6</f>
        <v>1151869.24</v>
      </c>
      <c r="P6" s="63">
        <f>'Contratos fora RRF'!AT6</f>
        <v>2791718.83</v>
      </c>
      <c r="Q6" s="59"/>
      <c r="R6" s="59"/>
      <c r="S6" s="59"/>
      <c r="T6" s="108">
        <f>'OC A CONTRATAR'!C6</f>
        <v>0</v>
      </c>
      <c r="U6" s="108">
        <f>'OC A CONTRATAR'!B6</f>
        <v>0</v>
      </c>
      <c r="V6" s="108">
        <f>'OC A CONTRATAR'!D6</f>
        <v>0</v>
      </c>
      <c r="W6" s="108">
        <f>'OC A CONTRATAR'!H6</f>
        <v>0</v>
      </c>
      <c r="X6" s="108">
        <f>'OC A CONTRATAR'!G6</f>
        <v>0</v>
      </c>
      <c r="Y6" s="108">
        <f>'OC A CONTRATAR'!I6</f>
        <v>0</v>
      </c>
      <c r="Z6" s="108">
        <f>'OC A CONTRATAR'!M6</f>
        <v>0</v>
      </c>
      <c r="AA6" s="108">
        <f>'OC A CONTRATAR'!L6</f>
        <v>0</v>
      </c>
      <c r="AB6" s="108">
        <f>'OC A CONTRATAR'!N6</f>
        <v>0</v>
      </c>
      <c r="AC6" s="108">
        <f>'OC A CONTRATAR'!X6</f>
        <v>0</v>
      </c>
      <c r="AD6" s="108">
        <f>'OC A CONTRATAR'!W6</f>
        <v>0</v>
      </c>
      <c r="AE6" s="108">
        <f>'OC A CONTRATAR'!Y6</f>
        <v>0</v>
      </c>
      <c r="AF6" s="64">
        <f t="shared" si="0"/>
        <v>262417194.72220343</v>
      </c>
      <c r="AG6" s="64">
        <f t="shared" si="1"/>
        <v>169554947.3635188</v>
      </c>
      <c r="AH6" s="64">
        <f t="shared" si="2"/>
        <v>431972142.08572227</v>
      </c>
      <c r="AJ6">
        <f t="shared" si="3"/>
        <v>2022</v>
      </c>
      <c r="AK6">
        <f t="shared" si="9"/>
        <v>2025</v>
      </c>
      <c r="AL6" s="6">
        <f t="shared" si="4"/>
        <v>5424080103.7263594</v>
      </c>
      <c r="AM6" s="6">
        <f t="shared" si="5"/>
        <v>808749067.30744195</v>
      </c>
      <c r="AN6" s="6">
        <f t="shared" si="6"/>
        <v>6232829171.033802</v>
      </c>
      <c r="AO6" s="6"/>
      <c r="AP6">
        <f t="shared" si="7"/>
        <v>2025</v>
      </c>
      <c r="AQ6" s="33">
        <f t="shared" si="8"/>
        <v>5424.0801037263591</v>
      </c>
      <c r="AR6" s="33">
        <f t="shared" si="8"/>
        <v>808.74906730744192</v>
      </c>
      <c r="AT6" s="33"/>
      <c r="AU6" s="6"/>
      <c r="AV6" s="33"/>
    </row>
    <row r="7" spans="1:48">
      <c r="A7" s="62">
        <v>44682</v>
      </c>
      <c r="B7" s="25">
        <f>'Art. 9º-A - serv. div. comp'!J8</f>
        <v>0</v>
      </c>
      <c r="C7" s="25">
        <f>'Art. 9º-A - serv. div. comp'!K8</f>
        <v>0</v>
      </c>
      <c r="D7" s="25">
        <f>'Art. 9º-A - serv. div. comp'!I8</f>
        <v>0</v>
      </c>
      <c r="E7" s="26">
        <f>'9496'!P7</f>
        <v>197575945.55080017</v>
      </c>
      <c r="F7" s="26">
        <f>'9496'!Q7</f>
        <v>107780402.34142299</v>
      </c>
      <c r="G7" s="26">
        <f>'9496'!R7</f>
        <v>305356347.89222318</v>
      </c>
      <c r="H7" s="45">
        <f>'Art. 23'!H8</f>
        <v>55403117.289999999</v>
      </c>
      <c r="I7" s="45">
        <f>'Art. 23'!I8</f>
        <v>24062264.830000006</v>
      </c>
      <c r="J7" s="83">
        <f>'Art. 23'!G8</f>
        <v>79465382.120000005</v>
      </c>
      <c r="K7" s="27">
        <f>'Fluxo dív. garantidas - RRF'!C7</f>
        <v>19951564.18</v>
      </c>
      <c r="L7" s="27">
        <f>'Fluxo dív. garantidas - RRF'!B7</f>
        <v>46253755.920000002</v>
      </c>
      <c r="M7" s="27">
        <f>'Fluxo dív. garantidas - RRF'!D7</f>
        <v>66205320.100000001</v>
      </c>
      <c r="N7" s="63">
        <f>'Contratos fora RRF'!AS7</f>
        <v>1949700.83</v>
      </c>
      <c r="O7" s="63">
        <f>'Contratos fora RRF'!AR7</f>
        <v>11617188.890000002</v>
      </c>
      <c r="P7" s="63">
        <f>'Contratos fora RRF'!AT7</f>
        <v>13566889.720000001</v>
      </c>
      <c r="Q7" s="59"/>
      <c r="R7" s="59"/>
      <c r="S7" s="59"/>
      <c r="T7" s="108">
        <f>'OC A CONTRATAR'!C7</f>
        <v>0</v>
      </c>
      <c r="U7" s="108">
        <f>'OC A CONTRATAR'!B7</f>
        <v>0</v>
      </c>
      <c r="V7" s="108">
        <f>'OC A CONTRATAR'!D7</f>
        <v>0</v>
      </c>
      <c r="W7" s="108">
        <f>'OC A CONTRATAR'!H7</f>
        <v>0</v>
      </c>
      <c r="X7" s="108">
        <f>'OC A CONTRATAR'!G7</f>
        <v>0</v>
      </c>
      <c r="Y7" s="108">
        <f>'OC A CONTRATAR'!I7</f>
        <v>0</v>
      </c>
      <c r="Z7" s="108">
        <f>'OC A CONTRATAR'!M7</f>
        <v>0</v>
      </c>
      <c r="AA7" s="108">
        <f>'OC A CONTRATAR'!L7</f>
        <v>0</v>
      </c>
      <c r="AB7" s="108">
        <f>'OC A CONTRATAR'!N7</f>
        <v>0</v>
      </c>
      <c r="AC7" s="108">
        <f>'OC A CONTRATAR'!X7</f>
        <v>0</v>
      </c>
      <c r="AD7" s="108">
        <f>'OC A CONTRATAR'!W7</f>
        <v>0</v>
      </c>
      <c r="AE7" s="108">
        <f>'OC A CONTRATAR'!Y7</f>
        <v>0</v>
      </c>
      <c r="AF7" s="64">
        <f t="shared" si="0"/>
        <v>274880327.85080022</v>
      </c>
      <c r="AG7" s="64">
        <f t="shared" si="1"/>
        <v>189713611.98142302</v>
      </c>
      <c r="AH7" s="64">
        <f t="shared" si="2"/>
        <v>464593939.83222324</v>
      </c>
      <c r="AJ7">
        <f t="shared" si="3"/>
        <v>2022</v>
      </c>
      <c r="AK7">
        <f t="shared" si="9"/>
        <v>2026</v>
      </c>
      <c r="AL7" s="6">
        <f t="shared" si="4"/>
        <v>5848270966.2078676</v>
      </c>
      <c r="AM7" s="6">
        <f t="shared" si="5"/>
        <v>928693602.84089684</v>
      </c>
      <c r="AN7" s="6">
        <f t="shared" si="6"/>
        <v>6776964569.0487633</v>
      </c>
      <c r="AO7" s="6"/>
      <c r="AP7">
        <f t="shared" si="7"/>
        <v>2026</v>
      </c>
      <c r="AQ7" s="33">
        <f t="shared" si="8"/>
        <v>5848.2709662078678</v>
      </c>
      <c r="AR7" s="33">
        <f t="shared" si="8"/>
        <v>928.6936028408968</v>
      </c>
      <c r="AT7" s="33"/>
      <c r="AU7" s="6"/>
      <c r="AV7" s="33"/>
    </row>
    <row r="8" spans="1:48">
      <c r="A8" s="62">
        <v>44713</v>
      </c>
      <c r="B8" s="25">
        <f>'Art. 9º-A - serv. div. comp'!J9</f>
        <v>0</v>
      </c>
      <c r="C8" s="25">
        <f>'Art. 9º-A - serv. div. comp'!K9</f>
        <v>0</v>
      </c>
      <c r="D8" s="25">
        <f>'Art. 9º-A - serv. div. comp'!I9</f>
        <v>0</v>
      </c>
      <c r="E8" s="26">
        <f>'9496'!P8</f>
        <v>198093642.86460662</v>
      </c>
      <c r="F8" s="26">
        <f>'9496'!Q8</f>
        <v>108603085.93212786</v>
      </c>
      <c r="G8" s="26">
        <f>'9496'!R8</f>
        <v>306696728.79673445</v>
      </c>
      <c r="H8" s="45">
        <f>'Art. 23'!H9</f>
        <v>55599137.030000001</v>
      </c>
      <c r="I8" s="45">
        <f>'Art. 23'!I9</f>
        <v>24263015.739999995</v>
      </c>
      <c r="J8" s="83">
        <f>'Art. 23'!G9</f>
        <v>79862152.769999996</v>
      </c>
      <c r="K8" s="27">
        <f>'Fluxo dív. garantidas - RRF'!C8</f>
        <v>9795021.2100000009</v>
      </c>
      <c r="L8" s="27">
        <f>'Fluxo dív. garantidas - RRF'!B8</f>
        <v>40058079.739999995</v>
      </c>
      <c r="M8" s="27">
        <f>'Fluxo dív. garantidas - RRF'!D8</f>
        <v>49853100.949999996</v>
      </c>
      <c r="N8" s="63">
        <f>'Contratos fora RRF'!AS8</f>
        <v>728601.36</v>
      </c>
      <c r="O8" s="63">
        <f>'Contratos fora RRF'!AR8</f>
        <v>1155009.24</v>
      </c>
      <c r="P8" s="63">
        <f>'Contratos fora RRF'!AT8</f>
        <v>1883610.6</v>
      </c>
      <c r="Q8" s="59"/>
      <c r="R8" s="59"/>
      <c r="S8" s="59"/>
      <c r="T8" s="108">
        <f>'OC A CONTRATAR'!C8</f>
        <v>0</v>
      </c>
      <c r="U8" s="108">
        <f>'OC A CONTRATAR'!B8</f>
        <v>0</v>
      </c>
      <c r="V8" s="108">
        <f>'OC A CONTRATAR'!D8</f>
        <v>0</v>
      </c>
      <c r="W8" s="108">
        <f>'OC A CONTRATAR'!H8</f>
        <v>0</v>
      </c>
      <c r="X8" s="108">
        <f>'OC A CONTRATAR'!G8</f>
        <v>0</v>
      </c>
      <c r="Y8" s="108">
        <f>'OC A CONTRATAR'!I8</f>
        <v>0</v>
      </c>
      <c r="Z8" s="108">
        <f>'OC A CONTRATAR'!M8</f>
        <v>0</v>
      </c>
      <c r="AA8" s="108">
        <f>'OC A CONTRATAR'!L8</f>
        <v>0</v>
      </c>
      <c r="AB8" s="108">
        <f>'OC A CONTRATAR'!N8</f>
        <v>0</v>
      </c>
      <c r="AC8" s="108">
        <f>'OC A CONTRATAR'!X8</f>
        <v>0</v>
      </c>
      <c r="AD8" s="108">
        <f>'OC A CONTRATAR'!W8</f>
        <v>0</v>
      </c>
      <c r="AE8" s="108">
        <f>'OC A CONTRATAR'!Y8</f>
        <v>0</v>
      </c>
      <c r="AF8" s="64">
        <f t="shared" si="0"/>
        <v>264216402.46460664</v>
      </c>
      <c r="AG8" s="64">
        <f t="shared" si="1"/>
        <v>174079190.65212786</v>
      </c>
      <c r="AH8" s="64">
        <f t="shared" si="2"/>
        <v>438295593.11673445</v>
      </c>
      <c r="AJ8">
        <f t="shared" si="3"/>
        <v>2022</v>
      </c>
      <c r="AK8">
        <f t="shared" si="9"/>
        <v>2027</v>
      </c>
      <c r="AL8" s="6">
        <f t="shared" si="4"/>
        <v>5569129766.3554831</v>
      </c>
      <c r="AM8" s="6">
        <f t="shared" si="5"/>
        <v>2902273620.2955403</v>
      </c>
      <c r="AN8" s="6">
        <f t="shared" si="6"/>
        <v>8471403386.6510239</v>
      </c>
      <c r="AO8" s="6"/>
      <c r="AP8">
        <f t="shared" si="7"/>
        <v>2027</v>
      </c>
      <c r="AQ8" s="33">
        <f t="shared" si="8"/>
        <v>5569.1297663554833</v>
      </c>
      <c r="AR8" s="33">
        <f t="shared" si="8"/>
        <v>2902.2736202955402</v>
      </c>
      <c r="AT8" s="33"/>
      <c r="AU8" s="6"/>
      <c r="AV8" s="33"/>
    </row>
    <row r="9" spans="1:48">
      <c r="A9" s="62">
        <v>44743</v>
      </c>
      <c r="B9" s="25">
        <f>'Art. 9º-A - serv. div. comp'!J10</f>
        <v>56174345.12996117</v>
      </c>
      <c r="C9" s="25">
        <f>'Art. 9º-A - serv. div. comp'!K10</f>
        <v>24281129.60343615</v>
      </c>
      <c r="D9" s="25">
        <f>'Art. 9º-A - serv. div. comp'!I10</f>
        <v>80455474.73339732</v>
      </c>
      <c r="E9" s="26">
        <f>'9496'!P9</f>
        <v>199420417.94879454</v>
      </c>
      <c r="F9" s="26">
        <f>'9496'!Q9</f>
        <v>109913434.96343699</v>
      </c>
      <c r="G9" s="26">
        <f>'9496'!R9</f>
        <v>309333852.91223156</v>
      </c>
      <c r="H9" s="45"/>
      <c r="I9" s="45"/>
      <c r="J9" s="45"/>
      <c r="K9" s="27">
        <f>'Fluxo dív. garantidas - RRF'!C9</f>
        <v>11386459.17</v>
      </c>
      <c r="L9" s="27">
        <f>'Fluxo dív. garantidas - RRF'!B9</f>
        <v>42086726.370000005</v>
      </c>
      <c r="M9" s="27">
        <f>'Fluxo dív. garantidas - RRF'!D9</f>
        <v>53473185.540000007</v>
      </c>
      <c r="N9" s="63">
        <f>'Contratos fora RRF'!AS9</f>
        <v>722423.25</v>
      </c>
      <c r="O9" s="63">
        <f>'Contratos fora RRF'!AR9</f>
        <v>1156762.44</v>
      </c>
      <c r="P9" s="63">
        <f>'Contratos fora RRF'!AT9</f>
        <v>1879185.69</v>
      </c>
      <c r="Q9" s="59"/>
      <c r="R9" s="59"/>
      <c r="S9" s="59"/>
      <c r="T9" s="108">
        <f>'OC A CONTRATAR'!C9</f>
        <v>0</v>
      </c>
      <c r="U9" s="108">
        <f>'OC A CONTRATAR'!B9</f>
        <v>0</v>
      </c>
      <c r="V9" s="108">
        <f>'OC A CONTRATAR'!D9</f>
        <v>0</v>
      </c>
      <c r="W9" s="108">
        <f>'OC A CONTRATAR'!H9</f>
        <v>0</v>
      </c>
      <c r="X9" s="108">
        <f>'OC A CONTRATAR'!G9</f>
        <v>0</v>
      </c>
      <c r="Y9" s="108">
        <f>'OC A CONTRATAR'!I9</f>
        <v>0</v>
      </c>
      <c r="Z9" s="108">
        <f>'OC A CONTRATAR'!M9</f>
        <v>0</v>
      </c>
      <c r="AA9" s="108">
        <f>'OC A CONTRATAR'!L9</f>
        <v>0</v>
      </c>
      <c r="AB9" s="108">
        <f>'OC A CONTRATAR'!N9</f>
        <v>0</v>
      </c>
      <c r="AC9" s="108">
        <f>'OC A CONTRATAR'!X9</f>
        <v>0</v>
      </c>
      <c r="AD9" s="108">
        <f>'OC A CONTRATAR'!W9</f>
        <v>0</v>
      </c>
      <c r="AE9" s="108">
        <f>'OC A CONTRATAR'!Y9</f>
        <v>0</v>
      </c>
      <c r="AF9" s="64">
        <f t="shared" si="0"/>
        <v>267703645.49875569</v>
      </c>
      <c r="AG9" s="64">
        <f t="shared" si="1"/>
        <v>177438053.37687314</v>
      </c>
      <c r="AH9" s="64">
        <f t="shared" si="2"/>
        <v>445141698.87562889</v>
      </c>
      <c r="AJ9">
        <f t="shared" si="3"/>
        <v>2022</v>
      </c>
      <c r="AK9">
        <f t="shared" si="9"/>
        <v>2028</v>
      </c>
      <c r="AL9" s="6">
        <f t="shared" si="4"/>
        <v>4654746104.6951561</v>
      </c>
      <c r="AM9" s="6">
        <f t="shared" si="5"/>
        <v>5262085730.8636456</v>
      </c>
      <c r="AN9" s="6">
        <f t="shared" si="6"/>
        <v>9916831835.5588017</v>
      </c>
      <c r="AO9" s="6"/>
      <c r="AP9">
        <f t="shared" si="7"/>
        <v>2028</v>
      </c>
      <c r="AQ9" s="33">
        <f t="shared" si="8"/>
        <v>4654.7461046951557</v>
      </c>
      <c r="AR9" s="33">
        <f t="shared" si="8"/>
        <v>5262.0857308636459</v>
      </c>
      <c r="AT9" s="33"/>
      <c r="AU9" s="6"/>
      <c r="AV9" s="33"/>
    </row>
    <row r="10" spans="1:48">
      <c r="A10" s="62">
        <v>44774</v>
      </c>
      <c r="B10" s="25">
        <f>'Art. 9º-A - serv. div. comp'!J11</f>
        <v>56474674.925671682</v>
      </c>
      <c r="C10" s="25">
        <f>'Art. 9º-A - serv. div. comp'!K11</f>
        <v>24527655.669488549</v>
      </c>
      <c r="D10" s="25">
        <f>'Art. 9º-A - serv. div. comp'!I11</f>
        <v>81002330.595160231</v>
      </c>
      <c r="E10" s="26">
        <f>'9496'!P10</f>
        <v>200371264.06399482</v>
      </c>
      <c r="F10" s="26">
        <f>'9496'!Q10</f>
        <v>111009580.94695738</v>
      </c>
      <c r="G10" s="26">
        <f>'9496'!R10</f>
        <v>311380845.01095223</v>
      </c>
      <c r="H10" s="45"/>
      <c r="I10" s="45"/>
      <c r="J10" s="45"/>
      <c r="K10" s="27">
        <f>'Fluxo dív. garantidas - RRF'!C10</f>
        <v>13573985.129999999</v>
      </c>
      <c r="L10" s="27">
        <f>'Fluxo dív. garantidas - RRF'!B10</f>
        <v>42096447.469999999</v>
      </c>
      <c r="M10" s="27">
        <f>'Fluxo dív. garantidas - RRF'!D10</f>
        <v>55670432.599999994</v>
      </c>
      <c r="N10" s="63">
        <f>'Contratos fora RRF'!AS10</f>
        <v>2994367.82</v>
      </c>
      <c r="O10" s="63">
        <f>'Contratos fora RRF'!AR10</f>
        <v>7549525.1100000003</v>
      </c>
      <c r="P10" s="63">
        <f>'Contratos fora RRF'!AT10</f>
        <v>10543892.930000002</v>
      </c>
      <c r="Q10" s="59"/>
      <c r="R10" s="59"/>
      <c r="S10" s="59"/>
      <c r="T10" s="108">
        <f>'OC A CONTRATAR'!C10</f>
        <v>0</v>
      </c>
      <c r="U10" s="108">
        <f>'OC A CONTRATAR'!B10</f>
        <v>0</v>
      </c>
      <c r="V10" s="108">
        <f>'OC A CONTRATAR'!D10</f>
        <v>0</v>
      </c>
      <c r="W10" s="108">
        <f>'OC A CONTRATAR'!H10</f>
        <v>0</v>
      </c>
      <c r="X10" s="108">
        <f>'OC A CONTRATAR'!G10</f>
        <v>0</v>
      </c>
      <c r="Y10" s="108">
        <f>'OC A CONTRATAR'!I10</f>
        <v>0</v>
      </c>
      <c r="Z10" s="108">
        <f>'OC A CONTRATAR'!M10</f>
        <v>0</v>
      </c>
      <c r="AA10" s="108">
        <f>'OC A CONTRATAR'!L10</f>
        <v>0</v>
      </c>
      <c r="AB10" s="108">
        <f>'OC A CONTRATAR'!N10</f>
        <v>0</v>
      </c>
      <c r="AC10" s="108">
        <f>'OC A CONTRATAR'!X10</f>
        <v>0</v>
      </c>
      <c r="AD10" s="108">
        <f>'OC A CONTRATAR'!W10</f>
        <v>0</v>
      </c>
      <c r="AE10" s="108">
        <f>'OC A CONTRATAR'!Y10</f>
        <v>0</v>
      </c>
      <c r="AF10" s="64">
        <f t="shared" si="0"/>
        <v>273414291.93966651</v>
      </c>
      <c r="AG10" s="64">
        <f t="shared" si="1"/>
        <v>185183209.19644594</v>
      </c>
      <c r="AH10" s="64">
        <f t="shared" si="2"/>
        <v>458597501.13611251</v>
      </c>
      <c r="AJ10">
        <f t="shared" si="3"/>
        <v>2022</v>
      </c>
      <c r="AK10">
        <f t="shared" si="9"/>
        <v>2029</v>
      </c>
      <c r="AL10" s="6">
        <f t="shared" si="4"/>
        <v>4803309868.5949345</v>
      </c>
      <c r="AM10" s="6">
        <f t="shared" si="5"/>
        <v>5271760989.9527025</v>
      </c>
      <c r="AN10" s="6">
        <f t="shared" si="6"/>
        <v>10075070858.547638</v>
      </c>
      <c r="AO10" s="6"/>
      <c r="AP10">
        <f t="shared" si="7"/>
        <v>2029</v>
      </c>
      <c r="AQ10" s="33">
        <f t="shared" si="8"/>
        <v>4803.3098685949344</v>
      </c>
      <c r="AR10" s="33">
        <f t="shared" si="8"/>
        <v>5271.7609899527024</v>
      </c>
      <c r="AT10" s="33"/>
      <c r="AU10" s="6"/>
      <c r="AV10" s="33"/>
    </row>
    <row r="11" spans="1:48">
      <c r="A11" s="62">
        <v>44805</v>
      </c>
      <c r="B11" s="25">
        <f>'Art. 9º-A - serv. div. comp'!J12</f>
        <v>56787158.949709475</v>
      </c>
      <c r="C11" s="25">
        <f>'Art. 9º-A - serv. div. comp'!K12</f>
        <v>24781458.938641518</v>
      </c>
      <c r="D11" s="25">
        <f>'Art. 9º-A - serv. div. comp'!I12</f>
        <v>81568617.888350993</v>
      </c>
      <c r="E11" s="26">
        <f>'9496'!P11</f>
        <v>201512061.69634667</v>
      </c>
      <c r="F11" s="26">
        <f>'9496'!Q11</f>
        <v>112202857.48069336</v>
      </c>
      <c r="G11" s="26">
        <f>'9496'!R11</f>
        <v>313714919.17704004</v>
      </c>
      <c r="H11" s="45"/>
      <c r="I11" s="45"/>
      <c r="J11" s="45"/>
      <c r="K11" s="27">
        <f>'Fluxo dív. garantidas - RRF'!C11</f>
        <v>46798407.43</v>
      </c>
      <c r="L11" s="27">
        <f>'Fluxo dív. garantidas - RRF'!B11</f>
        <v>163143345.58000001</v>
      </c>
      <c r="M11" s="27">
        <f>'Fluxo dív. garantidas - RRF'!D11</f>
        <v>209941753.01000002</v>
      </c>
      <c r="N11" s="63">
        <f>'Contratos fora RRF'!AS11</f>
        <v>734890.16999999993</v>
      </c>
      <c r="O11" s="63">
        <f>'Contratos fora RRF'!AR11</f>
        <v>1160642.25</v>
      </c>
      <c r="P11" s="63">
        <f>'Contratos fora RRF'!AT11</f>
        <v>1895532.42</v>
      </c>
      <c r="Q11" s="59"/>
      <c r="R11" s="59"/>
      <c r="S11" s="59"/>
      <c r="T11" s="108">
        <f>'OC A CONTRATAR'!C11</f>
        <v>0</v>
      </c>
      <c r="U11" s="108">
        <f>'OC A CONTRATAR'!B11</f>
        <v>0</v>
      </c>
      <c r="V11" s="108">
        <f>'OC A CONTRATAR'!D11</f>
        <v>0</v>
      </c>
      <c r="W11" s="108">
        <f>'OC A CONTRATAR'!H11</f>
        <v>0</v>
      </c>
      <c r="X11" s="108">
        <f>'OC A CONTRATAR'!G11</f>
        <v>0</v>
      </c>
      <c r="Y11" s="108">
        <f>'OC A CONTRATAR'!I11</f>
        <v>0</v>
      </c>
      <c r="Z11" s="108">
        <f>'OC A CONTRATAR'!M11</f>
        <v>0</v>
      </c>
      <c r="AA11" s="108">
        <f>'OC A CONTRATAR'!L11</f>
        <v>0</v>
      </c>
      <c r="AB11" s="108">
        <f>'OC A CONTRATAR'!N11</f>
        <v>0</v>
      </c>
      <c r="AC11" s="108">
        <f>'OC A CONTRATAR'!X11</f>
        <v>0</v>
      </c>
      <c r="AD11" s="108">
        <f>'OC A CONTRATAR'!W11</f>
        <v>0</v>
      </c>
      <c r="AE11" s="108">
        <f>'OC A CONTRATAR'!Y11</f>
        <v>0</v>
      </c>
      <c r="AF11" s="64">
        <f t="shared" si="0"/>
        <v>305832518.24605614</v>
      </c>
      <c r="AG11" s="64">
        <f t="shared" si="1"/>
        <v>301288304.24933493</v>
      </c>
      <c r="AH11" s="64">
        <f t="shared" si="2"/>
        <v>607120822.49539101</v>
      </c>
      <c r="AJ11">
        <f t="shared" si="3"/>
        <v>2022</v>
      </c>
      <c r="AK11">
        <f t="shared" si="9"/>
        <v>2030</v>
      </c>
      <c r="AL11" s="6">
        <f t="shared" si="4"/>
        <v>5107569190.9580832</v>
      </c>
      <c r="AM11" s="6">
        <f t="shared" si="5"/>
        <v>5238266709.7481222</v>
      </c>
      <c r="AN11" s="6">
        <f t="shared" si="6"/>
        <v>10345835900.706205</v>
      </c>
      <c r="AO11" s="6"/>
      <c r="AP11">
        <f t="shared" si="7"/>
        <v>2030</v>
      </c>
      <c r="AQ11" s="33">
        <f t="shared" si="8"/>
        <v>5107.5691909580828</v>
      </c>
      <c r="AR11" s="33">
        <f t="shared" si="8"/>
        <v>5238.2667097481226</v>
      </c>
      <c r="AT11" s="33"/>
      <c r="AU11" s="6"/>
      <c r="AV11" s="33"/>
    </row>
    <row r="12" spans="1:48">
      <c r="A12" s="62">
        <v>44835</v>
      </c>
      <c r="B12" s="25">
        <f>'Art. 9º-A - serv. div. comp'!J13</f>
        <v>57177016.431230061</v>
      </c>
      <c r="C12" s="25">
        <f>'Art. 9º-A - serv. div. comp'!K13</f>
        <v>25071231.181366675</v>
      </c>
      <c r="D12" s="25">
        <f>'Art. 9º-A - serv. div. comp'!I13</f>
        <v>82248247.612596735</v>
      </c>
      <c r="E12" s="26">
        <f>'9496'!P12</f>
        <v>202989617.1282095</v>
      </c>
      <c r="F12" s="26">
        <f>'9496'!Q12</f>
        <v>113631577.26691057</v>
      </c>
      <c r="G12" s="26">
        <f>'9496'!R12</f>
        <v>316621194.39512008</v>
      </c>
      <c r="H12" s="45"/>
      <c r="I12" s="45"/>
      <c r="J12" s="45"/>
      <c r="K12" s="27">
        <f>'Fluxo dív. garantidas - RRF'!C12</f>
        <v>16228187.92</v>
      </c>
      <c r="L12" s="27">
        <f>'Fluxo dív. garantidas - RRF'!B12</f>
        <v>41103752</v>
      </c>
      <c r="M12" s="27">
        <f>'Fluxo dív. garantidas - RRF'!D12</f>
        <v>57331939.920000002</v>
      </c>
      <c r="N12" s="63">
        <f>'Contratos fora RRF'!AS12</f>
        <v>1937766.44</v>
      </c>
      <c r="O12" s="63">
        <f>'Contratos fora RRF'!AR12</f>
        <v>1162686.8799999999</v>
      </c>
      <c r="P12" s="63">
        <f>'Contratos fora RRF'!AT12</f>
        <v>3100453.3200000003</v>
      </c>
      <c r="Q12" s="59"/>
      <c r="R12" s="59"/>
      <c r="S12" s="59"/>
      <c r="T12" s="108">
        <f>'OC A CONTRATAR'!C12</f>
        <v>0</v>
      </c>
      <c r="U12" s="108">
        <f>'OC A CONTRATAR'!B12</f>
        <v>0</v>
      </c>
      <c r="V12" s="108">
        <f>'OC A CONTRATAR'!D12</f>
        <v>0</v>
      </c>
      <c r="W12" s="108">
        <f>'OC A CONTRATAR'!H12</f>
        <v>0</v>
      </c>
      <c r="X12" s="108">
        <f>'OC A CONTRATAR'!G12</f>
        <v>0</v>
      </c>
      <c r="Y12" s="108">
        <f>'OC A CONTRATAR'!I12</f>
        <v>0</v>
      </c>
      <c r="Z12" s="108">
        <f>'OC A CONTRATAR'!M12</f>
        <v>0</v>
      </c>
      <c r="AA12" s="108">
        <f>'OC A CONTRATAR'!L12</f>
        <v>0</v>
      </c>
      <c r="AB12" s="108">
        <f>'OC A CONTRATAR'!N12</f>
        <v>0</v>
      </c>
      <c r="AC12" s="108">
        <f>'OC A CONTRATAR'!X12</f>
        <v>0</v>
      </c>
      <c r="AD12" s="108">
        <f>'OC A CONTRATAR'!W12</f>
        <v>0</v>
      </c>
      <c r="AE12" s="108">
        <f>'OC A CONTRATAR'!Y12</f>
        <v>0</v>
      </c>
      <c r="AF12" s="64">
        <f t="shared" si="0"/>
        <v>278332587.91943955</v>
      </c>
      <c r="AG12" s="64">
        <f t="shared" si="1"/>
        <v>180969247.32827723</v>
      </c>
      <c r="AH12" s="64">
        <f t="shared" si="2"/>
        <v>459301835.24771684</v>
      </c>
      <c r="AJ12">
        <f t="shared" si="3"/>
        <v>2022</v>
      </c>
      <c r="AK12">
        <f t="shared" si="9"/>
        <v>2031</v>
      </c>
      <c r="AL12" s="6">
        <f t="shared" si="4"/>
        <v>5163727216.0578537</v>
      </c>
      <c r="AM12" s="6">
        <f t="shared" si="5"/>
        <v>5147438831.8906565</v>
      </c>
      <c r="AN12" s="6">
        <f t="shared" si="6"/>
        <v>10311166047.948509</v>
      </c>
      <c r="AO12" s="6"/>
      <c r="AP12">
        <f t="shared" si="7"/>
        <v>2031</v>
      </c>
      <c r="AQ12" s="33">
        <f t="shared" si="8"/>
        <v>5163.7272160578541</v>
      </c>
      <c r="AR12" s="33">
        <f t="shared" si="8"/>
        <v>5147.4388318906567</v>
      </c>
      <c r="AT12" s="33"/>
      <c r="AU12" s="6"/>
      <c r="AV12" s="33"/>
    </row>
    <row r="13" spans="1:48">
      <c r="A13" s="62">
        <v>44866</v>
      </c>
      <c r="B13" s="25">
        <f>'Art. 9º-A - serv. div. comp'!J14</f>
        <v>57513710.514133371</v>
      </c>
      <c r="C13" s="25">
        <f>'Art. 9º-A - serv. div. comp'!K14</f>
        <v>25339966.449139677</v>
      </c>
      <c r="D13" s="25">
        <f>'Art. 9º-A - serv. div. comp'!I14</f>
        <v>82853676.963273048</v>
      </c>
      <c r="E13" s="26">
        <f>'9496'!P13</f>
        <v>203998110.26806143</v>
      </c>
      <c r="F13" s="26">
        <f>'9496'!Q13</f>
        <v>114772358.99543239</v>
      </c>
      <c r="G13" s="26">
        <f>'9496'!R13</f>
        <v>318770469.26349384</v>
      </c>
      <c r="H13" s="45"/>
      <c r="I13" s="45"/>
      <c r="J13" s="45"/>
      <c r="K13" s="27">
        <f>'Fluxo dív. garantidas - RRF'!C13</f>
        <v>57533331.659999996</v>
      </c>
      <c r="L13" s="27">
        <f>'Fluxo dív. garantidas - RRF'!B13</f>
        <v>48570424.519999996</v>
      </c>
      <c r="M13" s="27">
        <f>'Fluxo dív. garantidas - RRF'!D13</f>
        <v>106103756.17999999</v>
      </c>
      <c r="N13" s="63">
        <f>'Contratos fora RRF'!AS13</f>
        <v>4190852.1800000006</v>
      </c>
      <c r="O13" s="63">
        <f>'Contratos fora RRF'!AR13</f>
        <v>11950128.23</v>
      </c>
      <c r="P13" s="63">
        <f>'Contratos fora RRF'!AT13</f>
        <v>16140980.409999998</v>
      </c>
      <c r="Q13" s="59"/>
      <c r="R13" s="59"/>
      <c r="S13" s="59"/>
      <c r="T13" s="108">
        <f>'OC A CONTRATAR'!C13</f>
        <v>0</v>
      </c>
      <c r="U13" s="108">
        <f>'OC A CONTRATAR'!B13</f>
        <v>0</v>
      </c>
      <c r="V13" s="108">
        <f>'OC A CONTRATAR'!D13</f>
        <v>0</v>
      </c>
      <c r="W13" s="108">
        <f>'OC A CONTRATAR'!H13</f>
        <v>0</v>
      </c>
      <c r="X13" s="108">
        <f>'OC A CONTRATAR'!G13</f>
        <v>0</v>
      </c>
      <c r="Y13" s="108">
        <f>'OC A CONTRATAR'!I13</f>
        <v>0</v>
      </c>
      <c r="Z13" s="108">
        <f>'OC A CONTRATAR'!M13</f>
        <v>0</v>
      </c>
      <c r="AA13" s="108">
        <f>'OC A CONTRATAR'!L13</f>
        <v>0</v>
      </c>
      <c r="AB13" s="108">
        <f>'OC A CONTRATAR'!N13</f>
        <v>0</v>
      </c>
      <c r="AC13" s="108">
        <f>'OC A CONTRATAR'!X13</f>
        <v>0</v>
      </c>
      <c r="AD13" s="108">
        <f>'OC A CONTRATAR'!W13</f>
        <v>0</v>
      </c>
      <c r="AE13" s="108">
        <f>'OC A CONTRATAR'!Y13</f>
        <v>0</v>
      </c>
      <c r="AF13" s="64">
        <f t="shared" si="0"/>
        <v>323236004.62219483</v>
      </c>
      <c r="AG13" s="64">
        <f t="shared" si="1"/>
        <v>200632878.19457206</v>
      </c>
      <c r="AH13" s="64">
        <f t="shared" si="2"/>
        <v>523868882.81676692</v>
      </c>
      <c r="AJ13">
        <f t="shared" si="3"/>
        <v>2022</v>
      </c>
    </row>
    <row r="14" spans="1:48">
      <c r="A14" s="62">
        <v>44896</v>
      </c>
      <c r="B14" s="25">
        <f>'Art. 9º-A - serv. div. comp'!J15</f>
        <v>57822634.280424133</v>
      </c>
      <c r="C14" s="25">
        <f>'Art. 9º-A - serv. div. comp'!K15</f>
        <v>25598590.370047361</v>
      </c>
      <c r="D14" s="25">
        <f>'Art. 9º-A - serv. div. comp'!I15</f>
        <v>83421224.650471494</v>
      </c>
      <c r="E14" s="26">
        <f>'9496'!P14</f>
        <v>204832877.55058926</v>
      </c>
      <c r="F14" s="26">
        <f>'9496'!Q14</f>
        <v>115862223.82801504</v>
      </c>
      <c r="G14" s="26">
        <f>'9496'!R14</f>
        <v>320695101.37860429</v>
      </c>
      <c r="H14" s="45"/>
      <c r="I14" s="45"/>
      <c r="J14" s="45"/>
      <c r="K14" s="27">
        <f>'Fluxo dív. garantidas - RRF'!C14</f>
        <v>18876222.68</v>
      </c>
      <c r="L14" s="27">
        <f>'Fluxo dív. garantidas - RRF'!B14</f>
        <v>41397799.289999999</v>
      </c>
      <c r="M14" s="27">
        <f>'Fluxo dív. garantidas - RRF'!D14</f>
        <v>60274021.969999999</v>
      </c>
      <c r="N14" s="63">
        <f>'Contratos fora RRF'!AS14</f>
        <v>671120.31</v>
      </c>
      <c r="O14" s="63">
        <f>'Contratos fora RRF'!AR14</f>
        <v>1166755.58</v>
      </c>
      <c r="P14" s="63">
        <f>'Contratos fora RRF'!AT14</f>
        <v>1837875.89</v>
      </c>
      <c r="Q14" s="59"/>
      <c r="R14" s="59"/>
      <c r="S14" s="59"/>
      <c r="T14" s="108">
        <f>'OC A CONTRATAR'!C14</f>
        <v>0</v>
      </c>
      <c r="U14" s="108">
        <f>'OC A CONTRATAR'!B14</f>
        <v>0</v>
      </c>
      <c r="V14" s="108">
        <f>'OC A CONTRATAR'!D14</f>
        <v>0</v>
      </c>
      <c r="W14" s="108">
        <f>'OC A CONTRATAR'!H14</f>
        <v>0</v>
      </c>
      <c r="X14" s="108">
        <f>'OC A CONTRATAR'!G14</f>
        <v>0</v>
      </c>
      <c r="Y14" s="108">
        <f>'OC A CONTRATAR'!I14</f>
        <v>0</v>
      </c>
      <c r="Z14" s="108">
        <f>'OC A CONTRATAR'!M14</f>
        <v>0</v>
      </c>
      <c r="AA14" s="108">
        <f>'OC A CONTRATAR'!L14</f>
        <v>0</v>
      </c>
      <c r="AB14" s="108">
        <f>'OC A CONTRATAR'!N14</f>
        <v>0</v>
      </c>
      <c r="AC14" s="108">
        <f>'OC A CONTRATAR'!X14</f>
        <v>0</v>
      </c>
      <c r="AD14" s="108">
        <f>'OC A CONTRATAR'!W14</f>
        <v>0</v>
      </c>
      <c r="AE14" s="108">
        <f>'OC A CONTRATAR'!Y14</f>
        <v>0</v>
      </c>
      <c r="AF14" s="64">
        <f t="shared" si="0"/>
        <v>282202854.82101339</v>
      </c>
      <c r="AG14" s="64">
        <f t="shared" si="1"/>
        <v>184025369.06806242</v>
      </c>
      <c r="AH14" s="64">
        <f t="shared" si="2"/>
        <v>466228223.88907576</v>
      </c>
      <c r="AJ14">
        <f t="shared" si="3"/>
        <v>2022</v>
      </c>
    </row>
    <row r="15" spans="1:48">
      <c r="A15" s="62">
        <v>44927</v>
      </c>
      <c r="B15" s="25">
        <f>'Art. 9º-A - serv. div. comp'!J16</f>
        <v>71641970.649667472</v>
      </c>
      <c r="C15" s="25">
        <f>'Art. 9º-A - serv. div. comp'!K16</f>
        <v>31869283.661819622</v>
      </c>
      <c r="D15" s="25">
        <f>'Art. 9º-A - serv. div. comp'!I16</f>
        <v>103511254.31148709</v>
      </c>
      <c r="E15" s="26">
        <f>'9496'!P15</f>
        <v>205847129.82827333</v>
      </c>
      <c r="F15" s="26">
        <f>'9496'!Q15</f>
        <v>117044732.9947744</v>
      </c>
      <c r="G15" s="26">
        <f>'9496'!R15</f>
        <v>322891862.82304776</v>
      </c>
      <c r="H15" s="45"/>
      <c r="I15" s="45"/>
      <c r="J15" s="45"/>
      <c r="K15" s="27">
        <f>'Fluxo dív. garantidas - RRF'!C15</f>
        <v>20618621.23</v>
      </c>
      <c r="L15" s="27">
        <f>'Fluxo dív. garantidas - RRF'!B15</f>
        <v>40300983.859999999</v>
      </c>
      <c r="M15" s="27">
        <f>'Fluxo dív. garantidas - RRF'!D15</f>
        <v>60919605.090000004</v>
      </c>
      <c r="N15" s="63">
        <f>'Contratos fora RRF'!AS15</f>
        <v>734312.39000000013</v>
      </c>
      <c r="O15" s="63">
        <f>'Contratos fora RRF'!AR15</f>
        <v>1125773.7600000002</v>
      </c>
      <c r="P15" s="63">
        <f>'Contratos fora RRF'!AT15</f>
        <v>1860086.15</v>
      </c>
      <c r="Q15" s="59"/>
      <c r="R15" s="59"/>
      <c r="S15" s="59"/>
      <c r="T15" s="108">
        <f>'OC A CONTRATAR'!C15</f>
        <v>0</v>
      </c>
      <c r="U15" s="108">
        <f>'OC A CONTRATAR'!B15</f>
        <v>0</v>
      </c>
      <c r="V15" s="108">
        <f>'OC A CONTRATAR'!D15</f>
        <v>0</v>
      </c>
      <c r="W15" s="108">
        <f>'OC A CONTRATAR'!H15</f>
        <v>0</v>
      </c>
      <c r="X15" s="108">
        <f>'OC A CONTRATAR'!G15</f>
        <v>0</v>
      </c>
      <c r="Y15" s="108">
        <f>'OC A CONTRATAR'!I15</f>
        <v>0</v>
      </c>
      <c r="Z15" s="108">
        <f>'OC A CONTRATAR'!M15</f>
        <v>0</v>
      </c>
      <c r="AA15" s="108">
        <f>'OC A CONTRATAR'!L15</f>
        <v>0</v>
      </c>
      <c r="AB15" s="108">
        <f>'OC A CONTRATAR'!N15</f>
        <v>0</v>
      </c>
      <c r="AC15" s="108">
        <f>'OC A CONTRATAR'!X15</f>
        <v>0</v>
      </c>
      <c r="AD15" s="108">
        <f>'OC A CONTRATAR'!W15</f>
        <v>0</v>
      </c>
      <c r="AE15" s="108">
        <f>'OC A CONTRATAR'!Y15</f>
        <v>0</v>
      </c>
      <c r="AF15" s="64">
        <f t="shared" si="0"/>
        <v>298842034.0979408</v>
      </c>
      <c r="AG15" s="64">
        <f t="shared" si="1"/>
        <v>190340774.27659404</v>
      </c>
      <c r="AH15" s="64">
        <f t="shared" si="2"/>
        <v>489182808.37453485</v>
      </c>
      <c r="AJ15">
        <f t="shared" si="3"/>
        <v>2023</v>
      </c>
    </row>
    <row r="16" spans="1:48">
      <c r="A16" s="62">
        <v>44958</v>
      </c>
      <c r="B16" s="25">
        <f>'Art. 9º-A - serv. div. comp'!J17</f>
        <v>72098940.582818687</v>
      </c>
      <c r="C16" s="25">
        <f>'Art. 9º-A - serv. div. comp'!K17</f>
        <v>32227257.833862752</v>
      </c>
      <c r="D16" s="25">
        <f>'Art. 9º-A - serv. div. comp'!I17</f>
        <v>104326198.41668144</v>
      </c>
      <c r="E16" s="26">
        <f>'9496'!P16</f>
        <v>207349410.53673521</v>
      </c>
      <c r="F16" s="26">
        <f>'9496'!Q16</f>
        <v>118498704.77023262</v>
      </c>
      <c r="G16" s="26">
        <f>'9496'!R16</f>
        <v>325848115.30696785</v>
      </c>
      <c r="H16" s="45"/>
      <c r="I16" s="45"/>
      <c r="J16" s="45"/>
      <c r="K16" s="27">
        <f>'Fluxo dív. garantidas - RRF'!C16</f>
        <v>20658665.399999999</v>
      </c>
      <c r="L16" s="27">
        <f>'Fluxo dív. garantidas - RRF'!B16</f>
        <v>40644488.310000002</v>
      </c>
      <c r="M16" s="27">
        <f>'Fluxo dív. garantidas - RRF'!D16</f>
        <v>61303153.710000001</v>
      </c>
      <c r="N16" s="63">
        <f>'Contratos fora RRF'!AS16</f>
        <v>6135486.6999999993</v>
      </c>
      <c r="O16" s="63">
        <f>'Contratos fora RRF'!AR16</f>
        <v>7607081.3900000006</v>
      </c>
      <c r="P16" s="63">
        <f>'Contratos fora RRF'!AT16</f>
        <v>13742568.090000002</v>
      </c>
      <c r="Q16" s="59"/>
      <c r="R16" s="59"/>
      <c r="S16" s="59"/>
      <c r="T16" s="108">
        <f>'OC A CONTRATAR'!C16</f>
        <v>0</v>
      </c>
      <c r="U16" s="108">
        <f>'OC A CONTRATAR'!B16</f>
        <v>0</v>
      </c>
      <c r="V16" s="108">
        <f>'OC A CONTRATAR'!D16</f>
        <v>0</v>
      </c>
      <c r="W16" s="108">
        <f>'OC A CONTRATAR'!H16</f>
        <v>0</v>
      </c>
      <c r="X16" s="108">
        <f>'OC A CONTRATAR'!G16</f>
        <v>0</v>
      </c>
      <c r="Y16" s="108">
        <f>'OC A CONTRATAR'!I16</f>
        <v>0</v>
      </c>
      <c r="Z16" s="108">
        <f>'OC A CONTRATAR'!M16</f>
        <v>0</v>
      </c>
      <c r="AA16" s="108">
        <f>'OC A CONTRATAR'!L16</f>
        <v>0</v>
      </c>
      <c r="AB16" s="108">
        <f>'OC A CONTRATAR'!N16</f>
        <v>0</v>
      </c>
      <c r="AC16" s="108">
        <f>'OC A CONTRATAR'!X16</f>
        <v>0</v>
      </c>
      <c r="AD16" s="108">
        <f>'OC A CONTRATAR'!W16</f>
        <v>0</v>
      </c>
      <c r="AE16" s="108">
        <f>'OC A CONTRATAR'!Y16</f>
        <v>0</v>
      </c>
      <c r="AF16" s="64">
        <f t="shared" si="0"/>
        <v>306242503.21955389</v>
      </c>
      <c r="AG16" s="64">
        <f t="shared" si="1"/>
        <v>198977532.30409539</v>
      </c>
      <c r="AH16" s="64">
        <f t="shared" si="2"/>
        <v>505220035.52364922</v>
      </c>
      <c r="AJ16">
        <f t="shared" si="3"/>
        <v>2023</v>
      </c>
    </row>
    <row r="17" spans="1:40">
      <c r="A17" s="62">
        <v>44986</v>
      </c>
      <c r="B17" s="25">
        <f>'Art. 9º-A - serv. div. comp'!J18</f>
        <v>72558305.598577917</v>
      </c>
      <c r="C17" s="25">
        <f>'Art. 9º-A - serv. div. comp'!K18</f>
        <v>32589252.978238031</v>
      </c>
      <c r="D17" s="25">
        <f>'Art. 9º-A - serv. div. comp'!I18</f>
        <v>105147558.57681595</v>
      </c>
      <c r="E17" s="26">
        <f>'9496'!P17</f>
        <v>208505191.02239633</v>
      </c>
      <c r="F17" s="26">
        <f>'9496'!Q17</f>
        <v>119802687.79398327</v>
      </c>
      <c r="G17" s="26">
        <f>'9496'!R17</f>
        <v>328307878.81637961</v>
      </c>
      <c r="H17" s="45"/>
      <c r="I17" s="45"/>
      <c r="J17" s="45"/>
      <c r="K17" s="27">
        <f>'Fluxo dív. garantidas - RRF'!C17</f>
        <v>94758667.390000001</v>
      </c>
      <c r="L17" s="27">
        <f>'Fluxo dív. garantidas - RRF'!B17</f>
        <v>128928855.12</v>
      </c>
      <c r="M17" s="27">
        <f>'Fluxo dív. garantidas - RRF'!D17</f>
        <v>223687522.50999999</v>
      </c>
      <c r="N17" s="63">
        <f>'Contratos fora RRF'!AS17</f>
        <v>631527.03</v>
      </c>
      <c r="O17" s="63">
        <f>'Contratos fora RRF'!AR17</f>
        <v>1129652.31</v>
      </c>
      <c r="P17" s="63">
        <f>'Contratos fora RRF'!AT17</f>
        <v>1761179.34</v>
      </c>
      <c r="Q17" s="59"/>
      <c r="R17" s="59"/>
      <c r="S17" s="59"/>
      <c r="T17" s="108">
        <f>'OC A CONTRATAR'!C17</f>
        <v>0</v>
      </c>
      <c r="U17" s="108">
        <f>'OC A CONTRATAR'!B17</f>
        <v>0</v>
      </c>
      <c r="V17" s="108">
        <f>'OC A CONTRATAR'!D17</f>
        <v>0</v>
      </c>
      <c r="W17" s="108">
        <f>'OC A CONTRATAR'!H17</f>
        <v>0</v>
      </c>
      <c r="X17" s="108">
        <f>'OC A CONTRATAR'!G17</f>
        <v>0</v>
      </c>
      <c r="Y17" s="108">
        <f>'OC A CONTRATAR'!I17</f>
        <v>0</v>
      </c>
      <c r="Z17" s="108">
        <f>'OC A CONTRATAR'!M17</f>
        <v>0</v>
      </c>
      <c r="AA17" s="108">
        <f>'OC A CONTRATAR'!L17</f>
        <v>0</v>
      </c>
      <c r="AB17" s="108">
        <f>'OC A CONTRATAR'!N17</f>
        <v>0</v>
      </c>
      <c r="AC17" s="108">
        <f>'OC A CONTRATAR'!X17</f>
        <v>0</v>
      </c>
      <c r="AD17" s="108">
        <f>'OC A CONTRATAR'!W17</f>
        <v>0</v>
      </c>
      <c r="AE17" s="108">
        <f>'OC A CONTRATAR'!Y17</f>
        <v>0</v>
      </c>
      <c r="AF17" s="64">
        <f t="shared" si="0"/>
        <v>376453691.0409742</v>
      </c>
      <c r="AG17" s="64">
        <f t="shared" si="1"/>
        <v>282450448.20222133</v>
      </c>
      <c r="AH17" s="64">
        <f t="shared" si="2"/>
        <v>658904139.24319565</v>
      </c>
      <c r="AJ17">
        <f t="shared" si="3"/>
        <v>2023</v>
      </c>
    </row>
    <row r="18" spans="1:40">
      <c r="A18" s="62">
        <v>45017</v>
      </c>
      <c r="B18" s="25">
        <f>'Art. 9º-A - serv. div. comp'!J19</f>
        <v>72871911.459791109</v>
      </c>
      <c r="C18" s="25">
        <f>'Art. 9º-A - serv. div. comp'!K19</f>
        <v>32888447.088410541</v>
      </c>
      <c r="D18" s="25">
        <f>'Art. 9º-A - serv. div. comp'!I19</f>
        <v>105760358.54820165</v>
      </c>
      <c r="E18" s="26">
        <f>'9496'!P18</f>
        <v>208993422.58546415</v>
      </c>
      <c r="F18" s="26">
        <f>'9496'!Q18</f>
        <v>120694933.47298965</v>
      </c>
      <c r="G18" s="26">
        <f>'9496'!R18</f>
        <v>329688356.0584538</v>
      </c>
      <c r="H18" s="45"/>
      <c r="I18" s="45"/>
      <c r="J18" s="45"/>
      <c r="K18" s="27">
        <f>'Fluxo dív. garantidas - RRF'!C18</f>
        <v>20984825.129999999</v>
      </c>
      <c r="L18" s="27">
        <f>'Fluxo dív. garantidas - RRF'!B18</f>
        <v>39552583.549999997</v>
      </c>
      <c r="M18" s="27">
        <f>'Fluxo dív. garantidas - RRF'!D18</f>
        <v>60537408.679999992</v>
      </c>
      <c r="N18" s="63">
        <f>'Contratos fora RRF'!AS18</f>
        <v>4584985.8500000006</v>
      </c>
      <c r="O18" s="63">
        <f>'Contratos fora RRF'!AR18</f>
        <v>1131804.48</v>
      </c>
      <c r="P18" s="63">
        <f>'Contratos fora RRF'!AT18</f>
        <v>5716790.330000001</v>
      </c>
      <c r="Q18" s="59"/>
      <c r="R18" s="59"/>
      <c r="S18" s="59"/>
      <c r="T18" s="108">
        <f>'OC A CONTRATAR'!C18</f>
        <v>0</v>
      </c>
      <c r="U18" s="108">
        <f>'OC A CONTRATAR'!B18</f>
        <v>0</v>
      </c>
      <c r="V18" s="108">
        <f>'OC A CONTRATAR'!D18</f>
        <v>0</v>
      </c>
      <c r="W18" s="108">
        <f>'OC A CONTRATAR'!H18</f>
        <v>0</v>
      </c>
      <c r="X18" s="108">
        <f>'OC A CONTRATAR'!G18</f>
        <v>0</v>
      </c>
      <c r="Y18" s="108">
        <f>'OC A CONTRATAR'!I18</f>
        <v>0</v>
      </c>
      <c r="Z18" s="108">
        <f>'OC A CONTRATAR'!M18</f>
        <v>0</v>
      </c>
      <c r="AA18" s="108">
        <f>'OC A CONTRATAR'!L18</f>
        <v>0</v>
      </c>
      <c r="AB18" s="108">
        <f>'OC A CONTRATAR'!N18</f>
        <v>0</v>
      </c>
      <c r="AC18" s="108">
        <f>'OC A CONTRATAR'!X18</f>
        <v>0</v>
      </c>
      <c r="AD18" s="108">
        <f>'OC A CONTRATAR'!W18</f>
        <v>0</v>
      </c>
      <c r="AE18" s="108">
        <f>'OC A CONTRATAR'!Y18</f>
        <v>0</v>
      </c>
      <c r="AF18" s="64">
        <f t="shared" si="0"/>
        <v>307435145.02525526</v>
      </c>
      <c r="AG18" s="64">
        <f t="shared" si="1"/>
        <v>194267768.59140018</v>
      </c>
      <c r="AH18" s="64">
        <f t="shared" si="2"/>
        <v>501702913.61665547</v>
      </c>
      <c r="AJ18">
        <f t="shared" si="3"/>
        <v>2023</v>
      </c>
    </row>
    <row r="19" spans="1:40">
      <c r="A19" s="62">
        <v>45047</v>
      </c>
      <c r="B19" s="25">
        <f>'Art. 9º-A - serv. div. comp'!J20</f>
        <v>73372395.048323974</v>
      </c>
      <c r="C19" s="25">
        <f>'Art. 9º-A - serv. div. comp'!K20</f>
        <v>33274764.106304348</v>
      </c>
      <c r="D19" s="25">
        <f>'Art. 9º-A - serv. div. comp'!I20</f>
        <v>106647159.15462832</v>
      </c>
      <c r="E19" s="26">
        <f>'9496'!P19</f>
        <v>210767552.10763666</v>
      </c>
      <c r="F19" s="26">
        <f>'9496'!Q19</f>
        <v>122380853.35276906</v>
      </c>
      <c r="G19" s="26">
        <f>'9496'!R19</f>
        <v>333148405.46040571</v>
      </c>
      <c r="H19" s="45"/>
      <c r="I19" s="45"/>
      <c r="J19" s="45"/>
      <c r="K19" s="27">
        <f>'Fluxo dív. garantidas - RRF'!C19</f>
        <v>83022065.24000001</v>
      </c>
      <c r="L19" s="27">
        <f>'Fluxo dív. garantidas - RRF'!B19</f>
        <v>133227049.39</v>
      </c>
      <c r="M19" s="27">
        <f>'Fluxo dív. garantidas - RRF'!D19</f>
        <v>216249114.63</v>
      </c>
      <c r="N19" s="63">
        <f>'Contratos fora RRF'!AS19</f>
        <v>5616347.8200000003</v>
      </c>
      <c r="O19" s="63">
        <f>'Contratos fora RRF'!AR19</f>
        <v>11234436.539999997</v>
      </c>
      <c r="P19" s="63">
        <f>'Contratos fora RRF'!AT19</f>
        <v>16850784.359999999</v>
      </c>
      <c r="Q19" s="59"/>
      <c r="R19" s="59"/>
      <c r="S19" s="59"/>
      <c r="T19" s="108">
        <f>'OC A CONTRATAR'!C19</f>
        <v>0</v>
      </c>
      <c r="U19" s="108">
        <f>'OC A CONTRATAR'!B19</f>
        <v>0</v>
      </c>
      <c r="V19" s="108">
        <f>'OC A CONTRATAR'!D19</f>
        <v>0</v>
      </c>
      <c r="W19" s="108">
        <f>'OC A CONTRATAR'!H19</f>
        <v>0</v>
      </c>
      <c r="X19" s="108">
        <f>'OC A CONTRATAR'!G19</f>
        <v>0</v>
      </c>
      <c r="Y19" s="108">
        <f>'OC A CONTRATAR'!I19</f>
        <v>0</v>
      </c>
      <c r="Z19" s="108">
        <f>'OC A CONTRATAR'!M19</f>
        <v>0</v>
      </c>
      <c r="AA19" s="108">
        <f>'OC A CONTRATAR'!L19</f>
        <v>0</v>
      </c>
      <c r="AB19" s="108">
        <f>'OC A CONTRATAR'!N19</f>
        <v>0</v>
      </c>
      <c r="AC19" s="108">
        <f>'OC A CONTRATAR'!X19</f>
        <v>0</v>
      </c>
      <c r="AD19" s="108">
        <f>'OC A CONTRATAR'!W19</f>
        <v>0</v>
      </c>
      <c r="AE19" s="108">
        <f>'OC A CONTRATAR'!Y19</f>
        <v>0</v>
      </c>
      <c r="AF19" s="64">
        <f t="shared" si="0"/>
        <v>372778360.21596062</v>
      </c>
      <c r="AG19" s="64">
        <f t="shared" si="1"/>
        <v>300117103.38907343</v>
      </c>
      <c r="AH19" s="64">
        <f t="shared" si="2"/>
        <v>672895463.60503399</v>
      </c>
      <c r="AJ19">
        <f t="shared" si="3"/>
        <v>2023</v>
      </c>
    </row>
    <row r="20" spans="1:40">
      <c r="A20" s="62">
        <v>45078</v>
      </c>
      <c r="B20" s="25">
        <f>'Art. 9º-A - serv. div. comp'!J21</f>
        <v>73688447.068560541</v>
      </c>
      <c r="C20" s="25">
        <f>'Art. 9º-A - serv. div. comp'!K21</f>
        <v>33580251.729620934</v>
      </c>
      <c r="D20" s="25">
        <f>'Art. 9º-A - serv. div. comp'!I21</f>
        <v>107268698.79818147</v>
      </c>
      <c r="E20" s="26">
        <f>'9496'!P20</f>
        <v>211156590.50679886</v>
      </c>
      <c r="F20" s="26">
        <f>'9496'!Q20</f>
        <v>123233737.29436621</v>
      </c>
      <c r="G20" s="26">
        <f>'9496'!R20</f>
        <v>334390327.8011651</v>
      </c>
      <c r="H20" s="45"/>
      <c r="I20" s="45"/>
      <c r="J20" s="45"/>
      <c r="K20" s="27">
        <f>'Fluxo dív. garantidas - RRF'!C20</f>
        <v>21190881.850000001</v>
      </c>
      <c r="L20" s="27">
        <f>'Fluxo dív. garantidas - RRF'!B20</f>
        <v>39009363.079999998</v>
      </c>
      <c r="M20" s="27">
        <f>'Fluxo dív. garantidas - RRF'!D20</f>
        <v>60200244.93</v>
      </c>
      <c r="N20" s="63">
        <f>'Contratos fora RRF'!AS20</f>
        <v>683173.7</v>
      </c>
      <c r="O20" s="63">
        <f>'Contratos fora RRF'!AR20</f>
        <v>1135638.3999999999</v>
      </c>
      <c r="P20" s="63">
        <f>'Contratos fora RRF'!AT20</f>
        <v>1818812.0999999996</v>
      </c>
      <c r="Q20" s="59"/>
      <c r="R20" s="59"/>
      <c r="S20" s="59"/>
      <c r="T20" s="108">
        <f>'OC A CONTRATAR'!C20</f>
        <v>0</v>
      </c>
      <c r="U20" s="108">
        <f>'OC A CONTRATAR'!B20</f>
        <v>0</v>
      </c>
      <c r="V20" s="108">
        <f>'OC A CONTRATAR'!D20</f>
        <v>0</v>
      </c>
      <c r="W20" s="108">
        <f>'OC A CONTRATAR'!H20</f>
        <v>0</v>
      </c>
      <c r="X20" s="108">
        <f>'OC A CONTRATAR'!G20</f>
        <v>0</v>
      </c>
      <c r="Y20" s="108">
        <f>'OC A CONTRATAR'!I20</f>
        <v>0</v>
      </c>
      <c r="Z20" s="108">
        <f>'OC A CONTRATAR'!M20</f>
        <v>0</v>
      </c>
      <c r="AA20" s="108">
        <f>'OC A CONTRATAR'!L20</f>
        <v>0</v>
      </c>
      <c r="AB20" s="108">
        <f>'OC A CONTRATAR'!N20</f>
        <v>0</v>
      </c>
      <c r="AC20" s="108">
        <f>'OC A CONTRATAR'!X20</f>
        <v>0</v>
      </c>
      <c r="AD20" s="108">
        <f>'OC A CONTRATAR'!W20</f>
        <v>0</v>
      </c>
      <c r="AE20" s="108">
        <f>'OC A CONTRATAR'!Y20</f>
        <v>0</v>
      </c>
      <c r="AF20" s="64">
        <f t="shared" si="0"/>
        <v>306719093.12535942</v>
      </c>
      <c r="AG20" s="64">
        <f t="shared" si="1"/>
        <v>196958990.50398716</v>
      </c>
      <c r="AH20" s="64">
        <f t="shared" si="2"/>
        <v>503678083.62934661</v>
      </c>
      <c r="AJ20">
        <f t="shared" si="3"/>
        <v>2023</v>
      </c>
    </row>
    <row r="21" spans="1:40">
      <c r="A21" s="62">
        <v>45108</v>
      </c>
      <c r="B21" s="25">
        <f>'Art. 9º-A - serv. div. comp'!J22</f>
        <v>74155780.782159701</v>
      </c>
      <c r="C21" s="25">
        <f>'Art. 9º-A - serv. div. comp'!K22</f>
        <v>33957444.481659859</v>
      </c>
      <c r="D21" s="25">
        <f>'Art. 9º-A - serv. div. comp'!I22</f>
        <v>108113225.26381956</v>
      </c>
      <c r="E21" s="26">
        <f>'9496'!P21</f>
        <v>212735386.83499742</v>
      </c>
      <c r="F21" s="26">
        <f>'9496'!Q21</f>
        <v>124832352.62356013</v>
      </c>
      <c r="G21" s="26">
        <f>'9496'!R21</f>
        <v>337567739.45855755</v>
      </c>
      <c r="H21" s="45"/>
      <c r="I21" s="45"/>
      <c r="J21" s="45"/>
      <c r="K21" s="27">
        <f>'Fluxo dív. garantidas - RRF'!C21</f>
        <v>20691055.629999999</v>
      </c>
      <c r="L21" s="27">
        <f>'Fluxo dív. garantidas - RRF'!B21</f>
        <v>38602431.730000004</v>
      </c>
      <c r="M21" s="27">
        <f>'Fluxo dív. garantidas - RRF'!D21</f>
        <v>59293487.359999999</v>
      </c>
      <c r="N21" s="63">
        <f>'Contratos fora RRF'!AS21</f>
        <v>699028.94</v>
      </c>
      <c r="O21" s="63">
        <f>'Contratos fora RRF'!AR21</f>
        <v>1137626.78</v>
      </c>
      <c r="P21" s="63">
        <f>'Contratos fora RRF'!AT21</f>
        <v>1836655.72</v>
      </c>
      <c r="Q21" s="59"/>
      <c r="R21" s="59"/>
      <c r="S21" s="59"/>
      <c r="T21" s="108">
        <f>'OC A CONTRATAR'!C21</f>
        <v>0</v>
      </c>
      <c r="U21" s="108">
        <f>'OC A CONTRATAR'!B21</f>
        <v>0</v>
      </c>
      <c r="V21" s="108">
        <f>'OC A CONTRATAR'!D21</f>
        <v>0</v>
      </c>
      <c r="W21" s="108">
        <f>'OC A CONTRATAR'!H21</f>
        <v>0</v>
      </c>
      <c r="X21" s="108">
        <f>'OC A CONTRATAR'!G21</f>
        <v>0</v>
      </c>
      <c r="Y21" s="108">
        <f>'OC A CONTRATAR'!I21</f>
        <v>0</v>
      </c>
      <c r="Z21" s="108">
        <f>'OC A CONTRATAR'!M21</f>
        <v>0</v>
      </c>
      <c r="AA21" s="108">
        <f>'OC A CONTRATAR'!L21</f>
        <v>0</v>
      </c>
      <c r="AB21" s="108">
        <f>'OC A CONTRATAR'!N21</f>
        <v>0</v>
      </c>
      <c r="AC21" s="108">
        <f>'OC A CONTRATAR'!X21</f>
        <v>0</v>
      </c>
      <c r="AD21" s="108">
        <f>'OC A CONTRATAR'!W21</f>
        <v>0</v>
      </c>
      <c r="AE21" s="108">
        <f>'OC A CONTRATAR'!Y21</f>
        <v>0</v>
      </c>
      <c r="AF21" s="64">
        <f t="shared" si="0"/>
        <v>308281252.18715709</v>
      </c>
      <c r="AG21" s="64">
        <f t="shared" si="1"/>
        <v>198529855.61521998</v>
      </c>
      <c r="AH21" s="64">
        <f t="shared" si="2"/>
        <v>506811107.80237716</v>
      </c>
      <c r="AJ21">
        <f t="shared" si="3"/>
        <v>2023</v>
      </c>
    </row>
    <row r="22" spans="1:40">
      <c r="A22" s="62">
        <v>45139</v>
      </c>
      <c r="B22" s="25">
        <f>'Art. 9º-A - serv. div. comp'!J23</f>
        <v>74587616.800395533</v>
      </c>
      <c r="C22" s="25">
        <f>'Art. 9º-A - serv. div. comp'!K23</f>
        <v>34321429.914591014</v>
      </c>
      <c r="D22" s="25">
        <f>'Art. 9º-A - serv. div. comp'!I23</f>
        <v>108909046.71498655</v>
      </c>
      <c r="E22" s="26">
        <f>'9496'!P22</f>
        <v>213780517.11467847</v>
      </c>
      <c r="F22" s="26">
        <f>'9496'!Q22</f>
        <v>126110453.90303253</v>
      </c>
      <c r="G22" s="26">
        <f>'9496'!R22</f>
        <v>339890971.01771098</v>
      </c>
      <c r="H22" s="45"/>
      <c r="I22" s="45"/>
      <c r="J22" s="45"/>
      <c r="K22" s="27">
        <f>'Fluxo dív. garantidas - RRF'!C22</f>
        <v>22000316.579999998</v>
      </c>
      <c r="L22" s="27">
        <f>'Fluxo dív. garantidas - RRF'!B22</f>
        <v>39461053.420000002</v>
      </c>
      <c r="M22" s="27">
        <f>'Fluxo dív. garantidas - RRF'!D22</f>
        <v>61461370</v>
      </c>
      <c r="N22" s="63">
        <f>'Contratos fora RRF'!AS22</f>
        <v>6892808.6599999992</v>
      </c>
      <c r="O22" s="63">
        <f>'Contratos fora RRF'!AR22</f>
        <v>7254116.3599999994</v>
      </c>
      <c r="P22" s="63">
        <f>'Contratos fora RRF'!AT22</f>
        <v>14146925.020000001</v>
      </c>
      <c r="Q22" s="59"/>
      <c r="R22" s="59"/>
      <c r="S22" s="59"/>
      <c r="T22" s="108">
        <f>'OC A CONTRATAR'!C22</f>
        <v>0</v>
      </c>
      <c r="U22" s="108">
        <f>'OC A CONTRATAR'!B22</f>
        <v>0</v>
      </c>
      <c r="V22" s="108">
        <f>'OC A CONTRATAR'!D22</f>
        <v>0</v>
      </c>
      <c r="W22" s="108">
        <f>'OC A CONTRATAR'!H22</f>
        <v>0</v>
      </c>
      <c r="X22" s="108">
        <f>'OC A CONTRATAR'!G22</f>
        <v>0</v>
      </c>
      <c r="Y22" s="108">
        <f>'OC A CONTRATAR'!I22</f>
        <v>0</v>
      </c>
      <c r="Z22" s="108">
        <f>'OC A CONTRATAR'!M22</f>
        <v>0</v>
      </c>
      <c r="AA22" s="108">
        <f>'OC A CONTRATAR'!L22</f>
        <v>0</v>
      </c>
      <c r="AB22" s="108">
        <f>'OC A CONTRATAR'!N22</f>
        <v>0</v>
      </c>
      <c r="AC22" s="108">
        <f>'OC A CONTRATAR'!X22</f>
        <v>0</v>
      </c>
      <c r="AD22" s="108">
        <f>'OC A CONTRATAR'!W22</f>
        <v>0</v>
      </c>
      <c r="AE22" s="108">
        <f>'OC A CONTRATAR'!Y22</f>
        <v>0</v>
      </c>
      <c r="AF22" s="64">
        <f t="shared" si="0"/>
        <v>317261259.155074</v>
      </c>
      <c r="AG22" s="64">
        <f t="shared" si="1"/>
        <v>207147053.59762359</v>
      </c>
      <c r="AH22" s="64">
        <f t="shared" si="2"/>
        <v>524408312.75269753</v>
      </c>
      <c r="AJ22">
        <f t="shared" si="3"/>
        <v>2023</v>
      </c>
    </row>
    <row r="23" spans="1:40">
      <c r="A23" s="62">
        <v>45170</v>
      </c>
      <c r="B23" s="25">
        <f>'Art. 9º-A - serv. div. comp'!J24</f>
        <v>75021409.347795948</v>
      </c>
      <c r="C23" s="25">
        <f>'Art. 9º-A - serv. div. comp'!K24</f>
        <v>34689316.860059619</v>
      </c>
      <c r="D23" s="25">
        <f>'Art. 9º-A - serv. div. comp'!I24</f>
        <v>109710726.20785557</v>
      </c>
      <c r="E23" s="26">
        <f>'9496'!P23</f>
        <v>215015392.3884162</v>
      </c>
      <c r="F23" s="26">
        <f>'9496'!Q23</f>
        <v>127491368.88018577</v>
      </c>
      <c r="G23" s="26">
        <f>'9496'!R23</f>
        <v>342506761.26860195</v>
      </c>
      <c r="H23" s="45"/>
      <c r="I23" s="45"/>
      <c r="J23" s="45"/>
      <c r="K23" s="27">
        <f>'Fluxo dív. garantidas - RRF'!C23</f>
        <v>103396385.84</v>
      </c>
      <c r="L23" s="27">
        <f>'Fluxo dív. garantidas - RRF'!B23</f>
        <v>145563204.49000001</v>
      </c>
      <c r="M23" s="27">
        <f>'Fluxo dív. garantidas - RRF'!D23</f>
        <v>248959590.33000001</v>
      </c>
      <c r="N23" s="63">
        <f>'Contratos fora RRF'!AS23</f>
        <v>665594.22</v>
      </c>
      <c r="O23" s="63">
        <f>'Contratos fora RRF'!AR23</f>
        <v>1141193.72</v>
      </c>
      <c r="P23" s="63">
        <f>'Contratos fora RRF'!AT23</f>
        <v>1806787.94</v>
      </c>
      <c r="Q23" s="59"/>
      <c r="R23" s="59"/>
      <c r="S23" s="59"/>
      <c r="T23" s="108">
        <f>'OC A CONTRATAR'!C23</f>
        <v>0</v>
      </c>
      <c r="U23" s="108">
        <f>'OC A CONTRATAR'!B23</f>
        <v>0</v>
      </c>
      <c r="V23" s="108">
        <f>'OC A CONTRATAR'!D23</f>
        <v>0</v>
      </c>
      <c r="W23" s="108">
        <f>'OC A CONTRATAR'!H23</f>
        <v>0</v>
      </c>
      <c r="X23" s="108">
        <f>'OC A CONTRATAR'!G23</f>
        <v>0</v>
      </c>
      <c r="Y23" s="108">
        <f>'OC A CONTRATAR'!I23</f>
        <v>0</v>
      </c>
      <c r="Z23" s="108">
        <f>'OC A CONTRATAR'!M23</f>
        <v>0</v>
      </c>
      <c r="AA23" s="108">
        <f>'OC A CONTRATAR'!L23</f>
        <v>0</v>
      </c>
      <c r="AB23" s="108">
        <f>'OC A CONTRATAR'!N23</f>
        <v>0</v>
      </c>
      <c r="AC23" s="108">
        <f>'OC A CONTRATAR'!X23</f>
        <v>0</v>
      </c>
      <c r="AD23" s="108">
        <f>'OC A CONTRATAR'!W23</f>
        <v>0</v>
      </c>
      <c r="AE23" s="108">
        <f>'OC A CONTRATAR'!Y23</f>
        <v>0</v>
      </c>
      <c r="AF23" s="64">
        <f t="shared" si="0"/>
        <v>394098781.7962122</v>
      </c>
      <c r="AG23" s="64">
        <f t="shared" si="1"/>
        <v>308885083.95024544</v>
      </c>
      <c r="AH23" s="64">
        <f t="shared" si="2"/>
        <v>702983865.74645758</v>
      </c>
      <c r="AJ23">
        <f t="shared" si="3"/>
        <v>2023</v>
      </c>
    </row>
    <row r="24" spans="1:40">
      <c r="A24" s="62">
        <v>45200</v>
      </c>
      <c r="B24" s="25">
        <f>'Art. 9º-A - serv. div. comp'!J25</f>
        <v>75506073.198824614</v>
      </c>
      <c r="C24" s="25">
        <f>'Art. 9º-A - serv. div. comp'!K25</f>
        <v>35083874.768860728</v>
      </c>
      <c r="D24" s="25">
        <f>'Art. 9º-A - serv. div. comp'!I25</f>
        <v>110589947.96768534</v>
      </c>
      <c r="E24" s="26">
        <f>'9496'!P24</f>
        <v>216355986.14962918</v>
      </c>
      <c r="F24" s="26">
        <f>'9496'!Q24</f>
        <v>128990148.16807711</v>
      </c>
      <c r="G24" s="26">
        <f>'9496'!R24</f>
        <v>345346134.31770629</v>
      </c>
      <c r="H24" s="45"/>
      <c r="I24" s="45"/>
      <c r="J24" s="45"/>
      <c r="K24" s="27">
        <f>'Fluxo dív. garantidas - RRF'!C24</f>
        <v>19630903.369999997</v>
      </c>
      <c r="L24" s="27">
        <f>'Fluxo dív. garantidas - RRF'!B24</f>
        <v>37102884.020000003</v>
      </c>
      <c r="M24" s="27">
        <f>'Fluxo dív. garantidas - RRF'!D24</f>
        <v>56733787.390000001</v>
      </c>
      <c r="N24" s="63">
        <f>'Contratos fora RRF'!AS24</f>
        <v>6152715.6599999992</v>
      </c>
      <c r="O24" s="63">
        <f>'Contratos fora RRF'!AR24</f>
        <v>1142733.21</v>
      </c>
      <c r="P24" s="63">
        <f>'Contratos fora RRF'!AT24</f>
        <v>7295448.8700000001</v>
      </c>
      <c r="Q24" s="59"/>
      <c r="R24" s="59"/>
      <c r="S24" s="59"/>
      <c r="T24" s="108">
        <f>'OC A CONTRATAR'!C24</f>
        <v>0</v>
      </c>
      <c r="U24" s="108">
        <f>'OC A CONTRATAR'!B24</f>
        <v>0</v>
      </c>
      <c r="V24" s="108">
        <f>'OC A CONTRATAR'!D24</f>
        <v>0</v>
      </c>
      <c r="W24" s="108">
        <f>'OC A CONTRATAR'!H24</f>
        <v>0</v>
      </c>
      <c r="X24" s="108">
        <f>'OC A CONTRATAR'!G24</f>
        <v>0</v>
      </c>
      <c r="Y24" s="108">
        <f>'OC A CONTRATAR'!I24</f>
        <v>0</v>
      </c>
      <c r="Z24" s="108">
        <f>'OC A CONTRATAR'!M24</f>
        <v>0</v>
      </c>
      <c r="AA24" s="108">
        <f>'OC A CONTRATAR'!L24</f>
        <v>0</v>
      </c>
      <c r="AB24" s="108">
        <f>'OC A CONTRATAR'!N24</f>
        <v>0</v>
      </c>
      <c r="AC24" s="108">
        <f>'OC A CONTRATAR'!X24</f>
        <v>0</v>
      </c>
      <c r="AD24" s="108">
        <f>'OC A CONTRATAR'!W24</f>
        <v>0</v>
      </c>
      <c r="AE24" s="108">
        <f>'OC A CONTRATAR'!Y24</f>
        <v>0</v>
      </c>
      <c r="AF24" s="64">
        <f t="shared" si="0"/>
        <v>317645678.37845379</v>
      </c>
      <c r="AG24" s="64">
        <f t="shared" si="1"/>
        <v>202319640.16693786</v>
      </c>
      <c r="AH24" s="64">
        <f t="shared" si="2"/>
        <v>519965318.54539162</v>
      </c>
      <c r="AJ24">
        <f t="shared" si="3"/>
        <v>2023</v>
      </c>
    </row>
    <row r="25" spans="1:40">
      <c r="A25" s="62">
        <v>45231</v>
      </c>
      <c r="B25" s="25">
        <f>'Art. 9º-A - serv. div. comp'!J26</f>
        <v>75869657.244771793</v>
      </c>
      <c r="C25" s="25">
        <f>'Art. 9º-A - serv. div. comp'!K26</f>
        <v>35425191.051259562</v>
      </c>
      <c r="D25" s="25">
        <f>'Art. 9º-A - serv. div. comp'!I26</f>
        <v>111294848.29603136</v>
      </c>
      <c r="E25" s="26">
        <f>'9496'!P25</f>
        <v>217050592.2447919</v>
      </c>
      <c r="F25" s="26">
        <f>'9496'!Q25</f>
        <v>130072564.78302452</v>
      </c>
      <c r="G25" s="26">
        <f>'9496'!R25</f>
        <v>347123157.02781641</v>
      </c>
      <c r="H25" s="45"/>
      <c r="I25" s="45"/>
      <c r="J25" s="45"/>
      <c r="K25" s="27">
        <f>'Fluxo dív. garantidas - RRF'!C25</f>
        <v>90205629.939999998</v>
      </c>
      <c r="L25" s="27">
        <f>'Fluxo dív. garantidas - RRF'!B25</f>
        <v>131309713.43000001</v>
      </c>
      <c r="M25" s="27">
        <f>'Fluxo dív. garantidas - RRF'!D25</f>
        <v>221515343.37</v>
      </c>
      <c r="N25" s="63">
        <f>'Contratos fora RRF'!AS25</f>
        <v>5969896.7599999998</v>
      </c>
      <c r="O25" s="63">
        <f>'Contratos fora RRF'!AR25</f>
        <v>11148018.41</v>
      </c>
      <c r="P25" s="63">
        <f>'Contratos fora RRF'!AT25</f>
        <v>17117915.170000002</v>
      </c>
      <c r="Q25" s="59"/>
      <c r="R25" s="59"/>
      <c r="S25" s="59"/>
      <c r="T25" s="108">
        <f>'OC A CONTRATAR'!C25</f>
        <v>0</v>
      </c>
      <c r="U25" s="108">
        <f>'OC A CONTRATAR'!B25</f>
        <v>0</v>
      </c>
      <c r="V25" s="108">
        <f>'OC A CONTRATAR'!D25</f>
        <v>0</v>
      </c>
      <c r="W25" s="108">
        <f>'OC A CONTRATAR'!H25</f>
        <v>0</v>
      </c>
      <c r="X25" s="108">
        <f>'OC A CONTRATAR'!G25</f>
        <v>0</v>
      </c>
      <c r="Y25" s="108">
        <f>'OC A CONTRATAR'!I25</f>
        <v>0</v>
      </c>
      <c r="Z25" s="108">
        <f>'OC A CONTRATAR'!M25</f>
        <v>0</v>
      </c>
      <c r="AA25" s="108">
        <f>'OC A CONTRATAR'!L25</f>
        <v>0</v>
      </c>
      <c r="AB25" s="108">
        <f>'OC A CONTRATAR'!N25</f>
        <v>0</v>
      </c>
      <c r="AC25" s="108">
        <f>'OC A CONTRATAR'!X25</f>
        <v>0</v>
      </c>
      <c r="AD25" s="108">
        <f>'OC A CONTRATAR'!W25</f>
        <v>0</v>
      </c>
      <c r="AE25" s="108">
        <f>'OC A CONTRATAR'!Y25</f>
        <v>0</v>
      </c>
      <c r="AF25" s="64">
        <f t="shared" si="0"/>
        <v>389095776.18956369</v>
      </c>
      <c r="AG25" s="64">
        <f t="shared" si="1"/>
        <v>307955487.6742841</v>
      </c>
      <c r="AH25" s="64">
        <f t="shared" si="2"/>
        <v>697051263.86384773</v>
      </c>
      <c r="AJ25">
        <f t="shared" si="3"/>
        <v>2023</v>
      </c>
    </row>
    <row r="26" spans="1:40">
      <c r="A26" s="62">
        <v>45261</v>
      </c>
      <c r="B26" s="25">
        <f>'Art. 9º-A - serv. div. comp'!J27</f>
        <v>76253048.689678788</v>
      </c>
      <c r="C26" s="25">
        <f>'Art. 9º-A - serv. div. comp'!K27</f>
        <v>35778571.502072304</v>
      </c>
      <c r="D26" s="25">
        <f>'Art. 9º-A - serv. div. comp'!I27</f>
        <v>112031620.19175109</v>
      </c>
      <c r="E26" s="26">
        <f>'9496'!P26</f>
        <v>218021417.06195581</v>
      </c>
      <c r="F26" s="26">
        <f>'9496'!Q26</f>
        <v>131374099.48665838</v>
      </c>
      <c r="G26" s="26">
        <f>'9496'!R26</f>
        <v>349395516.5486142</v>
      </c>
      <c r="H26" s="45"/>
      <c r="I26" s="45"/>
      <c r="J26" s="45"/>
      <c r="K26" s="27">
        <f>'Fluxo dív. garantidas - RRF'!C26</f>
        <v>20216357.800000001</v>
      </c>
      <c r="L26" s="27">
        <f>'Fluxo dív. garantidas - RRF'!B26</f>
        <v>39196236.769999996</v>
      </c>
      <c r="M26" s="27">
        <f>'Fluxo dív. garantidas - RRF'!D26</f>
        <v>59412594.569999993</v>
      </c>
      <c r="N26" s="63">
        <f>'Contratos fora RRF'!AS26</f>
        <v>605527.32999999996</v>
      </c>
      <c r="O26" s="63">
        <f>'Contratos fora RRF'!AR26</f>
        <v>1145440.2999999998</v>
      </c>
      <c r="P26" s="63">
        <f>'Contratos fora RRF'!AT26</f>
        <v>1750967.63</v>
      </c>
      <c r="Q26" s="59"/>
      <c r="R26" s="59"/>
      <c r="S26" s="59"/>
      <c r="T26" s="108">
        <f>'OC A CONTRATAR'!C26</f>
        <v>0</v>
      </c>
      <c r="U26" s="108">
        <f>'OC A CONTRATAR'!B26</f>
        <v>0</v>
      </c>
      <c r="V26" s="108">
        <f>'OC A CONTRATAR'!D26</f>
        <v>0</v>
      </c>
      <c r="W26" s="108">
        <f>'OC A CONTRATAR'!H26</f>
        <v>0</v>
      </c>
      <c r="X26" s="108">
        <f>'OC A CONTRATAR'!G26</f>
        <v>0</v>
      </c>
      <c r="Y26" s="108">
        <f>'OC A CONTRATAR'!I26</f>
        <v>0</v>
      </c>
      <c r="Z26" s="108">
        <f>'OC A CONTRATAR'!M26</f>
        <v>0</v>
      </c>
      <c r="AA26" s="108">
        <f>'OC A CONTRATAR'!L26</f>
        <v>0</v>
      </c>
      <c r="AB26" s="108">
        <f>'OC A CONTRATAR'!N26</f>
        <v>0</v>
      </c>
      <c r="AC26" s="108">
        <f>'OC A CONTRATAR'!X26</f>
        <v>0</v>
      </c>
      <c r="AD26" s="108">
        <f>'OC A CONTRATAR'!W26</f>
        <v>0</v>
      </c>
      <c r="AE26" s="108">
        <f>'OC A CONTRATAR'!Y26</f>
        <v>0</v>
      </c>
      <c r="AF26" s="64">
        <f t="shared" si="0"/>
        <v>315096350.88163459</v>
      </c>
      <c r="AG26" s="64">
        <f t="shared" si="1"/>
        <v>207494348.05873066</v>
      </c>
      <c r="AH26" s="64">
        <f t="shared" si="2"/>
        <v>522590698.94036525</v>
      </c>
      <c r="AJ26">
        <f t="shared" si="3"/>
        <v>2023</v>
      </c>
    </row>
    <row r="27" spans="1:40">
      <c r="A27" s="62">
        <v>45292</v>
      </c>
      <c r="B27" s="25">
        <f>'Art. 9º-A - serv. div. comp'!J28</f>
        <v>93275707.347695455</v>
      </c>
      <c r="C27" s="25">
        <f>'Art. 9º-A - serv. div. comp'!K28</f>
        <v>43980418.480500236</v>
      </c>
      <c r="D27" s="25">
        <f>'Art. 9º-A - serv. div. comp'!I28</f>
        <v>137256125.82819569</v>
      </c>
      <c r="E27" s="26">
        <f>'9496'!P27</f>
        <v>218681657.36224928</v>
      </c>
      <c r="F27" s="26">
        <f>'9496'!Q27</f>
        <v>132477274.45428629</v>
      </c>
      <c r="G27" s="26">
        <f>'9496'!R27</f>
        <v>351158931.81653559</v>
      </c>
      <c r="H27" s="45"/>
      <c r="I27" s="45"/>
      <c r="J27" s="45"/>
      <c r="K27" s="27">
        <f>'Fluxo dív. garantidas - RRF'!C27</f>
        <v>20877686.68</v>
      </c>
      <c r="L27" s="27">
        <f>'Fluxo dív. garantidas - RRF'!B27</f>
        <v>39091478.799845427</v>
      </c>
      <c r="M27" s="27">
        <f>'Fluxo dív. garantidas - RRF'!D27</f>
        <v>59969165.479845427</v>
      </c>
      <c r="N27" s="63">
        <f>'Contratos fora RRF'!AS27</f>
        <v>639803.94684226578</v>
      </c>
      <c r="O27" s="63">
        <f>'Contratos fora RRF'!AR27</f>
        <v>1146684.8655120686</v>
      </c>
      <c r="P27" s="63">
        <f>'Contratos fora RRF'!AT27</f>
        <v>1786488.8123543342</v>
      </c>
      <c r="Q27" s="59"/>
      <c r="R27" s="59"/>
      <c r="S27" s="59"/>
      <c r="T27" s="108">
        <f>'OC A CONTRATAR'!C27</f>
        <v>0</v>
      </c>
      <c r="U27" s="108">
        <f>'OC A CONTRATAR'!B27</f>
        <v>0</v>
      </c>
      <c r="V27" s="108">
        <f>'OC A CONTRATAR'!D27</f>
        <v>0</v>
      </c>
      <c r="W27" s="108">
        <f>'OC A CONTRATAR'!H27</f>
        <v>0</v>
      </c>
      <c r="X27" s="108">
        <f>'OC A CONTRATAR'!G27</f>
        <v>0</v>
      </c>
      <c r="Y27" s="108">
        <f>'OC A CONTRATAR'!I27</f>
        <v>0</v>
      </c>
      <c r="Z27" s="108">
        <f>'OC A CONTRATAR'!M27</f>
        <v>0</v>
      </c>
      <c r="AA27" s="108">
        <f>'OC A CONTRATAR'!L27</f>
        <v>0</v>
      </c>
      <c r="AB27" s="108">
        <f>'OC A CONTRATAR'!N27</f>
        <v>0</v>
      </c>
      <c r="AC27" s="108">
        <f>'OC A CONTRATAR'!X27</f>
        <v>0</v>
      </c>
      <c r="AD27" s="108">
        <f>'OC A CONTRATAR'!W27</f>
        <v>0</v>
      </c>
      <c r="AE27" s="108">
        <f>'OC A CONTRATAR'!Y27</f>
        <v>0</v>
      </c>
      <c r="AF27" s="64">
        <f t="shared" si="0"/>
        <v>333474855.33678699</v>
      </c>
      <c r="AG27" s="64">
        <f t="shared" si="1"/>
        <v>216695856.60014403</v>
      </c>
      <c r="AH27" s="64">
        <f t="shared" si="2"/>
        <v>550170711.93693101</v>
      </c>
      <c r="AJ27">
        <f t="shared" si="3"/>
        <v>2024</v>
      </c>
    </row>
    <row r="28" spans="1:40">
      <c r="A28" s="62">
        <v>45323</v>
      </c>
      <c r="B28" s="25">
        <f>'Art. 9º-A - serv. div. comp'!J29</f>
        <v>93649977.042354241</v>
      </c>
      <c r="C28" s="25">
        <f>'Art. 9º-A - serv. div. comp'!K29</f>
        <v>44373822.297598526</v>
      </c>
      <c r="D28" s="25">
        <f>'Art. 9º-A - serv. div. comp'!I29</f>
        <v>138023799.33995277</v>
      </c>
      <c r="E28" s="26">
        <f>'9496'!P28</f>
        <v>219406329.52419302</v>
      </c>
      <c r="F28" s="26">
        <f>'9496'!Q28</f>
        <v>133632360.28835115</v>
      </c>
      <c r="G28" s="26">
        <f>'9496'!R28</f>
        <v>353038689.81254417</v>
      </c>
      <c r="H28" s="45"/>
      <c r="I28" s="45"/>
      <c r="J28" s="45"/>
      <c r="K28" s="27">
        <f>'Fluxo dív. garantidas - RRF'!C28</f>
        <v>20916685.369999997</v>
      </c>
      <c r="L28" s="27">
        <f>'Fluxo dív. garantidas - RRF'!B28</f>
        <v>39705345.471624337</v>
      </c>
      <c r="M28" s="27">
        <f>'Fluxo dív. garantidas - RRF'!D28</f>
        <v>60622030.841624334</v>
      </c>
      <c r="N28" s="63">
        <f>'Contratos fora RRF'!AS28</f>
        <v>7458680.472348962</v>
      </c>
      <c r="O28" s="63">
        <f>'Contratos fora RRF'!AR28</f>
        <v>7362623.4716774533</v>
      </c>
      <c r="P28" s="63">
        <f>'Contratos fora RRF'!AT28</f>
        <v>14821303.944026414</v>
      </c>
      <c r="Q28" s="59"/>
      <c r="R28" s="59"/>
      <c r="S28" s="59"/>
      <c r="T28" s="108">
        <f>'OC A CONTRATAR'!C28</f>
        <v>0</v>
      </c>
      <c r="U28" s="108">
        <f>'OC A CONTRATAR'!B28</f>
        <v>0</v>
      </c>
      <c r="V28" s="108">
        <f>'OC A CONTRATAR'!D28</f>
        <v>0</v>
      </c>
      <c r="W28" s="108">
        <f>'OC A CONTRATAR'!H28</f>
        <v>0</v>
      </c>
      <c r="X28" s="108">
        <f>'OC A CONTRATAR'!G28</f>
        <v>0</v>
      </c>
      <c r="Y28" s="108">
        <f>'OC A CONTRATAR'!I28</f>
        <v>0</v>
      </c>
      <c r="Z28" s="108">
        <f>'OC A CONTRATAR'!M28</f>
        <v>0</v>
      </c>
      <c r="AA28" s="108">
        <f>'OC A CONTRATAR'!L28</f>
        <v>0</v>
      </c>
      <c r="AB28" s="108">
        <f>'OC A CONTRATAR'!N28</f>
        <v>0</v>
      </c>
      <c r="AC28" s="108">
        <f>'OC A CONTRATAR'!X28</f>
        <v>0</v>
      </c>
      <c r="AD28" s="108">
        <f>'OC A CONTRATAR'!W28</f>
        <v>0</v>
      </c>
      <c r="AE28" s="108">
        <f>'OC A CONTRATAR'!Y28</f>
        <v>0</v>
      </c>
      <c r="AF28" s="64">
        <f t="shared" si="0"/>
        <v>341431672.40889627</v>
      </c>
      <c r="AG28" s="64">
        <f t="shared" si="1"/>
        <v>225074151.52925146</v>
      </c>
      <c r="AH28" s="64">
        <f t="shared" si="2"/>
        <v>566505823.93814778</v>
      </c>
      <c r="AJ28">
        <f t="shared" si="3"/>
        <v>2024</v>
      </c>
    </row>
    <row r="29" spans="1:40">
      <c r="A29" s="62">
        <v>45352</v>
      </c>
      <c r="B29" s="25">
        <f>'Art. 9º-A - serv. div. comp'!J30</f>
        <v>94092249.331232429</v>
      </c>
      <c r="C29" s="25">
        <f>'Art. 9º-A - serv. div. comp'!K30</f>
        <v>44802756.230154097</v>
      </c>
      <c r="D29" s="25">
        <f>'Art. 9º-A - serv. div. comp'!I30</f>
        <v>138895005.56138653</v>
      </c>
      <c r="E29" s="26">
        <f>'9496'!P29</f>
        <v>220501083.04637489</v>
      </c>
      <c r="F29" s="26">
        <f>'9496'!Q29</f>
        <v>135017696.00153866</v>
      </c>
      <c r="G29" s="26">
        <f>'9496'!R29</f>
        <v>355518779.04791355</v>
      </c>
      <c r="H29" s="45"/>
      <c r="I29" s="45"/>
      <c r="J29" s="45"/>
      <c r="K29" s="27">
        <f>'Fluxo dív. garantidas - RRF'!C29</f>
        <v>104153696.95</v>
      </c>
      <c r="L29" s="27">
        <f>'Fluxo dív. garantidas - RRF'!B29</f>
        <v>130336451.20037314</v>
      </c>
      <c r="M29" s="27">
        <f>'Fluxo dív. garantidas - RRF'!D29</f>
        <v>234490148.15037316</v>
      </c>
      <c r="N29" s="63">
        <f>'Contratos fora RRF'!AS29</f>
        <v>588133.52240789635</v>
      </c>
      <c r="O29" s="63">
        <f>'Contratos fora RRF'!AR29</f>
        <v>1149266.894721319</v>
      </c>
      <c r="P29" s="63">
        <f>'Contratos fora RRF'!AT29</f>
        <v>1737400.4171292153</v>
      </c>
      <c r="Q29" s="59"/>
      <c r="R29" s="59"/>
      <c r="S29" s="59"/>
      <c r="T29" s="108">
        <f>'OC A CONTRATAR'!C29</f>
        <v>0</v>
      </c>
      <c r="U29" s="108">
        <f>'OC A CONTRATAR'!B29</f>
        <v>0</v>
      </c>
      <c r="V29" s="108">
        <f>'OC A CONTRATAR'!D29</f>
        <v>0</v>
      </c>
      <c r="W29" s="108">
        <f>'OC A CONTRATAR'!H29</f>
        <v>0</v>
      </c>
      <c r="X29" s="108">
        <f>'OC A CONTRATAR'!G29</f>
        <v>0</v>
      </c>
      <c r="Y29" s="108">
        <f>'OC A CONTRATAR'!I29</f>
        <v>0</v>
      </c>
      <c r="Z29" s="108">
        <f>'OC A CONTRATAR'!M29</f>
        <v>0</v>
      </c>
      <c r="AA29" s="108">
        <f>'OC A CONTRATAR'!L29</f>
        <v>0</v>
      </c>
      <c r="AB29" s="108">
        <f>'OC A CONTRATAR'!N29</f>
        <v>0</v>
      </c>
      <c r="AC29" s="108">
        <f>'OC A CONTRATAR'!X29</f>
        <v>0</v>
      </c>
      <c r="AD29" s="108">
        <f>'OC A CONTRATAR'!W29</f>
        <v>0</v>
      </c>
      <c r="AE29" s="108">
        <f>'OC A CONTRATAR'!Y29</f>
        <v>0</v>
      </c>
      <c r="AF29" s="64">
        <f t="shared" si="0"/>
        <v>419335162.85001522</v>
      </c>
      <c r="AG29" s="64">
        <f t="shared" si="1"/>
        <v>311306170.32678723</v>
      </c>
      <c r="AH29" s="64">
        <f t="shared" si="2"/>
        <v>730641333.1768024</v>
      </c>
      <c r="AJ29">
        <f t="shared" si="3"/>
        <v>2024</v>
      </c>
      <c r="AL29" s="6">
        <f t="shared" si="4"/>
        <v>0</v>
      </c>
      <c r="AM29" s="6">
        <f t="shared" si="5"/>
        <v>0</v>
      </c>
      <c r="AN29" s="6">
        <f t="shared" si="6"/>
        <v>0</v>
      </c>
    </row>
    <row r="30" spans="1:40">
      <c r="A30" s="62">
        <v>45383</v>
      </c>
      <c r="B30" s="25">
        <f>'Art. 9º-A - serv. div. comp'!J31</f>
        <v>94380023.155854359</v>
      </c>
      <c r="C30" s="25">
        <f>'Art. 9º-A - serv. div. comp'!K31</f>
        <v>45161260.866409317</v>
      </c>
      <c r="D30" s="25">
        <f>'Art. 9º-A - serv. div. comp'!I31</f>
        <v>139541284.02226368</v>
      </c>
      <c r="E30" s="26">
        <f>'9496'!P30</f>
        <v>220802923.24578196</v>
      </c>
      <c r="F30" s="26">
        <f>'9496'!Q30</f>
        <v>135907852.4939788</v>
      </c>
      <c r="G30" s="26">
        <f>'9496'!R30</f>
        <v>356710775.73976076</v>
      </c>
      <c r="H30" s="45"/>
      <c r="I30" s="45"/>
      <c r="J30" s="45"/>
      <c r="K30" s="27">
        <f>'Fluxo dív. garantidas - RRF'!C30</f>
        <v>21020426.649999999</v>
      </c>
      <c r="L30" s="27">
        <f>'Fluxo dív. garantidas - RRF'!B30</f>
        <v>40567129.865270384</v>
      </c>
      <c r="M30" s="27">
        <f>'Fluxo dív. garantidas - RRF'!D30</f>
        <v>61587556.515270382</v>
      </c>
      <c r="N30" s="63">
        <f>'Contratos fora RRF'!AS30</f>
        <v>7214111.9718134608</v>
      </c>
      <c r="O30" s="63">
        <f>'Contratos fora RRF'!AR30</f>
        <v>1150559.0974011943</v>
      </c>
      <c r="P30" s="63">
        <f>'Contratos fora RRF'!AT30</f>
        <v>8364671.069214656</v>
      </c>
      <c r="Q30" s="59"/>
      <c r="R30" s="59"/>
      <c r="S30" s="59"/>
      <c r="T30" s="108">
        <f>'OC A CONTRATAR'!C30</f>
        <v>0</v>
      </c>
      <c r="U30" s="108">
        <f>'OC A CONTRATAR'!B30</f>
        <v>0</v>
      </c>
      <c r="V30" s="108">
        <f>'OC A CONTRATAR'!D30</f>
        <v>0</v>
      </c>
      <c r="W30" s="108">
        <f>'OC A CONTRATAR'!H30</f>
        <v>0</v>
      </c>
      <c r="X30" s="108">
        <f>'OC A CONTRATAR'!G30</f>
        <v>0</v>
      </c>
      <c r="Y30" s="108">
        <f>'OC A CONTRATAR'!I30</f>
        <v>0</v>
      </c>
      <c r="Z30" s="108">
        <f>'OC A CONTRATAR'!M30</f>
        <v>0</v>
      </c>
      <c r="AA30" s="108">
        <f>'OC A CONTRATAR'!L30</f>
        <v>0</v>
      </c>
      <c r="AB30" s="108">
        <f>'OC A CONTRATAR'!N30</f>
        <v>0</v>
      </c>
      <c r="AC30" s="108">
        <f>'OC A CONTRATAR'!X30</f>
        <v>0</v>
      </c>
      <c r="AD30" s="108">
        <f>'OC A CONTRATAR'!W30</f>
        <v>0</v>
      </c>
      <c r="AE30" s="108">
        <f>'OC A CONTRATAR'!Y30</f>
        <v>0</v>
      </c>
      <c r="AF30" s="64">
        <f t="shared" si="0"/>
        <v>343417485.02344972</v>
      </c>
      <c r="AG30" s="64">
        <f t="shared" si="1"/>
        <v>222786802.32305968</v>
      </c>
      <c r="AH30" s="64">
        <f t="shared" si="2"/>
        <v>566204287.34650946</v>
      </c>
      <c r="AJ30">
        <f t="shared" si="3"/>
        <v>2024</v>
      </c>
      <c r="AL30" s="6">
        <f t="shared" si="4"/>
        <v>0</v>
      </c>
      <c r="AM30" s="6">
        <f t="shared" si="5"/>
        <v>0</v>
      </c>
      <c r="AN30" s="6">
        <f t="shared" si="6"/>
        <v>0</v>
      </c>
    </row>
    <row r="31" spans="1:40">
      <c r="A31" s="62">
        <v>45413</v>
      </c>
      <c r="B31" s="25">
        <f>'Art. 9º-A - serv. div. comp'!J32</f>
        <v>94697429.245220095</v>
      </c>
      <c r="C31" s="25">
        <f>'Art. 9º-A - serv. div. comp'!K32</f>
        <v>45536816.793498129</v>
      </c>
      <c r="D31" s="25">
        <f>'Art. 9º-A - serv. div. comp'!I32</f>
        <v>140234246.03871822</v>
      </c>
      <c r="E31" s="26">
        <f>'9496'!P31</f>
        <v>221439428.21224883</v>
      </c>
      <c r="F31" s="26">
        <f>'9496'!Q31</f>
        <v>137058144.60922348</v>
      </c>
      <c r="G31" s="26">
        <f>'9496'!R31</f>
        <v>358497572.82147229</v>
      </c>
      <c r="H31" s="45"/>
      <c r="I31" s="45"/>
      <c r="J31" s="45"/>
      <c r="K31" s="27">
        <f>'Fluxo dív. garantidas - RRF'!C31</f>
        <v>92979064.793778867</v>
      </c>
      <c r="L31" s="27">
        <f>'Fluxo dív. garantidas - RRF'!B31</f>
        <v>138137541.84303465</v>
      </c>
      <c r="M31" s="27">
        <f>'Fluxo dív. garantidas - RRF'!D31</f>
        <v>231116606.63681352</v>
      </c>
      <c r="N31" s="63">
        <f>'Contratos fora RRF'!AS31</f>
        <v>5828497.4384820107</v>
      </c>
      <c r="O31" s="63">
        <f>'Contratos fora RRF'!AR31</f>
        <v>11601576.155619647</v>
      </c>
      <c r="P31" s="63">
        <f>'Contratos fora RRF'!AT31</f>
        <v>17430073.594101656</v>
      </c>
      <c r="Q31" s="59"/>
      <c r="R31" s="59"/>
      <c r="S31" s="59"/>
      <c r="T31" s="108">
        <f>'OC A CONTRATAR'!C31</f>
        <v>0</v>
      </c>
      <c r="U31" s="108">
        <f>'OC A CONTRATAR'!B31</f>
        <v>0</v>
      </c>
      <c r="V31" s="108">
        <f>'OC A CONTRATAR'!D31</f>
        <v>0</v>
      </c>
      <c r="W31" s="108">
        <f>'OC A CONTRATAR'!H31</f>
        <v>0</v>
      </c>
      <c r="X31" s="108">
        <f>'OC A CONTRATAR'!G31</f>
        <v>0</v>
      </c>
      <c r="Y31" s="108">
        <f>'OC A CONTRATAR'!I31</f>
        <v>0</v>
      </c>
      <c r="Z31" s="108">
        <f>'OC A CONTRATAR'!M31</f>
        <v>0</v>
      </c>
      <c r="AA31" s="108">
        <f>'OC A CONTRATAR'!L31</f>
        <v>0</v>
      </c>
      <c r="AB31" s="108">
        <f>'OC A CONTRATAR'!N31</f>
        <v>0</v>
      </c>
      <c r="AC31" s="108">
        <f>'OC A CONTRATAR'!X31</f>
        <v>0</v>
      </c>
      <c r="AD31" s="108">
        <f>'OC A CONTRATAR'!W31</f>
        <v>0</v>
      </c>
      <c r="AE31" s="108">
        <f>'OC A CONTRATAR'!Y31</f>
        <v>0</v>
      </c>
      <c r="AF31" s="64">
        <f t="shared" si="0"/>
        <v>414944419.68972975</v>
      </c>
      <c r="AG31" s="64">
        <f t="shared" si="1"/>
        <v>332334079.40137589</v>
      </c>
      <c r="AH31" s="64">
        <f t="shared" si="2"/>
        <v>747278499.0911057</v>
      </c>
      <c r="AJ31">
        <f t="shared" si="3"/>
        <v>2024</v>
      </c>
      <c r="AL31" s="6">
        <f t="shared" si="4"/>
        <v>0</v>
      </c>
      <c r="AM31" s="6">
        <f t="shared" si="5"/>
        <v>0</v>
      </c>
      <c r="AN31" s="6">
        <f t="shared" si="6"/>
        <v>0</v>
      </c>
    </row>
    <row r="32" spans="1:40">
      <c r="A32" s="62">
        <v>45444</v>
      </c>
      <c r="B32" s="25">
        <f>'Art. 9º-A - serv. div. comp'!J33</f>
        <v>95067720.879192755</v>
      </c>
      <c r="C32" s="25">
        <f>'Art. 9º-A - serv. div. comp'!K33</f>
        <v>45940898.66615127</v>
      </c>
      <c r="D32" s="25">
        <f>'Art. 9º-A - serv. div. comp'!I33</f>
        <v>141008619.54534402</v>
      </c>
      <c r="E32" s="26">
        <f>'9496'!P32</f>
        <v>219900136.32309005</v>
      </c>
      <c r="F32" s="26">
        <f>'9496'!Q32</f>
        <v>137584546.55855438</v>
      </c>
      <c r="G32" s="26">
        <f>'9496'!R32</f>
        <v>357484682.88164443</v>
      </c>
      <c r="H32" s="45"/>
      <c r="I32" s="45"/>
      <c r="J32" s="45"/>
      <c r="K32" s="27">
        <f>'Fluxo dív. garantidas - RRF'!C32</f>
        <v>21626927.16</v>
      </c>
      <c r="L32" s="27">
        <f>'Fluxo dív. garantidas - RRF'!B32</f>
        <v>41864001.017754711</v>
      </c>
      <c r="M32" s="27">
        <f>'Fluxo dív. garantidas - RRF'!D32</f>
        <v>63490928.177754715</v>
      </c>
      <c r="N32" s="63">
        <f>'Contratos fora RRF'!AS32</f>
        <v>649072.26230667625</v>
      </c>
      <c r="O32" s="63">
        <f>'Contratos fora RRF'!AR32</f>
        <v>1153391.9680776985</v>
      </c>
      <c r="P32" s="63">
        <f>'Contratos fora RRF'!AT32</f>
        <v>1802464.2303843747</v>
      </c>
      <c r="Q32" s="59"/>
      <c r="R32" s="59"/>
      <c r="S32" s="59"/>
      <c r="T32" s="108">
        <f>'OC A CONTRATAR'!C32</f>
        <v>0</v>
      </c>
      <c r="U32" s="108">
        <f>'OC A CONTRATAR'!B32</f>
        <v>0</v>
      </c>
      <c r="V32" s="108">
        <f>'OC A CONTRATAR'!D32</f>
        <v>0</v>
      </c>
      <c r="W32" s="108">
        <f>'OC A CONTRATAR'!H32</f>
        <v>0</v>
      </c>
      <c r="X32" s="108">
        <f>'OC A CONTRATAR'!G32</f>
        <v>0</v>
      </c>
      <c r="Y32" s="108">
        <f>'OC A CONTRATAR'!I32</f>
        <v>0</v>
      </c>
      <c r="Z32" s="108">
        <f>'OC A CONTRATAR'!M32</f>
        <v>0</v>
      </c>
      <c r="AA32" s="108">
        <f>'OC A CONTRATAR'!L32</f>
        <v>0</v>
      </c>
      <c r="AB32" s="108">
        <f>'OC A CONTRATAR'!N32</f>
        <v>0</v>
      </c>
      <c r="AC32" s="108">
        <f>'OC A CONTRATAR'!X32</f>
        <v>0</v>
      </c>
      <c r="AD32" s="108">
        <f>'OC A CONTRATAR'!W32</f>
        <v>0</v>
      </c>
      <c r="AE32" s="108">
        <f>'OC A CONTRATAR'!Y32</f>
        <v>0</v>
      </c>
      <c r="AF32" s="64">
        <f t="shared" si="0"/>
        <v>337243856.6245895</v>
      </c>
      <c r="AG32" s="64">
        <f t="shared" si="1"/>
        <v>226542838.21053803</v>
      </c>
      <c r="AH32" s="64">
        <f t="shared" si="2"/>
        <v>563786694.83512759</v>
      </c>
      <c r="AJ32">
        <f t="shared" si="3"/>
        <v>2024</v>
      </c>
      <c r="AL32" s="6">
        <f t="shared" si="4"/>
        <v>0</v>
      </c>
      <c r="AM32" s="6">
        <f t="shared" si="5"/>
        <v>0</v>
      </c>
      <c r="AN32" s="6">
        <f t="shared" si="6"/>
        <v>0</v>
      </c>
    </row>
    <row r="33" spans="1:40">
      <c r="A33" s="62">
        <v>45474</v>
      </c>
      <c r="B33" s="25">
        <f>'Art. 9º-A - serv. div. comp'!J34</f>
        <v>0</v>
      </c>
      <c r="C33" s="25">
        <f>'Art. 9º-A - serv. div. comp'!K34</f>
        <v>85134992.535033017</v>
      </c>
      <c r="D33" s="25">
        <f>'Art. 9º-A - serv. div. comp'!I34</f>
        <v>85134992.535033017</v>
      </c>
      <c r="E33" s="26">
        <f>'9496'!P33</f>
        <v>0</v>
      </c>
      <c r="F33" s="26">
        <f>'9496'!Q33</f>
        <v>232406446.05510187</v>
      </c>
      <c r="G33" s="26">
        <f>'9496'!R33</f>
        <v>232406446.05510187</v>
      </c>
      <c r="H33" s="45"/>
      <c r="I33" s="45"/>
      <c r="J33" s="45"/>
      <c r="K33" s="27">
        <f>'Fluxo dív. garantidas - RRF'!C33</f>
        <v>20406826.289999999</v>
      </c>
      <c r="L33" s="27">
        <f>'Fluxo dív. garantidas - RRF'!B33</f>
        <v>42410871.79026331</v>
      </c>
      <c r="M33" s="27">
        <f>'Fluxo dív. garantidas - RRF'!D33</f>
        <v>62817698.080263309</v>
      </c>
      <c r="N33" s="63">
        <f>'Contratos fora RRF'!AS33</f>
        <v>5767602.9798650201</v>
      </c>
      <c r="O33" s="63">
        <f>'Contratos fora RRF'!AR33</f>
        <v>1154780.4351492748</v>
      </c>
      <c r="P33" s="63">
        <f>'Contratos fora RRF'!AT33</f>
        <v>6922383.4150142958</v>
      </c>
      <c r="Q33" s="59"/>
      <c r="R33" s="59"/>
      <c r="S33" s="59"/>
      <c r="T33" s="108">
        <f>'OC A CONTRATAR'!C33</f>
        <v>0</v>
      </c>
      <c r="U33" s="108">
        <f>'OC A CONTRATAR'!B33</f>
        <v>0</v>
      </c>
      <c r="V33" s="108">
        <f>'OC A CONTRATAR'!D33</f>
        <v>0</v>
      </c>
      <c r="W33" s="108">
        <f>'OC A CONTRATAR'!H33</f>
        <v>0</v>
      </c>
      <c r="X33" s="108">
        <f>'OC A CONTRATAR'!G33</f>
        <v>0</v>
      </c>
      <c r="Y33" s="108">
        <f>'OC A CONTRATAR'!I33</f>
        <v>0</v>
      </c>
      <c r="Z33" s="108">
        <f>'OC A CONTRATAR'!M33</f>
        <v>0</v>
      </c>
      <c r="AA33" s="108">
        <f>'OC A CONTRATAR'!L33</f>
        <v>0</v>
      </c>
      <c r="AB33" s="108">
        <f>'OC A CONTRATAR'!N33</f>
        <v>0</v>
      </c>
      <c r="AC33" s="108">
        <f>'OC A CONTRATAR'!X33</f>
        <v>0</v>
      </c>
      <c r="AD33" s="108">
        <f>'OC A CONTRATAR'!W33</f>
        <v>0</v>
      </c>
      <c r="AE33" s="108">
        <f>'OC A CONTRATAR'!Y33</f>
        <v>0</v>
      </c>
      <c r="AF33" s="64">
        <f t="shared" si="0"/>
        <v>26174429.269865021</v>
      </c>
      <c r="AG33" s="64">
        <f t="shared" si="1"/>
        <v>361107090.81554741</v>
      </c>
      <c r="AH33" s="64">
        <f t="shared" si="2"/>
        <v>387281520.08541244</v>
      </c>
      <c r="AJ33">
        <f t="shared" si="3"/>
        <v>2024</v>
      </c>
      <c r="AL33" s="6">
        <f t="shared" si="4"/>
        <v>0</v>
      </c>
      <c r="AM33" s="6">
        <f t="shared" si="5"/>
        <v>0</v>
      </c>
      <c r="AN33" s="6">
        <f t="shared" si="6"/>
        <v>0</v>
      </c>
    </row>
    <row r="34" spans="1:40">
      <c r="A34" s="62">
        <v>45505</v>
      </c>
      <c r="B34" s="25">
        <f>'Art. 9º-A - serv. div. comp'!J35</f>
        <v>0</v>
      </c>
      <c r="C34" s="25">
        <f>'Art. 9º-A - serv. div. comp'!K35</f>
        <v>85313776.019356564</v>
      </c>
      <c r="D34" s="25">
        <f>'Art. 9º-A - serv. div. comp'!I35</f>
        <v>85313776.019356564</v>
      </c>
      <c r="E34" s="26">
        <f>'9496'!P34</f>
        <v>0</v>
      </c>
      <c r="F34" s="26">
        <f>'9496'!Q34</f>
        <v>232352277.43100414</v>
      </c>
      <c r="G34" s="26">
        <f>'9496'!R34</f>
        <v>232352277.43100414</v>
      </c>
      <c r="H34" s="45"/>
      <c r="I34" s="45"/>
      <c r="J34" s="45"/>
      <c r="K34" s="27">
        <f>'Fluxo dív. garantidas - RRF'!C34</f>
        <v>21202853.84</v>
      </c>
      <c r="L34" s="27">
        <f>'Fluxo dív. garantidas - RRF'!B34</f>
        <v>42290732.853020154</v>
      </c>
      <c r="M34" s="27">
        <f>'Fluxo dív. garantidas - RRF'!D34</f>
        <v>63493586.69302015</v>
      </c>
      <c r="N34" s="63">
        <f>'Contratos fora RRF'!AS34</f>
        <v>7645345.4184619626</v>
      </c>
      <c r="O34" s="63">
        <f>'Contratos fora RRF'!AR34</f>
        <v>8015836.2614155998</v>
      </c>
      <c r="P34" s="63">
        <f>'Contratos fora RRF'!AT34</f>
        <v>15661181.679877566</v>
      </c>
      <c r="Q34" s="67"/>
      <c r="R34" s="67"/>
      <c r="S34" s="67"/>
      <c r="T34" s="108">
        <f>'OC A CONTRATAR'!C34</f>
        <v>0</v>
      </c>
      <c r="U34" s="108">
        <f>'OC A CONTRATAR'!B34</f>
        <v>0</v>
      </c>
      <c r="V34" s="108">
        <f>'OC A CONTRATAR'!D34</f>
        <v>0</v>
      </c>
      <c r="W34" s="108">
        <f>'OC A CONTRATAR'!H34</f>
        <v>0</v>
      </c>
      <c r="X34" s="108">
        <f>'OC A CONTRATAR'!G34</f>
        <v>0</v>
      </c>
      <c r="Y34" s="108">
        <f>'OC A CONTRATAR'!I34</f>
        <v>0</v>
      </c>
      <c r="Z34" s="108">
        <f>'OC A CONTRATAR'!M34</f>
        <v>0</v>
      </c>
      <c r="AA34" s="108">
        <f>'OC A CONTRATAR'!L34</f>
        <v>0</v>
      </c>
      <c r="AB34" s="108">
        <f>'OC A CONTRATAR'!N34</f>
        <v>0</v>
      </c>
      <c r="AC34" s="108">
        <f>'OC A CONTRATAR'!X34</f>
        <v>0</v>
      </c>
      <c r="AD34" s="108">
        <f>'OC A CONTRATAR'!W34</f>
        <v>0</v>
      </c>
      <c r="AE34" s="108">
        <f>'OC A CONTRATAR'!Y34</f>
        <v>0</v>
      </c>
      <c r="AF34" s="64">
        <f t="shared" si="0"/>
        <v>28848199.258461963</v>
      </c>
      <c r="AG34" s="64">
        <f t="shared" si="1"/>
        <v>367972622.56479645</v>
      </c>
      <c r="AH34" s="64">
        <f t="shared" si="2"/>
        <v>396820821.82325846</v>
      </c>
      <c r="AJ34">
        <f t="shared" si="3"/>
        <v>2024</v>
      </c>
      <c r="AL34" s="6">
        <f t="shared" si="4"/>
        <v>0</v>
      </c>
      <c r="AM34" s="6">
        <f t="shared" si="5"/>
        <v>0</v>
      </c>
      <c r="AN34" s="6">
        <f t="shared" si="6"/>
        <v>0</v>
      </c>
    </row>
    <row r="35" spans="1:40">
      <c r="A35" s="62">
        <v>45536</v>
      </c>
      <c r="B35" s="25">
        <f>'Art. 9º-A - serv. div. comp'!J36</f>
        <v>0</v>
      </c>
      <c r="C35" s="25">
        <f>'Art. 9º-A - serv. div. comp'!K36</f>
        <v>85637968.368230119</v>
      </c>
      <c r="D35" s="25">
        <f>'Art. 9º-A - serv. div. comp'!I36</f>
        <v>85637968.368230119</v>
      </c>
      <c r="E35" s="26">
        <f>'9496'!P35</f>
        <v>0</v>
      </c>
      <c r="F35" s="26">
        <f>'9496'!Q35</f>
        <v>233632967.92400312</v>
      </c>
      <c r="G35" s="26">
        <f>'9496'!R35</f>
        <v>233632967.92400312</v>
      </c>
      <c r="H35" s="45"/>
      <c r="I35" s="45"/>
      <c r="J35" s="45"/>
      <c r="K35" s="27">
        <f>'Fluxo dív. garantidas - RRF'!C35</f>
        <v>113855160.13</v>
      </c>
      <c r="L35" s="27">
        <f>'Fluxo dív. garantidas - RRF'!B35</f>
        <v>156197307.53141868</v>
      </c>
      <c r="M35" s="27">
        <f>'Fluxo dív. garantidas - RRF'!D35</f>
        <v>270052467.66141868</v>
      </c>
      <c r="N35" s="63">
        <f>'Contratos fora RRF'!AS35</f>
        <v>610770.70242857106</v>
      </c>
      <c r="O35" s="63">
        <f>'Contratos fora RRF'!AR35</f>
        <v>1158136.1304136922</v>
      </c>
      <c r="P35" s="28">
        <f>'Contratos fora RRF'!AT35</f>
        <v>1768906.8328422634</v>
      </c>
      <c r="Q35" s="30"/>
      <c r="R35" s="30"/>
      <c r="S35" s="30"/>
      <c r="T35" s="108">
        <f>'OC A CONTRATAR'!C35</f>
        <v>0</v>
      </c>
      <c r="U35" s="108">
        <f>'OC A CONTRATAR'!B35</f>
        <v>0</v>
      </c>
      <c r="V35" s="108">
        <f>'OC A CONTRATAR'!D35</f>
        <v>0</v>
      </c>
      <c r="W35" s="108">
        <f>'OC A CONTRATAR'!H35</f>
        <v>0</v>
      </c>
      <c r="X35" s="108">
        <f>'OC A CONTRATAR'!G35</f>
        <v>0</v>
      </c>
      <c r="Y35" s="108">
        <f>'OC A CONTRATAR'!I35</f>
        <v>0</v>
      </c>
      <c r="Z35" s="108">
        <f>'OC A CONTRATAR'!M35</f>
        <v>0</v>
      </c>
      <c r="AA35" s="108">
        <f>'OC A CONTRATAR'!L35</f>
        <v>0</v>
      </c>
      <c r="AB35" s="108">
        <f>'OC A CONTRATAR'!N35</f>
        <v>0</v>
      </c>
      <c r="AC35" s="108">
        <f>'OC A CONTRATAR'!X35</f>
        <v>0</v>
      </c>
      <c r="AD35" s="108">
        <f>'OC A CONTRATAR'!W35</f>
        <v>0</v>
      </c>
      <c r="AE35" s="108">
        <f>'OC A CONTRATAR'!Y35</f>
        <v>0</v>
      </c>
      <c r="AF35" s="64">
        <f t="shared" ref="AF35:AF66" si="10">B35+E35+K35+N35+Q35+H35+T35+W35+Z35+AC35</f>
        <v>114465930.83242856</v>
      </c>
      <c r="AG35" s="64">
        <f t="shared" ref="AG35:AG66" si="11">C35+F35+L35+O35+R35+I35+U35+X35+AA35+AD35</f>
        <v>476626379.95406562</v>
      </c>
      <c r="AH35" s="64">
        <f t="shared" ref="AH35:AH66" si="12">D35+G35+M35+P35+S35+J35+V35+Y35+AB35+AE35</f>
        <v>591092310.78649414</v>
      </c>
      <c r="AJ35">
        <f t="shared" ref="AJ35:AJ66" si="13">YEAR(A35)</f>
        <v>2024</v>
      </c>
      <c r="AL35" s="6">
        <f t="shared" si="4"/>
        <v>0</v>
      </c>
      <c r="AM35" s="6">
        <f t="shared" si="5"/>
        <v>0</v>
      </c>
      <c r="AN35" s="6">
        <f t="shared" si="6"/>
        <v>0</v>
      </c>
    </row>
    <row r="36" spans="1:40">
      <c r="A36" s="62">
        <v>45566</v>
      </c>
      <c r="B36" s="25">
        <f>'Art. 9º-A - serv. div. comp'!J37</f>
        <v>0</v>
      </c>
      <c r="C36" s="25">
        <f>'Art. 9º-A - serv. div. comp'!K37</f>
        <v>85620840.774556473</v>
      </c>
      <c r="D36" s="25">
        <f>'Art. 9º-A - serv. div. comp'!I37</f>
        <v>85620840.774556473</v>
      </c>
      <c r="E36" s="26">
        <f>'9496'!P36</f>
        <v>0</v>
      </c>
      <c r="F36" s="26">
        <f>'9496'!Q36</f>
        <v>232687851.83659777</v>
      </c>
      <c r="G36" s="26">
        <f>'9496'!R36</f>
        <v>232687851.83659777</v>
      </c>
      <c r="H36" s="45"/>
      <c r="I36" s="45"/>
      <c r="J36" s="45"/>
      <c r="K36" s="27">
        <f>'Fluxo dív. garantidas - RRF'!C36</f>
        <v>19376467.52</v>
      </c>
      <c r="L36" s="27">
        <f>'Fluxo dív. garantidas - RRF'!B36</f>
        <v>54653742.28956607</v>
      </c>
      <c r="M36" s="27">
        <f>'Fluxo dív. garantidas - RRF'!D36</f>
        <v>74030209.809566066</v>
      </c>
      <c r="N36" s="63">
        <f>'Contratos fora RRF'!AS36</f>
        <v>8151570.8458844787</v>
      </c>
      <c r="O36" s="63">
        <f>'Contratos fora RRF'!AR36</f>
        <v>1159918.8445660705</v>
      </c>
      <c r="P36" s="28">
        <f>'Contratos fora RRF'!AT36</f>
        <v>9311489.6904505491</v>
      </c>
      <c r="Q36" s="30"/>
      <c r="R36" s="30"/>
      <c r="S36" s="30"/>
      <c r="T36" s="108">
        <f>'OC A CONTRATAR'!C36</f>
        <v>0</v>
      </c>
      <c r="U36" s="108">
        <f>'OC A CONTRATAR'!B36</f>
        <v>0</v>
      </c>
      <c r="V36" s="108">
        <f>'OC A CONTRATAR'!D36</f>
        <v>0</v>
      </c>
      <c r="W36" s="108">
        <f>'OC A CONTRATAR'!H36</f>
        <v>0</v>
      </c>
      <c r="X36" s="108">
        <f>'OC A CONTRATAR'!G36</f>
        <v>0</v>
      </c>
      <c r="Y36" s="108">
        <f>'OC A CONTRATAR'!I36</f>
        <v>0</v>
      </c>
      <c r="Z36" s="108">
        <f>'OC A CONTRATAR'!M36</f>
        <v>0</v>
      </c>
      <c r="AA36" s="108">
        <f>'OC A CONTRATAR'!L36</f>
        <v>0</v>
      </c>
      <c r="AB36" s="108">
        <f>'OC A CONTRATAR'!N36</f>
        <v>0</v>
      </c>
      <c r="AC36" s="108">
        <f>'OC A CONTRATAR'!X36</f>
        <v>0</v>
      </c>
      <c r="AD36" s="108">
        <f>'OC A CONTRATAR'!W36</f>
        <v>0</v>
      </c>
      <c r="AE36" s="108">
        <f>'OC A CONTRATAR'!Y36</f>
        <v>0</v>
      </c>
      <c r="AF36" s="64">
        <f t="shared" si="10"/>
        <v>27528038.365884479</v>
      </c>
      <c r="AG36" s="64">
        <f t="shared" si="11"/>
        <v>374122353.74528641</v>
      </c>
      <c r="AH36" s="64">
        <f t="shared" si="12"/>
        <v>401650392.11117089</v>
      </c>
      <c r="AJ36">
        <f t="shared" si="13"/>
        <v>2024</v>
      </c>
      <c r="AL36" s="6">
        <f t="shared" si="4"/>
        <v>0</v>
      </c>
      <c r="AM36" s="6">
        <f t="shared" si="5"/>
        <v>0</v>
      </c>
      <c r="AN36" s="6">
        <f t="shared" si="6"/>
        <v>0</v>
      </c>
    </row>
    <row r="37" spans="1:40">
      <c r="A37" s="62">
        <v>45597</v>
      </c>
      <c r="B37" s="25">
        <f>'Art. 9º-A - serv. div. comp'!J38</f>
        <v>0</v>
      </c>
      <c r="C37" s="25">
        <f>'Art. 9º-A - serv. div. comp'!K38</f>
        <v>85997572.473964527</v>
      </c>
      <c r="D37" s="25">
        <f>'Art. 9º-A - serv. div. comp'!I38</f>
        <v>85997572.473964527</v>
      </c>
      <c r="E37" s="26">
        <f>'9496'!P37</f>
        <v>0</v>
      </c>
      <c r="F37" s="26">
        <f>'9496'!Q37</f>
        <v>234749580.44233051</v>
      </c>
      <c r="G37" s="26">
        <f>'9496'!R37</f>
        <v>234749580.44233051</v>
      </c>
      <c r="H37" s="45"/>
      <c r="I37" s="45"/>
      <c r="J37" s="45"/>
      <c r="K37" s="27">
        <f>'Fluxo dív. garantidas - RRF'!C37</f>
        <v>100130919.812636</v>
      </c>
      <c r="L37" s="27">
        <f>'Fluxo dív. garantidas - RRF'!B37</f>
        <v>166088030.15435994</v>
      </c>
      <c r="M37" s="27">
        <f>'Fluxo dív. garantidas - RRF'!D37</f>
        <v>266218949.96699595</v>
      </c>
      <c r="N37" s="63">
        <f>'Contratos fora RRF'!AS37</f>
        <v>6068666.8496380653</v>
      </c>
      <c r="O37" s="63">
        <f>'Contratos fora RRF'!AR37</f>
        <v>12888695.197767463</v>
      </c>
      <c r="P37" s="28">
        <f>'Contratos fora RRF'!AT37</f>
        <v>18957362.04740553</v>
      </c>
      <c r="Q37" s="30"/>
      <c r="R37" s="30"/>
      <c r="S37" s="30"/>
      <c r="T37" s="108">
        <f>'OC A CONTRATAR'!C37</f>
        <v>0</v>
      </c>
      <c r="U37" s="108">
        <f>'OC A CONTRATAR'!B37</f>
        <v>0</v>
      </c>
      <c r="V37" s="108">
        <f>'OC A CONTRATAR'!D37</f>
        <v>0</v>
      </c>
      <c r="W37" s="108">
        <f>'OC A CONTRATAR'!H37</f>
        <v>0</v>
      </c>
      <c r="X37" s="108">
        <f>'OC A CONTRATAR'!G37</f>
        <v>0</v>
      </c>
      <c r="Y37" s="108">
        <f>'OC A CONTRATAR'!I37</f>
        <v>0</v>
      </c>
      <c r="Z37" s="108">
        <f>'OC A CONTRATAR'!M37</f>
        <v>0</v>
      </c>
      <c r="AA37" s="108">
        <f>'OC A CONTRATAR'!L37</f>
        <v>0</v>
      </c>
      <c r="AB37" s="108">
        <f>'OC A CONTRATAR'!N37</f>
        <v>0</v>
      </c>
      <c r="AC37" s="108">
        <f>'OC A CONTRATAR'!X37</f>
        <v>0</v>
      </c>
      <c r="AD37" s="108">
        <f>'OC A CONTRATAR'!W37</f>
        <v>0</v>
      </c>
      <c r="AE37" s="108">
        <f>'OC A CONTRATAR'!Y37</f>
        <v>0</v>
      </c>
      <c r="AF37" s="64">
        <f t="shared" si="10"/>
        <v>106199586.66227406</v>
      </c>
      <c r="AG37" s="64">
        <f t="shared" si="11"/>
        <v>499723878.26842242</v>
      </c>
      <c r="AH37" s="64">
        <f t="shared" si="12"/>
        <v>605923464.93069649</v>
      </c>
      <c r="AJ37">
        <f t="shared" si="13"/>
        <v>2024</v>
      </c>
      <c r="AL37" s="6">
        <f t="shared" si="4"/>
        <v>0</v>
      </c>
      <c r="AM37" s="6">
        <f t="shared" si="5"/>
        <v>0</v>
      </c>
      <c r="AN37" s="6">
        <f t="shared" si="6"/>
        <v>0</v>
      </c>
    </row>
    <row r="38" spans="1:40">
      <c r="A38" s="62">
        <v>45627</v>
      </c>
      <c r="B38" s="25">
        <f>'Art. 9º-A - serv. div. comp'!J39</f>
        <v>0</v>
      </c>
      <c r="C38" s="25">
        <f>'Art. 9º-A - serv. div. comp'!K39</f>
        <v>86479158.879818738</v>
      </c>
      <c r="D38" s="25">
        <f>'Art. 9º-A - serv. div. comp'!I39</f>
        <v>86479158.879818738</v>
      </c>
      <c r="E38" s="26">
        <f>'9496'!P38</f>
        <v>0</v>
      </c>
      <c r="F38" s="26">
        <f>'9496'!Q38</f>
        <v>236295656.23156989</v>
      </c>
      <c r="G38" s="26">
        <f>'9496'!R38</f>
        <v>236295656.23156989</v>
      </c>
      <c r="H38" s="45"/>
      <c r="I38" s="45"/>
      <c r="J38" s="45"/>
      <c r="K38" s="27">
        <f>'Fluxo dív. garantidas - RRF'!C38</f>
        <v>18415591.07</v>
      </c>
      <c r="L38" s="27">
        <f>'Fluxo dív. garantidas - RRF'!B38</f>
        <v>57760540.003836662</v>
      </c>
      <c r="M38" s="27">
        <f>'Fluxo dív. garantidas - RRF'!D38</f>
        <v>76176131.073836654</v>
      </c>
      <c r="N38" s="63">
        <f>'Contratos fora RRF'!AS38</f>
        <v>518124.15227667207</v>
      </c>
      <c r="O38" s="63">
        <f>'Contratos fora RRF'!AR38</f>
        <v>1164150.5390123806</v>
      </c>
      <c r="P38" s="28">
        <f>'Contratos fora RRF'!AT38</f>
        <v>1682274.6912890528</v>
      </c>
      <c r="Q38" s="30"/>
      <c r="R38" s="30"/>
      <c r="S38" s="30"/>
      <c r="T38" s="108">
        <f>'OC A CONTRATAR'!C38</f>
        <v>0</v>
      </c>
      <c r="U38" s="108">
        <f>'OC A CONTRATAR'!B38</f>
        <v>0</v>
      </c>
      <c r="V38" s="108">
        <f>'OC A CONTRATAR'!D38</f>
        <v>0</v>
      </c>
      <c r="W38" s="108">
        <f>'OC A CONTRATAR'!H38</f>
        <v>0</v>
      </c>
      <c r="X38" s="108">
        <f>'OC A CONTRATAR'!G38</f>
        <v>0</v>
      </c>
      <c r="Y38" s="108">
        <f>'OC A CONTRATAR'!I38</f>
        <v>0</v>
      </c>
      <c r="Z38" s="108">
        <f>'OC A CONTRATAR'!M38</f>
        <v>0</v>
      </c>
      <c r="AA38" s="108">
        <f>'OC A CONTRATAR'!L38</f>
        <v>0</v>
      </c>
      <c r="AB38" s="108">
        <f>'OC A CONTRATAR'!N38</f>
        <v>0</v>
      </c>
      <c r="AC38" s="108">
        <f>'OC A CONTRATAR'!X38</f>
        <v>0</v>
      </c>
      <c r="AD38" s="108">
        <f>'OC A CONTRATAR'!W38</f>
        <v>0</v>
      </c>
      <c r="AE38" s="108">
        <f>'OC A CONTRATAR'!Y38</f>
        <v>0</v>
      </c>
      <c r="AF38" s="64">
        <f t="shared" si="10"/>
        <v>18933715.222276673</v>
      </c>
      <c r="AG38" s="64">
        <f t="shared" si="11"/>
        <v>381699505.65423769</v>
      </c>
      <c r="AH38" s="64">
        <f t="shared" si="12"/>
        <v>400633220.87651432</v>
      </c>
      <c r="AJ38">
        <f t="shared" si="13"/>
        <v>2024</v>
      </c>
      <c r="AL38" s="6">
        <f t="shared" si="4"/>
        <v>0</v>
      </c>
      <c r="AM38" s="6">
        <f t="shared" si="5"/>
        <v>0</v>
      </c>
      <c r="AN38" s="6">
        <f t="shared" si="6"/>
        <v>0</v>
      </c>
    </row>
    <row r="39" spans="1:40">
      <c r="A39" s="62">
        <v>45658</v>
      </c>
      <c r="B39" s="25">
        <f>'Art. 9º-A - serv. div. comp'!J40</f>
        <v>0</v>
      </c>
      <c r="C39" s="25">
        <f>'Art. 9º-A - serv. div. comp'!K40</f>
        <v>99530276.958729535</v>
      </c>
      <c r="D39" s="25">
        <f>'Art. 9º-A - serv. div. comp'!I40</f>
        <v>99530276.958729535</v>
      </c>
      <c r="E39" s="26">
        <f>'9496'!P39</f>
        <v>0</v>
      </c>
      <c r="F39" s="26">
        <f>'9496'!Q39</f>
        <v>236842037.78165141</v>
      </c>
      <c r="G39" s="26">
        <f>'9496'!R39</f>
        <v>236842037.78165141</v>
      </c>
      <c r="H39" s="45"/>
      <c r="I39" s="45"/>
      <c r="J39" s="45"/>
      <c r="K39" s="27">
        <f>'Fluxo dív. garantidas - RRF'!C39</f>
        <v>19348835.740000002</v>
      </c>
      <c r="L39" s="27">
        <f>'Fluxo dív. garantidas - RRF'!B39</f>
        <v>58842355.699999996</v>
      </c>
      <c r="M39" s="27">
        <f>'Fluxo dív. garantidas - RRF'!D39</f>
        <v>78191191.439999998</v>
      </c>
      <c r="N39" s="63">
        <f>'Contratos fora RRF'!AS39</f>
        <v>28128557.283209279</v>
      </c>
      <c r="O39" s="63">
        <f>'Contratos fora RRF'!AR39</f>
        <v>1170830.3306971919</v>
      </c>
      <c r="P39" s="28">
        <f>'Contratos fora RRF'!AT39</f>
        <v>29299387.613906473</v>
      </c>
      <c r="Q39" s="30"/>
      <c r="R39" s="30"/>
      <c r="S39" s="30"/>
      <c r="T39" s="108">
        <f>'OC A CONTRATAR'!C39</f>
        <v>0</v>
      </c>
      <c r="U39" s="108">
        <f>'OC A CONTRATAR'!B39</f>
        <v>0</v>
      </c>
      <c r="V39" s="108">
        <f>'OC A CONTRATAR'!D39</f>
        <v>0</v>
      </c>
      <c r="W39" s="108">
        <f>'OC A CONTRATAR'!H39</f>
        <v>0</v>
      </c>
      <c r="X39" s="108">
        <f>'OC A CONTRATAR'!G39</f>
        <v>0</v>
      </c>
      <c r="Y39" s="108">
        <f>'OC A CONTRATAR'!I39</f>
        <v>0</v>
      </c>
      <c r="Z39" s="108">
        <f>'OC A CONTRATAR'!M39</f>
        <v>0</v>
      </c>
      <c r="AA39" s="108">
        <f>'OC A CONTRATAR'!L39</f>
        <v>0</v>
      </c>
      <c r="AB39" s="108">
        <f>'OC A CONTRATAR'!N39</f>
        <v>0</v>
      </c>
      <c r="AC39" s="108">
        <f>'OC A CONTRATAR'!X39</f>
        <v>0</v>
      </c>
      <c r="AD39" s="108">
        <f>'OC A CONTRATAR'!W39</f>
        <v>0</v>
      </c>
      <c r="AE39" s="108">
        <f>'OC A CONTRATAR'!Y39</f>
        <v>0</v>
      </c>
      <c r="AF39" s="64">
        <f t="shared" si="10"/>
        <v>47477393.023209281</v>
      </c>
      <c r="AG39" s="64">
        <f t="shared" si="11"/>
        <v>396385500.77107811</v>
      </c>
      <c r="AH39" s="64">
        <f t="shared" si="12"/>
        <v>443862893.79428744</v>
      </c>
      <c r="AJ39">
        <f t="shared" si="13"/>
        <v>2025</v>
      </c>
      <c r="AL39" s="6">
        <f t="shared" si="4"/>
        <v>0</v>
      </c>
      <c r="AM39" s="6">
        <f t="shared" si="5"/>
        <v>0</v>
      </c>
      <c r="AN39" s="6">
        <f t="shared" si="6"/>
        <v>0</v>
      </c>
    </row>
    <row r="40" spans="1:40">
      <c r="A40" s="62">
        <v>45689</v>
      </c>
      <c r="B40" s="25">
        <f>'Art. 9º-A - serv. div. comp'!J41</f>
        <v>0</v>
      </c>
      <c r="C40" s="25">
        <f>'Art. 9º-A - serv. div. comp'!K41</f>
        <v>100047834.39891493</v>
      </c>
      <c r="D40" s="25">
        <f>'Art. 9º-A - serv. div. comp'!I41</f>
        <v>100047834.39891493</v>
      </c>
      <c r="E40" s="26">
        <f>'9496'!P40</f>
        <v>0</v>
      </c>
      <c r="F40" s="26">
        <f>'9496'!Q40</f>
        <v>238397617.34030077</v>
      </c>
      <c r="G40" s="26">
        <f>'9496'!R40</f>
        <v>238397617.34030077</v>
      </c>
      <c r="H40" s="45"/>
      <c r="I40" s="45"/>
      <c r="J40" s="45"/>
      <c r="K40" s="27">
        <f>'Fluxo dív. garantidas - RRF'!C40</f>
        <v>19925070.440000001</v>
      </c>
      <c r="L40" s="27">
        <f>'Fluxo dív. garantidas - RRF'!B40</f>
        <v>58780692.280000001</v>
      </c>
      <c r="M40" s="27">
        <f>'Fluxo dív. garantidas - RRF'!D40</f>
        <v>78705762.719999999</v>
      </c>
      <c r="N40" s="63">
        <f>'Contratos fora RRF'!AS40</f>
        <v>7839686.0408628685</v>
      </c>
      <c r="O40" s="63">
        <f>'Contratos fora RRF'!AR40</f>
        <v>8878604.2302787937</v>
      </c>
      <c r="P40" s="28">
        <f>'Contratos fora RRF'!AT40</f>
        <v>16718290.271141663</v>
      </c>
      <c r="Q40" s="30"/>
      <c r="R40" s="30"/>
      <c r="S40" s="30"/>
      <c r="T40" s="108">
        <f>'OC A CONTRATAR'!C40</f>
        <v>0</v>
      </c>
      <c r="U40" s="108">
        <f>'OC A CONTRATAR'!B40</f>
        <v>0</v>
      </c>
      <c r="V40" s="108">
        <f>'OC A CONTRATAR'!D40</f>
        <v>0</v>
      </c>
      <c r="W40" s="108">
        <f>'OC A CONTRATAR'!H40</f>
        <v>0</v>
      </c>
      <c r="X40" s="108">
        <f>'OC A CONTRATAR'!G40</f>
        <v>0</v>
      </c>
      <c r="Y40" s="108">
        <f>'OC A CONTRATAR'!I40</f>
        <v>0</v>
      </c>
      <c r="Z40" s="108">
        <f>'OC A CONTRATAR'!M40</f>
        <v>0</v>
      </c>
      <c r="AA40" s="108">
        <f>'OC A CONTRATAR'!L40</f>
        <v>0</v>
      </c>
      <c r="AB40" s="108">
        <f>'OC A CONTRATAR'!N40</f>
        <v>0</v>
      </c>
      <c r="AC40" s="108">
        <f>'OC A CONTRATAR'!X40</f>
        <v>0</v>
      </c>
      <c r="AD40" s="108">
        <f>'OC A CONTRATAR'!W40</f>
        <v>0</v>
      </c>
      <c r="AE40" s="108">
        <f>'OC A CONTRATAR'!Y40</f>
        <v>0</v>
      </c>
      <c r="AF40" s="64">
        <f t="shared" si="10"/>
        <v>27764756.480862871</v>
      </c>
      <c r="AG40" s="64">
        <f t="shared" si="11"/>
        <v>406104748.24949449</v>
      </c>
      <c r="AH40" s="64">
        <f t="shared" si="12"/>
        <v>433869504.73035741</v>
      </c>
      <c r="AJ40">
        <f t="shared" si="13"/>
        <v>2025</v>
      </c>
      <c r="AL40" s="6">
        <f t="shared" si="4"/>
        <v>0</v>
      </c>
      <c r="AM40" s="6">
        <f t="shared" si="5"/>
        <v>0</v>
      </c>
      <c r="AN40" s="6">
        <f t="shared" si="6"/>
        <v>0</v>
      </c>
    </row>
    <row r="41" spans="1:40">
      <c r="A41" s="62">
        <v>45717</v>
      </c>
      <c r="B41" s="25">
        <f>'Art. 9º-A - serv. div. comp'!J42</f>
        <v>0</v>
      </c>
      <c r="C41" s="25">
        <f>'Art. 9º-A - serv. div. comp'!K42</f>
        <v>100442676.49617432</v>
      </c>
      <c r="D41" s="25">
        <f>'Art. 9º-A - serv. div. comp'!I42</f>
        <v>100442676.49617432</v>
      </c>
      <c r="E41" s="26">
        <f>'9496'!P41</f>
        <v>0</v>
      </c>
      <c r="F41" s="26">
        <f>'9496'!Q41</f>
        <v>239023545.85767293</v>
      </c>
      <c r="G41" s="26">
        <f>'9496'!R41</f>
        <v>239023545.85767293</v>
      </c>
      <c r="H41" s="45"/>
      <c r="I41" s="45"/>
      <c r="J41" s="45"/>
      <c r="K41" s="27">
        <f>'Fluxo dív. garantidas - RRF'!C41</f>
        <v>98433350.340000004</v>
      </c>
      <c r="L41" s="27">
        <f>'Fluxo dív. garantidas - RRF'!B41</f>
        <v>188374841.72</v>
      </c>
      <c r="M41" s="27">
        <f>'Fluxo dív. garantidas - RRF'!D41</f>
        <v>286808192.06</v>
      </c>
      <c r="N41" s="63">
        <f>'Contratos fora RRF'!AS41</f>
        <v>509034.05067403795</v>
      </c>
      <c r="O41" s="63">
        <f>'Contratos fora RRF'!AR41</f>
        <v>1185774.525673816</v>
      </c>
      <c r="P41" s="28">
        <f>'Contratos fora RRF'!AT41</f>
        <v>1694808.576347854</v>
      </c>
      <c r="Q41" s="30"/>
      <c r="R41" s="30"/>
      <c r="S41" s="30"/>
      <c r="T41" s="108">
        <f>'OC A CONTRATAR'!C41</f>
        <v>0</v>
      </c>
      <c r="U41" s="108">
        <f>'OC A CONTRATAR'!B41</f>
        <v>0</v>
      </c>
      <c r="V41" s="108">
        <f>'OC A CONTRATAR'!D41</f>
        <v>0</v>
      </c>
      <c r="W41" s="108">
        <f>'OC A CONTRATAR'!H41</f>
        <v>0</v>
      </c>
      <c r="X41" s="108">
        <f>'OC A CONTRATAR'!G41</f>
        <v>0</v>
      </c>
      <c r="Y41" s="108">
        <f>'OC A CONTRATAR'!I41</f>
        <v>0</v>
      </c>
      <c r="Z41" s="108">
        <f>'OC A CONTRATAR'!M41</f>
        <v>0</v>
      </c>
      <c r="AA41" s="108">
        <f>'OC A CONTRATAR'!L41</f>
        <v>0</v>
      </c>
      <c r="AB41" s="108">
        <f>'OC A CONTRATAR'!N41</f>
        <v>0</v>
      </c>
      <c r="AC41" s="108">
        <f>'OC A CONTRATAR'!X41</f>
        <v>0</v>
      </c>
      <c r="AD41" s="108">
        <f>'OC A CONTRATAR'!W41</f>
        <v>0</v>
      </c>
      <c r="AE41" s="108">
        <f>'OC A CONTRATAR'!Y41</f>
        <v>0</v>
      </c>
      <c r="AF41" s="64">
        <f t="shared" si="10"/>
        <v>98942384.39067404</v>
      </c>
      <c r="AG41" s="64">
        <f t="shared" si="11"/>
        <v>529026838.5995211</v>
      </c>
      <c r="AH41" s="64">
        <f t="shared" si="12"/>
        <v>627969222.99019504</v>
      </c>
      <c r="AJ41">
        <f t="shared" si="13"/>
        <v>2025</v>
      </c>
      <c r="AL41" s="6">
        <f t="shared" si="4"/>
        <v>0</v>
      </c>
      <c r="AM41" s="6">
        <f t="shared" si="5"/>
        <v>0</v>
      </c>
      <c r="AN41" s="6">
        <f t="shared" si="6"/>
        <v>0</v>
      </c>
    </row>
    <row r="42" spans="1:40">
      <c r="A42" s="62">
        <v>45748</v>
      </c>
      <c r="B42" s="25">
        <f>'Art. 9º-A - serv. div. comp'!J43</f>
        <v>0</v>
      </c>
      <c r="C42" s="25">
        <f>'Art. 9º-A - serv. div. comp'!K43</f>
        <v>100839076.85086833</v>
      </c>
      <c r="D42" s="25">
        <f>'Art. 9º-A - serv. div. comp'!I43</f>
        <v>100839076.85086833</v>
      </c>
      <c r="E42" s="26">
        <f>'9496'!P42</f>
        <v>0</v>
      </c>
      <c r="F42" s="26">
        <f>'9496'!Q42</f>
        <v>239996335.16689724</v>
      </c>
      <c r="G42" s="26">
        <f>'9496'!R42</f>
        <v>239996335.16689724</v>
      </c>
      <c r="H42" s="45"/>
      <c r="I42" s="45"/>
      <c r="J42" s="45"/>
      <c r="K42" s="27">
        <f>'Fluxo dív. garantidas - RRF'!C42</f>
        <v>18707412.530000001</v>
      </c>
      <c r="L42" s="27">
        <f>'Fluxo dív. garantidas - RRF'!B42</f>
        <v>67857701.679999992</v>
      </c>
      <c r="M42" s="27">
        <f>'Fluxo dív. garantidas - RRF'!D42</f>
        <v>86565114.209999993</v>
      </c>
      <c r="N42" s="63">
        <f>'Contratos fora RRF'!AS42</f>
        <v>9812884.5009888355</v>
      </c>
      <c r="O42" s="63">
        <f>'Contratos fora RRF'!AR42</f>
        <v>1192800.4225862739</v>
      </c>
      <c r="P42" s="28">
        <f>'Contratos fora RRF'!AT42</f>
        <v>11005684.923575107</v>
      </c>
      <c r="Q42" s="30"/>
      <c r="R42" s="30"/>
      <c r="S42" s="30"/>
      <c r="T42" s="108">
        <f>'OC A CONTRATAR'!C42</f>
        <v>0</v>
      </c>
      <c r="U42" s="108">
        <f>'OC A CONTRATAR'!B42</f>
        <v>0</v>
      </c>
      <c r="V42" s="108">
        <f>'OC A CONTRATAR'!D42</f>
        <v>0</v>
      </c>
      <c r="W42" s="108">
        <f>'OC A CONTRATAR'!H42</f>
        <v>0</v>
      </c>
      <c r="X42" s="108">
        <f>'OC A CONTRATAR'!G42</f>
        <v>0</v>
      </c>
      <c r="Y42" s="108">
        <f>'OC A CONTRATAR'!I42</f>
        <v>0</v>
      </c>
      <c r="Z42" s="108">
        <f>'OC A CONTRATAR'!M42</f>
        <v>0</v>
      </c>
      <c r="AA42" s="108">
        <f>'OC A CONTRATAR'!L42</f>
        <v>0</v>
      </c>
      <c r="AB42" s="108">
        <f>'OC A CONTRATAR'!N42</f>
        <v>0</v>
      </c>
      <c r="AC42" s="108">
        <f>'OC A CONTRATAR'!X42</f>
        <v>0</v>
      </c>
      <c r="AD42" s="108">
        <f>'OC A CONTRATAR'!W42</f>
        <v>0</v>
      </c>
      <c r="AE42" s="108">
        <f>'OC A CONTRATAR'!Y42</f>
        <v>0</v>
      </c>
      <c r="AF42" s="64">
        <f t="shared" si="10"/>
        <v>28520297.030988835</v>
      </c>
      <c r="AG42" s="64">
        <f t="shared" si="11"/>
        <v>409885914.12035185</v>
      </c>
      <c r="AH42" s="64">
        <f t="shared" si="12"/>
        <v>438406211.15134066</v>
      </c>
      <c r="AJ42">
        <f t="shared" si="13"/>
        <v>2025</v>
      </c>
      <c r="AL42" s="6">
        <f t="shared" si="4"/>
        <v>0</v>
      </c>
      <c r="AM42" s="6">
        <f t="shared" si="5"/>
        <v>0</v>
      </c>
      <c r="AN42" s="6">
        <f t="shared" si="6"/>
        <v>0</v>
      </c>
    </row>
    <row r="43" spans="1:40">
      <c r="A43" s="62">
        <v>45778</v>
      </c>
      <c r="B43" s="25">
        <f>'Art. 9º-A - serv. div. comp'!J44</f>
        <v>0</v>
      </c>
      <c r="C43" s="25">
        <f>'Art. 9º-A - serv. div. comp'!K44</f>
        <v>101237041.61271159</v>
      </c>
      <c r="D43" s="25">
        <f>'Art. 9º-A - serv. div. comp'!I44</f>
        <v>101237041.61271159</v>
      </c>
      <c r="E43" s="26">
        <f>'9496'!P43</f>
        <v>0</v>
      </c>
      <c r="F43" s="26">
        <f>'9496'!Q43</f>
        <v>240913897.38437298</v>
      </c>
      <c r="G43" s="26">
        <f>'9496'!R43</f>
        <v>240913897.38437298</v>
      </c>
      <c r="H43" s="45"/>
      <c r="I43" s="45"/>
      <c r="J43" s="45"/>
      <c r="K43" s="27">
        <f>'Fluxo dív. garantidas - RRF'!C43</f>
        <v>79998746.609999999</v>
      </c>
      <c r="L43" s="27">
        <f>'Fluxo dív. garantidas - RRF'!B43</f>
        <v>183880043.89000002</v>
      </c>
      <c r="M43" s="27">
        <f>'Fluxo dív. garantidas - RRF'!D43</f>
        <v>263878790.5</v>
      </c>
      <c r="N43" s="63">
        <f>'Contratos fora RRF'!AS43</f>
        <v>4722874.6500422638</v>
      </c>
      <c r="O43" s="63">
        <f>'Contratos fora RRF'!AR43</f>
        <v>13623131.639773423</v>
      </c>
      <c r="P43" s="28">
        <f>'Contratos fora RRF'!AT43</f>
        <v>18346006.289815687</v>
      </c>
      <c r="Q43" s="30"/>
      <c r="R43" s="30"/>
      <c r="S43" s="30"/>
      <c r="T43" s="108">
        <f>'OC A CONTRATAR'!C43</f>
        <v>0</v>
      </c>
      <c r="U43" s="108">
        <f>'OC A CONTRATAR'!B43</f>
        <v>0</v>
      </c>
      <c r="V43" s="108">
        <f>'OC A CONTRATAR'!D43</f>
        <v>0</v>
      </c>
      <c r="W43" s="108">
        <f>'OC A CONTRATAR'!H43</f>
        <v>0</v>
      </c>
      <c r="X43" s="108">
        <f>'OC A CONTRATAR'!G43</f>
        <v>0</v>
      </c>
      <c r="Y43" s="108">
        <f>'OC A CONTRATAR'!I43</f>
        <v>0</v>
      </c>
      <c r="Z43" s="108">
        <f>'OC A CONTRATAR'!M43</f>
        <v>0</v>
      </c>
      <c r="AA43" s="108">
        <f>'OC A CONTRATAR'!L43</f>
        <v>0</v>
      </c>
      <c r="AB43" s="108">
        <f>'OC A CONTRATAR'!N43</f>
        <v>0</v>
      </c>
      <c r="AC43" s="108">
        <f>'OC A CONTRATAR'!X43</f>
        <v>0</v>
      </c>
      <c r="AD43" s="108">
        <f>'OC A CONTRATAR'!W43</f>
        <v>0</v>
      </c>
      <c r="AE43" s="108">
        <f>'OC A CONTRATAR'!Y43</f>
        <v>0</v>
      </c>
      <c r="AF43" s="64">
        <f t="shared" si="10"/>
        <v>84721621.260042265</v>
      </c>
      <c r="AG43" s="64">
        <f t="shared" si="11"/>
        <v>539654114.52685797</v>
      </c>
      <c r="AH43" s="64">
        <f t="shared" si="12"/>
        <v>624375735.78690028</v>
      </c>
      <c r="AJ43">
        <f t="shared" si="13"/>
        <v>2025</v>
      </c>
      <c r="AL43" s="6">
        <f t="shared" si="4"/>
        <v>0</v>
      </c>
      <c r="AM43" s="6">
        <f t="shared" si="5"/>
        <v>0</v>
      </c>
      <c r="AN43" s="6">
        <f t="shared" si="6"/>
        <v>0</v>
      </c>
    </row>
    <row r="44" spans="1:40">
      <c r="A44" s="62">
        <v>45809</v>
      </c>
      <c r="B44" s="25">
        <f>'Art. 9º-A - serv. div. comp'!J45</f>
        <v>0</v>
      </c>
      <c r="C44" s="25">
        <f>'Art. 9º-A - serv. div. comp'!K45</f>
        <v>101636576.95568883</v>
      </c>
      <c r="D44" s="25">
        <f>'Art. 9º-A - serv. div. comp'!I45</f>
        <v>101636576.95568883</v>
      </c>
      <c r="E44" s="26">
        <f>'9496'!P44</f>
        <v>0</v>
      </c>
      <c r="F44" s="26">
        <f>'9496'!Q44</f>
        <v>241894380.13546821</v>
      </c>
      <c r="G44" s="26">
        <f>'9496'!R44</f>
        <v>241894380.13546821</v>
      </c>
      <c r="H44" s="45"/>
      <c r="I44" s="45"/>
      <c r="J44" s="45"/>
      <c r="K44" s="27">
        <f>'Fluxo dív. garantidas - RRF'!C44</f>
        <v>18267226.32</v>
      </c>
      <c r="L44" s="27">
        <f>'Fluxo dív. garantidas - RRF'!B44</f>
        <v>64387441.539999999</v>
      </c>
      <c r="M44" s="27">
        <f>'Fluxo dív. garantidas - RRF'!D44</f>
        <v>82654667.859999999</v>
      </c>
      <c r="N44" s="63">
        <f>'Contratos fora RRF'!AS44</f>
        <v>571207.75813185889</v>
      </c>
      <c r="O44" s="63">
        <f>'Contratos fora RRF'!AR44</f>
        <v>1207119.300811152</v>
      </c>
      <c r="P44" s="28">
        <f>'Contratos fora RRF'!AT44</f>
        <v>1778327.0589430111</v>
      </c>
      <c r="Q44" s="30"/>
      <c r="R44" s="30"/>
      <c r="S44" s="30"/>
      <c r="T44" s="108">
        <f>'OC A CONTRATAR'!C44</f>
        <v>0</v>
      </c>
      <c r="U44" s="108">
        <f>'OC A CONTRATAR'!B44</f>
        <v>0</v>
      </c>
      <c r="V44" s="108">
        <f>'OC A CONTRATAR'!D44</f>
        <v>0</v>
      </c>
      <c r="W44" s="108">
        <f>'OC A CONTRATAR'!H44</f>
        <v>0</v>
      </c>
      <c r="X44" s="108">
        <f>'OC A CONTRATAR'!G44</f>
        <v>0</v>
      </c>
      <c r="Y44" s="108">
        <f>'OC A CONTRATAR'!I44</f>
        <v>0</v>
      </c>
      <c r="Z44" s="108">
        <f>'OC A CONTRATAR'!M44</f>
        <v>6147913.7299909899</v>
      </c>
      <c r="AA44" s="108">
        <f>'OC A CONTRATAR'!L44</f>
        <v>0</v>
      </c>
      <c r="AB44" s="108">
        <f>'OC A CONTRATAR'!N44</f>
        <v>6147913.7299909899</v>
      </c>
      <c r="AC44" s="108">
        <f>'OC A CONTRATAR'!X44</f>
        <v>0</v>
      </c>
      <c r="AD44" s="108">
        <f>'OC A CONTRATAR'!W44</f>
        <v>0</v>
      </c>
      <c r="AE44" s="108">
        <f>'OC A CONTRATAR'!Y44</f>
        <v>0</v>
      </c>
      <c r="AF44" s="64">
        <f t="shared" si="10"/>
        <v>24986347.808122847</v>
      </c>
      <c r="AG44" s="64">
        <f t="shared" si="11"/>
        <v>409125517.93196827</v>
      </c>
      <c r="AH44" s="64">
        <f t="shared" si="12"/>
        <v>434111865.74009115</v>
      </c>
      <c r="AJ44">
        <f t="shared" si="13"/>
        <v>2025</v>
      </c>
      <c r="AL44" s="6">
        <f t="shared" si="4"/>
        <v>0</v>
      </c>
      <c r="AM44" s="6">
        <f t="shared" si="5"/>
        <v>0</v>
      </c>
      <c r="AN44" s="6">
        <f t="shared" si="6"/>
        <v>0</v>
      </c>
    </row>
    <row r="45" spans="1:40">
      <c r="A45" s="62">
        <v>45839</v>
      </c>
      <c r="B45" s="25">
        <f>'Art. 9º-A - serv. div. comp'!J46</f>
        <v>0</v>
      </c>
      <c r="C45" s="25">
        <f>'Art. 9º-A - serv. div. comp'!K46</f>
        <v>102037689.07815057</v>
      </c>
      <c r="D45" s="25">
        <f>'Art. 9º-A - serv. div. comp'!I46</f>
        <v>102037689.07815057</v>
      </c>
      <c r="E45" s="26">
        <f>'9496'!P45</f>
        <v>0</v>
      </c>
      <c r="F45" s="26">
        <f>'9496'!Q45</f>
        <v>242819199.02354693</v>
      </c>
      <c r="G45" s="26">
        <f>'9496'!R45</f>
        <v>242819199.02354693</v>
      </c>
      <c r="H45" s="45"/>
      <c r="I45" s="45"/>
      <c r="J45" s="45"/>
      <c r="K45" s="27">
        <f>'Fluxo dív. garantidas - RRF'!C45</f>
        <v>17034590.77</v>
      </c>
      <c r="L45" s="27">
        <f>'Fluxo dív. garantidas - RRF'!B45</f>
        <v>64282039.93</v>
      </c>
      <c r="M45" s="27">
        <f>'Fluxo dív. garantidas - RRF'!D45</f>
        <v>81316630.700000003</v>
      </c>
      <c r="N45" s="63">
        <f>'Contratos fora RRF'!AS45</f>
        <v>47779029.898074567</v>
      </c>
      <c r="O45" s="63">
        <f>'Contratos fora RRF'!AR45</f>
        <v>1214888.018702633</v>
      </c>
      <c r="P45" s="28">
        <f>'Contratos fora RRF'!AT45</f>
        <v>48993917.916777194</v>
      </c>
      <c r="Q45" s="30"/>
      <c r="R45" s="30"/>
      <c r="S45" s="30"/>
      <c r="T45" s="108">
        <f>'OC A CONTRATAR'!C45</f>
        <v>0</v>
      </c>
      <c r="U45" s="108">
        <f>'OC A CONTRATAR'!B45</f>
        <v>0</v>
      </c>
      <c r="V45" s="108">
        <f>'OC A CONTRATAR'!D45</f>
        <v>0</v>
      </c>
      <c r="W45" s="108">
        <f>'OC A CONTRATAR'!H45</f>
        <v>0</v>
      </c>
      <c r="X45" s="108">
        <f>'OC A CONTRATAR'!G45</f>
        <v>0</v>
      </c>
      <c r="Y45" s="108">
        <f>'OC A CONTRATAR'!I45</f>
        <v>0</v>
      </c>
      <c r="Z45" s="108">
        <f>'OC A CONTRATAR'!M45</f>
        <v>0</v>
      </c>
      <c r="AA45" s="108">
        <f>'OC A CONTRATAR'!L45</f>
        <v>0</v>
      </c>
      <c r="AB45" s="108">
        <f>'OC A CONTRATAR'!N45</f>
        <v>0</v>
      </c>
      <c r="AC45" s="108">
        <f>'OC A CONTRATAR'!X45</f>
        <v>0</v>
      </c>
      <c r="AD45" s="108">
        <f>'OC A CONTRATAR'!W45</f>
        <v>0</v>
      </c>
      <c r="AE45" s="108">
        <f>'OC A CONTRATAR'!Y45</f>
        <v>0</v>
      </c>
      <c r="AF45" s="64">
        <f t="shared" si="10"/>
        <v>64813620.668074563</v>
      </c>
      <c r="AG45" s="64">
        <f t="shared" si="11"/>
        <v>410353816.05040014</v>
      </c>
      <c r="AH45" s="64">
        <f t="shared" si="12"/>
        <v>475167436.71847469</v>
      </c>
      <c r="AJ45">
        <f t="shared" si="13"/>
        <v>2025</v>
      </c>
      <c r="AL45" s="6">
        <f t="shared" si="4"/>
        <v>0</v>
      </c>
      <c r="AM45" s="6">
        <f t="shared" si="5"/>
        <v>0</v>
      </c>
      <c r="AN45" s="6">
        <f t="shared" si="6"/>
        <v>0</v>
      </c>
    </row>
    <row r="46" spans="1:40">
      <c r="A46" s="62">
        <v>45870</v>
      </c>
      <c r="B46" s="25">
        <f>'Art. 9º-A - serv. div. comp'!J47</f>
        <v>0</v>
      </c>
      <c r="C46" s="25">
        <f>'Art. 9º-A - serv. div. comp'!K47</f>
        <v>102440384.20290937</v>
      </c>
      <c r="D46" s="25">
        <f>'Art. 9º-A - serv. div. comp'!I47</f>
        <v>102440384.20290937</v>
      </c>
      <c r="E46" s="26">
        <f>'9496'!P46</f>
        <v>0</v>
      </c>
      <c r="F46" s="26">
        <f>'9496'!Q46</f>
        <v>243777493.04733384</v>
      </c>
      <c r="G46" s="26">
        <f>'9496'!R46</f>
        <v>243777493.04733384</v>
      </c>
      <c r="H46" s="45"/>
      <c r="I46" s="45"/>
      <c r="J46" s="45"/>
      <c r="K46" s="27">
        <f>'Fluxo dív. garantidas - RRF'!C46</f>
        <v>17347651.310000002</v>
      </c>
      <c r="L46" s="27">
        <f>'Fluxo dív. garantidas - RRF'!B46</f>
        <v>64176866.399999999</v>
      </c>
      <c r="M46" s="27">
        <f>'Fluxo dív. garantidas - RRF'!D46</f>
        <v>81524517.710000008</v>
      </c>
      <c r="N46" s="63">
        <f>'Contratos fora RRF'!AS46</f>
        <v>5683964.9795846893</v>
      </c>
      <c r="O46" s="63">
        <f>'Contratos fora RRF'!AR46</f>
        <v>8802736.157413641</v>
      </c>
      <c r="P46" s="28">
        <f>'Contratos fora RRF'!AT46</f>
        <v>14486701.136998331</v>
      </c>
      <c r="Q46" s="30"/>
      <c r="R46" s="30"/>
      <c r="S46" s="30"/>
      <c r="T46" s="108">
        <f>'OC A CONTRATAR'!C46</f>
        <v>0</v>
      </c>
      <c r="U46" s="108">
        <f>'OC A CONTRATAR'!B46</f>
        <v>0</v>
      </c>
      <c r="V46" s="108">
        <f>'OC A CONTRATAR'!D46</f>
        <v>0</v>
      </c>
      <c r="W46" s="108">
        <f>'OC A CONTRATAR'!H46</f>
        <v>0</v>
      </c>
      <c r="X46" s="108">
        <f>'OC A CONTRATAR'!G46</f>
        <v>0</v>
      </c>
      <c r="Y46" s="108">
        <f>'OC A CONTRATAR'!I46</f>
        <v>0</v>
      </c>
      <c r="Z46" s="108">
        <f>'OC A CONTRATAR'!M46</f>
        <v>0</v>
      </c>
      <c r="AA46" s="108">
        <f>'OC A CONTRATAR'!L46</f>
        <v>0</v>
      </c>
      <c r="AB46" s="108">
        <f>'OC A CONTRATAR'!N46</f>
        <v>0</v>
      </c>
      <c r="AC46" s="108">
        <f>'OC A CONTRATAR'!X46</f>
        <v>0</v>
      </c>
      <c r="AD46" s="108">
        <f>'OC A CONTRATAR'!W46</f>
        <v>0</v>
      </c>
      <c r="AE46" s="108">
        <f>'OC A CONTRATAR'!Y46</f>
        <v>0</v>
      </c>
      <c r="AF46" s="64">
        <f t="shared" si="10"/>
        <v>23031616.289584693</v>
      </c>
      <c r="AG46" s="64">
        <f t="shared" si="11"/>
        <v>419197479.80765682</v>
      </c>
      <c r="AH46" s="64">
        <f t="shared" si="12"/>
        <v>442229096.09724158</v>
      </c>
      <c r="AJ46">
        <f t="shared" si="13"/>
        <v>2025</v>
      </c>
      <c r="AL46" s="6">
        <f t="shared" si="4"/>
        <v>0</v>
      </c>
      <c r="AM46" s="6">
        <f t="shared" si="5"/>
        <v>0</v>
      </c>
      <c r="AN46" s="6">
        <f t="shared" si="6"/>
        <v>0</v>
      </c>
    </row>
    <row r="47" spans="1:40">
      <c r="A47" s="62">
        <v>45901</v>
      </c>
      <c r="B47" s="25">
        <f>'Art. 9º-A - serv. div. comp'!J48</f>
        <v>0</v>
      </c>
      <c r="C47" s="25">
        <f>'Art. 9º-A - serv. div. comp'!K48</f>
        <v>102844668.57733631</v>
      </c>
      <c r="D47" s="25">
        <f>'Art. 9º-A - serv. div. comp'!I48</f>
        <v>102844668.57733631</v>
      </c>
      <c r="E47" s="26">
        <f>'9496'!P47</f>
        <v>0</v>
      </c>
      <c r="F47" s="26">
        <f>'9496'!Q47</f>
        <v>244769630.19522452</v>
      </c>
      <c r="G47" s="26">
        <f>'9496'!R47</f>
        <v>244769630.19522452</v>
      </c>
      <c r="H47" s="45"/>
      <c r="I47" s="45"/>
      <c r="J47" s="45"/>
      <c r="K47" s="27">
        <f>'Fluxo dív. garantidas - RRF'!C47</f>
        <v>81535580.830000013</v>
      </c>
      <c r="L47" s="27">
        <f>'Fluxo dív. garantidas - RRF'!B47</f>
        <v>182614192.26000002</v>
      </c>
      <c r="M47" s="27">
        <f>'Fluxo dív. garantidas - RRF'!D47</f>
        <v>264149773.09000003</v>
      </c>
      <c r="N47" s="63">
        <f>'Contratos fora RRF'!AS47</f>
        <v>542231.80577506986</v>
      </c>
      <c r="O47" s="63">
        <f>'Contratos fora RRF'!AR47</f>
        <v>1230469.0777208279</v>
      </c>
      <c r="P47" s="28">
        <f>'Contratos fora RRF'!AT47</f>
        <v>1772700.883495898</v>
      </c>
      <c r="Q47" s="30"/>
      <c r="R47" s="30"/>
      <c r="S47" s="30"/>
      <c r="T47" s="108">
        <f>'OC A CONTRATAR'!C47</f>
        <v>0</v>
      </c>
      <c r="U47" s="108">
        <f>'OC A CONTRATAR'!B47</f>
        <v>0</v>
      </c>
      <c r="V47" s="108">
        <f>'OC A CONTRATAR'!D47</f>
        <v>0</v>
      </c>
      <c r="W47" s="108">
        <f>'OC A CONTRATAR'!H47</f>
        <v>0</v>
      </c>
      <c r="X47" s="108">
        <f>'OC A CONTRATAR'!G47</f>
        <v>0</v>
      </c>
      <c r="Y47" s="108">
        <f>'OC A CONTRATAR'!I47</f>
        <v>0</v>
      </c>
      <c r="Z47" s="108">
        <f>'OC A CONTRATAR'!M47</f>
        <v>0</v>
      </c>
      <c r="AA47" s="108">
        <f>'OC A CONTRATAR'!L47</f>
        <v>0</v>
      </c>
      <c r="AB47" s="108">
        <f>'OC A CONTRATAR'!N47</f>
        <v>0</v>
      </c>
      <c r="AC47" s="108">
        <f>'OC A CONTRATAR'!X47</f>
        <v>0</v>
      </c>
      <c r="AD47" s="108">
        <f>'OC A CONTRATAR'!W47</f>
        <v>0</v>
      </c>
      <c r="AE47" s="108">
        <f>'OC A CONTRATAR'!Y47</f>
        <v>0</v>
      </c>
      <c r="AF47" s="64">
        <f t="shared" si="10"/>
        <v>82077812.635775089</v>
      </c>
      <c r="AG47" s="64">
        <f t="shared" si="11"/>
        <v>531458960.11028165</v>
      </c>
      <c r="AH47" s="64">
        <f t="shared" si="12"/>
        <v>613536772.7460568</v>
      </c>
      <c r="AJ47">
        <f t="shared" si="13"/>
        <v>2025</v>
      </c>
      <c r="AL47" s="6">
        <f t="shared" si="4"/>
        <v>0</v>
      </c>
      <c r="AM47" s="6">
        <f t="shared" si="5"/>
        <v>0</v>
      </c>
      <c r="AN47" s="6">
        <f t="shared" si="6"/>
        <v>0</v>
      </c>
    </row>
    <row r="48" spans="1:40">
      <c r="A48" s="62">
        <v>45931</v>
      </c>
      <c r="B48" s="25">
        <f>'Art. 9º-A - serv. div. comp'!J49</f>
        <v>0</v>
      </c>
      <c r="C48" s="25">
        <f>'Art. 9º-A - serv. div. comp'!K49</f>
        <v>103250548.47345793</v>
      </c>
      <c r="D48" s="25">
        <f>'Art. 9º-A - serv. div. comp'!I49</f>
        <v>103250548.47345793</v>
      </c>
      <c r="E48" s="26">
        <f>'9496'!P48</f>
        <v>0</v>
      </c>
      <c r="F48" s="26">
        <f>'9496'!Q48</f>
        <v>245705441.83791676</v>
      </c>
      <c r="G48" s="26">
        <f>'9496'!R48</f>
        <v>245705441.83791676</v>
      </c>
      <c r="H48" s="45"/>
      <c r="I48" s="45"/>
      <c r="J48" s="45"/>
      <c r="K48" s="27">
        <f>'Fluxo dív. garantidas - RRF'!C48</f>
        <v>16069828.890000002</v>
      </c>
      <c r="L48" s="27">
        <f>'Fluxo dív. garantidas - RRF'!B48</f>
        <v>63968748.839999996</v>
      </c>
      <c r="M48" s="27">
        <f>'Fluxo dív. garantidas - RRF'!D48</f>
        <v>80038577.730000004</v>
      </c>
      <c r="N48" s="63">
        <f>'Contratos fora RRF'!AS48</f>
        <v>9591706.6655918043</v>
      </c>
      <c r="O48" s="63">
        <f>'Contratos fora RRF'!AR48</f>
        <v>1238713.5436287629</v>
      </c>
      <c r="P48" s="28">
        <f>'Contratos fora RRF'!AT48</f>
        <v>10830420.209220568</v>
      </c>
      <c r="Q48" s="30"/>
      <c r="R48" s="30"/>
      <c r="S48" s="30"/>
      <c r="T48" s="108">
        <f>'OC A CONTRATAR'!C48</f>
        <v>0</v>
      </c>
      <c r="U48" s="108">
        <f>'OC A CONTRATAR'!B48</f>
        <v>0</v>
      </c>
      <c r="V48" s="108">
        <f>'OC A CONTRATAR'!D48</f>
        <v>0</v>
      </c>
      <c r="W48" s="108">
        <f>'OC A CONTRATAR'!H48</f>
        <v>0</v>
      </c>
      <c r="X48" s="108">
        <f>'OC A CONTRATAR'!G48</f>
        <v>0</v>
      </c>
      <c r="Y48" s="108">
        <f>'OC A CONTRATAR'!I48</f>
        <v>0</v>
      </c>
      <c r="Z48" s="108">
        <f>'OC A CONTRATAR'!M48</f>
        <v>0</v>
      </c>
      <c r="AA48" s="108">
        <f>'OC A CONTRATAR'!L48</f>
        <v>0</v>
      </c>
      <c r="AB48" s="108">
        <f>'OC A CONTRATAR'!N48</f>
        <v>0</v>
      </c>
      <c r="AC48" s="108">
        <f>'OC A CONTRATAR'!X48</f>
        <v>0</v>
      </c>
      <c r="AD48" s="108">
        <f>'OC A CONTRATAR'!W48</f>
        <v>0</v>
      </c>
      <c r="AE48" s="108">
        <f>'OC A CONTRATAR'!Y48</f>
        <v>0</v>
      </c>
      <c r="AF48" s="64">
        <f t="shared" si="10"/>
        <v>25661535.555591807</v>
      </c>
      <c r="AG48" s="64">
        <f t="shared" si="11"/>
        <v>414163452.69500339</v>
      </c>
      <c r="AH48" s="64">
        <f t="shared" si="12"/>
        <v>439824988.25059527</v>
      </c>
      <c r="AJ48">
        <f t="shared" si="13"/>
        <v>2025</v>
      </c>
      <c r="AL48" s="6">
        <f t="shared" si="4"/>
        <v>0</v>
      </c>
      <c r="AM48" s="6">
        <f t="shared" si="5"/>
        <v>0</v>
      </c>
      <c r="AN48" s="6">
        <f t="shared" si="6"/>
        <v>0</v>
      </c>
    </row>
    <row r="49" spans="1:40">
      <c r="A49" s="62">
        <v>45962</v>
      </c>
      <c r="B49" s="25">
        <f>'Art. 9º-A - serv. div. comp'!J50</f>
        <v>0</v>
      </c>
      <c r="C49" s="25">
        <f>'Art. 9º-A - serv. div. comp'!K50</f>
        <v>103658030.1880535</v>
      </c>
      <c r="D49" s="25">
        <f>'Art. 9º-A - serv. div. comp'!I50</f>
        <v>103658030.1880535</v>
      </c>
      <c r="E49" s="26">
        <f>'9496'!P49</f>
        <v>0</v>
      </c>
      <c r="F49" s="26">
        <f>'9496'!Q49</f>
        <v>246705425.44279757</v>
      </c>
      <c r="G49" s="26">
        <f>'9496'!R49</f>
        <v>246705425.44279757</v>
      </c>
      <c r="H49" s="45"/>
      <c r="I49" s="45"/>
      <c r="J49" s="45"/>
      <c r="K49" s="27">
        <f>'Fluxo dív. garantidas - RRF'!C49</f>
        <v>68909594.859999999</v>
      </c>
      <c r="L49" s="27">
        <f>'Fluxo dív. garantidas - RRF'!B49</f>
        <v>178151647.75999999</v>
      </c>
      <c r="M49" s="27">
        <f>'Fluxo dív. garantidas - RRF'!D49</f>
        <v>247061242.62</v>
      </c>
      <c r="N49" s="63">
        <f>'Contratos fora RRF'!AS49</f>
        <v>4000364.0658498039</v>
      </c>
      <c r="O49" s="63">
        <f>'Contratos fora RRF'!AR49</f>
        <v>13474585.914493123</v>
      </c>
      <c r="P49" s="28">
        <f>'Contratos fora RRF'!AT49</f>
        <v>17474949.980342928</v>
      </c>
      <c r="Q49" s="30"/>
      <c r="R49" s="30"/>
      <c r="S49" s="30"/>
      <c r="T49" s="108">
        <f>'OC A CONTRATAR'!C49</f>
        <v>0</v>
      </c>
      <c r="U49" s="108">
        <f>'OC A CONTRATAR'!B49</f>
        <v>0</v>
      </c>
      <c r="V49" s="108">
        <f>'OC A CONTRATAR'!D49</f>
        <v>0</v>
      </c>
      <c r="W49" s="108">
        <f>'OC A CONTRATAR'!H49</f>
        <v>0</v>
      </c>
      <c r="X49" s="108">
        <f>'OC A CONTRATAR'!G49</f>
        <v>0</v>
      </c>
      <c r="Y49" s="108">
        <f>'OC A CONTRATAR'!I49</f>
        <v>0</v>
      </c>
      <c r="Z49" s="108">
        <f>'OC A CONTRATAR'!M49</f>
        <v>0</v>
      </c>
      <c r="AA49" s="108">
        <f>'OC A CONTRATAR'!L49</f>
        <v>0</v>
      </c>
      <c r="AB49" s="108">
        <f>'OC A CONTRATAR'!N49</f>
        <v>0</v>
      </c>
      <c r="AC49" s="108">
        <f>'OC A CONTRATAR'!X49</f>
        <v>0</v>
      </c>
      <c r="AD49" s="108">
        <f>'OC A CONTRATAR'!W49</f>
        <v>0</v>
      </c>
      <c r="AE49" s="108">
        <f>'OC A CONTRATAR'!Y49</f>
        <v>0</v>
      </c>
      <c r="AF49" s="64">
        <f t="shared" si="10"/>
        <v>72909958.92584981</v>
      </c>
      <c r="AG49" s="64">
        <f t="shared" si="11"/>
        <v>541989689.30534422</v>
      </c>
      <c r="AH49" s="64">
        <f t="shared" si="12"/>
        <v>614899648.23119414</v>
      </c>
      <c r="AJ49">
        <f t="shared" si="13"/>
        <v>2025</v>
      </c>
      <c r="AL49" s="6">
        <f t="shared" si="4"/>
        <v>0</v>
      </c>
      <c r="AM49" s="6">
        <f t="shared" si="5"/>
        <v>0</v>
      </c>
      <c r="AN49" s="6">
        <f t="shared" si="6"/>
        <v>0</v>
      </c>
    </row>
    <row r="50" spans="1:40">
      <c r="A50" s="62">
        <v>45992</v>
      </c>
      <c r="B50" s="25">
        <f>'Art. 9º-A - serv. div. comp'!J51</f>
        <v>0</v>
      </c>
      <c r="C50" s="25">
        <f>'Art. 9º-A - serv. div. comp'!K51</f>
        <v>104067120.04275277</v>
      </c>
      <c r="D50" s="25">
        <f>'Art. 9º-A - serv. div. comp'!I51</f>
        <v>104067120.04275277</v>
      </c>
      <c r="E50" s="26">
        <f>'9496'!P50</f>
        <v>0</v>
      </c>
      <c r="F50" s="26">
        <f>'9496'!Q50</f>
        <v>247648638.08425385</v>
      </c>
      <c r="G50" s="26">
        <f>'9496'!R50</f>
        <v>247648638.08425385</v>
      </c>
      <c r="H50" s="45"/>
      <c r="I50" s="45"/>
      <c r="J50" s="45"/>
      <c r="K50" s="27">
        <f>'Fluxo dív. garantidas - RRF'!C50</f>
        <v>15129881.280000001</v>
      </c>
      <c r="L50" s="27">
        <f>'Fluxo dív. garantidas - RRF'!B50</f>
        <v>63763154.869999997</v>
      </c>
      <c r="M50" s="27">
        <f>'Fluxo dív. garantidas - RRF'!D50</f>
        <v>78893036.150000006</v>
      </c>
      <c r="N50" s="63">
        <f>'Contratos fora RRF'!AS50</f>
        <v>479936.17778631509</v>
      </c>
      <c r="O50" s="63">
        <f>'Contratos fora RRF'!AR50</f>
        <v>1255158.5613940661</v>
      </c>
      <c r="P50" s="28">
        <f>'Contratos fora RRF'!AT50</f>
        <v>1735094.7391803809</v>
      </c>
      <c r="Q50" s="30"/>
      <c r="R50" s="30"/>
      <c r="S50" s="30"/>
      <c r="T50" s="108">
        <f>'OC A CONTRATAR'!C50</f>
        <v>0</v>
      </c>
      <c r="U50" s="108">
        <f>'OC A CONTRATAR'!B50</f>
        <v>0</v>
      </c>
      <c r="V50" s="108">
        <f>'OC A CONTRATAR'!D50</f>
        <v>0</v>
      </c>
      <c r="W50" s="108">
        <f>'OC A CONTRATAR'!H50</f>
        <v>0</v>
      </c>
      <c r="X50" s="108">
        <f>'OC A CONTRATAR'!G50</f>
        <v>0</v>
      </c>
      <c r="Y50" s="108">
        <f>'OC A CONTRATAR'!I50</f>
        <v>0</v>
      </c>
      <c r="Z50" s="108">
        <f>'OC A CONTRATAR'!M50</f>
        <v>45602611.324819453</v>
      </c>
      <c r="AA50" s="108">
        <f>'OC A CONTRATAR'!L50</f>
        <v>0</v>
      </c>
      <c r="AB50" s="108">
        <f>'OC A CONTRATAR'!N50</f>
        <v>45602611.324819453</v>
      </c>
      <c r="AC50" s="108">
        <f>'OC A CONTRATAR'!X50</f>
        <v>166629294.45605999</v>
      </c>
      <c r="AD50" s="108">
        <f>'OC A CONTRATAR'!W50</f>
        <v>0</v>
      </c>
      <c r="AE50" s="108">
        <f>'OC A CONTRATAR'!Y50</f>
        <v>166629294.45605999</v>
      </c>
      <c r="AF50" s="64">
        <f t="shared" si="10"/>
        <v>227841723.23866576</v>
      </c>
      <c r="AG50" s="64">
        <f t="shared" si="11"/>
        <v>416734071.55840075</v>
      </c>
      <c r="AH50" s="64">
        <f t="shared" si="12"/>
        <v>644575794.79706645</v>
      </c>
      <c r="AJ50">
        <f t="shared" si="13"/>
        <v>2025</v>
      </c>
      <c r="AL50" s="6">
        <f t="shared" si="4"/>
        <v>0</v>
      </c>
      <c r="AM50" s="6">
        <f t="shared" si="5"/>
        <v>0</v>
      </c>
      <c r="AN50" s="6">
        <f t="shared" si="6"/>
        <v>0</v>
      </c>
    </row>
    <row r="51" spans="1:40">
      <c r="A51" s="62">
        <v>46023</v>
      </c>
      <c r="B51" s="25">
        <f>'Art. 9º-A - serv. div. comp'!J52</f>
        <v>0</v>
      </c>
      <c r="C51" s="25">
        <f>'Art. 9º-A - serv. div. comp'!K52</f>
        <v>114294883.93508478</v>
      </c>
      <c r="D51" s="25">
        <f>'Art. 9º-A - serv. div. comp'!I52</f>
        <v>114294883.93508478</v>
      </c>
      <c r="E51" s="26">
        <f>'9496'!P51</f>
        <v>0</v>
      </c>
      <c r="F51" s="26">
        <f>'9496'!Q51</f>
        <v>248625991.64949682</v>
      </c>
      <c r="G51" s="26">
        <f>'9496'!R51</f>
        <v>248625991.64949682</v>
      </c>
      <c r="H51" s="45"/>
      <c r="I51" s="45"/>
      <c r="J51" s="45"/>
      <c r="K51" s="27">
        <f>'Fluxo dív. garantidas - RRF'!C51</f>
        <v>15582844.84</v>
      </c>
      <c r="L51" s="27">
        <f>'Fluxo dív. garantidas - RRF'!B51</f>
        <v>63806211.679999992</v>
      </c>
      <c r="M51" s="27">
        <f>'Fluxo dív. garantidas - RRF'!D51</f>
        <v>79389056.519999996</v>
      </c>
      <c r="N51" s="63">
        <f>'Contratos fora RRF'!AS51</f>
        <v>73116145.575645372</v>
      </c>
      <c r="O51" s="63">
        <f>'Contratos fora RRF'!AR51</f>
        <v>1263676.8712203321</v>
      </c>
      <c r="P51" s="28">
        <f>'Contratos fora RRF'!AT51</f>
        <v>74379822.446865693</v>
      </c>
      <c r="Q51" s="30"/>
      <c r="R51" s="30"/>
      <c r="S51" s="30"/>
      <c r="T51" s="108">
        <f>'OC A CONTRATAR'!C51</f>
        <v>0</v>
      </c>
      <c r="U51" s="108">
        <f>'OC A CONTRATAR'!B51</f>
        <v>0</v>
      </c>
      <c r="V51" s="108">
        <f>'OC A CONTRATAR'!D51</f>
        <v>0</v>
      </c>
      <c r="W51" s="108">
        <f>'OC A CONTRATAR'!H51</f>
        <v>0</v>
      </c>
      <c r="X51" s="108">
        <f>'OC A CONTRATAR'!G51</f>
        <v>0</v>
      </c>
      <c r="Y51" s="108">
        <f>'OC A CONTRATAR'!I51</f>
        <v>0</v>
      </c>
      <c r="Z51" s="108">
        <f>'OC A CONTRATAR'!M51</f>
        <v>0</v>
      </c>
      <c r="AA51" s="108">
        <f>'OC A CONTRATAR'!L51</f>
        <v>0</v>
      </c>
      <c r="AB51" s="108">
        <f>'OC A CONTRATAR'!N51</f>
        <v>0</v>
      </c>
      <c r="AC51" s="108">
        <f>'OC A CONTRATAR'!X51</f>
        <v>0</v>
      </c>
      <c r="AD51" s="108">
        <f>'OC A CONTRATAR'!W51</f>
        <v>0</v>
      </c>
      <c r="AE51" s="108">
        <f>'OC A CONTRATAR'!Y51</f>
        <v>0</v>
      </c>
      <c r="AF51" s="64">
        <f t="shared" si="10"/>
        <v>88698990.415645376</v>
      </c>
      <c r="AG51" s="64">
        <f t="shared" si="11"/>
        <v>427990764.13580197</v>
      </c>
      <c r="AH51" s="64">
        <f t="shared" si="12"/>
        <v>516689754.55144727</v>
      </c>
      <c r="AJ51">
        <f t="shared" si="13"/>
        <v>2026</v>
      </c>
      <c r="AL51" s="6">
        <f t="shared" si="4"/>
        <v>0</v>
      </c>
      <c r="AM51" s="6">
        <f t="shared" si="5"/>
        <v>0</v>
      </c>
      <c r="AN51" s="6">
        <f t="shared" si="6"/>
        <v>0</v>
      </c>
    </row>
    <row r="52" spans="1:40">
      <c r="A52" s="62">
        <v>46054</v>
      </c>
      <c r="B52" s="25">
        <f>'Art. 9º-A - serv. div. comp'!J53</f>
        <v>0</v>
      </c>
      <c r="C52" s="25">
        <f>'Art. 9º-A - serv. div. comp'!K53</f>
        <v>114745952.48594427</v>
      </c>
      <c r="D52" s="25">
        <f>'Art. 9º-A - serv. div. comp'!I53</f>
        <v>114745952.48594427</v>
      </c>
      <c r="E52" s="26">
        <f>'9496'!P52</f>
        <v>0</v>
      </c>
      <c r="F52" s="26">
        <f>'9496'!Q52</f>
        <v>249635520.34937882</v>
      </c>
      <c r="G52" s="26">
        <f>'9496'!R52</f>
        <v>249635520.34937882</v>
      </c>
      <c r="H52" s="45"/>
      <c r="I52" s="45"/>
      <c r="J52" s="45"/>
      <c r="K52" s="27">
        <f>'Fluxo dív. garantidas - RRF'!C52</f>
        <v>15636728.859999999</v>
      </c>
      <c r="L52" s="27">
        <f>'Fluxo dív. garantidas - RRF'!B52</f>
        <v>63849536.439999998</v>
      </c>
      <c r="M52" s="27">
        <f>'Fluxo dív. garantidas - RRF'!D52</f>
        <v>79486265.299999997</v>
      </c>
      <c r="N52" s="63">
        <f>'Contratos fora RRF'!AS52</f>
        <v>5419591.8363224845</v>
      </c>
      <c r="O52" s="63">
        <f>'Contratos fora RRF'!AR52</f>
        <v>8772054.2702152375</v>
      </c>
      <c r="P52" s="28">
        <f>'Contratos fora RRF'!AT52</f>
        <v>14191646.106537722</v>
      </c>
      <c r="Q52" s="30"/>
      <c r="R52" s="30"/>
      <c r="S52" s="30"/>
      <c r="T52" s="108">
        <f>'OC A CONTRATAR'!C52</f>
        <v>0</v>
      </c>
      <c r="U52" s="108">
        <f>'OC A CONTRATAR'!B52</f>
        <v>0</v>
      </c>
      <c r="V52" s="108">
        <f>'OC A CONTRATAR'!D52</f>
        <v>0</v>
      </c>
      <c r="W52" s="108">
        <f>'OC A CONTRATAR'!H52</f>
        <v>0</v>
      </c>
      <c r="X52" s="108">
        <f>'OC A CONTRATAR'!G52</f>
        <v>0</v>
      </c>
      <c r="Y52" s="108">
        <f>'OC A CONTRATAR'!I52</f>
        <v>0</v>
      </c>
      <c r="Z52" s="108">
        <f>'OC A CONTRATAR'!M52</f>
        <v>0</v>
      </c>
      <c r="AA52" s="108">
        <f>'OC A CONTRATAR'!L52</f>
        <v>0</v>
      </c>
      <c r="AB52" s="108">
        <f>'OC A CONTRATAR'!N52</f>
        <v>0</v>
      </c>
      <c r="AC52" s="108">
        <f>'OC A CONTRATAR'!X52</f>
        <v>0</v>
      </c>
      <c r="AD52" s="108">
        <f>'OC A CONTRATAR'!W52</f>
        <v>0</v>
      </c>
      <c r="AE52" s="108">
        <f>'OC A CONTRATAR'!Y52</f>
        <v>0</v>
      </c>
      <c r="AF52" s="64">
        <f t="shared" si="10"/>
        <v>21056320.696322486</v>
      </c>
      <c r="AG52" s="64">
        <f t="shared" si="11"/>
        <v>437003063.54553831</v>
      </c>
      <c r="AH52" s="64">
        <f t="shared" si="12"/>
        <v>458059384.24186081</v>
      </c>
      <c r="AJ52">
        <f t="shared" si="13"/>
        <v>2026</v>
      </c>
      <c r="AL52" s="6">
        <f t="shared" si="4"/>
        <v>0</v>
      </c>
      <c r="AM52" s="6">
        <f t="shared" si="5"/>
        <v>0</v>
      </c>
      <c r="AN52" s="6">
        <f t="shared" si="6"/>
        <v>0</v>
      </c>
    </row>
    <row r="53" spans="1:40">
      <c r="A53" s="62">
        <v>46082</v>
      </c>
      <c r="B53" s="25">
        <f>'Art. 9º-A - serv. div. comp'!J54</f>
        <v>0</v>
      </c>
      <c r="C53" s="25">
        <f>'Art. 9º-A - serv. div. comp'!K54</f>
        <v>115066107.06019713</v>
      </c>
      <c r="D53" s="25">
        <f>'Art. 9º-A - serv. div. comp'!I54</f>
        <v>115066107.06019713</v>
      </c>
      <c r="E53" s="26">
        <f>'9496'!P53</f>
        <v>0</v>
      </c>
      <c r="F53" s="26">
        <f>'9496'!Q53</f>
        <v>250033909.19876492</v>
      </c>
      <c r="G53" s="26">
        <f>'9496'!R53</f>
        <v>250033909.19876492</v>
      </c>
      <c r="H53" s="45"/>
      <c r="I53" s="45"/>
      <c r="J53" s="45"/>
      <c r="K53" s="27">
        <f>'Fluxo dív. garantidas - RRF'!C53</f>
        <v>71949443.460000008</v>
      </c>
      <c r="L53" s="27">
        <f>'Fluxo dív. garantidas - RRF'!B53</f>
        <v>205509750.81</v>
      </c>
      <c r="M53" s="27">
        <f>'Fluxo dív. garantidas - RRF'!D53</f>
        <v>277459194.26999998</v>
      </c>
      <c r="N53" s="63">
        <f>'Contratos fora RRF'!AS53</f>
        <v>435675.31677797396</v>
      </c>
      <c r="O53" s="63">
        <f>'Contratos fora RRF'!AR53</f>
        <v>1280782.780135317</v>
      </c>
      <c r="P53" s="28">
        <f>'Contratos fora RRF'!AT53</f>
        <v>1716458.0969132909</v>
      </c>
      <c r="Q53" s="30"/>
      <c r="R53" s="30"/>
      <c r="S53" s="30"/>
      <c r="T53" s="108">
        <f>'OC A CONTRATAR'!C53</f>
        <v>0</v>
      </c>
      <c r="U53" s="108">
        <f>'OC A CONTRATAR'!B53</f>
        <v>0</v>
      </c>
      <c r="V53" s="108">
        <f>'OC A CONTRATAR'!D53</f>
        <v>0</v>
      </c>
      <c r="W53" s="108">
        <f>'OC A CONTRATAR'!H53</f>
        <v>0</v>
      </c>
      <c r="X53" s="108">
        <f>'OC A CONTRATAR'!G53</f>
        <v>0</v>
      </c>
      <c r="Y53" s="108">
        <f>'OC A CONTRATAR'!I53</f>
        <v>0</v>
      </c>
      <c r="Z53" s="108">
        <f>'OC A CONTRATAR'!M53</f>
        <v>0</v>
      </c>
      <c r="AA53" s="108">
        <f>'OC A CONTRATAR'!L53</f>
        <v>0</v>
      </c>
      <c r="AB53" s="108">
        <f>'OC A CONTRATAR'!N53</f>
        <v>0</v>
      </c>
      <c r="AC53" s="108">
        <f>'OC A CONTRATAR'!X53</f>
        <v>0</v>
      </c>
      <c r="AD53" s="108">
        <f>'OC A CONTRATAR'!W53</f>
        <v>0</v>
      </c>
      <c r="AE53" s="108">
        <f>'OC A CONTRATAR'!Y53</f>
        <v>0</v>
      </c>
      <c r="AF53" s="64">
        <f t="shared" si="10"/>
        <v>72385118.776777983</v>
      </c>
      <c r="AG53" s="64">
        <f t="shared" si="11"/>
        <v>571890549.84909737</v>
      </c>
      <c r="AH53" s="64">
        <f t="shared" si="12"/>
        <v>644275668.62587535</v>
      </c>
      <c r="AJ53">
        <f t="shared" si="13"/>
        <v>2026</v>
      </c>
      <c r="AL53" s="6">
        <f t="shared" si="4"/>
        <v>0</v>
      </c>
      <c r="AM53" s="6">
        <f t="shared" si="5"/>
        <v>0</v>
      </c>
      <c r="AN53" s="6">
        <f t="shared" si="6"/>
        <v>0</v>
      </c>
    </row>
    <row r="54" spans="1:40">
      <c r="A54" s="62">
        <v>46113</v>
      </c>
      <c r="B54" s="25">
        <f>'Art. 9º-A - serv. div. comp'!J55</f>
        <v>0</v>
      </c>
      <c r="C54" s="25">
        <f>'Art. 9º-A - serv. div. comp'!K55</f>
        <v>115387154.90300712</v>
      </c>
      <c r="D54" s="25">
        <f>'Art. 9º-A - serv. div. comp'!I55</f>
        <v>115387154.90300712</v>
      </c>
      <c r="E54" s="26">
        <f>'9496'!P54</f>
        <v>0</v>
      </c>
      <c r="F54" s="26">
        <f>'9496'!Q54</f>
        <v>250753318.05643433</v>
      </c>
      <c r="G54" s="26">
        <f>'9496'!R54</f>
        <v>250753318.05643433</v>
      </c>
      <c r="H54" s="45"/>
      <c r="I54" s="45"/>
      <c r="J54" s="45"/>
      <c r="K54" s="27">
        <f>'Fluxo dív. garantidas - RRF'!C54</f>
        <v>14504483.620000001</v>
      </c>
      <c r="L54" s="27">
        <f>'Fluxo dív. garantidas - RRF'!B54</f>
        <v>75954215.489999995</v>
      </c>
      <c r="M54" s="27">
        <f>'Fluxo dív. garantidas - RRF'!D54</f>
        <v>90458699.109999999</v>
      </c>
      <c r="N54" s="63">
        <f>'Contratos fora RRF'!AS54</f>
        <v>8661767.7542007398</v>
      </c>
      <c r="O54" s="63">
        <f>'Contratos fora RRF'!AR54</f>
        <v>10289534.292223036</v>
      </c>
      <c r="P54" s="28">
        <f>'Contratos fora RRF'!AT54</f>
        <v>18951302.046423778</v>
      </c>
      <c r="Q54" s="30"/>
      <c r="R54" s="30"/>
      <c r="S54" s="30"/>
      <c r="T54" s="108">
        <f>'OC A CONTRATAR'!C54</f>
        <v>0</v>
      </c>
      <c r="U54" s="108">
        <f>'OC A CONTRATAR'!B54</f>
        <v>0</v>
      </c>
      <c r="V54" s="108">
        <f>'OC A CONTRATAR'!D54</f>
        <v>0</v>
      </c>
      <c r="W54" s="108">
        <f>'OC A CONTRATAR'!H54</f>
        <v>0</v>
      </c>
      <c r="X54" s="108">
        <f>'OC A CONTRATAR'!G54</f>
        <v>0</v>
      </c>
      <c r="Y54" s="108">
        <f>'OC A CONTRATAR'!I54</f>
        <v>0</v>
      </c>
      <c r="Z54" s="108">
        <f>'OC A CONTRATAR'!M54</f>
        <v>0</v>
      </c>
      <c r="AA54" s="108">
        <f>'OC A CONTRATAR'!L54</f>
        <v>0</v>
      </c>
      <c r="AB54" s="108">
        <f>'OC A CONTRATAR'!N54</f>
        <v>0</v>
      </c>
      <c r="AC54" s="108">
        <f>'OC A CONTRATAR'!X54</f>
        <v>0</v>
      </c>
      <c r="AD54" s="108">
        <f>'OC A CONTRATAR'!W54</f>
        <v>0</v>
      </c>
      <c r="AE54" s="108">
        <f>'OC A CONTRATAR'!Y54</f>
        <v>0</v>
      </c>
      <c r="AF54" s="64">
        <f t="shared" si="10"/>
        <v>23166251.374200739</v>
      </c>
      <c r="AG54" s="64">
        <f t="shared" si="11"/>
        <v>452384222.74166447</v>
      </c>
      <c r="AH54" s="64">
        <f t="shared" si="12"/>
        <v>475550474.11586523</v>
      </c>
      <c r="AJ54">
        <f t="shared" si="13"/>
        <v>2026</v>
      </c>
      <c r="AL54" s="6">
        <f t="shared" si="4"/>
        <v>0</v>
      </c>
      <c r="AM54" s="6">
        <f t="shared" si="5"/>
        <v>0</v>
      </c>
      <c r="AN54" s="6">
        <f t="shared" si="6"/>
        <v>0</v>
      </c>
    </row>
    <row r="55" spans="1:40">
      <c r="A55" s="62">
        <v>46143</v>
      </c>
      <c r="B55" s="25">
        <f>'Art. 9º-A - serv. div. comp'!J56</f>
        <v>0</v>
      </c>
      <c r="C55" s="25">
        <f>'Art. 9º-A - serv. div. comp'!K56</f>
        <v>115709098.5066976</v>
      </c>
      <c r="D55" s="25">
        <f>'Art. 9º-A - serv. div. comp'!I56</f>
        <v>115709098.5066976</v>
      </c>
      <c r="E55" s="26">
        <f>'9496'!P55</f>
        <v>0</v>
      </c>
      <c r="F55" s="26">
        <f>'9496'!Q55</f>
        <v>251431103.11674264</v>
      </c>
      <c r="G55" s="26">
        <f>'9496'!R55</f>
        <v>251431103.11674264</v>
      </c>
      <c r="H55" s="45"/>
      <c r="I55" s="45"/>
      <c r="J55" s="45"/>
      <c r="K55" s="27">
        <f>'Fluxo dív. garantidas - RRF'!C55</f>
        <v>61524493.18</v>
      </c>
      <c r="L55" s="27">
        <f>'Fluxo dív. garantidas - RRF'!B55</f>
        <v>189980357.25999999</v>
      </c>
      <c r="M55" s="27">
        <f>'Fluxo dív. garantidas - RRF'!D55</f>
        <v>251504850.44</v>
      </c>
      <c r="N55" s="63">
        <f>'Contratos fora RRF'!AS55</f>
        <v>3511361.4469035864</v>
      </c>
      <c r="O55" s="63">
        <f>'Contratos fora RRF'!AR55</f>
        <v>13493533.036735807</v>
      </c>
      <c r="P55" s="28">
        <f>'Contratos fora RRF'!AT55</f>
        <v>17004894.483639393</v>
      </c>
      <c r="Q55" s="30"/>
      <c r="R55" s="30"/>
      <c r="S55" s="30"/>
      <c r="T55" s="108">
        <f>'OC A CONTRATAR'!C55</f>
        <v>0</v>
      </c>
      <c r="U55" s="108">
        <f>'OC A CONTRATAR'!B55</f>
        <v>0</v>
      </c>
      <c r="V55" s="108">
        <f>'OC A CONTRATAR'!D55</f>
        <v>0</v>
      </c>
      <c r="W55" s="108">
        <f>'OC A CONTRATAR'!H55</f>
        <v>0</v>
      </c>
      <c r="X55" s="108">
        <f>'OC A CONTRATAR'!G55</f>
        <v>0</v>
      </c>
      <c r="Y55" s="108">
        <f>'OC A CONTRATAR'!I55</f>
        <v>0</v>
      </c>
      <c r="Z55" s="108">
        <f>'OC A CONTRATAR'!M55</f>
        <v>0</v>
      </c>
      <c r="AA55" s="108">
        <f>'OC A CONTRATAR'!L55</f>
        <v>0</v>
      </c>
      <c r="AB55" s="108">
        <f>'OC A CONTRATAR'!N55</f>
        <v>0</v>
      </c>
      <c r="AC55" s="108">
        <f>'OC A CONTRATAR'!X55</f>
        <v>0</v>
      </c>
      <c r="AD55" s="108">
        <f>'OC A CONTRATAR'!W55</f>
        <v>0</v>
      </c>
      <c r="AE55" s="108">
        <f>'OC A CONTRATAR'!Y55</f>
        <v>0</v>
      </c>
      <c r="AF55" s="64">
        <f t="shared" si="10"/>
        <v>65035854.626903586</v>
      </c>
      <c r="AG55" s="64">
        <f t="shared" si="11"/>
        <v>570614091.92017603</v>
      </c>
      <c r="AH55" s="64">
        <f t="shared" si="12"/>
        <v>635649946.54707968</v>
      </c>
      <c r="AJ55">
        <f t="shared" si="13"/>
        <v>2026</v>
      </c>
      <c r="AL55" s="6">
        <f t="shared" si="4"/>
        <v>0</v>
      </c>
      <c r="AM55" s="6">
        <f t="shared" si="5"/>
        <v>0</v>
      </c>
      <c r="AN55" s="6">
        <f t="shared" si="6"/>
        <v>0</v>
      </c>
    </row>
    <row r="56" spans="1:40">
      <c r="A56" s="62">
        <v>46174</v>
      </c>
      <c r="B56" s="25">
        <f>'Art. 9º-A - serv. div. comp'!J57</f>
        <v>0</v>
      </c>
      <c r="C56" s="25">
        <f>'Art. 9º-A - serv. div. comp'!K57</f>
        <v>116031940.37054573</v>
      </c>
      <c r="D56" s="25">
        <f>'Art. 9º-A - serv. div. comp'!I57</f>
        <v>116031940.37054573</v>
      </c>
      <c r="E56" s="26">
        <f>'9496'!P56</f>
        <v>0</v>
      </c>
      <c r="F56" s="26">
        <f>'9496'!Q56</f>
        <v>252154532.04386467</v>
      </c>
      <c r="G56" s="26">
        <f>'9496'!R56</f>
        <v>252154532.04386467</v>
      </c>
      <c r="H56" s="45"/>
      <c r="I56" s="45"/>
      <c r="J56" s="45"/>
      <c r="K56" s="27">
        <f>'Fluxo dív. garantidas - RRF'!C56</f>
        <v>13936852.690000001</v>
      </c>
      <c r="L56" s="27">
        <f>'Fluxo dív. garantidas - RRF'!B56</f>
        <v>72484054.289999992</v>
      </c>
      <c r="M56" s="27">
        <f>'Fluxo dív. garantidas - RRF'!D56</f>
        <v>86420906.979999989</v>
      </c>
      <c r="N56" s="63">
        <f>'Contratos fora RRF'!AS56</f>
        <v>507119.96895744704</v>
      </c>
      <c r="O56" s="63">
        <f>'Contratos fora RRF'!AR56</f>
        <v>1307313.5612007559</v>
      </c>
      <c r="P56" s="28">
        <f>'Contratos fora RRF'!AT56</f>
        <v>1814433.5301582029</v>
      </c>
      <c r="Q56" s="30"/>
      <c r="R56" s="30"/>
      <c r="S56" s="30"/>
      <c r="T56" s="108">
        <f>'OC A CONTRATAR'!C56</f>
        <v>0</v>
      </c>
      <c r="U56" s="108">
        <f>'OC A CONTRATAR'!B56</f>
        <v>0</v>
      </c>
      <c r="V56" s="108">
        <f>'OC A CONTRATAR'!D56</f>
        <v>0</v>
      </c>
      <c r="W56" s="108">
        <f>'OC A CONTRATAR'!H56</f>
        <v>574551.16135417717</v>
      </c>
      <c r="X56" s="108">
        <f>'OC A CONTRATAR'!G56</f>
        <v>0</v>
      </c>
      <c r="Y56" s="108">
        <f>'OC A CONTRATAR'!I56</f>
        <v>574551.16135417717</v>
      </c>
      <c r="Z56" s="108">
        <f>'OC A CONTRATAR'!M56</f>
        <v>44551567.75888367</v>
      </c>
      <c r="AA56" s="108">
        <f>'OC A CONTRATAR'!L56</f>
        <v>0</v>
      </c>
      <c r="AB56" s="108">
        <f>'OC A CONTRATAR'!N56</f>
        <v>44551567.75888367</v>
      </c>
      <c r="AC56" s="108">
        <f>'OC A CONTRATAR'!X56</f>
        <v>138054140.559239</v>
      </c>
      <c r="AD56" s="108">
        <f>'OC A CONTRATAR'!W56</f>
        <v>0</v>
      </c>
      <c r="AE56" s="108">
        <f>'OC A CONTRATAR'!Y56</f>
        <v>138054140.559239</v>
      </c>
      <c r="AF56" s="64">
        <f t="shared" si="10"/>
        <v>197624232.13843429</v>
      </c>
      <c r="AG56" s="64">
        <f t="shared" si="11"/>
        <v>441977840.26561117</v>
      </c>
      <c r="AH56" s="64">
        <f t="shared" si="12"/>
        <v>639602072.40404546</v>
      </c>
      <c r="AJ56">
        <f t="shared" si="13"/>
        <v>2026</v>
      </c>
      <c r="AL56" s="6">
        <f t="shared" si="4"/>
        <v>0</v>
      </c>
      <c r="AM56" s="6">
        <f t="shared" si="5"/>
        <v>0</v>
      </c>
      <c r="AN56" s="6">
        <f t="shared" si="6"/>
        <v>0</v>
      </c>
    </row>
    <row r="57" spans="1:40">
      <c r="A57" s="62">
        <v>46204</v>
      </c>
      <c r="B57" s="25">
        <f>'Art. 9º-A - serv. div. comp'!J58</f>
        <v>0</v>
      </c>
      <c r="C57" s="25">
        <f>'Art. 9º-A - serv. div. comp'!K58</f>
        <v>116355683.00080204</v>
      </c>
      <c r="D57" s="25">
        <f>'Art. 9º-A - serv. div. comp'!I58</f>
        <v>116355683.00080204</v>
      </c>
      <c r="E57" s="26">
        <f>'9496'!P57</f>
        <v>0</v>
      </c>
      <c r="F57" s="26">
        <f>'9496'!Q57</f>
        <v>252836104.57910779</v>
      </c>
      <c r="G57" s="26">
        <f>'9496'!R57</f>
        <v>252836104.57910779</v>
      </c>
      <c r="H57" s="45"/>
      <c r="I57" s="45"/>
      <c r="J57" s="45"/>
      <c r="K57" s="27">
        <f>'Fluxo dív. garantidas - RRF'!C57</f>
        <v>13178221.710000001</v>
      </c>
      <c r="L57" s="27">
        <f>'Fluxo dív. garantidas - RRF'!B57</f>
        <v>72507034.329999998</v>
      </c>
      <c r="M57" s="27">
        <f>'Fluxo dív. garantidas - RRF'!D57</f>
        <v>85685256.039999992</v>
      </c>
      <c r="N57" s="63">
        <f>'Contratos fora RRF'!AS57</f>
        <v>70673224.819149658</v>
      </c>
      <c r="O57" s="63">
        <f>'Contratos fora RRF'!AR57</f>
        <v>1316534.5831932779</v>
      </c>
      <c r="P57" s="28">
        <f>'Contratos fora RRF'!AT57</f>
        <v>71989759.402342916</v>
      </c>
      <c r="Q57" s="30"/>
      <c r="R57" s="30"/>
      <c r="S57" s="30"/>
      <c r="T57" s="108">
        <f>'OC A CONTRATAR'!C57</f>
        <v>0</v>
      </c>
      <c r="U57" s="108">
        <f>'OC A CONTRATAR'!B57</f>
        <v>0</v>
      </c>
      <c r="V57" s="108">
        <f>'OC A CONTRATAR'!D57</f>
        <v>0</v>
      </c>
      <c r="W57" s="108">
        <f>'OC A CONTRATAR'!H57</f>
        <v>0</v>
      </c>
      <c r="X57" s="108">
        <f>'OC A CONTRATAR'!G57</f>
        <v>0</v>
      </c>
      <c r="Y57" s="108">
        <f>'OC A CONTRATAR'!I57</f>
        <v>0</v>
      </c>
      <c r="Z57" s="108">
        <f>'OC A CONTRATAR'!M57</f>
        <v>0</v>
      </c>
      <c r="AA57" s="108">
        <f>'OC A CONTRATAR'!L57</f>
        <v>0</v>
      </c>
      <c r="AB57" s="108">
        <f>'OC A CONTRATAR'!N57</f>
        <v>0</v>
      </c>
      <c r="AC57" s="108">
        <f>'OC A CONTRATAR'!X57</f>
        <v>0</v>
      </c>
      <c r="AD57" s="108">
        <f>'OC A CONTRATAR'!W57</f>
        <v>0</v>
      </c>
      <c r="AE57" s="108">
        <f>'OC A CONTRATAR'!Y57</f>
        <v>0</v>
      </c>
      <c r="AF57" s="64">
        <f t="shared" si="10"/>
        <v>83851446.529149652</v>
      </c>
      <c r="AG57" s="64">
        <f t="shared" si="11"/>
        <v>443015356.49310309</v>
      </c>
      <c r="AH57" s="64">
        <f t="shared" si="12"/>
        <v>526866803.02225268</v>
      </c>
      <c r="AJ57">
        <f t="shared" si="13"/>
        <v>2026</v>
      </c>
      <c r="AL57" s="6">
        <f t="shared" si="4"/>
        <v>0</v>
      </c>
      <c r="AM57" s="6">
        <f t="shared" si="5"/>
        <v>0</v>
      </c>
      <c r="AN57" s="6">
        <f t="shared" si="6"/>
        <v>0</v>
      </c>
    </row>
    <row r="58" spans="1:40">
      <c r="A58" s="62">
        <v>46235</v>
      </c>
      <c r="B58" s="25">
        <f>'Art. 9º-A - serv. div. comp'!J59</f>
        <v>0</v>
      </c>
      <c r="C58" s="25">
        <f>'Art. 9º-A - serv. div. comp'!K59</f>
        <v>116680328.91070971</v>
      </c>
      <c r="D58" s="25">
        <f>'Art. 9º-A - serv. div. comp'!I59</f>
        <v>116680328.91070971</v>
      </c>
      <c r="E58" s="26">
        <f>'9496'!P58</f>
        <v>0</v>
      </c>
      <c r="F58" s="26">
        <f>'9496'!Q58</f>
        <v>253541546.76389593</v>
      </c>
      <c r="G58" s="26">
        <f>'9496'!R58</f>
        <v>253541546.76389593</v>
      </c>
      <c r="H58" s="45"/>
      <c r="I58" s="45"/>
      <c r="J58" s="45"/>
      <c r="K58" s="27">
        <f>'Fluxo dív. garantidas - RRF'!C58</f>
        <v>13526749</v>
      </c>
      <c r="L58" s="27">
        <f>'Fluxo dív. garantidas - RRF'!B58</f>
        <v>72530160.140000001</v>
      </c>
      <c r="M58" s="27">
        <f>'Fluxo dív. garantidas - RRF'!D58</f>
        <v>86056909.140000001</v>
      </c>
      <c r="N58" s="63">
        <f>'Contratos fora RRF'!AS58</f>
        <v>5055042.0634101126</v>
      </c>
      <c r="O58" s="63">
        <f>'Contratos fora RRF'!AR58</f>
        <v>8825674.1344169956</v>
      </c>
      <c r="P58" s="28">
        <f>'Contratos fora RRF'!AT58</f>
        <v>13880716.19782711</v>
      </c>
      <c r="Q58" s="30"/>
      <c r="R58" s="30"/>
      <c r="S58" s="30"/>
      <c r="T58" s="108">
        <f>'OC A CONTRATAR'!C58</f>
        <v>0</v>
      </c>
      <c r="U58" s="108">
        <f>'OC A CONTRATAR'!B58</f>
        <v>0</v>
      </c>
      <c r="V58" s="108">
        <f>'OC A CONTRATAR'!D58</f>
        <v>0</v>
      </c>
      <c r="W58" s="108">
        <f>'OC A CONTRATAR'!H58</f>
        <v>0</v>
      </c>
      <c r="X58" s="108">
        <f>'OC A CONTRATAR'!G58</f>
        <v>0</v>
      </c>
      <c r="Y58" s="108">
        <f>'OC A CONTRATAR'!I58</f>
        <v>0</v>
      </c>
      <c r="Z58" s="108">
        <f>'OC A CONTRATAR'!M58</f>
        <v>0</v>
      </c>
      <c r="AA58" s="108">
        <f>'OC A CONTRATAR'!L58</f>
        <v>0</v>
      </c>
      <c r="AB58" s="108">
        <f>'OC A CONTRATAR'!N58</f>
        <v>0</v>
      </c>
      <c r="AC58" s="108">
        <f>'OC A CONTRATAR'!X58</f>
        <v>0</v>
      </c>
      <c r="AD58" s="108">
        <f>'OC A CONTRATAR'!W58</f>
        <v>0</v>
      </c>
      <c r="AE58" s="108">
        <f>'OC A CONTRATAR'!Y58</f>
        <v>0</v>
      </c>
      <c r="AF58" s="64">
        <f t="shared" si="10"/>
        <v>18581791.063410111</v>
      </c>
      <c r="AG58" s="64">
        <f t="shared" si="11"/>
        <v>451577709.94902259</v>
      </c>
      <c r="AH58" s="64">
        <f t="shared" si="12"/>
        <v>470159501.01243269</v>
      </c>
      <c r="AJ58">
        <f t="shared" si="13"/>
        <v>2026</v>
      </c>
      <c r="AL58" s="6">
        <f t="shared" si="4"/>
        <v>0</v>
      </c>
      <c r="AM58" s="6">
        <f t="shared" si="5"/>
        <v>0</v>
      </c>
      <c r="AN58" s="6">
        <f t="shared" si="6"/>
        <v>0</v>
      </c>
    </row>
    <row r="59" spans="1:40">
      <c r="A59" s="62">
        <v>46266</v>
      </c>
      <c r="B59" s="25">
        <f>'Art. 9º-A - serv. div. comp'!J60</f>
        <v>0</v>
      </c>
      <c r="C59" s="25">
        <f>'Art. 9º-A - serv. div. comp'!K60</f>
        <v>117005880.62052418</v>
      </c>
      <c r="D59" s="25">
        <f>'Art. 9º-A - serv. div. comp'!I60</f>
        <v>117005880.62052418</v>
      </c>
      <c r="E59" s="26">
        <f>'9496'!P59</f>
        <v>0</v>
      </c>
      <c r="F59" s="26">
        <f>'9496'!Q59</f>
        <v>254271047.95480901</v>
      </c>
      <c r="G59" s="26">
        <f>'9496'!R59</f>
        <v>254271047.95480901</v>
      </c>
      <c r="H59" s="45"/>
      <c r="I59" s="45"/>
      <c r="J59" s="45"/>
      <c r="K59" s="27">
        <f>'Fluxo dív. garantidas - RRF'!C59</f>
        <v>68639162.439999998</v>
      </c>
      <c r="L59" s="27">
        <f>'Fluxo dív. garantidas - RRF'!B59</f>
        <v>202153432.66</v>
      </c>
      <c r="M59" s="27">
        <f>'Fluxo dív. garantidas - RRF'!D59</f>
        <v>270792595.10000002</v>
      </c>
      <c r="N59" s="63">
        <f>'Contratos fora RRF'!AS59</f>
        <v>462987.7116062509</v>
      </c>
      <c r="O59" s="63">
        <f>'Contratos fora RRF'!AR59</f>
        <v>1334882.1471815081</v>
      </c>
      <c r="P59" s="28">
        <f>'Contratos fora RRF'!AT59</f>
        <v>1797869.8587877592</v>
      </c>
      <c r="Q59" s="30"/>
      <c r="R59" s="30"/>
      <c r="S59" s="30"/>
      <c r="T59" s="108">
        <f>'OC A CONTRATAR'!C59</f>
        <v>0</v>
      </c>
      <c r="U59" s="108">
        <f>'OC A CONTRATAR'!B59</f>
        <v>0</v>
      </c>
      <c r="V59" s="108">
        <f>'OC A CONTRATAR'!D59</f>
        <v>0</v>
      </c>
      <c r="W59" s="108">
        <f>'OC A CONTRATAR'!H59</f>
        <v>0</v>
      </c>
      <c r="X59" s="108">
        <f>'OC A CONTRATAR'!G59</f>
        <v>0</v>
      </c>
      <c r="Y59" s="108">
        <f>'OC A CONTRATAR'!I59</f>
        <v>0</v>
      </c>
      <c r="Z59" s="108">
        <f>'OC A CONTRATAR'!M59</f>
        <v>0</v>
      </c>
      <c r="AA59" s="108">
        <f>'OC A CONTRATAR'!L59</f>
        <v>0</v>
      </c>
      <c r="AB59" s="108">
        <f>'OC A CONTRATAR'!N59</f>
        <v>0</v>
      </c>
      <c r="AC59" s="108">
        <f>'OC A CONTRATAR'!X59</f>
        <v>0</v>
      </c>
      <c r="AD59" s="108">
        <f>'OC A CONTRATAR'!W59</f>
        <v>0</v>
      </c>
      <c r="AE59" s="108">
        <f>'OC A CONTRATAR'!Y59</f>
        <v>0</v>
      </c>
      <c r="AF59" s="64">
        <f t="shared" si="10"/>
        <v>69102150.151606247</v>
      </c>
      <c r="AG59" s="64">
        <f t="shared" si="11"/>
        <v>574765243.38251472</v>
      </c>
      <c r="AH59" s="64">
        <f t="shared" si="12"/>
        <v>643867393.53412104</v>
      </c>
      <c r="AJ59">
        <f t="shared" si="13"/>
        <v>2026</v>
      </c>
      <c r="AL59" s="6">
        <f t="shared" si="4"/>
        <v>0</v>
      </c>
      <c r="AM59" s="6">
        <f t="shared" si="5"/>
        <v>0</v>
      </c>
      <c r="AN59" s="6">
        <f t="shared" si="6"/>
        <v>0</v>
      </c>
    </row>
    <row r="60" spans="1:40">
      <c r="A60" s="62">
        <v>46296</v>
      </c>
      <c r="B60" s="25">
        <f>'Art. 9º-A - serv. div. comp'!J61</f>
        <v>0</v>
      </c>
      <c r="C60" s="25">
        <f>'Art. 9º-A - serv. div. comp'!K61</f>
        <v>117332340.65753275</v>
      </c>
      <c r="D60" s="25">
        <f>'Art. 9º-A - serv. div. comp'!I61</f>
        <v>117332340.65753275</v>
      </c>
      <c r="E60" s="26">
        <f>'9496'!P60</f>
        <v>0</v>
      </c>
      <c r="F60" s="26">
        <f>'9496'!Q60</f>
        <v>254958341.42278183</v>
      </c>
      <c r="G60" s="26">
        <f>'9496'!R60</f>
        <v>254958341.42278183</v>
      </c>
      <c r="H60" s="45"/>
      <c r="I60" s="45"/>
      <c r="J60" s="45"/>
      <c r="K60" s="27">
        <f>'Fluxo dív. garantidas - RRF'!C60</f>
        <v>12263556.34</v>
      </c>
      <c r="L60" s="27">
        <f>'Fluxo dív. garantidas - RRF'!B60</f>
        <v>72576885.640000001</v>
      </c>
      <c r="M60" s="27">
        <f>'Fluxo dív. garantidas - RRF'!D60</f>
        <v>84840441.980000004</v>
      </c>
      <c r="N60" s="63">
        <f>'Contratos fora RRF'!AS60</f>
        <v>8376979.7781328307</v>
      </c>
      <c r="O60" s="63">
        <f>'Contratos fora RRF'!AR60</f>
        <v>10344170.205061091</v>
      </c>
      <c r="P60" s="28">
        <f>'Contratos fora RRF'!AT60</f>
        <v>18721149.983193919</v>
      </c>
      <c r="Q60" s="30"/>
      <c r="R60" s="30"/>
      <c r="S60" s="30"/>
      <c r="T60" s="108">
        <f>'OC A CONTRATAR'!C60</f>
        <v>0</v>
      </c>
      <c r="U60" s="108">
        <f>'OC A CONTRATAR'!B60</f>
        <v>0</v>
      </c>
      <c r="V60" s="108">
        <f>'OC A CONTRATAR'!D60</f>
        <v>0</v>
      </c>
      <c r="W60" s="108">
        <f>'OC A CONTRATAR'!H60</f>
        <v>0</v>
      </c>
      <c r="X60" s="108">
        <f>'OC A CONTRATAR'!G60</f>
        <v>0</v>
      </c>
      <c r="Y60" s="108">
        <f>'OC A CONTRATAR'!I60</f>
        <v>0</v>
      </c>
      <c r="Z60" s="108">
        <f>'OC A CONTRATAR'!M60</f>
        <v>0</v>
      </c>
      <c r="AA60" s="108">
        <f>'OC A CONTRATAR'!L60</f>
        <v>0</v>
      </c>
      <c r="AB60" s="108">
        <f>'OC A CONTRATAR'!N60</f>
        <v>0</v>
      </c>
      <c r="AC60" s="108">
        <f>'OC A CONTRATAR'!X60</f>
        <v>0</v>
      </c>
      <c r="AD60" s="108">
        <f>'OC A CONTRATAR'!W60</f>
        <v>0</v>
      </c>
      <c r="AE60" s="108">
        <f>'OC A CONTRATAR'!Y60</f>
        <v>0</v>
      </c>
      <c r="AF60" s="64">
        <f t="shared" si="10"/>
        <v>20640536.11813283</v>
      </c>
      <c r="AG60" s="64">
        <f t="shared" si="11"/>
        <v>455211737.92537564</v>
      </c>
      <c r="AH60" s="64">
        <f t="shared" si="12"/>
        <v>475852274.04350853</v>
      </c>
      <c r="AJ60">
        <f t="shared" si="13"/>
        <v>2026</v>
      </c>
      <c r="AL60" s="6">
        <f t="shared" si="4"/>
        <v>0</v>
      </c>
      <c r="AM60" s="6">
        <f t="shared" si="5"/>
        <v>0</v>
      </c>
      <c r="AN60" s="6">
        <f t="shared" si="6"/>
        <v>0</v>
      </c>
    </row>
    <row r="61" spans="1:40">
      <c r="A61" s="62">
        <v>46327</v>
      </c>
      <c r="B61" s="25">
        <f>'Art. 9º-A - serv. div. comp'!J62</f>
        <v>0</v>
      </c>
      <c r="C61" s="25">
        <f>'Art. 9º-A - serv. div. comp'!K62</f>
        <v>117659711.55607407</v>
      </c>
      <c r="D61" s="25">
        <f>'Art. 9º-A - serv. div. comp'!I62</f>
        <v>117659711.55607407</v>
      </c>
      <c r="E61" s="26">
        <f>'9496'!P61</f>
        <v>0</v>
      </c>
      <c r="F61" s="26">
        <f>'9496'!Q61</f>
        <v>255691919.07928461</v>
      </c>
      <c r="G61" s="26">
        <f>'9496'!R61</f>
        <v>255691919.07928461</v>
      </c>
      <c r="H61" s="45"/>
      <c r="I61" s="45"/>
      <c r="J61" s="45"/>
      <c r="K61" s="27">
        <f>'Fluxo dív. garantidas - RRF'!C61</f>
        <v>57853473.959999993</v>
      </c>
      <c r="L61" s="27">
        <f>'Fluxo dív. garantidas - RRF'!B61</f>
        <v>186581884.19</v>
      </c>
      <c r="M61" s="27">
        <f>'Fluxo dív. garantidas - RRF'!D61</f>
        <v>244435358.14999998</v>
      </c>
      <c r="N61" s="63">
        <f>'Contratos fora RRF'!AS61</f>
        <v>3258326.1495276815</v>
      </c>
      <c r="O61" s="63">
        <f>'Contratos fora RRF'!AR61</f>
        <v>13548627.728915984</v>
      </c>
      <c r="P61" s="28">
        <f>'Contratos fora RRF'!AT61</f>
        <v>16806953.878443666</v>
      </c>
      <c r="Q61" s="30"/>
      <c r="R61" s="30"/>
      <c r="S61" s="30"/>
      <c r="T61" s="108">
        <f>'OC A CONTRATAR'!C61</f>
        <v>0</v>
      </c>
      <c r="U61" s="108">
        <f>'OC A CONTRATAR'!B61</f>
        <v>0</v>
      </c>
      <c r="V61" s="108">
        <f>'OC A CONTRATAR'!D61</f>
        <v>0</v>
      </c>
      <c r="W61" s="108">
        <f>'OC A CONTRATAR'!H61</f>
        <v>0</v>
      </c>
      <c r="X61" s="108">
        <f>'OC A CONTRATAR'!G61</f>
        <v>0</v>
      </c>
      <c r="Y61" s="108">
        <f>'OC A CONTRATAR'!I61</f>
        <v>0</v>
      </c>
      <c r="Z61" s="108">
        <f>'OC A CONTRATAR'!M61</f>
        <v>0</v>
      </c>
      <c r="AA61" s="108">
        <f>'OC A CONTRATAR'!L61</f>
        <v>0</v>
      </c>
      <c r="AB61" s="108">
        <f>'OC A CONTRATAR'!N61</f>
        <v>0</v>
      </c>
      <c r="AC61" s="108">
        <f>'OC A CONTRATAR'!X61</f>
        <v>0</v>
      </c>
      <c r="AD61" s="108">
        <f>'OC A CONTRATAR'!W61</f>
        <v>0</v>
      </c>
      <c r="AE61" s="108">
        <f>'OC A CONTRATAR'!Y61</f>
        <v>0</v>
      </c>
      <c r="AF61" s="64">
        <f t="shared" si="10"/>
        <v>61111800.109527677</v>
      </c>
      <c r="AG61" s="64">
        <f t="shared" si="11"/>
        <v>573482142.55427456</v>
      </c>
      <c r="AH61" s="64">
        <f t="shared" si="12"/>
        <v>634593942.66380239</v>
      </c>
      <c r="AJ61">
        <f t="shared" si="13"/>
        <v>2026</v>
      </c>
      <c r="AL61" s="6">
        <f t="shared" si="4"/>
        <v>0</v>
      </c>
      <c r="AM61" s="6">
        <f t="shared" si="5"/>
        <v>0</v>
      </c>
      <c r="AN61" s="6">
        <f t="shared" si="6"/>
        <v>0</v>
      </c>
    </row>
    <row r="62" spans="1:40">
      <c r="A62" s="62">
        <v>46357</v>
      </c>
      <c r="B62" s="25">
        <f>'Art. 9º-A - serv. div. comp'!J63</f>
        <v>0</v>
      </c>
      <c r="C62" s="25">
        <f>'Art. 9º-A - serv. div. comp'!K63</f>
        <v>117987995.85755791</v>
      </c>
      <c r="D62" s="25">
        <f>'Art. 9º-A - serv. div. comp'!I63</f>
        <v>117987995.85755791</v>
      </c>
      <c r="E62" s="26">
        <f>'9496'!P62</f>
        <v>0</v>
      </c>
      <c r="F62" s="26">
        <f>'9496'!Q62</f>
        <v>256383053.15534297</v>
      </c>
      <c r="G62" s="26">
        <f>'9496'!R62</f>
        <v>256383053.15534297</v>
      </c>
      <c r="H62" s="45"/>
      <c r="I62" s="45"/>
      <c r="J62" s="45"/>
      <c r="K62" s="27">
        <f>'Fluxo dív. garantidas - RRF'!C62</f>
        <v>11552640.49</v>
      </c>
      <c r="L62" s="27">
        <f>'Fluxo dív. garantidas - RRF'!B62</f>
        <v>72624239.50999999</v>
      </c>
      <c r="M62" s="27">
        <f>'Fluxo dív. garantidas - RRF'!D62</f>
        <v>84176879.999999985</v>
      </c>
      <c r="N62" s="63">
        <f>'Contratos fora RRF'!AS62</f>
        <v>450911.50761282101</v>
      </c>
      <c r="O62" s="63">
        <f>'Contratos fora RRF'!AR62</f>
        <v>1362954.922786684</v>
      </c>
      <c r="P62" s="28">
        <f>'Contratos fora RRF'!AT62</f>
        <v>1813866.430399505</v>
      </c>
      <c r="Q62" s="30"/>
      <c r="R62" s="30"/>
      <c r="S62" s="30"/>
      <c r="T62" s="108">
        <f>'OC A CONTRATAR'!C62</f>
        <v>7424640.5341754686</v>
      </c>
      <c r="U62" s="108">
        <f>'OC A CONTRATAR'!B62</f>
        <v>0</v>
      </c>
      <c r="V62" s="108">
        <f>'OC A CONTRATAR'!D62</f>
        <v>7424640.5341754686</v>
      </c>
      <c r="W62" s="108">
        <f>'OC A CONTRATAR'!H62</f>
        <v>559835.70129368559</v>
      </c>
      <c r="X62" s="108">
        <f>'OC A CONTRATAR'!G62</f>
        <v>0</v>
      </c>
      <c r="Y62" s="108">
        <f>'OC A CONTRATAR'!I62</f>
        <v>559835.70129368559</v>
      </c>
      <c r="Z62" s="108">
        <f>'OC A CONTRATAR'!M62</f>
        <v>44406182.211046942</v>
      </c>
      <c r="AA62" s="108">
        <f>'OC A CONTRATAR'!L62</f>
        <v>0</v>
      </c>
      <c r="AB62" s="108">
        <f>'OC A CONTRATAR'!N62</f>
        <v>44406182.211046942</v>
      </c>
      <c r="AC62" s="108">
        <f>'OC A CONTRATAR'!X62</f>
        <v>143044900.39665699</v>
      </c>
      <c r="AD62" s="108">
        <f>'OC A CONTRATAR'!W62</f>
        <v>0</v>
      </c>
      <c r="AE62" s="108">
        <f>'OC A CONTRATAR'!Y62</f>
        <v>143044900.39665699</v>
      </c>
      <c r="AF62" s="64">
        <f t="shared" si="10"/>
        <v>207439110.84078592</v>
      </c>
      <c r="AG62" s="64">
        <f t="shared" si="11"/>
        <v>448358243.44568759</v>
      </c>
      <c r="AH62" s="64">
        <f t="shared" si="12"/>
        <v>655797354.28647351</v>
      </c>
      <c r="AJ62">
        <f t="shared" si="13"/>
        <v>2026</v>
      </c>
      <c r="AL62" s="6">
        <f t="shared" si="4"/>
        <v>0</v>
      </c>
      <c r="AM62" s="6">
        <f t="shared" si="5"/>
        <v>0</v>
      </c>
      <c r="AN62" s="6">
        <f t="shared" si="6"/>
        <v>0</v>
      </c>
    </row>
    <row r="63" spans="1:40">
      <c r="A63" s="62">
        <v>46388</v>
      </c>
      <c r="B63" s="25">
        <f>'Art. 9º-A - serv. div. comp'!J64</f>
        <v>0</v>
      </c>
      <c r="C63" s="25">
        <f>'Art. 9º-A - serv. div. comp'!K64</f>
        <v>127015127.20712699</v>
      </c>
      <c r="D63" s="25">
        <f>'Art. 9º-A - serv. div. comp'!I64</f>
        <v>127015127.20712699</v>
      </c>
      <c r="E63" s="26">
        <f>'9496'!P63</f>
        <v>0</v>
      </c>
      <c r="F63" s="26">
        <f>'9496'!Q63</f>
        <v>257098391.73984468</v>
      </c>
      <c r="G63" s="26">
        <f>'9496'!R63</f>
        <v>257098391.73984468</v>
      </c>
      <c r="H63" s="45"/>
      <c r="I63" s="45"/>
      <c r="J63" s="45"/>
      <c r="K63" s="27">
        <f>'Fluxo dív. garantidas - RRF'!C63</f>
        <v>11731608.050000001</v>
      </c>
      <c r="L63" s="27">
        <f>'Fluxo dív. garantidas - RRF'!B63</f>
        <v>72583900.090000004</v>
      </c>
      <c r="M63" s="27">
        <f>'Fluxo dív. garantidas - RRF'!D63</f>
        <v>84315508.140000001</v>
      </c>
      <c r="N63" s="63">
        <f>'Contratos fora RRF'!AS63</f>
        <v>68069252.534810364</v>
      </c>
      <c r="O63" s="63">
        <f>'Contratos fora RRF'!AR63</f>
        <v>69487899.197866157</v>
      </c>
      <c r="P63" s="28">
        <f>'Contratos fora RRF'!AT63</f>
        <v>137557151.73267651</v>
      </c>
      <c r="Q63" s="30"/>
      <c r="R63" s="30"/>
      <c r="S63" s="30"/>
      <c r="T63" s="108">
        <f>'OC A CONTRATAR'!C63</f>
        <v>0</v>
      </c>
      <c r="U63" s="108">
        <f>'OC A CONTRATAR'!B63</f>
        <v>0</v>
      </c>
      <c r="V63" s="108">
        <f>'OC A CONTRATAR'!D63</f>
        <v>0</v>
      </c>
      <c r="W63" s="108">
        <f>'OC A CONTRATAR'!H63</f>
        <v>0</v>
      </c>
      <c r="X63" s="108">
        <f>'OC A CONTRATAR'!G63</f>
        <v>0</v>
      </c>
      <c r="Y63" s="108">
        <f>'OC A CONTRATAR'!I63</f>
        <v>0</v>
      </c>
      <c r="Z63" s="108">
        <f>'OC A CONTRATAR'!M63</f>
        <v>0</v>
      </c>
      <c r="AA63" s="108">
        <f>'OC A CONTRATAR'!L63</f>
        <v>0</v>
      </c>
      <c r="AB63" s="108">
        <f>'OC A CONTRATAR'!N63</f>
        <v>0</v>
      </c>
      <c r="AC63" s="108">
        <f>'OC A CONTRATAR'!X63</f>
        <v>0</v>
      </c>
      <c r="AD63" s="108">
        <f>'OC A CONTRATAR'!W63</f>
        <v>0</v>
      </c>
      <c r="AE63" s="108">
        <f>'OC A CONTRATAR'!Y63</f>
        <v>0</v>
      </c>
      <c r="AF63" s="64">
        <f t="shared" si="10"/>
        <v>79800860.584810361</v>
      </c>
      <c r="AG63" s="64">
        <f t="shared" si="11"/>
        <v>526185318.23483783</v>
      </c>
      <c r="AH63" s="64">
        <f t="shared" si="12"/>
        <v>605986178.81964815</v>
      </c>
      <c r="AJ63">
        <f t="shared" si="13"/>
        <v>2027</v>
      </c>
      <c r="AL63" s="6">
        <f t="shared" si="4"/>
        <v>0</v>
      </c>
      <c r="AM63" s="6">
        <f t="shared" si="5"/>
        <v>0</v>
      </c>
      <c r="AN63" s="6">
        <f t="shared" si="6"/>
        <v>0</v>
      </c>
    </row>
    <row r="64" spans="1:40">
      <c r="A64" s="62">
        <v>46419</v>
      </c>
      <c r="B64" s="25">
        <f>'Art. 9º-A - serv. div. comp'!J65</f>
        <v>0</v>
      </c>
      <c r="C64" s="25">
        <f>'Art. 9º-A - serv. div. comp'!K65</f>
        <v>127369514.20809464</v>
      </c>
      <c r="D64" s="25">
        <f>'Art. 9º-A - serv. div. comp'!I65</f>
        <v>127369514.20809464</v>
      </c>
      <c r="E64" s="26">
        <f>'9496'!P64</f>
        <v>0</v>
      </c>
      <c r="F64" s="26">
        <f>'9496'!Q64</f>
        <v>257836416.38319865</v>
      </c>
      <c r="G64" s="26">
        <f>'9496'!R64</f>
        <v>257836416.38319865</v>
      </c>
      <c r="H64" s="45"/>
      <c r="I64" s="45"/>
      <c r="J64" s="45"/>
      <c r="K64" s="27">
        <f>'Fluxo dív. garantidas - RRF'!C64</f>
        <v>11415760.359999999</v>
      </c>
      <c r="L64" s="27">
        <f>'Fluxo dív. garantidas - RRF'!B64</f>
        <v>72543712.659999996</v>
      </c>
      <c r="M64" s="27">
        <f>'Fluxo dív. garantidas - RRF'!D64</f>
        <v>83959473.019999996</v>
      </c>
      <c r="N64" s="63">
        <f>'Contratos fora RRF'!AS64</f>
        <v>4856489.0921208141</v>
      </c>
      <c r="O64" s="63">
        <f>'Contratos fora RRF'!AR64</f>
        <v>8867103.597835036</v>
      </c>
      <c r="P64" s="28">
        <f>'Contratos fora RRF'!AT64</f>
        <v>13723592.689955847</v>
      </c>
      <c r="Q64" s="30"/>
      <c r="R64" s="30"/>
      <c r="S64" s="30"/>
      <c r="T64" s="108">
        <f>'OC A CONTRATAR'!C64</f>
        <v>0</v>
      </c>
      <c r="U64" s="108">
        <f>'OC A CONTRATAR'!B64</f>
        <v>0</v>
      </c>
      <c r="V64" s="108">
        <f>'OC A CONTRATAR'!D64</f>
        <v>0</v>
      </c>
      <c r="W64" s="108">
        <f>'OC A CONTRATAR'!H64</f>
        <v>0</v>
      </c>
      <c r="X64" s="108">
        <f>'OC A CONTRATAR'!G64</f>
        <v>0</v>
      </c>
      <c r="Y64" s="108">
        <f>'OC A CONTRATAR'!I64</f>
        <v>0</v>
      </c>
      <c r="Z64" s="108">
        <f>'OC A CONTRATAR'!M64</f>
        <v>0</v>
      </c>
      <c r="AA64" s="108">
        <f>'OC A CONTRATAR'!L64</f>
        <v>0</v>
      </c>
      <c r="AB64" s="108">
        <f>'OC A CONTRATAR'!N64</f>
        <v>0</v>
      </c>
      <c r="AC64" s="108">
        <f>'OC A CONTRATAR'!X64</f>
        <v>0</v>
      </c>
      <c r="AD64" s="108">
        <f>'OC A CONTRATAR'!W64</f>
        <v>0</v>
      </c>
      <c r="AE64" s="108">
        <f>'OC A CONTRATAR'!Y64</f>
        <v>0</v>
      </c>
      <c r="AF64" s="64">
        <f t="shared" si="10"/>
        <v>16272249.452120814</v>
      </c>
      <c r="AG64" s="64">
        <f t="shared" si="11"/>
        <v>466616746.84912837</v>
      </c>
      <c r="AH64" s="64">
        <f t="shared" si="12"/>
        <v>482888996.30124909</v>
      </c>
      <c r="AJ64">
        <f t="shared" si="13"/>
        <v>2027</v>
      </c>
      <c r="AL64" s="6">
        <f t="shared" si="4"/>
        <v>0</v>
      </c>
      <c r="AM64" s="6">
        <f t="shared" si="5"/>
        <v>0</v>
      </c>
      <c r="AN64" s="6">
        <f t="shared" si="6"/>
        <v>0</v>
      </c>
    </row>
    <row r="65" spans="1:40">
      <c r="A65" s="62">
        <v>46447</v>
      </c>
      <c r="B65" s="25">
        <f>'Art. 9º-A - serv. div. comp'!J66</f>
        <v>0</v>
      </c>
      <c r="C65" s="25">
        <f>'Art. 9º-A - serv. div. comp'!K66</f>
        <v>127683641.79089908</v>
      </c>
      <c r="D65" s="25">
        <f>'Art. 9º-A - serv. div. comp'!I66</f>
        <v>127683641.79089908</v>
      </c>
      <c r="E65" s="26">
        <f>'9496'!P65</f>
        <v>0</v>
      </c>
      <c r="F65" s="26">
        <f>'9496'!Q65</f>
        <v>258373487.5991419</v>
      </c>
      <c r="G65" s="26">
        <f>'9496'!R65</f>
        <v>258373487.5991419</v>
      </c>
      <c r="H65" s="45"/>
      <c r="I65" s="45"/>
      <c r="J65" s="45"/>
      <c r="K65" s="27">
        <f>'Fluxo dív. garantidas - RRF'!C65</f>
        <v>61590423.210000001</v>
      </c>
      <c r="L65" s="27">
        <f>'Fluxo dív. garantidas - RRF'!B65</f>
        <v>202307356.72999999</v>
      </c>
      <c r="M65" s="27">
        <f>'Fluxo dív. garantidas - RRF'!D65</f>
        <v>263897779.94</v>
      </c>
      <c r="N65" s="63">
        <f>'Contratos fora RRF'!AS65</f>
        <v>422553.429132213</v>
      </c>
      <c r="O65" s="63">
        <f>'Contratos fora RRF'!AR65</f>
        <v>1391403.594621998</v>
      </c>
      <c r="P65" s="28">
        <f>'Contratos fora RRF'!AT65</f>
        <v>1813957.0237542111</v>
      </c>
      <c r="Q65" s="30"/>
      <c r="R65" s="30"/>
      <c r="S65" s="30"/>
      <c r="T65" s="108">
        <f>'OC A CONTRATAR'!C65</f>
        <v>0</v>
      </c>
      <c r="U65" s="108">
        <f>'OC A CONTRATAR'!B65</f>
        <v>0</v>
      </c>
      <c r="V65" s="108">
        <f>'OC A CONTRATAR'!D65</f>
        <v>0</v>
      </c>
      <c r="W65" s="108">
        <f>'OC A CONTRATAR'!H65</f>
        <v>0</v>
      </c>
      <c r="X65" s="108">
        <f>'OC A CONTRATAR'!G65</f>
        <v>0</v>
      </c>
      <c r="Y65" s="108">
        <f>'OC A CONTRATAR'!I65</f>
        <v>0</v>
      </c>
      <c r="Z65" s="108">
        <f>'OC A CONTRATAR'!M65</f>
        <v>0</v>
      </c>
      <c r="AA65" s="108">
        <f>'OC A CONTRATAR'!L65</f>
        <v>0</v>
      </c>
      <c r="AB65" s="108">
        <f>'OC A CONTRATAR'!N65</f>
        <v>0</v>
      </c>
      <c r="AC65" s="108">
        <f>'OC A CONTRATAR'!X65</f>
        <v>0</v>
      </c>
      <c r="AD65" s="108">
        <f>'OC A CONTRATAR'!W65</f>
        <v>0</v>
      </c>
      <c r="AE65" s="108">
        <f>'OC A CONTRATAR'!Y65</f>
        <v>0</v>
      </c>
      <c r="AF65" s="64">
        <f t="shared" si="10"/>
        <v>62012976.639132217</v>
      </c>
      <c r="AG65" s="64">
        <f t="shared" si="11"/>
        <v>589755889.71466303</v>
      </c>
      <c r="AH65" s="64">
        <f t="shared" si="12"/>
        <v>651768866.35379517</v>
      </c>
      <c r="AJ65">
        <f t="shared" si="13"/>
        <v>2027</v>
      </c>
      <c r="AL65" s="6">
        <f t="shared" si="4"/>
        <v>0</v>
      </c>
      <c r="AM65" s="6">
        <f t="shared" si="5"/>
        <v>0</v>
      </c>
      <c r="AN65" s="6">
        <f t="shared" si="6"/>
        <v>0</v>
      </c>
    </row>
    <row r="66" spans="1:40">
      <c r="A66" s="62">
        <v>46478</v>
      </c>
      <c r="B66" s="25">
        <f>'Art. 9º-A - serv. div. comp'!J67</f>
        <v>0</v>
      </c>
      <c r="C66" s="25">
        <f>'Art. 9º-A - serv. div. comp'!K67</f>
        <v>127998544.09706561</v>
      </c>
      <c r="D66" s="25">
        <f>'Art. 9º-A - serv. div. comp'!I67</f>
        <v>127998544.09706561</v>
      </c>
      <c r="E66" s="26">
        <f>'9496'!P66</f>
        <v>0</v>
      </c>
      <c r="F66" s="26">
        <f>'9496'!Q66</f>
        <v>259030601.82948539</v>
      </c>
      <c r="G66" s="26">
        <f>'9496'!R66</f>
        <v>259030601.82948539</v>
      </c>
      <c r="H66" s="45"/>
      <c r="I66" s="45"/>
      <c r="J66" s="45"/>
      <c r="K66" s="27">
        <f>'Fluxo dív. garantidas - RRF'!C66</f>
        <v>10835399.49</v>
      </c>
      <c r="L66" s="27">
        <f>'Fluxo dív. garantidas - RRF'!B66</f>
        <v>60493909.090000004</v>
      </c>
      <c r="M66" s="27">
        <f>'Fluxo dív. garantidas - RRF'!D66</f>
        <v>71329308.579999998</v>
      </c>
      <c r="N66" s="63">
        <f>'Contratos fora RRF'!AS66</f>
        <v>8043414.200209816</v>
      </c>
      <c r="O66" s="63">
        <f>'Contratos fora RRF'!AR66</f>
        <v>10366109.786939688</v>
      </c>
      <c r="P66" s="28">
        <f>'Contratos fora RRF'!AT66</f>
        <v>18409523.987149503</v>
      </c>
      <c r="Q66" s="30"/>
      <c r="R66" s="30"/>
      <c r="S66" s="30"/>
      <c r="T66" s="108">
        <f>'OC A CONTRATAR'!C66</f>
        <v>0</v>
      </c>
      <c r="U66" s="108">
        <f>'OC A CONTRATAR'!B66</f>
        <v>0</v>
      </c>
      <c r="V66" s="108">
        <f>'OC A CONTRATAR'!D66</f>
        <v>0</v>
      </c>
      <c r="W66" s="108">
        <f>'OC A CONTRATAR'!H66</f>
        <v>0</v>
      </c>
      <c r="X66" s="108">
        <f>'OC A CONTRATAR'!G66</f>
        <v>0</v>
      </c>
      <c r="Y66" s="108">
        <f>'OC A CONTRATAR'!I66</f>
        <v>0</v>
      </c>
      <c r="Z66" s="108">
        <f>'OC A CONTRATAR'!M66</f>
        <v>0</v>
      </c>
      <c r="AA66" s="108">
        <f>'OC A CONTRATAR'!L66</f>
        <v>0</v>
      </c>
      <c r="AB66" s="108">
        <f>'OC A CONTRATAR'!N66</f>
        <v>0</v>
      </c>
      <c r="AC66" s="108">
        <f>'OC A CONTRATAR'!X66</f>
        <v>0</v>
      </c>
      <c r="AD66" s="108">
        <f>'OC A CONTRATAR'!W66</f>
        <v>0</v>
      </c>
      <c r="AE66" s="108">
        <f>'OC A CONTRATAR'!Y66</f>
        <v>0</v>
      </c>
      <c r="AF66" s="64">
        <f t="shared" si="10"/>
        <v>18878813.690209817</v>
      </c>
      <c r="AG66" s="64">
        <f t="shared" si="11"/>
        <v>457889164.8034907</v>
      </c>
      <c r="AH66" s="64">
        <f t="shared" si="12"/>
        <v>476767978.49370044</v>
      </c>
      <c r="AJ66">
        <f t="shared" si="13"/>
        <v>2027</v>
      </c>
      <c r="AL66" s="6">
        <f t="shared" si="4"/>
        <v>0</v>
      </c>
      <c r="AM66" s="6">
        <f t="shared" si="5"/>
        <v>0</v>
      </c>
      <c r="AN66" s="6">
        <f t="shared" si="6"/>
        <v>0</v>
      </c>
    </row>
    <row r="67" spans="1:40">
      <c r="A67" s="62">
        <v>46508</v>
      </c>
      <c r="B67" s="25">
        <f>'Art. 9º-A - serv. div. comp'!J68</f>
        <v>0</v>
      </c>
      <c r="C67" s="25">
        <f>'Art. 9º-A - serv. div. comp'!K68</f>
        <v>128314223.03727108</v>
      </c>
      <c r="D67" s="25">
        <f>'Art. 9º-A - serv. div. comp'!I68</f>
        <v>128314223.03727108</v>
      </c>
      <c r="E67" s="26">
        <f>'9496'!P67</f>
        <v>0</v>
      </c>
      <c r="F67" s="26">
        <f>'9496'!Q67</f>
        <v>259649496.59727627</v>
      </c>
      <c r="G67" s="26">
        <f>'9496'!R67</f>
        <v>259649496.59727627</v>
      </c>
      <c r="H67" s="45"/>
      <c r="I67" s="45"/>
      <c r="J67" s="45"/>
      <c r="K67" s="27">
        <f>'Fluxo dív. garantidas - RRF'!C67</f>
        <v>52106871.010000005</v>
      </c>
      <c r="L67" s="27">
        <f>'Fluxo dív. garantidas - RRF'!B67</f>
        <v>173893186.68000001</v>
      </c>
      <c r="M67" s="27">
        <f>'Fluxo dív. garantidas - RRF'!D67</f>
        <v>226000057.69</v>
      </c>
      <c r="N67" s="63">
        <f>'Contratos fora RRF'!AS67</f>
        <v>2887844.9339414318</v>
      </c>
      <c r="O67" s="63">
        <f>'Contratos fora RRF'!AR67</f>
        <v>13546700.945943663</v>
      </c>
      <c r="P67" s="28">
        <f>'Contratos fora RRF'!AT67</f>
        <v>16434545.879885094</v>
      </c>
      <c r="Q67" s="30"/>
      <c r="R67" s="30"/>
      <c r="S67" s="30"/>
      <c r="T67" s="108">
        <f>'OC A CONTRATAR'!C67</f>
        <v>0</v>
      </c>
      <c r="U67" s="108">
        <f>'OC A CONTRATAR'!B67</f>
        <v>0</v>
      </c>
      <c r="V67" s="108">
        <f>'OC A CONTRATAR'!D67</f>
        <v>0</v>
      </c>
      <c r="W67" s="108">
        <f>'OC A CONTRATAR'!H67</f>
        <v>0</v>
      </c>
      <c r="X67" s="108">
        <f>'OC A CONTRATAR'!G67</f>
        <v>0</v>
      </c>
      <c r="Y67" s="108">
        <f>'OC A CONTRATAR'!I67</f>
        <v>0</v>
      </c>
      <c r="Z67" s="108">
        <f>'OC A CONTRATAR'!M67</f>
        <v>0</v>
      </c>
      <c r="AA67" s="108">
        <f>'OC A CONTRATAR'!L67</f>
        <v>0</v>
      </c>
      <c r="AB67" s="108">
        <f>'OC A CONTRATAR'!N67</f>
        <v>0</v>
      </c>
      <c r="AC67" s="108">
        <f>'OC A CONTRATAR'!X67</f>
        <v>0</v>
      </c>
      <c r="AD67" s="108">
        <f>'OC A CONTRATAR'!W67</f>
        <v>0</v>
      </c>
      <c r="AE67" s="108">
        <f>'OC A CONTRATAR'!Y67</f>
        <v>0</v>
      </c>
      <c r="AF67" s="64">
        <f t="shared" ref="AF67:AF98" si="14">B67+E67+K67+N67+Q67+H67+T67+W67+Z67+AC67</f>
        <v>54994715.943941437</v>
      </c>
      <c r="AG67" s="64">
        <f t="shared" ref="AG67:AG98" si="15">C67+F67+L67+O67+R67+I67+U67+X67+AA67+AD67</f>
        <v>575403607.26049101</v>
      </c>
      <c r="AH67" s="64">
        <f t="shared" ref="AH67:AH98" si="16">D67+G67+M67+P67+S67+J67+V67+Y67+AB67+AE67</f>
        <v>630398323.20443237</v>
      </c>
      <c r="AJ67">
        <f t="shared" ref="AJ67:AJ98" si="17">YEAR(A67)</f>
        <v>2027</v>
      </c>
      <c r="AL67" s="6">
        <f t="shared" ref="AL67:AL130" si="18">SUMIF(AJ:AJ,AK67,AG:AG)</f>
        <v>0</v>
      </c>
      <c r="AM67" s="6">
        <f t="shared" ref="AM67:AM130" si="19">SUMIF(AJ:AJ,AK67,AF:AF)</f>
        <v>0</v>
      </c>
      <c r="AN67" s="6">
        <f t="shared" ref="AN67:AN130" si="20">SUMIF(AJ:AJ,AK67,AH:AH)</f>
        <v>0</v>
      </c>
    </row>
    <row r="68" spans="1:40">
      <c r="A68" s="62">
        <v>46539</v>
      </c>
      <c r="B68" s="25">
        <f>'Art. 9º-A - serv. div. comp'!J69</f>
        <v>0</v>
      </c>
      <c r="C68" s="25">
        <f>'Art. 9º-A - serv. div. comp'!K69</f>
        <v>128630680.52690454</v>
      </c>
      <c r="D68" s="25">
        <f>'Art. 9º-A - serv. div. comp'!I69</f>
        <v>128630680.52690454</v>
      </c>
      <c r="E68" s="26">
        <f>'9496'!P68</f>
        <v>0</v>
      </c>
      <c r="F68" s="26">
        <f>'9496'!Q68</f>
        <v>259648121.16577199</v>
      </c>
      <c r="G68" s="26">
        <f>'9496'!R68</f>
        <v>259648121.16577199</v>
      </c>
      <c r="H68" s="45"/>
      <c r="I68" s="45"/>
      <c r="J68" s="45"/>
      <c r="K68" s="27">
        <f>'Fluxo dív. garantidas - RRF'!C68</f>
        <v>10104708.049999999</v>
      </c>
      <c r="L68" s="27">
        <f>'Fluxo dív. garantidas - RRF'!B68</f>
        <v>56529561.890000008</v>
      </c>
      <c r="M68" s="27">
        <f>'Fluxo dív. garantidas - RRF'!D68</f>
        <v>66634269.940000005</v>
      </c>
      <c r="N68" s="63">
        <f>'Contratos fora RRF'!AS68</f>
        <v>423646.57459190098</v>
      </c>
      <c r="O68" s="63">
        <f>'Contratos fora RRF'!AR68</f>
        <v>1420740.0556452351</v>
      </c>
      <c r="P68" s="28">
        <f>'Contratos fora RRF'!AT68</f>
        <v>1844386.630237136</v>
      </c>
      <c r="Q68" s="30"/>
      <c r="R68" s="30"/>
      <c r="S68" s="30"/>
      <c r="T68" s="108">
        <f>'OC A CONTRATAR'!C68</f>
        <v>6740080.4320322508</v>
      </c>
      <c r="U68" s="108">
        <f>'OC A CONTRATAR'!B68</f>
        <v>0</v>
      </c>
      <c r="V68" s="108">
        <f>'OC A CONTRATAR'!D68</f>
        <v>6740080.4320322508</v>
      </c>
      <c r="W68" s="108">
        <f>'OC A CONTRATAR'!H68</f>
        <v>1571160.5542169826</v>
      </c>
      <c r="X68" s="108">
        <f>'OC A CONTRATAR'!G68</f>
        <v>0</v>
      </c>
      <c r="Y68" s="108">
        <f>'OC A CONTRATAR'!I68</f>
        <v>1571160.5542169826</v>
      </c>
      <c r="Z68" s="108">
        <f>'OC A CONTRATAR'!M68</f>
        <v>43977567.332562372</v>
      </c>
      <c r="AA68" s="108">
        <f>'OC A CONTRATAR'!L68</f>
        <v>0</v>
      </c>
      <c r="AB68" s="108">
        <f>'OC A CONTRATAR'!N68</f>
        <v>43977567.332562372</v>
      </c>
      <c r="AC68" s="108">
        <f>'OC A CONTRATAR'!X68</f>
        <v>119034694.74641401</v>
      </c>
      <c r="AD68" s="108">
        <f>'OC A CONTRATAR'!W68</f>
        <v>0</v>
      </c>
      <c r="AE68" s="108">
        <f>'OC A CONTRATAR'!Y68</f>
        <v>119034694.74641401</v>
      </c>
      <c r="AF68" s="64">
        <f t="shared" si="14"/>
        <v>181851857.68981752</v>
      </c>
      <c r="AG68" s="64">
        <f t="shared" si="15"/>
        <v>446229103.63832176</v>
      </c>
      <c r="AH68" s="64">
        <f t="shared" si="16"/>
        <v>628080961.32813931</v>
      </c>
      <c r="AJ68">
        <f t="shared" si="17"/>
        <v>2027</v>
      </c>
      <c r="AL68" s="6">
        <f t="shared" si="18"/>
        <v>0</v>
      </c>
      <c r="AM68" s="6">
        <f t="shared" si="19"/>
        <v>0</v>
      </c>
      <c r="AN68" s="6">
        <f t="shared" si="20"/>
        <v>0</v>
      </c>
    </row>
    <row r="69" spans="1:40">
      <c r="A69" s="62">
        <v>46569</v>
      </c>
      <c r="B69" s="25">
        <f>'Art. 9º-A - serv. div. comp'!J70</f>
        <v>128947883.7850839</v>
      </c>
      <c r="C69" s="25">
        <f>'Art. 9º-A - serv. div. comp'!K70</f>
        <v>75242446.835527107</v>
      </c>
      <c r="D69" s="25">
        <f>'Art. 9º-A - serv. div. comp'!I70</f>
        <v>204190330.62061101</v>
      </c>
      <c r="E69" s="26">
        <f>'9496'!P69</f>
        <v>218643442.84026307</v>
      </c>
      <c r="F69" s="26">
        <f>'9496'!Q69</f>
        <v>167548804.34690404</v>
      </c>
      <c r="G69" s="26">
        <f>'9496'!R69</f>
        <v>386192247.18716711</v>
      </c>
      <c r="H69" s="45"/>
      <c r="I69" s="45"/>
      <c r="J69" s="45"/>
      <c r="K69" s="27">
        <f>'Fluxo dív. garantidas - RRF'!C69</f>
        <v>9738894.6699999999</v>
      </c>
      <c r="L69" s="27">
        <f>'Fluxo dív. garantidas - RRF'!B69</f>
        <v>56476989.630000003</v>
      </c>
      <c r="M69" s="27">
        <f>'Fluxo dív. garantidas - RRF'!D69</f>
        <v>66215884.300000004</v>
      </c>
      <c r="N69" s="63">
        <f>'Contratos fora RRF'!AS69</f>
        <v>64763943.699714079</v>
      </c>
      <c r="O69" s="63">
        <f>'Contratos fora RRF'!AR69</f>
        <v>69148550.492929384</v>
      </c>
      <c r="P69" s="28">
        <f>'Contratos fora RRF'!AT69</f>
        <v>133912494.19264346</v>
      </c>
      <c r="Q69" s="30"/>
      <c r="R69" s="30"/>
      <c r="S69" s="30"/>
      <c r="T69" s="108">
        <f>'OC A CONTRATAR'!C69</f>
        <v>0</v>
      </c>
      <c r="U69" s="108">
        <f>'OC A CONTRATAR'!B69</f>
        <v>0</v>
      </c>
      <c r="V69" s="108">
        <f>'OC A CONTRATAR'!D69</f>
        <v>0</v>
      </c>
      <c r="W69" s="108">
        <f>'OC A CONTRATAR'!H69</f>
        <v>0</v>
      </c>
      <c r="X69" s="108">
        <f>'OC A CONTRATAR'!G69</f>
        <v>0</v>
      </c>
      <c r="Y69" s="108">
        <f>'OC A CONTRATAR'!I69</f>
        <v>0</v>
      </c>
      <c r="Z69" s="108">
        <f>'OC A CONTRATAR'!M69</f>
        <v>0</v>
      </c>
      <c r="AA69" s="108">
        <f>'OC A CONTRATAR'!L69</f>
        <v>0</v>
      </c>
      <c r="AB69" s="108">
        <f>'OC A CONTRATAR'!N69</f>
        <v>0</v>
      </c>
      <c r="AC69" s="108">
        <f>'OC A CONTRATAR'!X69</f>
        <v>0</v>
      </c>
      <c r="AD69" s="108">
        <f>'OC A CONTRATAR'!W69</f>
        <v>0</v>
      </c>
      <c r="AE69" s="108">
        <f>'OC A CONTRATAR'!Y69</f>
        <v>0</v>
      </c>
      <c r="AF69" s="64">
        <f t="shared" si="14"/>
        <v>422094164.99506104</v>
      </c>
      <c r="AG69" s="64">
        <f t="shared" si="15"/>
        <v>368416791.30536056</v>
      </c>
      <c r="AH69" s="64">
        <f t="shared" si="16"/>
        <v>790510956.30042148</v>
      </c>
      <c r="AJ69">
        <f t="shared" si="17"/>
        <v>2027</v>
      </c>
      <c r="AL69" s="6">
        <f t="shared" si="18"/>
        <v>0</v>
      </c>
      <c r="AM69" s="6">
        <f t="shared" si="19"/>
        <v>0</v>
      </c>
      <c r="AN69" s="6">
        <f t="shared" si="20"/>
        <v>0</v>
      </c>
    </row>
    <row r="70" spans="1:40">
      <c r="A70" s="62">
        <v>46600</v>
      </c>
      <c r="B70" s="25">
        <f>'Art. 9º-A - serv. div. comp'!J71</f>
        <v>129014442.61746651</v>
      </c>
      <c r="C70" s="25">
        <f>'Art. 9º-A - serv. div. comp'!K71</f>
        <v>75679421.358454913</v>
      </c>
      <c r="D70" s="25">
        <f>'Art. 9º-A - serv. div. comp'!I71</f>
        <v>204693863.97592142</v>
      </c>
      <c r="E70" s="26">
        <f>'9496'!P70</f>
        <v>218622744.30464578</v>
      </c>
      <c r="F70" s="26">
        <f>'9496'!Q70</f>
        <v>168521852.96408492</v>
      </c>
      <c r="G70" s="26">
        <f>'9496'!R70</f>
        <v>387144597.2687307</v>
      </c>
      <c r="H70" s="45"/>
      <c r="I70" s="45"/>
      <c r="J70" s="45"/>
      <c r="K70" s="27">
        <f>'Fluxo dív. garantidas - RRF'!C70</f>
        <v>9922615.4499999993</v>
      </c>
      <c r="L70" s="27">
        <f>'Fluxo dív. garantidas - RRF'!B70</f>
        <v>56424417.369999997</v>
      </c>
      <c r="M70" s="27">
        <f>'Fluxo dív. garantidas - RRF'!D70</f>
        <v>66347032.819999993</v>
      </c>
      <c r="N70" s="63">
        <f>'Contratos fora RRF'!AS70</f>
        <v>4565240.4467022829</v>
      </c>
      <c r="O70" s="63">
        <f>'Contratos fora RRF'!AR70</f>
        <v>8882497.3826498538</v>
      </c>
      <c r="P70" s="28">
        <f>'Contratos fora RRF'!AT70</f>
        <v>13447737.829352137</v>
      </c>
      <c r="Q70" s="30"/>
      <c r="R70" s="30"/>
      <c r="S70" s="30"/>
      <c r="T70" s="108">
        <f>'OC A CONTRATAR'!C70</f>
        <v>0</v>
      </c>
      <c r="U70" s="108">
        <f>'OC A CONTRATAR'!B70</f>
        <v>0</v>
      </c>
      <c r="V70" s="108">
        <f>'OC A CONTRATAR'!D70</f>
        <v>0</v>
      </c>
      <c r="W70" s="108">
        <f>'OC A CONTRATAR'!H70</f>
        <v>0</v>
      </c>
      <c r="X70" s="108">
        <f>'OC A CONTRATAR'!G70</f>
        <v>0</v>
      </c>
      <c r="Y70" s="108">
        <f>'OC A CONTRATAR'!I70</f>
        <v>0</v>
      </c>
      <c r="Z70" s="108">
        <f>'OC A CONTRATAR'!M70</f>
        <v>0</v>
      </c>
      <c r="AA70" s="108">
        <f>'OC A CONTRATAR'!L70</f>
        <v>0</v>
      </c>
      <c r="AB70" s="108">
        <f>'OC A CONTRATAR'!N70</f>
        <v>0</v>
      </c>
      <c r="AC70" s="108">
        <f>'OC A CONTRATAR'!X70</f>
        <v>0</v>
      </c>
      <c r="AD70" s="108">
        <f>'OC A CONTRATAR'!W70</f>
        <v>0</v>
      </c>
      <c r="AE70" s="108">
        <f>'OC A CONTRATAR'!Y70</f>
        <v>0</v>
      </c>
      <c r="AF70" s="64">
        <f t="shared" si="14"/>
        <v>362125042.81881458</v>
      </c>
      <c r="AG70" s="64">
        <f t="shared" si="15"/>
        <v>309508189.07518965</v>
      </c>
      <c r="AH70" s="64">
        <f t="shared" si="16"/>
        <v>671633231.89400434</v>
      </c>
      <c r="AJ70">
        <f t="shared" si="17"/>
        <v>2027</v>
      </c>
      <c r="AL70" s="6">
        <f t="shared" si="18"/>
        <v>0</v>
      </c>
      <c r="AM70" s="6">
        <f t="shared" si="19"/>
        <v>0</v>
      </c>
      <c r="AN70" s="6">
        <f t="shared" si="20"/>
        <v>0</v>
      </c>
    </row>
    <row r="71" spans="1:40">
      <c r="A71" s="62">
        <v>46631</v>
      </c>
      <c r="B71" s="25">
        <f>'Art. 9º-A - serv. div. comp'!J72</f>
        <v>129079705.41025613</v>
      </c>
      <c r="C71" s="25">
        <f>'Art. 9º-A - serv. div. comp'!K72</f>
        <v>76118933.634229943</v>
      </c>
      <c r="D71" s="25">
        <f>'Art. 9º-A - serv. div. comp'!I72</f>
        <v>205198639.04448608</v>
      </c>
      <c r="E71" s="26">
        <f>'9496'!P71</f>
        <v>218655810.89208728</v>
      </c>
      <c r="F71" s="26">
        <f>'9496'!Q71</f>
        <v>169513571.11403725</v>
      </c>
      <c r="G71" s="26">
        <f>'9496'!R71</f>
        <v>388169382.0061245</v>
      </c>
      <c r="H71" s="45"/>
      <c r="I71" s="45"/>
      <c r="J71" s="45"/>
      <c r="K71" s="27">
        <f>'Fluxo dív. garantidas - RRF'!C71</f>
        <v>58282258.569999993</v>
      </c>
      <c r="L71" s="27">
        <f>'Fluxo dív. garantidas - RRF'!B71</f>
        <v>230083730.21000001</v>
      </c>
      <c r="M71" s="27">
        <f>'Fluxo dív. garantidas - RRF'!D71</f>
        <v>288365988.77999997</v>
      </c>
      <c r="N71" s="63">
        <f>'Contratos fora RRF'!AS71</f>
        <v>423423.26107750204</v>
      </c>
      <c r="O71" s="63">
        <f>'Contratos fora RRF'!AR71</f>
        <v>1450900.5589304152</v>
      </c>
      <c r="P71" s="28">
        <f>'Contratos fora RRF'!AT71</f>
        <v>1874323.820007917</v>
      </c>
      <c r="Q71" s="30"/>
      <c r="R71" s="30"/>
      <c r="S71" s="30"/>
      <c r="T71" s="108">
        <f>'OC A CONTRATAR'!C71</f>
        <v>0</v>
      </c>
      <c r="U71" s="108">
        <f>'OC A CONTRATAR'!B71</f>
        <v>0</v>
      </c>
      <c r="V71" s="108">
        <f>'OC A CONTRATAR'!D71</f>
        <v>0</v>
      </c>
      <c r="W71" s="108">
        <f>'OC A CONTRATAR'!H71</f>
        <v>0</v>
      </c>
      <c r="X71" s="108">
        <f>'OC A CONTRATAR'!G71</f>
        <v>0</v>
      </c>
      <c r="Y71" s="108">
        <f>'OC A CONTRATAR'!I71</f>
        <v>0</v>
      </c>
      <c r="Z71" s="108">
        <f>'OC A CONTRATAR'!M71</f>
        <v>0</v>
      </c>
      <c r="AA71" s="108">
        <f>'OC A CONTRATAR'!L71</f>
        <v>0</v>
      </c>
      <c r="AB71" s="108">
        <f>'OC A CONTRATAR'!N71</f>
        <v>0</v>
      </c>
      <c r="AC71" s="108">
        <f>'OC A CONTRATAR'!X71</f>
        <v>0</v>
      </c>
      <c r="AD71" s="108">
        <f>'OC A CONTRATAR'!W71</f>
        <v>0</v>
      </c>
      <c r="AE71" s="108">
        <f>'OC A CONTRATAR'!Y71</f>
        <v>0</v>
      </c>
      <c r="AF71" s="64">
        <f t="shared" si="14"/>
        <v>406441198.13342094</v>
      </c>
      <c r="AG71" s="64">
        <f t="shared" si="15"/>
        <v>477167135.51719761</v>
      </c>
      <c r="AH71" s="64">
        <f t="shared" si="16"/>
        <v>883608333.65061843</v>
      </c>
      <c r="AJ71">
        <f t="shared" si="17"/>
        <v>2027</v>
      </c>
      <c r="AL71" s="6">
        <f t="shared" si="18"/>
        <v>0</v>
      </c>
      <c r="AM71" s="6">
        <f t="shared" si="19"/>
        <v>0</v>
      </c>
      <c r="AN71" s="6">
        <f t="shared" si="20"/>
        <v>0</v>
      </c>
    </row>
    <row r="72" spans="1:40">
      <c r="A72" s="62">
        <v>46661</v>
      </c>
      <c r="B72" s="25">
        <f>'Art. 9º-A - serv. div. comp'!J73</f>
        <v>129143660.48738256</v>
      </c>
      <c r="C72" s="25">
        <f>'Art. 9º-A - serv. div. comp'!K73</f>
        <v>76560998.400987238</v>
      </c>
      <c r="D72" s="25">
        <f>'Art. 9º-A - serv. div. comp'!I73</f>
        <v>205704658.8883698</v>
      </c>
      <c r="E72" s="26">
        <f>'9496'!P72</f>
        <v>218571412.59681508</v>
      </c>
      <c r="F72" s="26">
        <f>'9496'!Q72</f>
        <v>170484936.11233541</v>
      </c>
      <c r="G72" s="26">
        <f>'9496'!R72</f>
        <v>389056348.70915049</v>
      </c>
      <c r="H72" s="45"/>
      <c r="I72" s="45"/>
      <c r="J72" s="45"/>
      <c r="K72" s="27">
        <f>'Fluxo dív. garantidas - RRF'!C72</f>
        <v>8916335.6500000004</v>
      </c>
      <c r="L72" s="27">
        <f>'Fluxo dív. garantidas - RRF'!B72</f>
        <v>89043280.590000004</v>
      </c>
      <c r="M72" s="27">
        <f>'Fluxo dív. garantidas - RRF'!D72</f>
        <v>97959616.24000001</v>
      </c>
      <c r="N72" s="63">
        <f>'Contratos fora RRF'!AS72</f>
        <v>7774657.1588195702</v>
      </c>
      <c r="O72" s="63">
        <f>'Contratos fora RRF'!AR72</f>
        <v>10373442.491011048</v>
      </c>
      <c r="P72" s="28">
        <f>'Contratos fora RRF'!AT72</f>
        <v>18148099.649830617</v>
      </c>
      <c r="Q72" s="30"/>
      <c r="R72" s="30"/>
      <c r="S72" s="30"/>
      <c r="T72" s="108">
        <f>'OC A CONTRATAR'!C72</f>
        <v>0</v>
      </c>
      <c r="U72" s="108">
        <f>'OC A CONTRATAR'!B72</f>
        <v>0</v>
      </c>
      <c r="V72" s="108">
        <f>'OC A CONTRATAR'!D72</f>
        <v>0</v>
      </c>
      <c r="W72" s="108">
        <f>'OC A CONTRATAR'!H72</f>
        <v>0</v>
      </c>
      <c r="X72" s="108">
        <f>'OC A CONTRATAR'!G72</f>
        <v>0</v>
      </c>
      <c r="Y72" s="108">
        <f>'OC A CONTRATAR'!I72</f>
        <v>0</v>
      </c>
      <c r="Z72" s="108">
        <f>'OC A CONTRATAR'!M72</f>
        <v>0</v>
      </c>
      <c r="AA72" s="108">
        <f>'OC A CONTRATAR'!L72</f>
        <v>0</v>
      </c>
      <c r="AB72" s="108">
        <f>'OC A CONTRATAR'!N72</f>
        <v>0</v>
      </c>
      <c r="AC72" s="108">
        <f>'OC A CONTRATAR'!X72</f>
        <v>0</v>
      </c>
      <c r="AD72" s="108">
        <f>'OC A CONTRATAR'!W72</f>
        <v>0</v>
      </c>
      <c r="AE72" s="108">
        <f>'OC A CONTRATAR'!Y72</f>
        <v>0</v>
      </c>
      <c r="AF72" s="64">
        <f t="shared" si="14"/>
        <v>364406065.89301717</v>
      </c>
      <c r="AG72" s="64">
        <f t="shared" si="15"/>
        <v>346462657.59433365</v>
      </c>
      <c r="AH72" s="64">
        <f t="shared" si="16"/>
        <v>710868723.48735094</v>
      </c>
      <c r="AJ72">
        <f t="shared" si="17"/>
        <v>2027</v>
      </c>
      <c r="AL72" s="6">
        <f t="shared" si="18"/>
        <v>0</v>
      </c>
      <c r="AM72" s="6">
        <f t="shared" si="19"/>
        <v>0</v>
      </c>
      <c r="AN72" s="6">
        <f t="shared" si="20"/>
        <v>0</v>
      </c>
    </row>
    <row r="73" spans="1:40">
      <c r="A73" s="62">
        <v>46692</v>
      </c>
      <c r="B73" s="25">
        <f>'Art. 9º-A - serv. div. comp'!J74</f>
        <v>129206296.0947343</v>
      </c>
      <c r="C73" s="25">
        <f>'Art. 9º-A - serv. div. comp'!K74</f>
        <v>77005630.482454166</v>
      </c>
      <c r="D73" s="25">
        <f>'Art. 9º-A - serv. div. comp'!I74</f>
        <v>206211926.57718846</v>
      </c>
      <c r="E73" s="26">
        <f>'9496'!P73</f>
        <v>218597987.29401422</v>
      </c>
      <c r="F73" s="26">
        <f>'9496'!Q73</f>
        <v>171488206.62273097</v>
      </c>
      <c r="G73" s="26">
        <f>'9496'!R73</f>
        <v>390086193.91674519</v>
      </c>
      <c r="H73" s="45"/>
      <c r="I73" s="45"/>
      <c r="J73" s="45"/>
      <c r="K73" s="27">
        <f>'Fluxo dív. garantidas - RRF'!C73</f>
        <v>48419756.640000001</v>
      </c>
      <c r="L73" s="27">
        <f>'Fluxo dív. garantidas - RRF'!B73</f>
        <v>201721009.85000002</v>
      </c>
      <c r="M73" s="27">
        <f>'Fluxo dív. garantidas - RRF'!D73</f>
        <v>250140766.49000001</v>
      </c>
      <c r="N73" s="63">
        <f>'Contratos fora RRF'!AS73</f>
        <v>2603900.055820887</v>
      </c>
      <c r="O73" s="63">
        <f>'Contratos fora RRF'!AR73</f>
        <v>13535816.33516923</v>
      </c>
      <c r="P73" s="28">
        <f>'Contratos fora RRF'!AT73</f>
        <v>16139716.390990118</v>
      </c>
      <c r="Q73" s="30"/>
      <c r="R73" s="30"/>
      <c r="S73" s="30"/>
      <c r="T73" s="108">
        <f>'OC A CONTRATAR'!C73</f>
        <v>0</v>
      </c>
      <c r="U73" s="108">
        <f>'OC A CONTRATAR'!B73</f>
        <v>0</v>
      </c>
      <c r="V73" s="108">
        <f>'OC A CONTRATAR'!D73</f>
        <v>0</v>
      </c>
      <c r="W73" s="108">
        <f>'OC A CONTRATAR'!H73</f>
        <v>0</v>
      </c>
      <c r="X73" s="108">
        <f>'OC A CONTRATAR'!G73</f>
        <v>0</v>
      </c>
      <c r="Y73" s="108">
        <f>'OC A CONTRATAR'!I73</f>
        <v>0</v>
      </c>
      <c r="Z73" s="108">
        <f>'OC A CONTRATAR'!M73</f>
        <v>0</v>
      </c>
      <c r="AA73" s="108">
        <f>'OC A CONTRATAR'!L73</f>
        <v>0</v>
      </c>
      <c r="AB73" s="108">
        <f>'OC A CONTRATAR'!N73</f>
        <v>0</v>
      </c>
      <c r="AC73" s="108">
        <f>'OC A CONTRATAR'!X73</f>
        <v>0</v>
      </c>
      <c r="AD73" s="108">
        <f>'OC A CONTRATAR'!W73</f>
        <v>0</v>
      </c>
      <c r="AE73" s="108">
        <f>'OC A CONTRATAR'!Y73</f>
        <v>0</v>
      </c>
      <c r="AF73" s="64">
        <f t="shared" si="14"/>
        <v>398827940.08456939</v>
      </c>
      <c r="AG73" s="64">
        <f t="shared" si="15"/>
        <v>463750663.29035443</v>
      </c>
      <c r="AH73" s="64">
        <f t="shared" si="16"/>
        <v>862578603.37492383</v>
      </c>
      <c r="AJ73">
        <f t="shared" si="17"/>
        <v>2027</v>
      </c>
      <c r="AL73" s="6">
        <f t="shared" si="18"/>
        <v>0</v>
      </c>
      <c r="AM73" s="6">
        <f t="shared" si="19"/>
        <v>0</v>
      </c>
      <c r="AN73" s="6">
        <f t="shared" si="20"/>
        <v>0</v>
      </c>
    </row>
    <row r="74" spans="1:40">
      <c r="A74" s="62">
        <v>46722</v>
      </c>
      <c r="B74" s="25">
        <f>'Art. 9º-A - serv. div. comp'!J75</f>
        <v>129267600.39967985</v>
      </c>
      <c r="C74" s="25">
        <f>'Art. 9º-A - serv. div. comp'!K75</f>
        <v>77452844.788448021</v>
      </c>
      <c r="D74" s="25">
        <f>'Art. 9º-A - serv. div. comp'!I75</f>
        <v>206720445.18812788</v>
      </c>
      <c r="E74" s="26">
        <f>'9496'!P74</f>
        <v>218506653.64235303</v>
      </c>
      <c r="F74" s="26">
        <f>'9496'!Q74</f>
        <v>172470886.89098033</v>
      </c>
      <c r="G74" s="26">
        <f>'9496'!R74</f>
        <v>390977540.53333336</v>
      </c>
      <c r="H74" s="45"/>
      <c r="I74" s="45"/>
      <c r="J74" s="45"/>
      <c r="K74" s="27">
        <f>'Fluxo dív. garantidas - RRF'!C74</f>
        <v>8107521.8999999994</v>
      </c>
      <c r="L74" s="27">
        <f>'Fluxo dív. garantidas - RRF'!B74</f>
        <v>88873881.340000004</v>
      </c>
      <c r="M74" s="27">
        <f>'Fluxo dív. garantidas - RRF'!D74</f>
        <v>96981403.24000001</v>
      </c>
      <c r="N74" s="63">
        <f>'Contratos fora RRF'!AS74</f>
        <v>394277.635058243</v>
      </c>
      <c r="O74" s="63">
        <f>'Contratos fora RRF'!AR74</f>
        <v>1481523.7426366501</v>
      </c>
      <c r="P74" s="28">
        <f>'Contratos fora RRF'!AT74</f>
        <v>1875801.3776948932</v>
      </c>
      <c r="Q74" s="30"/>
      <c r="R74" s="30"/>
      <c r="S74" s="30"/>
      <c r="T74" s="108">
        <f>'OC A CONTRATAR'!C74</f>
        <v>11664323.914161637</v>
      </c>
      <c r="U74" s="108">
        <f>'OC A CONTRATAR'!B74</f>
        <v>0</v>
      </c>
      <c r="V74" s="108">
        <f>'OC A CONTRATAR'!D74</f>
        <v>11664323.914161637</v>
      </c>
      <c r="W74" s="108">
        <f>'OC A CONTRATAR'!H74</f>
        <v>1349064.5590517134</v>
      </c>
      <c r="X74" s="108">
        <f>'OC A CONTRATAR'!G74</f>
        <v>1260755.2083333351</v>
      </c>
      <c r="Y74" s="108">
        <f>'OC A CONTRATAR'!I74</f>
        <v>2609819.7673850483</v>
      </c>
      <c r="Z74" s="108">
        <f>'OC A CONTRATAR'!M74</f>
        <v>44123870.583663538</v>
      </c>
      <c r="AA74" s="108">
        <f>'OC A CONTRATAR'!L74</f>
        <v>27204607.101715628</v>
      </c>
      <c r="AB74" s="108">
        <f>'OC A CONTRATAR'!N74</f>
        <v>71328477.685379162</v>
      </c>
      <c r="AC74" s="108">
        <f>'OC A CONTRATAR'!X74</f>
        <v>121154421.73665702</v>
      </c>
      <c r="AD74" s="108">
        <f>'OC A CONTRATAR'!W74</f>
        <v>173000000</v>
      </c>
      <c r="AE74" s="108">
        <f>'OC A CONTRATAR'!Y74</f>
        <v>294154421.73665702</v>
      </c>
      <c r="AF74" s="64">
        <f t="shared" si="14"/>
        <v>534567734.37062496</v>
      </c>
      <c r="AG74" s="64">
        <f t="shared" si="15"/>
        <v>541744499.07211399</v>
      </c>
      <c r="AH74" s="64">
        <f t="shared" si="16"/>
        <v>1076312233.442739</v>
      </c>
      <c r="AJ74">
        <f t="shared" si="17"/>
        <v>2027</v>
      </c>
      <c r="AL74" s="6">
        <f t="shared" si="18"/>
        <v>0</v>
      </c>
      <c r="AM74" s="6">
        <f t="shared" si="19"/>
        <v>0</v>
      </c>
      <c r="AN74" s="6">
        <f t="shared" si="20"/>
        <v>0</v>
      </c>
    </row>
    <row r="75" spans="1:40">
      <c r="A75" s="62">
        <v>46753</v>
      </c>
      <c r="B75" s="25">
        <f>'Art. 9º-A - serv. div. comp'!J76</f>
        <v>158534248.38817403</v>
      </c>
      <c r="C75" s="25">
        <f>'Art. 9º-A - serv. div. comp'!K76</f>
        <v>95495800.926388174</v>
      </c>
      <c r="D75" s="25">
        <f>'Art. 9º-A - serv. div. comp'!I76</f>
        <v>254030049.3145622</v>
      </c>
      <c r="E75" s="26">
        <f>'9496'!P75</f>
        <v>218469170.38324156</v>
      </c>
      <c r="F75" s="26">
        <f>'9496'!Q75</f>
        <v>173472520.76504698</v>
      </c>
      <c r="G75" s="26">
        <f>'9496'!R75</f>
        <v>391941691.14828855</v>
      </c>
      <c r="H75" s="45"/>
      <c r="I75" s="45"/>
      <c r="J75" s="45"/>
      <c r="K75" s="27">
        <f>'Fluxo dív. garantidas - RRF'!C75</f>
        <v>8316869.4800000004</v>
      </c>
      <c r="L75" s="27">
        <f>'Fluxo dív. garantidas - RRF'!B75</f>
        <v>88958580.989999995</v>
      </c>
      <c r="M75" s="27">
        <f>'Fluxo dív. garantidas - RRF'!D75</f>
        <v>97275450.469999999</v>
      </c>
      <c r="N75" s="63">
        <f>'Contratos fora RRF'!AS75</f>
        <v>63928487.595985636</v>
      </c>
      <c r="O75" s="63">
        <f>'Contratos fora RRF'!AR75</f>
        <v>68944535.520079389</v>
      </c>
      <c r="P75" s="28">
        <f>'Contratos fora RRF'!AT75</f>
        <v>132873023.11606501</v>
      </c>
      <c r="Q75" s="30"/>
      <c r="R75" s="30"/>
      <c r="S75" s="30"/>
      <c r="T75" s="108">
        <f>'OC A CONTRATAR'!C75</f>
        <v>0</v>
      </c>
      <c r="U75" s="108">
        <f>'OC A CONTRATAR'!B75</f>
        <v>0</v>
      </c>
      <c r="V75" s="108">
        <f>'OC A CONTRATAR'!D75</f>
        <v>0</v>
      </c>
      <c r="W75" s="108">
        <f>'OC A CONTRATAR'!H75</f>
        <v>0</v>
      </c>
      <c r="X75" s="108">
        <f>'OC A CONTRATAR'!G75</f>
        <v>0</v>
      </c>
      <c r="Y75" s="108">
        <f>'OC A CONTRATAR'!I75</f>
        <v>0</v>
      </c>
      <c r="Z75" s="108">
        <f>'OC A CONTRATAR'!M75</f>
        <v>0</v>
      </c>
      <c r="AA75" s="108">
        <f>'OC A CONTRATAR'!L75</f>
        <v>0</v>
      </c>
      <c r="AB75" s="108">
        <f>'OC A CONTRATAR'!N75</f>
        <v>0</v>
      </c>
      <c r="AC75" s="108">
        <f>'OC A CONTRATAR'!X75</f>
        <v>0</v>
      </c>
      <c r="AD75" s="108">
        <f>'OC A CONTRATAR'!W75</f>
        <v>0</v>
      </c>
      <c r="AE75" s="108">
        <f>'OC A CONTRATAR'!Y75</f>
        <v>0</v>
      </c>
      <c r="AF75" s="64">
        <f t="shared" si="14"/>
        <v>449248775.84740126</v>
      </c>
      <c r="AG75" s="64">
        <f t="shared" si="15"/>
        <v>426871438.20151454</v>
      </c>
      <c r="AH75" s="64">
        <f t="shared" si="16"/>
        <v>876120214.04891586</v>
      </c>
      <c r="AJ75">
        <f t="shared" si="17"/>
        <v>2028</v>
      </c>
      <c r="AL75" s="6">
        <f t="shared" si="18"/>
        <v>0</v>
      </c>
      <c r="AM75" s="6">
        <f t="shared" si="19"/>
        <v>0</v>
      </c>
      <c r="AN75" s="6">
        <f t="shared" si="20"/>
        <v>0</v>
      </c>
    </row>
    <row r="76" spans="1:40">
      <c r="A76" s="62">
        <v>46784</v>
      </c>
      <c r="B76" s="25">
        <f>'Art. 9º-A - serv. div. comp'!J77</f>
        <v>158606089.53279439</v>
      </c>
      <c r="C76" s="25">
        <f>'Art. 9º-A - serv. div. comp'!K77</f>
        <v>96050397.883377492</v>
      </c>
      <c r="D76" s="25">
        <f>'Art. 9º-A - serv. div. comp'!I77</f>
        <v>254656487.41617188</v>
      </c>
      <c r="E76" s="26">
        <f>'9496'!P76</f>
        <v>218420036.46439222</v>
      </c>
      <c r="F76" s="26">
        <f>'9496'!Q76</f>
        <v>174478059.62071902</v>
      </c>
      <c r="G76" s="26">
        <f>'9496'!R76</f>
        <v>392898096.08511126</v>
      </c>
      <c r="H76" s="45"/>
      <c r="I76" s="45"/>
      <c r="J76" s="45"/>
      <c r="K76" s="27">
        <f>'Fluxo dív. garantidas - RRF'!C76</f>
        <v>7576475.4100000001</v>
      </c>
      <c r="L76" s="27">
        <f>'Fluxo dív. garantidas - RRF'!B76</f>
        <v>89043280.599999994</v>
      </c>
      <c r="M76" s="27">
        <f>'Fluxo dív. garantidas - RRF'!D76</f>
        <v>96619756.00999999</v>
      </c>
      <c r="N76" s="63">
        <f>'Contratos fora RRF'!AS76</f>
        <v>4377698.7271485757</v>
      </c>
      <c r="O76" s="63">
        <f>'Contratos fora RRF'!AR76</f>
        <v>8929211.4067226741</v>
      </c>
      <c r="P76" s="28">
        <f>'Contratos fora RRF'!AT76</f>
        <v>13306910.133871252</v>
      </c>
      <c r="Q76" s="30"/>
      <c r="R76" s="30"/>
      <c r="S76" s="30"/>
      <c r="T76" s="108">
        <f>'OC A CONTRATAR'!C76</f>
        <v>0</v>
      </c>
      <c r="U76" s="108">
        <f>'OC A CONTRATAR'!B76</f>
        <v>0</v>
      </c>
      <c r="V76" s="108">
        <f>'OC A CONTRATAR'!D76</f>
        <v>0</v>
      </c>
      <c r="W76" s="108">
        <f>'OC A CONTRATAR'!H76</f>
        <v>0</v>
      </c>
      <c r="X76" s="108">
        <f>'OC A CONTRATAR'!G76</f>
        <v>0</v>
      </c>
      <c r="Y76" s="108">
        <f>'OC A CONTRATAR'!I76</f>
        <v>0</v>
      </c>
      <c r="Z76" s="108">
        <f>'OC A CONTRATAR'!M76</f>
        <v>0</v>
      </c>
      <c r="AA76" s="108">
        <f>'OC A CONTRATAR'!L76</f>
        <v>0</v>
      </c>
      <c r="AB76" s="108">
        <f>'OC A CONTRATAR'!N76</f>
        <v>0</v>
      </c>
      <c r="AC76" s="108">
        <f>'OC A CONTRATAR'!X76</f>
        <v>0</v>
      </c>
      <c r="AD76" s="108">
        <f>'OC A CONTRATAR'!W76</f>
        <v>0</v>
      </c>
      <c r="AE76" s="108">
        <f>'OC A CONTRATAR'!Y76</f>
        <v>0</v>
      </c>
      <c r="AF76" s="64">
        <f t="shared" si="14"/>
        <v>388980300.13433522</v>
      </c>
      <c r="AG76" s="64">
        <f t="shared" si="15"/>
        <v>368500949.5108192</v>
      </c>
      <c r="AH76" s="64">
        <f t="shared" si="16"/>
        <v>757481249.64515436</v>
      </c>
      <c r="AJ76">
        <f t="shared" si="17"/>
        <v>2028</v>
      </c>
      <c r="AL76" s="6">
        <f t="shared" si="18"/>
        <v>0</v>
      </c>
      <c r="AM76" s="6">
        <f t="shared" si="19"/>
        <v>0</v>
      </c>
      <c r="AN76" s="6">
        <f t="shared" si="20"/>
        <v>0</v>
      </c>
    </row>
    <row r="77" spans="1:40">
      <c r="A77" s="62">
        <v>46813</v>
      </c>
      <c r="B77" s="25">
        <f>'Art. 9º-A - serv. div. comp'!J78</f>
        <v>158676254.62236705</v>
      </c>
      <c r="C77" s="25">
        <f>'Art. 9º-A - serv. div. comp'!K78</f>
        <v>96608215.691773117</v>
      </c>
      <c r="D77" s="25">
        <f>'Art. 9º-A - serv. div. comp'!I78</f>
        <v>255284470.31414017</v>
      </c>
      <c r="E77" s="26">
        <f>'9496'!P77</f>
        <v>218383857.60520357</v>
      </c>
      <c r="F77" s="26">
        <f>'9496'!Q77</f>
        <v>175493273.42239526</v>
      </c>
      <c r="G77" s="26">
        <f>'9496'!R77</f>
        <v>393877131.02759886</v>
      </c>
      <c r="H77" s="45"/>
      <c r="I77" s="45"/>
      <c r="J77" s="45"/>
      <c r="K77" s="27">
        <f>'Fluxo dív. garantidas - RRF'!C77</f>
        <v>52015041.450000003</v>
      </c>
      <c r="L77" s="27">
        <f>'Fluxo dív. garantidas - RRF'!B77</f>
        <v>152260956.27000001</v>
      </c>
      <c r="M77" s="27">
        <f>'Fluxo dív. garantidas - RRF'!D77</f>
        <v>204275997.72000003</v>
      </c>
      <c r="N77" s="63">
        <f>'Contratos fora RRF'!AS77</f>
        <v>377629.99210548901</v>
      </c>
      <c r="O77" s="63">
        <f>'Contratos fora RRF'!AR77</f>
        <v>1512832.2322469349</v>
      </c>
      <c r="P77" s="28">
        <f>'Contratos fora RRF'!AT77</f>
        <v>1890462.224352424</v>
      </c>
      <c r="Q77" s="30"/>
      <c r="R77" s="30"/>
      <c r="S77" s="30"/>
      <c r="T77" s="108">
        <f>'OC A CONTRATAR'!C77</f>
        <v>0</v>
      </c>
      <c r="U77" s="108">
        <f>'OC A CONTRATAR'!B77</f>
        <v>0</v>
      </c>
      <c r="V77" s="108">
        <f>'OC A CONTRATAR'!D77</f>
        <v>0</v>
      </c>
      <c r="W77" s="108">
        <f>'OC A CONTRATAR'!H77</f>
        <v>0</v>
      </c>
      <c r="X77" s="108">
        <f>'OC A CONTRATAR'!G77</f>
        <v>0</v>
      </c>
      <c r="Y77" s="108">
        <f>'OC A CONTRATAR'!I77</f>
        <v>0</v>
      </c>
      <c r="Z77" s="108">
        <f>'OC A CONTRATAR'!M77</f>
        <v>0</v>
      </c>
      <c r="AA77" s="108">
        <f>'OC A CONTRATAR'!L77</f>
        <v>0</v>
      </c>
      <c r="AB77" s="108">
        <f>'OC A CONTRATAR'!N77</f>
        <v>0</v>
      </c>
      <c r="AC77" s="108">
        <f>'OC A CONTRATAR'!X77</f>
        <v>0</v>
      </c>
      <c r="AD77" s="108">
        <f>'OC A CONTRATAR'!W77</f>
        <v>0</v>
      </c>
      <c r="AE77" s="108">
        <f>'OC A CONTRATAR'!Y77</f>
        <v>0</v>
      </c>
      <c r="AF77" s="64">
        <f t="shared" si="14"/>
        <v>429452783.66967613</v>
      </c>
      <c r="AG77" s="64">
        <f t="shared" si="15"/>
        <v>425875277.61641532</v>
      </c>
      <c r="AH77" s="64">
        <f t="shared" si="16"/>
        <v>855328061.28609157</v>
      </c>
      <c r="AJ77">
        <f t="shared" si="17"/>
        <v>2028</v>
      </c>
      <c r="AL77" s="6">
        <f t="shared" si="18"/>
        <v>0</v>
      </c>
      <c r="AM77" s="6">
        <f t="shared" si="19"/>
        <v>0</v>
      </c>
      <c r="AN77" s="6">
        <f t="shared" si="20"/>
        <v>0</v>
      </c>
    </row>
    <row r="78" spans="1:40">
      <c r="A78" s="62">
        <v>46844</v>
      </c>
      <c r="B78" s="25">
        <f>'Art. 9º-A - serv. div. comp'!J79</f>
        <v>158744728.76109359</v>
      </c>
      <c r="C78" s="25">
        <f>'Art. 9º-A - serv. div. comp'!K79</f>
        <v>97169273.056841254</v>
      </c>
      <c r="D78" s="25">
        <f>'Art. 9º-A - serv. div. comp'!I79</f>
        <v>255914001.81793484</v>
      </c>
      <c r="E78" s="26">
        <f>'9496'!P78</f>
        <v>218393719.98925272</v>
      </c>
      <c r="F78" s="26">
        <f>'9496'!Q78</f>
        <v>176526017.01847145</v>
      </c>
      <c r="G78" s="26">
        <f>'9496'!R78</f>
        <v>394919737.00772417</v>
      </c>
      <c r="H78" s="45"/>
      <c r="I78" s="45"/>
      <c r="J78" s="45"/>
      <c r="K78" s="27">
        <f>'Fluxo dív. garantidas - RRF'!C78</f>
        <v>7591178.3499999996</v>
      </c>
      <c r="L78" s="27">
        <f>'Fluxo dív. garantidas - RRF'!B78</f>
        <v>2978910.31</v>
      </c>
      <c r="M78" s="27">
        <f>'Fluxo dív. garantidas - RRF'!D78</f>
        <v>10570088.66</v>
      </c>
      <c r="N78" s="63">
        <f>'Contratos fora RRF'!AS78</f>
        <v>7588496.9064620445</v>
      </c>
      <c r="O78" s="63">
        <f>'Contratos fora RRF'!AR78</f>
        <v>10453113.294690708</v>
      </c>
      <c r="P78" s="28">
        <f>'Contratos fora RRF'!AT78</f>
        <v>18041610.201152753</v>
      </c>
      <c r="Q78" s="30"/>
      <c r="R78" s="30"/>
      <c r="S78" s="30"/>
      <c r="T78" s="108">
        <f>'OC A CONTRATAR'!C78</f>
        <v>0</v>
      </c>
      <c r="U78" s="108">
        <f>'OC A CONTRATAR'!B78</f>
        <v>0</v>
      </c>
      <c r="V78" s="108">
        <f>'OC A CONTRATAR'!D78</f>
        <v>0</v>
      </c>
      <c r="W78" s="108">
        <f>'OC A CONTRATAR'!H78</f>
        <v>0</v>
      </c>
      <c r="X78" s="108">
        <f>'OC A CONTRATAR'!G78</f>
        <v>0</v>
      </c>
      <c r="Y78" s="108">
        <f>'OC A CONTRATAR'!I78</f>
        <v>0</v>
      </c>
      <c r="Z78" s="108">
        <f>'OC A CONTRATAR'!M78</f>
        <v>0</v>
      </c>
      <c r="AA78" s="108">
        <f>'OC A CONTRATAR'!L78</f>
        <v>0</v>
      </c>
      <c r="AB78" s="108">
        <f>'OC A CONTRATAR'!N78</f>
        <v>0</v>
      </c>
      <c r="AC78" s="108">
        <f>'OC A CONTRATAR'!X78</f>
        <v>0</v>
      </c>
      <c r="AD78" s="108">
        <f>'OC A CONTRATAR'!W78</f>
        <v>0</v>
      </c>
      <c r="AE78" s="108">
        <f>'OC A CONTRATAR'!Y78</f>
        <v>0</v>
      </c>
      <c r="AF78" s="64">
        <f t="shared" si="14"/>
        <v>392318124.0068084</v>
      </c>
      <c r="AG78" s="64">
        <f t="shared" si="15"/>
        <v>287127313.68000346</v>
      </c>
      <c r="AH78" s="64">
        <f t="shared" si="16"/>
        <v>679445437.6868118</v>
      </c>
      <c r="AJ78">
        <f t="shared" si="17"/>
        <v>2028</v>
      </c>
      <c r="AL78" s="6">
        <f t="shared" si="18"/>
        <v>0</v>
      </c>
      <c r="AM78" s="6">
        <f t="shared" si="19"/>
        <v>0</v>
      </c>
      <c r="AN78" s="6">
        <f t="shared" si="20"/>
        <v>0</v>
      </c>
    </row>
    <row r="79" spans="1:40">
      <c r="A79" s="62">
        <v>46874</v>
      </c>
      <c r="B79" s="25">
        <f>'Art. 9º-A - serv. div. comp'!J80</f>
        <v>158811496.95393777</v>
      </c>
      <c r="C79" s="25">
        <f>'Art. 9º-A - serv. div. comp'!K80</f>
        <v>97733588.792480081</v>
      </c>
      <c r="D79" s="25">
        <f>'Art. 9º-A - serv. div. comp'!I80</f>
        <v>256545085.74641785</v>
      </c>
      <c r="E79" s="26">
        <f>'9496'!P79</f>
        <v>218284562.77340972</v>
      </c>
      <c r="F79" s="26">
        <f>'9496'!Q79</f>
        <v>177537565.49269584</v>
      </c>
      <c r="G79" s="26">
        <f>'9496'!R79</f>
        <v>395822128.26610553</v>
      </c>
      <c r="H79" s="45"/>
      <c r="I79" s="45"/>
      <c r="J79" s="45"/>
      <c r="K79" s="27">
        <f>'Fluxo dív. garantidas - RRF'!C79</f>
        <v>43637824.010000005</v>
      </c>
      <c r="L79" s="27">
        <f>'Fluxo dív. garantidas - RRF'!B79</f>
        <v>116184804.2</v>
      </c>
      <c r="M79" s="27">
        <f>'Fluxo dív. garantidas - RRF'!D79</f>
        <v>159822628.21000001</v>
      </c>
      <c r="N79" s="63">
        <f>'Contratos fora RRF'!AS79</f>
        <v>2233377.8831279296</v>
      </c>
      <c r="O79" s="63">
        <f>'Contratos fora RRF'!AR79</f>
        <v>13646048.628607567</v>
      </c>
      <c r="P79" s="28">
        <f>'Contratos fora RRF'!AT79</f>
        <v>15879426.511735499</v>
      </c>
      <c r="Q79" s="30"/>
      <c r="R79" s="30"/>
      <c r="S79" s="30"/>
      <c r="T79" s="108">
        <f>'OC A CONTRATAR'!C79</f>
        <v>0</v>
      </c>
      <c r="U79" s="108">
        <f>'OC A CONTRATAR'!B79</f>
        <v>0</v>
      </c>
      <c r="V79" s="108">
        <f>'OC A CONTRATAR'!D79</f>
        <v>0</v>
      </c>
      <c r="W79" s="108">
        <f>'OC A CONTRATAR'!H79</f>
        <v>0</v>
      </c>
      <c r="X79" s="108">
        <f>'OC A CONTRATAR'!G79</f>
        <v>0</v>
      </c>
      <c r="Y79" s="108">
        <f>'OC A CONTRATAR'!I79</f>
        <v>0</v>
      </c>
      <c r="Z79" s="108">
        <f>'OC A CONTRATAR'!M79</f>
        <v>0</v>
      </c>
      <c r="AA79" s="108">
        <f>'OC A CONTRATAR'!L79</f>
        <v>0</v>
      </c>
      <c r="AB79" s="108">
        <f>'OC A CONTRATAR'!N79</f>
        <v>0</v>
      </c>
      <c r="AC79" s="108">
        <f>'OC A CONTRATAR'!X79</f>
        <v>0</v>
      </c>
      <c r="AD79" s="108">
        <f>'OC A CONTRATAR'!W79</f>
        <v>0</v>
      </c>
      <c r="AE79" s="108">
        <f>'OC A CONTRATAR'!Y79</f>
        <v>0</v>
      </c>
      <c r="AF79" s="64">
        <f t="shared" si="14"/>
        <v>422967261.62047541</v>
      </c>
      <c r="AG79" s="64">
        <f t="shared" si="15"/>
        <v>405102007.11378348</v>
      </c>
      <c r="AH79" s="64">
        <f t="shared" si="16"/>
        <v>828069268.73425889</v>
      </c>
      <c r="AJ79">
        <f t="shared" si="17"/>
        <v>2028</v>
      </c>
      <c r="AL79" s="6">
        <f t="shared" si="18"/>
        <v>0</v>
      </c>
      <c r="AM79" s="6">
        <f t="shared" si="19"/>
        <v>0</v>
      </c>
      <c r="AN79" s="6">
        <f t="shared" si="20"/>
        <v>0</v>
      </c>
    </row>
    <row r="80" spans="1:40">
      <c r="A80" s="62">
        <v>46905</v>
      </c>
      <c r="B80" s="25">
        <f>'Art. 9º-A - serv. div. comp'!J81</f>
        <v>158876544.10601804</v>
      </c>
      <c r="C80" s="25">
        <f>'Art. 9º-A - serv. div. comp'!K81</f>
        <v>98301181.821850479</v>
      </c>
      <c r="D80" s="25">
        <f>'Art. 9º-A - serv. div. comp'!I81</f>
        <v>257177725.92786852</v>
      </c>
      <c r="E80" s="26">
        <f>'9496'!P80</f>
        <v>218287543.37133363</v>
      </c>
      <c r="F80" s="26">
        <f>'9496'!Q80</f>
        <v>178582339.34784082</v>
      </c>
      <c r="G80" s="26">
        <f>'9496'!R80</f>
        <v>396869882.71917444</v>
      </c>
      <c r="H80" s="45"/>
      <c r="I80" s="45"/>
      <c r="J80" s="45"/>
      <c r="K80" s="27">
        <f>'Fluxo dív. garantidas - RRF'!C80</f>
        <v>7471702.9399999995</v>
      </c>
      <c r="L80" s="27">
        <f>'Fluxo dív. garantidas - RRF'!B80</f>
        <v>2979318.42</v>
      </c>
      <c r="M80" s="27">
        <f>'Fluxo dív. garantidas - RRF'!D80</f>
        <v>10451021.359999999</v>
      </c>
      <c r="N80" s="63">
        <f>'Contratos fora RRF'!AS80</f>
        <v>398956.34557925013</v>
      </c>
      <c r="O80" s="63">
        <f>'Contratos fora RRF'!AR80</f>
        <v>1544595.002904512</v>
      </c>
      <c r="P80" s="28">
        <f>'Contratos fora RRF'!AT80</f>
        <v>1943551.3484837622</v>
      </c>
      <c r="Q80" s="30"/>
      <c r="R80" s="30"/>
      <c r="S80" s="30"/>
      <c r="T80" s="108">
        <f>'OC A CONTRATAR'!C80</f>
        <v>11664748.3806447</v>
      </c>
      <c r="U80" s="108">
        <f>'OC A CONTRATAR'!B80</f>
        <v>0</v>
      </c>
      <c r="V80" s="108">
        <f>'OC A CONTRATAR'!D80</f>
        <v>11664748.3806447</v>
      </c>
      <c r="W80" s="108">
        <f>'OC A CONTRATAR'!H80</f>
        <v>3558623.8440019889</v>
      </c>
      <c r="X80" s="108">
        <f>'OC A CONTRATAR'!G80</f>
        <v>3063366.9104609955</v>
      </c>
      <c r="Y80" s="108">
        <f>'OC A CONTRATAR'!I80</f>
        <v>6621990.7544629844</v>
      </c>
      <c r="Z80" s="108">
        <f>'OC A CONTRATAR'!M80</f>
        <v>43441227.875488289</v>
      </c>
      <c r="AA80" s="108">
        <f>'OC A CONTRATAR'!L80</f>
        <v>27204607.101715628</v>
      </c>
      <c r="AB80" s="108">
        <f>'OC A CONTRATAR'!N80</f>
        <v>70645834.977203906</v>
      </c>
      <c r="AC80" s="108">
        <f>'OC A CONTRATAR'!X80</f>
        <v>110914448.47502202</v>
      </c>
      <c r="AD80" s="108">
        <f>'OC A CONTRATAR'!W80</f>
        <v>173000000</v>
      </c>
      <c r="AE80" s="108">
        <f>'OC A CONTRATAR'!Y80</f>
        <v>283914448.47502202</v>
      </c>
      <c r="AF80" s="64">
        <f t="shared" si="14"/>
        <v>554613795.33808792</v>
      </c>
      <c r="AG80" s="64">
        <f t="shared" si="15"/>
        <v>484675408.60477251</v>
      </c>
      <c r="AH80" s="64">
        <f t="shared" si="16"/>
        <v>1039289203.9428604</v>
      </c>
      <c r="AJ80">
        <f t="shared" si="17"/>
        <v>2028</v>
      </c>
      <c r="AL80" s="6">
        <f t="shared" si="18"/>
        <v>0</v>
      </c>
      <c r="AM80" s="6">
        <f t="shared" si="19"/>
        <v>0</v>
      </c>
      <c r="AN80" s="6">
        <f t="shared" si="20"/>
        <v>0</v>
      </c>
    </row>
    <row r="81" spans="1:40">
      <c r="A81" s="62">
        <v>46935</v>
      </c>
      <c r="B81" s="25">
        <f>'Art. 9º-A - serv. div. comp'!J82</f>
        <v>158939855.02199605</v>
      </c>
      <c r="C81" s="25">
        <f>'Art. 9º-A - serv. div. comp'!K82</f>
        <v>98872071.178010583</v>
      </c>
      <c r="D81" s="25">
        <f>'Art. 9º-A - serv. div. comp'!I82</f>
        <v>257811926.20000663</v>
      </c>
      <c r="E81" s="26">
        <f>'9496'!P81</f>
        <v>218171058.87615344</v>
      </c>
      <c r="F81" s="26">
        <f>'9496'!Q81</f>
        <v>179605671.18267065</v>
      </c>
      <c r="G81" s="26">
        <f>'9496'!R81</f>
        <v>397776730.05882406</v>
      </c>
      <c r="H81" s="45"/>
      <c r="I81" s="45"/>
      <c r="J81" s="45"/>
      <c r="K81" s="27">
        <f>'Fluxo dív. garantidas - RRF'!C81</f>
        <v>7221399.1500000004</v>
      </c>
      <c r="L81" s="27">
        <f>'Fluxo dív. garantidas - RRF'!B81</f>
        <v>2979522.44</v>
      </c>
      <c r="M81" s="27">
        <f>'Fluxo dív. garantidas - RRF'!D81</f>
        <v>10200921.59</v>
      </c>
      <c r="N81" s="63">
        <f>'Contratos fora RRF'!AS81</f>
        <v>62083628.005272239</v>
      </c>
      <c r="O81" s="63">
        <f>'Contratos fora RRF'!AR81</f>
        <v>69405773.486379057</v>
      </c>
      <c r="P81" s="28">
        <f>'Contratos fora RRF'!AT81</f>
        <v>131489401.49165128</v>
      </c>
      <c r="Q81" s="30"/>
      <c r="R81" s="30"/>
      <c r="S81" s="30"/>
      <c r="T81" s="108">
        <f>'OC A CONTRATAR'!C81</f>
        <v>0</v>
      </c>
      <c r="U81" s="108">
        <f>'OC A CONTRATAR'!B81</f>
        <v>0</v>
      </c>
      <c r="V81" s="108">
        <f>'OC A CONTRATAR'!D81</f>
        <v>0</v>
      </c>
      <c r="W81" s="108">
        <f>'OC A CONTRATAR'!H81</f>
        <v>0</v>
      </c>
      <c r="X81" s="108">
        <f>'OC A CONTRATAR'!G81</f>
        <v>0</v>
      </c>
      <c r="Y81" s="108">
        <f>'OC A CONTRATAR'!I81</f>
        <v>0</v>
      </c>
      <c r="Z81" s="108">
        <f>'OC A CONTRATAR'!M81</f>
        <v>0</v>
      </c>
      <c r="AA81" s="108">
        <f>'OC A CONTRATAR'!L81</f>
        <v>0</v>
      </c>
      <c r="AB81" s="108">
        <f>'OC A CONTRATAR'!N81</f>
        <v>0</v>
      </c>
      <c r="AC81" s="108">
        <f>'OC A CONTRATAR'!X81</f>
        <v>0</v>
      </c>
      <c r="AD81" s="108">
        <f>'OC A CONTRATAR'!W81</f>
        <v>0</v>
      </c>
      <c r="AE81" s="108">
        <f>'OC A CONTRATAR'!Y81</f>
        <v>0</v>
      </c>
      <c r="AF81" s="64">
        <f t="shared" si="14"/>
        <v>446415941.05342174</v>
      </c>
      <c r="AG81" s="64">
        <f t="shared" si="15"/>
        <v>350863038.28706026</v>
      </c>
      <c r="AH81" s="64">
        <f t="shared" si="16"/>
        <v>797278979.340482</v>
      </c>
      <c r="AJ81">
        <f t="shared" si="17"/>
        <v>2028</v>
      </c>
      <c r="AL81" s="6">
        <f t="shared" si="18"/>
        <v>0</v>
      </c>
      <c r="AM81" s="6">
        <f t="shared" si="19"/>
        <v>0</v>
      </c>
      <c r="AN81" s="6">
        <f t="shared" si="20"/>
        <v>0</v>
      </c>
    </row>
    <row r="82" spans="1:40">
      <c r="A82" s="62">
        <v>46966</v>
      </c>
      <c r="B82" s="25">
        <f>'Art. 9º-A - serv. div. comp'!J83</f>
        <v>159001414.40546188</v>
      </c>
      <c r="C82" s="25">
        <f>'Art. 9º-A - serv. div. comp'!K83</f>
        <v>99446276.004554003</v>
      </c>
      <c r="D82" s="25">
        <f>'Art. 9º-A - serv. div. comp'!I83</f>
        <v>258447690.41001588</v>
      </c>
      <c r="E82" s="26">
        <f>'9496'!P82</f>
        <v>218108906.77811599</v>
      </c>
      <c r="F82" s="26">
        <f>'9496'!Q82</f>
        <v>180648740.69703326</v>
      </c>
      <c r="G82" s="26">
        <f>'9496'!R82</f>
        <v>398757647.47514927</v>
      </c>
      <c r="H82" s="45"/>
      <c r="I82" s="45"/>
      <c r="J82" s="45"/>
      <c r="K82" s="27">
        <f>'Fluxo dív. garantidas - RRF'!C82</f>
        <v>7167809.6999999993</v>
      </c>
      <c r="L82" s="27">
        <f>'Fluxo dív. garantidas - RRF'!B82</f>
        <v>2979726.51</v>
      </c>
      <c r="M82" s="27">
        <f>'Fluxo dív. garantidas - RRF'!D82</f>
        <v>10147536.209999999</v>
      </c>
      <c r="N82" s="63">
        <f>'Contratos fora RRF'!AS82</f>
        <v>4162132.9373299805</v>
      </c>
      <c r="O82" s="63">
        <f>'Contratos fora RRF'!AR82</f>
        <v>9037313.1219866034</v>
      </c>
      <c r="P82" s="28">
        <f>'Contratos fora RRF'!AT82</f>
        <v>13199446.059316583</v>
      </c>
      <c r="Q82" s="30"/>
      <c r="R82" s="30"/>
      <c r="S82" s="30"/>
      <c r="T82" s="108">
        <f>'OC A CONTRATAR'!C82</f>
        <v>0</v>
      </c>
      <c r="U82" s="108">
        <f>'OC A CONTRATAR'!B82</f>
        <v>0</v>
      </c>
      <c r="V82" s="108">
        <f>'OC A CONTRATAR'!D82</f>
        <v>0</v>
      </c>
      <c r="W82" s="108">
        <f>'OC A CONTRATAR'!H82</f>
        <v>0</v>
      </c>
      <c r="X82" s="108">
        <f>'OC A CONTRATAR'!G82</f>
        <v>0</v>
      </c>
      <c r="Y82" s="108">
        <f>'OC A CONTRATAR'!I82</f>
        <v>0</v>
      </c>
      <c r="Z82" s="108">
        <f>'OC A CONTRATAR'!M82</f>
        <v>0</v>
      </c>
      <c r="AA82" s="108">
        <f>'OC A CONTRATAR'!L82</f>
        <v>0</v>
      </c>
      <c r="AB82" s="108">
        <f>'OC A CONTRATAR'!N82</f>
        <v>0</v>
      </c>
      <c r="AC82" s="108">
        <f>'OC A CONTRATAR'!X82</f>
        <v>0</v>
      </c>
      <c r="AD82" s="108">
        <f>'OC A CONTRATAR'!W82</f>
        <v>0</v>
      </c>
      <c r="AE82" s="108">
        <f>'OC A CONTRATAR'!Y82</f>
        <v>0</v>
      </c>
      <c r="AF82" s="64">
        <f t="shared" si="14"/>
        <v>388440263.82090789</v>
      </c>
      <c r="AG82" s="64">
        <f t="shared" si="15"/>
        <v>292112056.33357388</v>
      </c>
      <c r="AH82" s="64">
        <f t="shared" si="16"/>
        <v>680552320.15448189</v>
      </c>
      <c r="AJ82">
        <f t="shared" si="17"/>
        <v>2028</v>
      </c>
      <c r="AL82" s="6">
        <f t="shared" si="18"/>
        <v>0</v>
      </c>
      <c r="AM82" s="6">
        <f t="shared" si="19"/>
        <v>0</v>
      </c>
      <c r="AN82" s="6">
        <f t="shared" si="20"/>
        <v>0</v>
      </c>
    </row>
    <row r="83" spans="1:40">
      <c r="A83" s="62">
        <v>46997</v>
      </c>
      <c r="B83" s="25">
        <f>'Art. 9º-A - serv. div. comp'!J84</f>
        <v>159061206.85831514</v>
      </c>
      <c r="C83" s="25">
        <f>'Art. 9º-A - serv. div. comp'!K84</f>
        <v>100023815.55625182</v>
      </c>
      <c r="D83" s="25">
        <f>'Art. 9º-A - serv. div. comp'!I84</f>
        <v>259085022.41456696</v>
      </c>
      <c r="E83" s="26">
        <f>'9496'!P83</f>
        <v>218101349.13618904</v>
      </c>
      <c r="F83" s="26">
        <f>'9496'!Q83</f>
        <v>181711823.20986009</v>
      </c>
      <c r="G83" s="26">
        <f>'9496'!R83</f>
        <v>399813172.34604913</v>
      </c>
      <c r="H83" s="45"/>
      <c r="I83" s="45"/>
      <c r="J83" s="45"/>
      <c r="K83" s="27">
        <f>'Fluxo dív. garantidas - RRF'!C83</f>
        <v>49890998.469999999</v>
      </c>
      <c r="L83" s="27">
        <f>'Fluxo dív. garantidas - RRF'!B83</f>
        <v>123228180.56</v>
      </c>
      <c r="M83" s="27">
        <f>'Fluxo dív. garantidas - RRF'!D83</f>
        <v>173119179.03</v>
      </c>
      <c r="N83" s="63">
        <f>'Contratos fora RRF'!AS83</f>
        <v>367575.23806563293</v>
      </c>
      <c r="O83" s="63">
        <f>'Contratos fora RRF'!AR83</f>
        <v>1577337.627962122</v>
      </c>
      <c r="P83" s="28">
        <f>'Contratos fora RRF'!AT83</f>
        <v>1944912.866027755</v>
      </c>
      <c r="Q83" s="30"/>
      <c r="R83" s="30"/>
      <c r="S83" s="30"/>
      <c r="T83" s="108">
        <f>'OC A CONTRATAR'!C83</f>
        <v>0</v>
      </c>
      <c r="U83" s="108">
        <f>'OC A CONTRATAR'!B83</f>
        <v>0</v>
      </c>
      <c r="V83" s="108">
        <f>'OC A CONTRATAR'!D83</f>
        <v>0</v>
      </c>
      <c r="W83" s="108">
        <f>'OC A CONTRATAR'!H83</f>
        <v>0</v>
      </c>
      <c r="X83" s="108">
        <f>'OC A CONTRATAR'!G83</f>
        <v>0</v>
      </c>
      <c r="Y83" s="108">
        <f>'OC A CONTRATAR'!I83</f>
        <v>0</v>
      </c>
      <c r="Z83" s="108">
        <f>'OC A CONTRATAR'!M83</f>
        <v>0</v>
      </c>
      <c r="AA83" s="108">
        <f>'OC A CONTRATAR'!L83</f>
        <v>0</v>
      </c>
      <c r="AB83" s="108">
        <f>'OC A CONTRATAR'!N83</f>
        <v>0</v>
      </c>
      <c r="AC83" s="108">
        <f>'OC A CONTRATAR'!X83</f>
        <v>0</v>
      </c>
      <c r="AD83" s="108">
        <f>'OC A CONTRATAR'!W83</f>
        <v>0</v>
      </c>
      <c r="AE83" s="108">
        <f>'OC A CONTRATAR'!Y83</f>
        <v>0</v>
      </c>
      <c r="AF83" s="64">
        <f t="shared" si="14"/>
        <v>427421129.7025699</v>
      </c>
      <c r="AG83" s="64">
        <f t="shared" si="15"/>
        <v>406541156.95407403</v>
      </c>
      <c r="AH83" s="64">
        <f t="shared" si="16"/>
        <v>833962286.65664375</v>
      </c>
      <c r="AJ83">
        <f t="shared" si="17"/>
        <v>2028</v>
      </c>
      <c r="AL83" s="6">
        <f t="shared" si="18"/>
        <v>0</v>
      </c>
      <c r="AM83" s="6">
        <f t="shared" si="19"/>
        <v>0</v>
      </c>
      <c r="AN83" s="6">
        <f t="shared" si="20"/>
        <v>0</v>
      </c>
    </row>
    <row r="84" spans="1:40">
      <c r="A84" s="62">
        <v>47027</v>
      </c>
      <c r="B84" s="25">
        <f>'Art. 9º-A - serv. div. comp'!J85</f>
        <v>159119216.88014305</v>
      </c>
      <c r="C84" s="25">
        <f>'Art. 9º-A - serv. div. comp'!K85</f>
        <v>100604709.19969824</v>
      </c>
      <c r="D84" s="25">
        <f>'Art. 9º-A - serv. div. comp'!I85</f>
        <v>259723926.07984129</v>
      </c>
      <c r="E84" s="26">
        <f>'9496'!P84</f>
        <v>217973657.14838353</v>
      </c>
      <c r="F84" s="26">
        <f>'9496'!Q84</f>
        <v>182753087.95157361</v>
      </c>
      <c r="G84" s="26">
        <f>'9496'!R84</f>
        <v>400726745.09995711</v>
      </c>
      <c r="H84" s="45"/>
      <c r="I84" s="45"/>
      <c r="J84" s="45"/>
      <c r="K84" s="27">
        <f>'Fluxo dív. garantidas - RRF'!C84</f>
        <v>7184609.3200000003</v>
      </c>
      <c r="L84" s="27">
        <f>'Fluxo dív. garantidas - RRF'!B84</f>
        <v>2980134.61</v>
      </c>
      <c r="M84" s="27">
        <f>'Fluxo dív. garantidas - RRF'!D84</f>
        <v>10164743.93</v>
      </c>
      <c r="N84" s="63">
        <f>'Contratos fora RRF'!AS84</f>
        <v>7377049.0999797154</v>
      </c>
      <c r="O84" s="63">
        <f>'Contratos fora RRF'!AR84</f>
        <v>10570860.003204936</v>
      </c>
      <c r="P84" s="28">
        <f>'Contratos fora RRF'!AT84</f>
        <v>17947909.103184652</v>
      </c>
      <c r="Q84" s="30"/>
      <c r="R84" s="30"/>
      <c r="S84" s="30"/>
      <c r="T84" s="108">
        <f>'OC A CONTRATAR'!C84</f>
        <v>0</v>
      </c>
      <c r="U84" s="108">
        <f>'OC A CONTRATAR'!B84</f>
        <v>0</v>
      </c>
      <c r="V84" s="108">
        <f>'OC A CONTRATAR'!D84</f>
        <v>0</v>
      </c>
      <c r="W84" s="108">
        <f>'OC A CONTRATAR'!H84</f>
        <v>0</v>
      </c>
      <c r="X84" s="108">
        <f>'OC A CONTRATAR'!G84</f>
        <v>0</v>
      </c>
      <c r="Y84" s="108">
        <f>'OC A CONTRATAR'!I84</f>
        <v>0</v>
      </c>
      <c r="Z84" s="108">
        <f>'OC A CONTRATAR'!M84</f>
        <v>0</v>
      </c>
      <c r="AA84" s="108">
        <f>'OC A CONTRATAR'!L84</f>
        <v>0</v>
      </c>
      <c r="AB84" s="108">
        <f>'OC A CONTRATAR'!N84</f>
        <v>0</v>
      </c>
      <c r="AC84" s="108">
        <f>'OC A CONTRATAR'!X84</f>
        <v>0</v>
      </c>
      <c r="AD84" s="108">
        <f>'OC A CONTRATAR'!W84</f>
        <v>0</v>
      </c>
      <c r="AE84" s="108">
        <f>'OC A CONTRATAR'!Y84</f>
        <v>0</v>
      </c>
      <c r="AF84" s="64">
        <f t="shared" si="14"/>
        <v>391654532.44850624</v>
      </c>
      <c r="AG84" s="64">
        <f t="shared" si="15"/>
        <v>296908791.76447678</v>
      </c>
      <c r="AH84" s="64">
        <f t="shared" si="16"/>
        <v>688563324.21298301</v>
      </c>
      <c r="AJ84">
        <f t="shared" si="17"/>
        <v>2028</v>
      </c>
      <c r="AL84" s="6">
        <f t="shared" si="18"/>
        <v>0</v>
      </c>
      <c r="AM84" s="6">
        <f t="shared" si="19"/>
        <v>0</v>
      </c>
      <c r="AN84" s="6">
        <f t="shared" si="20"/>
        <v>0</v>
      </c>
    </row>
    <row r="85" spans="1:40">
      <c r="A85" s="62">
        <v>47058</v>
      </c>
      <c r="B85" s="25">
        <f>'Art. 9º-A - serv. div. comp'!J86</f>
        <v>159175428.86759418</v>
      </c>
      <c r="C85" s="25">
        <f>'Art. 9º-A - serv. div. comp'!K86</f>
        <v>101188976.41395998</v>
      </c>
      <c r="D85" s="25">
        <f>'Art. 9º-A - serv. div. comp'!I86</f>
        <v>260364405.28155416</v>
      </c>
      <c r="E85" s="26">
        <f>'9496'!P85</f>
        <v>217958928.10184699</v>
      </c>
      <c r="F85" s="26">
        <f>'9496'!Q85</f>
        <v>183828554.13648468</v>
      </c>
      <c r="G85" s="26">
        <f>'9496'!R85</f>
        <v>401787482.23833168</v>
      </c>
      <c r="H85" s="45"/>
      <c r="I85" s="45"/>
      <c r="J85" s="45"/>
      <c r="K85" s="27">
        <f>'Fluxo dív. garantidas - RRF'!C85</f>
        <v>42111723.649999991</v>
      </c>
      <c r="L85" s="27">
        <f>'Fluxo dív. garantidas - RRF'!B85</f>
        <v>116850920.02000001</v>
      </c>
      <c r="M85" s="27">
        <f>'Fluxo dív. garantidas - RRF'!D85</f>
        <v>158962643.67000002</v>
      </c>
      <c r="N85" s="63">
        <f>'Contratos fora RRF'!AS85</f>
        <v>1994968.7698127353</v>
      </c>
      <c r="O85" s="63">
        <f>'Contratos fora RRF'!AR85</f>
        <v>13782680.732840223</v>
      </c>
      <c r="P85" s="28">
        <f>'Contratos fora RRF'!AT85</f>
        <v>15777649.50265296</v>
      </c>
      <c r="Q85" s="30"/>
      <c r="R85" s="30"/>
      <c r="S85" s="30"/>
      <c r="T85" s="108">
        <f>'OC A CONTRATAR'!C85</f>
        <v>0</v>
      </c>
      <c r="U85" s="108">
        <f>'OC A CONTRATAR'!B85</f>
        <v>0</v>
      </c>
      <c r="V85" s="108">
        <f>'OC A CONTRATAR'!D85</f>
        <v>0</v>
      </c>
      <c r="W85" s="108">
        <f>'OC A CONTRATAR'!H85</f>
        <v>0</v>
      </c>
      <c r="X85" s="108">
        <f>'OC A CONTRATAR'!G85</f>
        <v>0</v>
      </c>
      <c r="Y85" s="108">
        <f>'OC A CONTRATAR'!I85</f>
        <v>0</v>
      </c>
      <c r="Z85" s="108">
        <f>'OC A CONTRATAR'!M85</f>
        <v>0</v>
      </c>
      <c r="AA85" s="108">
        <f>'OC A CONTRATAR'!L85</f>
        <v>0</v>
      </c>
      <c r="AB85" s="108">
        <f>'OC A CONTRATAR'!N85</f>
        <v>0</v>
      </c>
      <c r="AC85" s="108">
        <f>'OC A CONTRATAR'!X85</f>
        <v>0</v>
      </c>
      <c r="AD85" s="108">
        <f>'OC A CONTRATAR'!W85</f>
        <v>0</v>
      </c>
      <c r="AE85" s="108">
        <f>'OC A CONTRATAR'!Y85</f>
        <v>0</v>
      </c>
      <c r="AF85" s="64">
        <f t="shared" si="14"/>
        <v>421241049.38925391</v>
      </c>
      <c r="AG85" s="64">
        <f t="shared" si="15"/>
        <v>415651131.30328494</v>
      </c>
      <c r="AH85" s="64">
        <f t="shared" si="16"/>
        <v>836892180.69253886</v>
      </c>
      <c r="AJ85">
        <f t="shared" si="17"/>
        <v>2028</v>
      </c>
      <c r="AL85" s="6">
        <f t="shared" si="18"/>
        <v>0</v>
      </c>
      <c r="AM85" s="6">
        <f t="shared" si="19"/>
        <v>0</v>
      </c>
      <c r="AN85" s="6">
        <f t="shared" si="20"/>
        <v>0</v>
      </c>
    </row>
    <row r="86" spans="1:40">
      <c r="A86" s="62">
        <v>47088</v>
      </c>
      <c r="B86" s="25">
        <f>'Art. 9º-A - serv. div. comp'!J87</f>
        <v>159229827.113749</v>
      </c>
      <c r="C86" s="25">
        <f>'Art. 9º-A - serv. div. comp'!K87</f>
        <v>101776636.79122946</v>
      </c>
      <c r="D86" s="25">
        <f>'Art. 9º-A - serv. div. comp'!I87</f>
        <v>261006463.90497845</v>
      </c>
      <c r="E86" s="26">
        <f>'9496'!P86</f>
        <v>217823617.88995939</v>
      </c>
      <c r="F86" s="26">
        <f>'9496'!Q86</f>
        <v>184881948.39868101</v>
      </c>
      <c r="G86" s="26">
        <f>'9496'!R86</f>
        <v>402705566.28864038</v>
      </c>
      <c r="H86" s="45"/>
      <c r="I86" s="45"/>
      <c r="J86" s="45"/>
      <c r="K86" s="27">
        <f>'Fluxo dív. garantidas - RRF'!C86</f>
        <v>6977575.8200000003</v>
      </c>
      <c r="L86" s="27">
        <f>'Fluxo dív. garantidas - RRF'!B86</f>
        <v>2980542.71</v>
      </c>
      <c r="M86" s="27">
        <f>'Fluxo dív. garantidas - RRF'!D86</f>
        <v>9958118.5300000012</v>
      </c>
      <c r="N86" s="63">
        <f>'Contratos fora RRF'!AS86</f>
        <v>325499.23147690302</v>
      </c>
      <c r="O86" s="63">
        <f>'Contratos fora RRF'!AR86</f>
        <v>1610433.4132907391</v>
      </c>
      <c r="P86" s="28">
        <f>'Contratos fora RRF'!AT86</f>
        <v>1935932.644767642</v>
      </c>
      <c r="Q86" s="30"/>
      <c r="R86" s="30"/>
      <c r="S86" s="30"/>
      <c r="T86" s="108">
        <f>'OC A CONTRATAR'!C86</f>
        <v>16590014.0789828</v>
      </c>
      <c r="U86" s="108">
        <f>'OC A CONTRATAR'!B86</f>
        <v>0</v>
      </c>
      <c r="V86" s="108">
        <f>'OC A CONTRATAR'!D86</f>
        <v>16590014.0789828</v>
      </c>
      <c r="W86" s="108">
        <f>'OC A CONTRATAR'!H86</f>
        <v>3267041.3442165237</v>
      </c>
      <c r="X86" s="108">
        <f>'OC A CONTRATAR'!G86</f>
        <v>3063366.9104609955</v>
      </c>
      <c r="Y86" s="108">
        <f>'OC A CONTRATAR'!I86</f>
        <v>6330408.2546775192</v>
      </c>
      <c r="Z86" s="108">
        <f>'OC A CONTRATAR'!M86</f>
        <v>42801560.213238508</v>
      </c>
      <c r="AA86" s="108">
        <f>'OC A CONTRATAR'!L86</f>
        <v>27204607.101715628</v>
      </c>
      <c r="AB86" s="108">
        <f>'OC A CONTRATAR'!N86</f>
        <v>70006167.314954132</v>
      </c>
      <c r="AC86" s="108">
        <f>'OC A CONTRATAR'!X86</f>
        <v>102316638.14057797</v>
      </c>
      <c r="AD86" s="108">
        <f>'OC A CONTRATAR'!W86</f>
        <v>173000000</v>
      </c>
      <c r="AE86" s="108">
        <f>'OC A CONTRATAR'!Y86</f>
        <v>275316638.14057797</v>
      </c>
      <c r="AF86" s="64">
        <f t="shared" si="14"/>
        <v>549331773.832201</v>
      </c>
      <c r="AG86" s="64">
        <f t="shared" si="15"/>
        <v>494517535.32537782</v>
      </c>
      <c r="AH86" s="64">
        <f t="shared" si="16"/>
        <v>1043849309.1575789</v>
      </c>
      <c r="AJ86">
        <f t="shared" si="17"/>
        <v>2028</v>
      </c>
      <c r="AL86" s="6">
        <f t="shared" si="18"/>
        <v>0</v>
      </c>
      <c r="AM86" s="6">
        <f t="shared" si="19"/>
        <v>0</v>
      </c>
      <c r="AN86" s="6">
        <f t="shared" si="20"/>
        <v>0</v>
      </c>
    </row>
    <row r="87" spans="1:40">
      <c r="A87" s="62">
        <v>47119</v>
      </c>
      <c r="B87" s="25">
        <f>'Art. 9º-A - serv. div. comp'!J88</f>
        <v>165919348.6087743</v>
      </c>
      <c r="C87" s="25">
        <f>'Art. 9º-A - serv. div. comp'!K88</f>
        <v>106633151.02642739</v>
      </c>
      <c r="D87" s="25">
        <f>'Art. 9º-A - serv. div. comp'!I88</f>
        <v>272552499.63520169</v>
      </c>
      <c r="E87" s="26">
        <f>'9496'!P87</f>
        <v>217742978.04073128</v>
      </c>
      <c r="F87" s="26">
        <f>'9496'!Q87</f>
        <v>185955660.17437693</v>
      </c>
      <c r="G87" s="26">
        <f>'9496'!R87</f>
        <v>403698638.21510822</v>
      </c>
      <c r="H87" s="45"/>
      <c r="I87" s="45"/>
      <c r="J87" s="45"/>
      <c r="K87" s="27">
        <f>'Fluxo dív. garantidas - RRF'!C87</f>
        <v>7284526.8599999994</v>
      </c>
      <c r="L87" s="27">
        <f>'Fluxo dív. garantidas - RRF'!B87</f>
        <v>2980542.6999999997</v>
      </c>
      <c r="M87" s="27">
        <f>'Fluxo dív. garantidas - RRF'!D87</f>
        <v>10265069.559999999</v>
      </c>
      <c r="N87" s="63">
        <f>'Contratos fora RRF'!AS87</f>
        <v>61563205.459410042</v>
      </c>
      <c r="O87" s="63">
        <f>'Contratos fora RRF'!AR87</f>
        <v>69803592.194263473</v>
      </c>
      <c r="P87" s="28">
        <f>'Contratos fora RRF'!AT87</f>
        <v>131366797.65367351</v>
      </c>
      <c r="Q87" s="30"/>
      <c r="R87" s="30"/>
      <c r="S87" s="30"/>
      <c r="T87" s="108">
        <f>'OC A CONTRATAR'!C87</f>
        <v>0</v>
      </c>
      <c r="U87" s="108">
        <f>'OC A CONTRATAR'!B87</f>
        <v>0</v>
      </c>
      <c r="V87" s="108">
        <f>'OC A CONTRATAR'!D87</f>
        <v>0</v>
      </c>
      <c r="W87" s="108">
        <f>'OC A CONTRATAR'!H87</f>
        <v>0</v>
      </c>
      <c r="X87" s="108">
        <f>'OC A CONTRATAR'!G87</f>
        <v>0</v>
      </c>
      <c r="Y87" s="108">
        <f>'OC A CONTRATAR'!I87</f>
        <v>0</v>
      </c>
      <c r="Z87" s="108">
        <f>'OC A CONTRATAR'!M87</f>
        <v>0</v>
      </c>
      <c r="AA87" s="108">
        <f>'OC A CONTRATAR'!L87</f>
        <v>0</v>
      </c>
      <c r="AB87" s="108">
        <f>'OC A CONTRATAR'!N87</f>
        <v>0</v>
      </c>
      <c r="AC87" s="108">
        <f>'OC A CONTRATAR'!X87</f>
        <v>0</v>
      </c>
      <c r="AD87" s="108">
        <f>'OC A CONTRATAR'!W87</f>
        <v>0</v>
      </c>
      <c r="AE87" s="108">
        <f>'OC A CONTRATAR'!Y87</f>
        <v>0</v>
      </c>
      <c r="AF87" s="64">
        <f t="shared" si="14"/>
        <v>452510058.9689157</v>
      </c>
      <c r="AG87" s="64">
        <f t="shared" si="15"/>
        <v>365372946.0950678</v>
      </c>
      <c r="AH87" s="64">
        <f t="shared" si="16"/>
        <v>817883005.06398332</v>
      </c>
      <c r="AJ87">
        <f t="shared" si="17"/>
        <v>2029</v>
      </c>
      <c r="AL87" s="6">
        <f t="shared" si="18"/>
        <v>0</v>
      </c>
      <c r="AM87" s="6">
        <f t="shared" si="19"/>
        <v>0</v>
      </c>
      <c r="AN87" s="6">
        <f t="shared" si="20"/>
        <v>0</v>
      </c>
    </row>
    <row r="88" spans="1:40">
      <c r="A88" s="62">
        <v>47150</v>
      </c>
      <c r="B88" s="25">
        <f>'Art. 9º-A - serv. div. comp'!J89</f>
        <v>165972185.36118734</v>
      </c>
      <c r="C88" s="25">
        <f>'Art. 9º-A - serv. div. comp'!K89</f>
        <v>107252428.73811477</v>
      </c>
      <c r="D88" s="25">
        <f>'Art. 9º-A - serv. div. comp'!I89</f>
        <v>273224614.09930211</v>
      </c>
      <c r="E88" s="26">
        <f>'9496'!P88</f>
        <v>217712785.38491213</v>
      </c>
      <c r="F88" s="26">
        <f>'9496'!Q88</f>
        <v>187048875.97513258</v>
      </c>
      <c r="G88" s="26">
        <f>'9496'!R88</f>
        <v>404761661.36004472</v>
      </c>
      <c r="H88" s="45"/>
      <c r="I88" s="45"/>
      <c r="J88" s="45"/>
      <c r="K88" s="27">
        <f>'Fluxo dív. garantidas - RRF'!C88</f>
        <v>7264069.0299999993</v>
      </c>
      <c r="L88" s="27">
        <f>'Fluxo dív. garantidas - RRF'!B88</f>
        <v>2980542.6999999997</v>
      </c>
      <c r="M88" s="27">
        <f>'Fluxo dív. garantidas - RRF'!D88</f>
        <v>10244611.729999999</v>
      </c>
      <c r="N88" s="63">
        <f>'Contratos fora RRF'!AS88</f>
        <v>4037439.6812413265</v>
      </c>
      <c r="O88" s="63">
        <f>'Contratos fora RRF'!AR88</f>
        <v>9132760.2850689124</v>
      </c>
      <c r="P88" s="28">
        <f>'Contratos fora RRF'!AT88</f>
        <v>13170199.966310238</v>
      </c>
      <c r="Q88" s="30"/>
      <c r="R88" s="30"/>
      <c r="S88" s="30"/>
      <c r="T88" s="108">
        <f>'OC A CONTRATAR'!C88</f>
        <v>0</v>
      </c>
      <c r="U88" s="108">
        <f>'OC A CONTRATAR'!B88</f>
        <v>0</v>
      </c>
      <c r="V88" s="108">
        <f>'OC A CONTRATAR'!D88</f>
        <v>0</v>
      </c>
      <c r="W88" s="108">
        <f>'OC A CONTRATAR'!H88</f>
        <v>0</v>
      </c>
      <c r="X88" s="108">
        <f>'OC A CONTRATAR'!G88</f>
        <v>0</v>
      </c>
      <c r="Y88" s="108">
        <f>'OC A CONTRATAR'!I88</f>
        <v>0</v>
      </c>
      <c r="Z88" s="108">
        <f>'OC A CONTRATAR'!M88</f>
        <v>0</v>
      </c>
      <c r="AA88" s="108">
        <f>'OC A CONTRATAR'!L88</f>
        <v>0</v>
      </c>
      <c r="AB88" s="108">
        <f>'OC A CONTRATAR'!N88</f>
        <v>0</v>
      </c>
      <c r="AC88" s="108">
        <f>'OC A CONTRATAR'!X88</f>
        <v>0</v>
      </c>
      <c r="AD88" s="108">
        <f>'OC A CONTRATAR'!W88</f>
        <v>0</v>
      </c>
      <c r="AE88" s="108">
        <f>'OC A CONTRATAR'!Y88</f>
        <v>0</v>
      </c>
      <c r="AF88" s="64">
        <f t="shared" si="14"/>
        <v>394986479.45734078</v>
      </c>
      <c r="AG88" s="64">
        <f t="shared" si="15"/>
        <v>306414607.69831628</v>
      </c>
      <c r="AH88" s="64">
        <f t="shared" si="16"/>
        <v>701401087.15565705</v>
      </c>
      <c r="AJ88">
        <f t="shared" si="17"/>
        <v>2029</v>
      </c>
      <c r="AL88" s="6">
        <f t="shared" si="18"/>
        <v>0</v>
      </c>
      <c r="AM88" s="6">
        <f t="shared" si="19"/>
        <v>0</v>
      </c>
      <c r="AN88" s="6">
        <f t="shared" si="20"/>
        <v>0</v>
      </c>
    </row>
    <row r="89" spans="1:40">
      <c r="A89" s="62">
        <v>47178</v>
      </c>
      <c r="B89" s="25">
        <f>'Art. 9º-A - serv. div. comp'!J90</f>
        <v>166023083.05953008</v>
      </c>
      <c r="C89" s="25">
        <f>'Art. 9º-A - serv. div. comp'!K90</f>
        <v>107875302.93814081</v>
      </c>
      <c r="D89" s="25">
        <f>'Art. 9º-A - serv. div. comp'!I90</f>
        <v>273898385.99767089</v>
      </c>
      <c r="E89" s="26">
        <f>'9496'!P89</f>
        <v>217570307.99840379</v>
      </c>
      <c r="F89" s="26">
        <f>'9496'!Q89</f>
        <v>188121826.85477734</v>
      </c>
      <c r="G89" s="26">
        <f>'9496'!R89</f>
        <v>405692134.85318112</v>
      </c>
      <c r="H89" s="45"/>
      <c r="I89" s="45"/>
      <c r="J89" s="45"/>
      <c r="K89" s="27">
        <f>'Fluxo dív. garantidas - RRF'!C89</f>
        <v>45873928.059999995</v>
      </c>
      <c r="L89" s="27">
        <f>'Fluxo dív. garantidas - RRF'!B89</f>
        <v>129580542.7</v>
      </c>
      <c r="M89" s="27">
        <f>'Fluxo dív. garantidas - RRF'!D89</f>
        <v>175454470.75999999</v>
      </c>
      <c r="N89" s="63">
        <f>'Contratos fora RRF'!AS89</f>
        <v>295557.37102097803</v>
      </c>
      <c r="O89" s="63">
        <f>'Contratos fora RRF'!AR89</f>
        <v>1644153.609715035</v>
      </c>
      <c r="P89" s="28">
        <f>'Contratos fora RRF'!AT89</f>
        <v>1939710.980736013</v>
      </c>
      <c r="Q89" s="30"/>
      <c r="R89" s="30"/>
      <c r="S89" s="30"/>
      <c r="T89" s="108">
        <f>'OC A CONTRATAR'!C89</f>
        <v>0</v>
      </c>
      <c r="U89" s="108">
        <f>'OC A CONTRATAR'!B89</f>
        <v>0</v>
      </c>
      <c r="V89" s="108">
        <f>'OC A CONTRATAR'!D89</f>
        <v>0</v>
      </c>
      <c r="W89" s="108">
        <f>'OC A CONTRATAR'!H89</f>
        <v>0</v>
      </c>
      <c r="X89" s="108">
        <f>'OC A CONTRATAR'!G89</f>
        <v>0</v>
      </c>
      <c r="Y89" s="108">
        <f>'OC A CONTRATAR'!I89</f>
        <v>0</v>
      </c>
      <c r="Z89" s="108">
        <f>'OC A CONTRATAR'!M89</f>
        <v>0</v>
      </c>
      <c r="AA89" s="108">
        <f>'OC A CONTRATAR'!L89</f>
        <v>0</v>
      </c>
      <c r="AB89" s="108">
        <f>'OC A CONTRATAR'!N89</f>
        <v>0</v>
      </c>
      <c r="AC89" s="108">
        <f>'OC A CONTRATAR'!X89</f>
        <v>0</v>
      </c>
      <c r="AD89" s="108">
        <f>'OC A CONTRATAR'!W89</f>
        <v>0</v>
      </c>
      <c r="AE89" s="108">
        <f>'OC A CONTRATAR'!Y89</f>
        <v>0</v>
      </c>
      <c r="AF89" s="64">
        <f t="shared" si="14"/>
        <v>429762876.48895484</v>
      </c>
      <c r="AG89" s="64">
        <f t="shared" si="15"/>
        <v>427221826.10263318</v>
      </c>
      <c r="AH89" s="64">
        <f t="shared" si="16"/>
        <v>856984702.59158802</v>
      </c>
      <c r="AJ89">
        <f t="shared" si="17"/>
        <v>2029</v>
      </c>
      <c r="AL89" s="6">
        <f t="shared" si="18"/>
        <v>0</v>
      </c>
      <c r="AM89" s="6">
        <f t="shared" si="19"/>
        <v>0</v>
      </c>
      <c r="AN89" s="6">
        <f t="shared" si="20"/>
        <v>0</v>
      </c>
    </row>
    <row r="90" spans="1:40">
      <c r="A90" s="62">
        <v>47209</v>
      </c>
      <c r="B90" s="25">
        <f>'Art. 9º-A - serv. div. comp'!J91</f>
        <v>166072024.9042376</v>
      </c>
      <c r="C90" s="25">
        <f>'Art. 9º-A - serv. div. comp'!K91</f>
        <v>108501794.51330367</v>
      </c>
      <c r="D90" s="25">
        <f>'Art. 9º-A - serv. div. comp'!I91</f>
        <v>274573819.41754127</v>
      </c>
      <c r="E90" s="26">
        <f>'9496'!P90</f>
        <v>217537128.52655017</v>
      </c>
      <c r="F90" s="26">
        <f>'9496'!Q90</f>
        <v>189228887.01826754</v>
      </c>
      <c r="G90" s="26">
        <f>'9496'!R90</f>
        <v>406766015.54481769</v>
      </c>
      <c r="H90" s="45"/>
      <c r="I90" s="45"/>
      <c r="J90" s="45"/>
      <c r="K90" s="27">
        <f>'Fluxo dív. garantidas - RRF'!C90</f>
        <v>7312115.3299999991</v>
      </c>
      <c r="L90" s="27">
        <f>'Fluxo dív. garantidas - RRF'!B90</f>
        <v>2980542.6999999997</v>
      </c>
      <c r="M90" s="27">
        <f>'Fluxo dív. garantidas - RRF'!D90</f>
        <v>10292658.029999999</v>
      </c>
      <c r="N90" s="63">
        <f>'Contratos fora RRF'!AS90</f>
        <v>7118810.7594918814</v>
      </c>
      <c r="O90" s="63">
        <f>'Contratos fora RRF'!AR90</f>
        <v>10655608.132468466</v>
      </c>
      <c r="P90" s="28">
        <f>'Contratos fora RRF'!AT90</f>
        <v>17774418.891960345</v>
      </c>
      <c r="Q90" s="30"/>
      <c r="R90" s="30"/>
      <c r="S90" s="30"/>
      <c r="T90" s="108">
        <f>'OC A CONTRATAR'!C90</f>
        <v>0</v>
      </c>
      <c r="U90" s="108">
        <f>'OC A CONTRATAR'!B90</f>
        <v>0</v>
      </c>
      <c r="V90" s="108">
        <f>'OC A CONTRATAR'!D90</f>
        <v>0</v>
      </c>
      <c r="W90" s="108">
        <f>'OC A CONTRATAR'!H90</f>
        <v>0</v>
      </c>
      <c r="X90" s="108">
        <f>'OC A CONTRATAR'!G90</f>
        <v>0</v>
      </c>
      <c r="Y90" s="108">
        <f>'OC A CONTRATAR'!I90</f>
        <v>0</v>
      </c>
      <c r="Z90" s="108">
        <f>'OC A CONTRATAR'!M90</f>
        <v>0</v>
      </c>
      <c r="AA90" s="108">
        <f>'OC A CONTRATAR'!L90</f>
        <v>0</v>
      </c>
      <c r="AB90" s="108">
        <f>'OC A CONTRATAR'!N90</f>
        <v>0</v>
      </c>
      <c r="AC90" s="108">
        <f>'OC A CONTRATAR'!X90</f>
        <v>0</v>
      </c>
      <c r="AD90" s="108">
        <f>'OC A CONTRATAR'!W90</f>
        <v>0</v>
      </c>
      <c r="AE90" s="108">
        <f>'OC A CONTRATAR'!Y90</f>
        <v>0</v>
      </c>
      <c r="AF90" s="64">
        <f t="shared" si="14"/>
        <v>398040079.52027965</v>
      </c>
      <c r="AG90" s="64">
        <f t="shared" si="15"/>
        <v>311366832.36403966</v>
      </c>
      <c r="AH90" s="64">
        <f t="shared" si="16"/>
        <v>709406911.88431931</v>
      </c>
      <c r="AJ90">
        <f t="shared" si="17"/>
        <v>2029</v>
      </c>
      <c r="AL90" s="6">
        <f t="shared" si="18"/>
        <v>0</v>
      </c>
      <c r="AM90" s="6">
        <f t="shared" si="19"/>
        <v>0</v>
      </c>
      <c r="AN90" s="6">
        <f t="shared" si="20"/>
        <v>0</v>
      </c>
    </row>
    <row r="91" spans="1:40">
      <c r="A91" s="62">
        <v>47239</v>
      </c>
      <c r="B91" s="25">
        <f>'Art. 9º-A - serv. div. comp'!J92</f>
        <v>166118993.98452288</v>
      </c>
      <c r="C91" s="25">
        <f>'Art. 9º-A - serv. div. comp'!K92</f>
        <v>109131924.47170204</v>
      </c>
      <c r="D91" s="25">
        <f>'Art. 9º-A - serv. div. comp'!I92</f>
        <v>275250918.45622492</v>
      </c>
      <c r="E91" s="26">
        <f>'9496'!P91</f>
        <v>217382248.68744135</v>
      </c>
      <c r="F91" s="26">
        <f>'9496'!Q91</f>
        <v>190313226.85199577</v>
      </c>
      <c r="G91" s="26">
        <f>'9496'!R91</f>
        <v>407695475.53943712</v>
      </c>
      <c r="H91" s="45"/>
      <c r="I91" s="45"/>
      <c r="J91" s="45"/>
      <c r="K91" s="27">
        <f>'Fluxo dív. garantidas - RRF'!C91</f>
        <v>38585335.530000001</v>
      </c>
      <c r="L91" s="27">
        <f>'Fluxo dív. garantidas - RRF'!B91</f>
        <v>116961939.28000002</v>
      </c>
      <c r="M91" s="27">
        <f>'Fluxo dív. garantidas - RRF'!D91</f>
        <v>155547274.81</v>
      </c>
      <c r="N91" s="63">
        <f>'Contratos fora RRF'!AS91</f>
        <v>1637162.5002334765</v>
      </c>
      <c r="O91" s="63">
        <f>'Contratos fora RRF'!AR91</f>
        <v>13862327.719513601</v>
      </c>
      <c r="P91" s="28">
        <f>'Contratos fora RRF'!AT91</f>
        <v>15499490.219747076</v>
      </c>
      <c r="Q91" s="30"/>
      <c r="R91" s="30"/>
      <c r="S91" s="30"/>
      <c r="T91" s="108">
        <f>'OC A CONTRATAR'!C91</f>
        <v>0</v>
      </c>
      <c r="U91" s="108">
        <f>'OC A CONTRATAR'!B91</f>
        <v>0</v>
      </c>
      <c r="V91" s="108">
        <f>'OC A CONTRATAR'!D91</f>
        <v>0</v>
      </c>
      <c r="W91" s="108">
        <f>'OC A CONTRATAR'!H91</f>
        <v>0</v>
      </c>
      <c r="X91" s="108">
        <f>'OC A CONTRATAR'!G91</f>
        <v>0</v>
      </c>
      <c r="Y91" s="108">
        <f>'OC A CONTRATAR'!I91</f>
        <v>0</v>
      </c>
      <c r="Z91" s="108">
        <f>'OC A CONTRATAR'!M91</f>
        <v>0</v>
      </c>
      <c r="AA91" s="108">
        <f>'OC A CONTRATAR'!L91</f>
        <v>0</v>
      </c>
      <c r="AB91" s="108">
        <f>'OC A CONTRATAR'!N91</f>
        <v>0</v>
      </c>
      <c r="AC91" s="108">
        <f>'OC A CONTRATAR'!X91</f>
        <v>0</v>
      </c>
      <c r="AD91" s="108">
        <f>'OC A CONTRATAR'!W91</f>
        <v>0</v>
      </c>
      <c r="AE91" s="108">
        <f>'OC A CONTRATAR'!Y91</f>
        <v>0</v>
      </c>
      <c r="AF91" s="64">
        <f t="shared" si="14"/>
        <v>423723740.70219773</v>
      </c>
      <c r="AG91" s="64">
        <f t="shared" si="15"/>
        <v>430269418.32321143</v>
      </c>
      <c r="AH91" s="64">
        <f t="shared" si="16"/>
        <v>853993159.02540898</v>
      </c>
      <c r="AJ91">
        <f t="shared" si="17"/>
        <v>2029</v>
      </c>
      <c r="AL91" s="6">
        <f t="shared" si="18"/>
        <v>0</v>
      </c>
      <c r="AM91" s="6">
        <f t="shared" si="19"/>
        <v>0</v>
      </c>
      <c r="AN91" s="6">
        <f t="shared" si="20"/>
        <v>0</v>
      </c>
    </row>
    <row r="92" spans="1:40">
      <c r="A92" s="62">
        <v>47270</v>
      </c>
      <c r="B92" s="25">
        <f>'Art. 9º-A - serv. div. comp'!J93</f>
        <v>166163973.27769721</v>
      </c>
      <c r="C92" s="25">
        <f>'Art. 9º-A - serv. div. comp'!K93</f>
        <v>109765713.94344074</v>
      </c>
      <c r="D92" s="25">
        <f>'Art. 9º-A - serv. div. comp'!I93</f>
        <v>275929687.22113794</v>
      </c>
      <c r="E92" s="26">
        <f>'9496'!P92</f>
        <v>217341476.16514337</v>
      </c>
      <c r="F92" s="26">
        <f>'9496'!Q92</f>
        <v>191433182.97593746</v>
      </c>
      <c r="G92" s="26">
        <f>'9496'!R92</f>
        <v>408774659.14108086</v>
      </c>
      <c r="H92" s="45"/>
      <c r="I92" s="45"/>
      <c r="J92" s="45"/>
      <c r="K92" s="27">
        <f>'Fluxo dív. garantidas - RRF'!C92</f>
        <v>7183698.9199999999</v>
      </c>
      <c r="L92" s="27">
        <f>'Fluxo dív. garantidas - RRF'!B92</f>
        <v>2980542.6999999997</v>
      </c>
      <c r="M92" s="27">
        <f>'Fluxo dív. garantidas - RRF'!D92</f>
        <v>10164241.619999999</v>
      </c>
      <c r="N92" s="63">
        <f>'Contratos fora RRF'!AS92</f>
        <v>305741.65220727189</v>
      </c>
      <c r="O92" s="63">
        <f>'Contratos fora RRF'!AR92</f>
        <v>1678772.8667561579</v>
      </c>
      <c r="P92" s="28">
        <f>'Contratos fora RRF'!AT92</f>
        <v>1984514.5189634298</v>
      </c>
      <c r="Q92" s="30"/>
      <c r="R92" s="30"/>
      <c r="S92" s="30"/>
      <c r="T92" s="108">
        <f>'OC A CONTRATAR'!C92</f>
        <v>16464478.663705336</v>
      </c>
      <c r="U92" s="108">
        <f>'OC A CONTRATAR'!B92</f>
        <v>18576900</v>
      </c>
      <c r="V92" s="108">
        <f>'OC A CONTRATAR'!D92</f>
        <v>35041378.663705342</v>
      </c>
      <c r="W92" s="108">
        <f>'OC A CONTRATAR'!H92</f>
        <v>4693595.5385624319</v>
      </c>
      <c r="X92" s="108">
        <f>'OC A CONTRATAR'!G92</f>
        <v>4677133.5771276606</v>
      </c>
      <c r="Y92" s="108">
        <f>'OC A CONTRATAR'!I92</f>
        <v>9370729.1156900935</v>
      </c>
      <c r="Z92" s="108">
        <f>'OC A CONTRATAR'!M92</f>
        <v>41803201.376868784</v>
      </c>
      <c r="AA92" s="108">
        <f>'OC A CONTRATAR'!L92</f>
        <v>27204607.101715628</v>
      </c>
      <c r="AB92" s="108">
        <f>'OC A CONTRATAR'!N92</f>
        <v>69007808.478584409</v>
      </c>
      <c r="AC92" s="108">
        <f>'OC A CONTRATAR'!X92</f>
        <v>91504312.570010006</v>
      </c>
      <c r="AD92" s="108">
        <f>'OC A CONTRATAR'!W92</f>
        <v>173000000</v>
      </c>
      <c r="AE92" s="108">
        <f>'OC A CONTRATAR'!Y92</f>
        <v>264504312.57001001</v>
      </c>
      <c r="AF92" s="64">
        <f t="shared" si="14"/>
        <v>545460478.16419435</v>
      </c>
      <c r="AG92" s="64">
        <f t="shared" si="15"/>
        <v>529316853.16497755</v>
      </c>
      <c r="AH92" s="64">
        <f t="shared" si="16"/>
        <v>1074777331.3291721</v>
      </c>
      <c r="AJ92">
        <f t="shared" si="17"/>
        <v>2029</v>
      </c>
      <c r="AL92" s="6">
        <f t="shared" si="18"/>
        <v>0</v>
      </c>
      <c r="AM92" s="6">
        <f t="shared" si="19"/>
        <v>0</v>
      </c>
      <c r="AN92" s="6">
        <f t="shared" si="20"/>
        <v>0</v>
      </c>
    </row>
    <row r="93" spans="1:40">
      <c r="A93" s="62">
        <v>47300</v>
      </c>
      <c r="B93" s="25">
        <f>'Art. 9º-A - serv. div. comp'!J94</f>
        <v>166206945.64848655</v>
      </c>
      <c r="C93" s="25">
        <f>'Art. 9º-A - serv. div. comp'!K94</f>
        <v>110403184.18133873</v>
      </c>
      <c r="D93" s="25">
        <f>'Art. 9º-A - serv. div. comp'!I94</f>
        <v>276610129.82982528</v>
      </c>
      <c r="E93" s="26">
        <f>'9496'!P93</f>
        <v>217178554.77982524</v>
      </c>
      <c r="F93" s="26">
        <f>'9496'!Q93</f>
        <v>192530154.10475948</v>
      </c>
      <c r="G93" s="26">
        <f>'9496'!R93</f>
        <v>409708708.88458472</v>
      </c>
      <c r="H93" s="45"/>
      <c r="I93" s="45"/>
      <c r="J93" s="45"/>
      <c r="K93" s="27">
        <f>'Fluxo dív. garantidas - RRF'!C93</f>
        <v>7019486.9100000001</v>
      </c>
      <c r="L93" s="27">
        <f>'Fluxo dív. garantidas - RRF'!B93</f>
        <v>2980542.6999999997</v>
      </c>
      <c r="M93" s="27">
        <f>'Fluxo dív. garantidas - RRF'!D93</f>
        <v>10000029.609999999</v>
      </c>
      <c r="N93" s="63">
        <f>'Contratos fora RRF'!AS93</f>
        <v>58852180.089517422</v>
      </c>
      <c r="O93" s="63">
        <f>'Contratos fora RRF'!AR93</f>
        <v>69872406.544680715</v>
      </c>
      <c r="P93" s="28">
        <f>'Contratos fora RRF'!AT93</f>
        <v>128724586.63419813</v>
      </c>
      <c r="Q93" s="30"/>
      <c r="R93" s="30"/>
      <c r="S93" s="30"/>
      <c r="T93" s="108">
        <f>'OC A CONTRATAR'!C93</f>
        <v>0</v>
      </c>
      <c r="U93" s="108">
        <f>'OC A CONTRATAR'!B93</f>
        <v>0</v>
      </c>
      <c r="V93" s="108">
        <f>'OC A CONTRATAR'!D93</f>
        <v>0</v>
      </c>
      <c r="W93" s="108">
        <f>'OC A CONTRATAR'!H93</f>
        <v>0</v>
      </c>
      <c r="X93" s="108">
        <f>'OC A CONTRATAR'!G93</f>
        <v>0</v>
      </c>
      <c r="Y93" s="108">
        <f>'OC A CONTRATAR'!I93</f>
        <v>0</v>
      </c>
      <c r="Z93" s="108">
        <f>'OC A CONTRATAR'!M93</f>
        <v>0</v>
      </c>
      <c r="AA93" s="108">
        <f>'OC A CONTRATAR'!L93</f>
        <v>0</v>
      </c>
      <c r="AB93" s="108">
        <f>'OC A CONTRATAR'!N93</f>
        <v>0</v>
      </c>
      <c r="AC93" s="108">
        <f>'OC A CONTRATAR'!X93</f>
        <v>0</v>
      </c>
      <c r="AD93" s="108">
        <f>'OC A CONTRATAR'!W93</f>
        <v>0</v>
      </c>
      <c r="AE93" s="108">
        <f>'OC A CONTRATAR'!Y93</f>
        <v>0</v>
      </c>
      <c r="AF93" s="64">
        <f t="shared" si="14"/>
        <v>449257167.42782927</v>
      </c>
      <c r="AG93" s="64">
        <f t="shared" si="15"/>
        <v>375786287.53077894</v>
      </c>
      <c r="AH93" s="64">
        <f t="shared" si="16"/>
        <v>825043454.95860815</v>
      </c>
      <c r="AJ93">
        <f t="shared" si="17"/>
        <v>2029</v>
      </c>
      <c r="AL93" s="6">
        <f t="shared" si="18"/>
        <v>0</v>
      </c>
      <c r="AM93" s="6">
        <f t="shared" si="19"/>
        <v>0</v>
      </c>
      <c r="AN93" s="6">
        <f t="shared" si="20"/>
        <v>0</v>
      </c>
    </row>
    <row r="94" spans="1:40">
      <c r="A94" s="62">
        <v>47331</v>
      </c>
      <c r="B94" s="25">
        <f>'Art. 9º-A - serv. div. comp'!J95</f>
        <v>166247893.84834394</v>
      </c>
      <c r="C94" s="25">
        <f>'Art. 9º-A - serv. div. comp'!K95</f>
        <v>111044356.5616416</v>
      </c>
      <c r="D94" s="25">
        <f>'Art. 9º-A - serv. div. comp'!I95</f>
        <v>277292250.40998554</v>
      </c>
      <c r="E94" s="26">
        <f>'9496'!P94</f>
        <v>217070767.3176963</v>
      </c>
      <c r="F94" s="26">
        <f>'9496'!Q94</f>
        <v>193648283.24299783</v>
      </c>
      <c r="G94" s="26">
        <f>'9496'!R94</f>
        <v>410719050.5606941</v>
      </c>
      <c r="H94" s="45"/>
      <c r="I94" s="45"/>
      <c r="J94" s="45"/>
      <c r="K94" s="27">
        <f>'Fluxo dív. garantidas - RRF'!C94</f>
        <v>7057288.1300000008</v>
      </c>
      <c r="L94" s="27">
        <f>'Fluxo dív. garantidas - RRF'!B94</f>
        <v>2980542.6999999997</v>
      </c>
      <c r="M94" s="27">
        <f>'Fluxo dív. garantidas - RRF'!D94</f>
        <v>10037830.83</v>
      </c>
      <c r="N94" s="63">
        <f>'Contratos fora RRF'!AS94</f>
        <v>3747474.3860925529</v>
      </c>
      <c r="O94" s="63">
        <f>'Contratos fora RRF'!AR94</f>
        <v>9202610.1453139987</v>
      </c>
      <c r="P94" s="28">
        <f>'Contratos fora RRF'!AT94</f>
        <v>12950084.53140655</v>
      </c>
      <c r="Q94" s="30"/>
      <c r="R94" s="30"/>
      <c r="S94" s="30"/>
      <c r="T94" s="108">
        <f>'OC A CONTRATAR'!C94</f>
        <v>0</v>
      </c>
      <c r="U94" s="108">
        <f>'OC A CONTRATAR'!B94</f>
        <v>0</v>
      </c>
      <c r="V94" s="108">
        <f>'OC A CONTRATAR'!D94</f>
        <v>0</v>
      </c>
      <c r="W94" s="108">
        <f>'OC A CONTRATAR'!H94</f>
        <v>0</v>
      </c>
      <c r="X94" s="108">
        <f>'OC A CONTRATAR'!G94</f>
        <v>0</v>
      </c>
      <c r="Y94" s="108">
        <f>'OC A CONTRATAR'!I94</f>
        <v>0</v>
      </c>
      <c r="Z94" s="108">
        <f>'OC A CONTRATAR'!M94</f>
        <v>0</v>
      </c>
      <c r="AA94" s="108">
        <f>'OC A CONTRATAR'!L94</f>
        <v>0</v>
      </c>
      <c r="AB94" s="108">
        <f>'OC A CONTRATAR'!N94</f>
        <v>0</v>
      </c>
      <c r="AC94" s="108">
        <f>'OC A CONTRATAR'!X94</f>
        <v>0</v>
      </c>
      <c r="AD94" s="108">
        <f>'OC A CONTRATAR'!W94</f>
        <v>0</v>
      </c>
      <c r="AE94" s="108">
        <f>'OC A CONTRATAR'!Y94</f>
        <v>0</v>
      </c>
      <c r="AF94" s="64">
        <f t="shared" si="14"/>
        <v>394123423.68213278</v>
      </c>
      <c r="AG94" s="64">
        <f t="shared" si="15"/>
        <v>316875792.64995342</v>
      </c>
      <c r="AH94" s="64">
        <f t="shared" si="16"/>
        <v>710999216.33208621</v>
      </c>
      <c r="AJ94">
        <f t="shared" si="17"/>
        <v>2029</v>
      </c>
      <c r="AL94" s="6">
        <f t="shared" si="18"/>
        <v>0</v>
      </c>
      <c r="AM94" s="6">
        <f t="shared" si="19"/>
        <v>0</v>
      </c>
      <c r="AN94" s="6">
        <f t="shared" si="20"/>
        <v>0</v>
      </c>
    </row>
    <row r="95" spans="1:40">
      <c r="A95" s="62">
        <v>47362</v>
      </c>
      <c r="B95" s="25">
        <f>'Art. 9º-A - serv. div. comp'!J96</f>
        <v>166286800.51475754</v>
      </c>
      <c r="C95" s="25">
        <f>'Art. 9º-A - serv. div. comp'!K96</f>
        <v>111689252.58473906</v>
      </c>
      <c r="D95" s="25">
        <f>'Art. 9º-A - serv. div. comp'!I96</f>
        <v>277976053.0994966</v>
      </c>
      <c r="E95" s="26">
        <f>'9496'!P95</f>
        <v>217018372.14523339</v>
      </c>
      <c r="F95" s="26">
        <f>'9496'!Q95</f>
        <v>194787865.52162454</v>
      </c>
      <c r="G95" s="26">
        <f>'9496'!R95</f>
        <v>411806237.66685796</v>
      </c>
      <c r="H95" s="45"/>
      <c r="I95" s="45"/>
      <c r="J95" s="45"/>
      <c r="K95" s="27">
        <f>'Fluxo dív. garantidas - RRF'!C95</f>
        <v>44321117.879999995</v>
      </c>
      <c r="L95" s="27">
        <f>'Fluxo dív. garantidas - RRF'!B95</f>
        <v>129580542.7</v>
      </c>
      <c r="M95" s="27">
        <f>'Fluxo dív. garantidas - RRF'!D95</f>
        <v>173901660.57999998</v>
      </c>
      <c r="N95" s="63">
        <f>'Contratos fora RRF'!AS95</f>
        <v>301247.50015399995</v>
      </c>
      <c r="O95" s="63">
        <f>'Contratos fora RRF'!AR95</f>
        <v>1714249.348938473</v>
      </c>
      <c r="P95" s="28">
        <f>'Contratos fora RRF'!AT95</f>
        <v>2015496.849092473</v>
      </c>
      <c r="Q95" s="30"/>
      <c r="R95" s="30"/>
      <c r="S95" s="30"/>
      <c r="T95" s="108">
        <f>'OC A CONTRATAR'!C95</f>
        <v>0</v>
      </c>
      <c r="U95" s="108">
        <f>'OC A CONTRATAR'!B95</f>
        <v>0</v>
      </c>
      <c r="V95" s="108">
        <f>'OC A CONTRATAR'!D95</f>
        <v>0</v>
      </c>
      <c r="W95" s="108">
        <f>'OC A CONTRATAR'!H95</f>
        <v>0</v>
      </c>
      <c r="X95" s="108">
        <f>'OC A CONTRATAR'!G95</f>
        <v>0</v>
      </c>
      <c r="Y95" s="108">
        <f>'OC A CONTRATAR'!I95</f>
        <v>0</v>
      </c>
      <c r="Z95" s="108">
        <f>'OC A CONTRATAR'!M95</f>
        <v>0</v>
      </c>
      <c r="AA95" s="108">
        <f>'OC A CONTRATAR'!L95</f>
        <v>0</v>
      </c>
      <c r="AB95" s="108">
        <f>'OC A CONTRATAR'!N95</f>
        <v>0</v>
      </c>
      <c r="AC95" s="108">
        <f>'OC A CONTRATAR'!X95</f>
        <v>0</v>
      </c>
      <c r="AD95" s="108">
        <f>'OC A CONTRATAR'!W95</f>
        <v>0</v>
      </c>
      <c r="AE95" s="108">
        <f>'OC A CONTRATAR'!Y95</f>
        <v>0</v>
      </c>
      <c r="AF95" s="64">
        <f t="shared" si="14"/>
        <v>427927538.04014492</v>
      </c>
      <c r="AG95" s="64">
        <f t="shared" si="15"/>
        <v>437771910.15530205</v>
      </c>
      <c r="AH95" s="64">
        <f t="shared" si="16"/>
        <v>865699448.19544697</v>
      </c>
      <c r="AJ95">
        <f t="shared" si="17"/>
        <v>2029</v>
      </c>
      <c r="AL95" s="6">
        <f t="shared" si="18"/>
        <v>0</v>
      </c>
      <c r="AM95" s="6">
        <f t="shared" si="19"/>
        <v>0</v>
      </c>
      <c r="AN95" s="6">
        <f t="shared" si="20"/>
        <v>0</v>
      </c>
    </row>
    <row r="96" spans="1:40">
      <c r="A96" s="62">
        <v>47392</v>
      </c>
      <c r="B96" s="25">
        <f>'Art. 9º-A - serv. div. comp'!J97</f>
        <v>166323648.17055491</v>
      </c>
      <c r="C96" s="25">
        <f>'Art. 9º-A - serv. div. comp'!K97</f>
        <v>112337893.87588504</v>
      </c>
      <c r="D96" s="25">
        <f>'Art. 9º-A - serv. div. comp'!I97</f>
        <v>278661542.04643995</v>
      </c>
      <c r="E96" s="26">
        <f>'9496'!P96</f>
        <v>216843154.54949516</v>
      </c>
      <c r="F96" s="26">
        <f>'9496'!Q96</f>
        <v>195904060.01518303</v>
      </c>
      <c r="G96" s="26">
        <f>'9496'!R96</f>
        <v>412747214.56467819</v>
      </c>
      <c r="H96" s="45"/>
      <c r="I96" s="45"/>
      <c r="J96" s="45"/>
      <c r="K96" s="27">
        <f>'Fluxo dív. garantidas - RRF'!C96</f>
        <v>6704012.9800000004</v>
      </c>
      <c r="L96" s="27">
        <f>'Fluxo dív. garantidas - RRF'!B96</f>
        <v>2980542.6999999997</v>
      </c>
      <c r="M96" s="27">
        <f>'Fluxo dív. garantidas - RRF'!D96</f>
        <v>9684555.6799999997</v>
      </c>
      <c r="N96" s="63">
        <f>'Contratos fora RRF'!AS96</f>
        <v>6848379.920167001</v>
      </c>
      <c r="O96" s="63">
        <f>'Contratos fora RRF'!AR96</f>
        <v>10726313.944142712</v>
      </c>
      <c r="P96" s="28">
        <f>'Contratos fora RRF'!AT96</f>
        <v>17574693.864309713</v>
      </c>
      <c r="Q96" s="30"/>
      <c r="R96" s="30"/>
      <c r="S96" s="30"/>
      <c r="T96" s="108">
        <f>'OC A CONTRATAR'!C96</f>
        <v>0</v>
      </c>
      <c r="U96" s="108">
        <f>'OC A CONTRATAR'!B96</f>
        <v>0</v>
      </c>
      <c r="V96" s="108">
        <f>'OC A CONTRATAR'!D96</f>
        <v>0</v>
      </c>
      <c r="W96" s="108">
        <f>'OC A CONTRATAR'!H96</f>
        <v>0</v>
      </c>
      <c r="X96" s="108">
        <f>'OC A CONTRATAR'!G96</f>
        <v>0</v>
      </c>
      <c r="Y96" s="108">
        <f>'OC A CONTRATAR'!I96</f>
        <v>0</v>
      </c>
      <c r="Z96" s="108">
        <f>'OC A CONTRATAR'!M96</f>
        <v>0</v>
      </c>
      <c r="AA96" s="108">
        <f>'OC A CONTRATAR'!L96</f>
        <v>0</v>
      </c>
      <c r="AB96" s="108">
        <f>'OC A CONTRATAR'!N96</f>
        <v>0</v>
      </c>
      <c r="AC96" s="108">
        <f>'OC A CONTRATAR'!X96</f>
        <v>0</v>
      </c>
      <c r="AD96" s="108">
        <f>'OC A CONTRATAR'!W96</f>
        <v>0</v>
      </c>
      <c r="AE96" s="108">
        <f>'OC A CONTRATAR'!Y96</f>
        <v>0</v>
      </c>
      <c r="AF96" s="64">
        <f t="shared" si="14"/>
        <v>396719195.62021714</v>
      </c>
      <c r="AG96" s="64">
        <f t="shared" si="15"/>
        <v>321948810.53521079</v>
      </c>
      <c r="AH96" s="64">
        <f t="shared" si="16"/>
        <v>718668006.15542769</v>
      </c>
      <c r="AJ96">
        <f t="shared" si="17"/>
        <v>2029</v>
      </c>
      <c r="AL96" s="6">
        <f t="shared" si="18"/>
        <v>0</v>
      </c>
      <c r="AM96" s="6">
        <f t="shared" si="19"/>
        <v>0</v>
      </c>
      <c r="AN96" s="6">
        <f t="shared" si="20"/>
        <v>0</v>
      </c>
    </row>
    <row r="97" spans="1:40">
      <c r="A97" s="62">
        <v>47423</v>
      </c>
      <c r="B97" s="25">
        <f>'Art. 9º-A - serv. div. comp'!J98</f>
        <v>166358419.22320288</v>
      </c>
      <c r="C97" s="25">
        <f>'Art. 9º-A - serv. div. comp'!K98</f>
        <v>112990302.18592358</v>
      </c>
      <c r="D97" s="25">
        <f>'Art. 9º-A - serv. div. comp'!I98</f>
        <v>279348721.40912646</v>
      </c>
      <c r="E97" s="26">
        <f>'9496'!P97</f>
        <v>216782853.19001099</v>
      </c>
      <c r="F97" s="26">
        <f>'9496'!Q97</f>
        <v>197056917.09899294</v>
      </c>
      <c r="G97" s="26">
        <f>'9496'!R97</f>
        <v>413839770.28900397</v>
      </c>
      <c r="H97" s="45"/>
      <c r="I97" s="45"/>
      <c r="J97" s="45"/>
      <c r="K97" s="27">
        <f>'Fluxo dív. garantidas - RRF'!C97</f>
        <v>36728727.019999996</v>
      </c>
      <c r="L97" s="27">
        <f>'Fluxo dív. garantidas - RRF'!B97</f>
        <v>116961939.28000002</v>
      </c>
      <c r="M97" s="27">
        <f>'Fluxo dív. garantidas - RRF'!D97</f>
        <v>153690666.30000001</v>
      </c>
      <c r="N97" s="63">
        <f>'Contratos fora RRF'!AS97</f>
        <v>1365456.1950226421</v>
      </c>
      <c r="O97" s="63">
        <f>'Contratos fora RRF'!AR97</f>
        <v>13933405.646388628</v>
      </c>
      <c r="P97" s="28">
        <f>'Contratos fora RRF'!AT97</f>
        <v>15298861.84141127</v>
      </c>
      <c r="Q97" s="30"/>
      <c r="R97" s="30"/>
      <c r="S97" s="30"/>
      <c r="T97" s="108">
        <f>'OC A CONTRATAR'!C97</f>
        <v>0</v>
      </c>
      <c r="U97" s="108">
        <f>'OC A CONTRATAR'!B97</f>
        <v>0</v>
      </c>
      <c r="V97" s="108">
        <f>'OC A CONTRATAR'!D97</f>
        <v>0</v>
      </c>
      <c r="W97" s="108">
        <f>'OC A CONTRATAR'!H97</f>
        <v>0</v>
      </c>
      <c r="X97" s="108">
        <f>'OC A CONTRATAR'!G97</f>
        <v>0</v>
      </c>
      <c r="Y97" s="108">
        <f>'OC A CONTRATAR'!I97</f>
        <v>0</v>
      </c>
      <c r="Z97" s="108">
        <f>'OC A CONTRATAR'!M97</f>
        <v>0</v>
      </c>
      <c r="AA97" s="108">
        <f>'OC A CONTRATAR'!L97</f>
        <v>0</v>
      </c>
      <c r="AB97" s="108">
        <f>'OC A CONTRATAR'!N97</f>
        <v>0</v>
      </c>
      <c r="AC97" s="108">
        <f>'OC A CONTRATAR'!X97</f>
        <v>0</v>
      </c>
      <c r="AD97" s="108">
        <f>'OC A CONTRATAR'!W97</f>
        <v>0</v>
      </c>
      <c r="AE97" s="108">
        <f>'OC A CONTRATAR'!Y97</f>
        <v>0</v>
      </c>
      <c r="AF97" s="64">
        <f t="shared" si="14"/>
        <v>421235455.62823647</v>
      </c>
      <c r="AG97" s="64">
        <f t="shared" si="15"/>
        <v>440942564.2113052</v>
      </c>
      <c r="AH97" s="64">
        <f t="shared" si="16"/>
        <v>862178019.83954155</v>
      </c>
      <c r="AJ97">
        <f t="shared" si="17"/>
        <v>2029</v>
      </c>
      <c r="AL97" s="6">
        <f t="shared" si="18"/>
        <v>0</v>
      </c>
      <c r="AM97" s="6">
        <f t="shared" si="19"/>
        <v>0</v>
      </c>
      <c r="AN97" s="6">
        <f t="shared" si="20"/>
        <v>0</v>
      </c>
    </row>
    <row r="98" spans="1:40">
      <c r="A98" s="62">
        <v>47453</v>
      </c>
      <c r="B98" s="25">
        <f>'Art. 9º-A - serv. div. comp'!J99</f>
        <v>166391095.96410361</v>
      </c>
      <c r="C98" s="25">
        <f>'Art. 9º-A - serv. div. comp'!K99</f>
        <v>113646499.39201775</v>
      </c>
      <c r="D98" s="25">
        <f>'Art. 9º-A - serv. div. comp'!I99</f>
        <v>280037595.35612136</v>
      </c>
      <c r="E98" s="26">
        <f>'9496'!P98</f>
        <v>216599279.84981072</v>
      </c>
      <c r="F98" s="26">
        <f>'9496'!Q98</f>
        <v>198186113.95730081</v>
      </c>
      <c r="G98" s="26">
        <f>'9496'!R98</f>
        <v>414785393.8071115</v>
      </c>
      <c r="H98" s="45"/>
      <c r="I98" s="45"/>
      <c r="J98" s="45"/>
      <c r="K98" s="27">
        <f>'Fluxo dív. garantidas - RRF'!C98</f>
        <v>6921711.6100000003</v>
      </c>
      <c r="L98" s="27">
        <f>'Fluxo dív. garantidas - RRF'!B98</f>
        <v>2980542.6999999997</v>
      </c>
      <c r="M98" s="27">
        <f>'Fluxo dív. garantidas - RRF'!D98</f>
        <v>9902254.3100000005</v>
      </c>
      <c r="N98" s="63">
        <f>'Contratos fora RRF'!AS98</f>
        <v>259541.42007771292</v>
      </c>
      <c r="O98" s="63">
        <f>'Contratos fora RRF'!AR98</f>
        <v>1750223.035975964</v>
      </c>
      <c r="P98" s="28">
        <f>'Contratos fora RRF'!AT98</f>
        <v>2009764.456053677</v>
      </c>
      <c r="Q98" s="30"/>
      <c r="R98" s="30"/>
      <c r="S98" s="30"/>
      <c r="T98" s="108">
        <f>'OC A CONTRATAR'!C98</f>
        <v>16080475.557946676</v>
      </c>
      <c r="U98" s="108">
        <f>'OC A CONTRATAR'!B98</f>
        <v>18576900</v>
      </c>
      <c r="V98" s="108">
        <f>'OC A CONTRATAR'!D98</f>
        <v>34657375.557946675</v>
      </c>
      <c r="W98" s="108">
        <f>'OC A CONTRATAR'!H98</f>
        <v>4597979.1774909161</v>
      </c>
      <c r="X98" s="108">
        <f>'OC A CONTRATAR'!G98</f>
        <v>4677133.5771276606</v>
      </c>
      <c r="Y98" s="108">
        <f>'OC A CONTRATAR'!I98</f>
        <v>9275112.7546185777</v>
      </c>
      <c r="Z98" s="108">
        <f>'OC A CONTRATAR'!M98</f>
        <v>41207309.600291468</v>
      </c>
      <c r="AA98" s="108">
        <f>'OC A CONTRATAR'!L98</f>
        <v>27204607.101715628</v>
      </c>
      <c r="AB98" s="108">
        <f>'OC A CONTRATAR'!N98</f>
        <v>68411916.702007085</v>
      </c>
      <c r="AC98" s="108">
        <f>'OC A CONTRATAR'!X98</f>
        <v>85957103.072537988</v>
      </c>
      <c r="AD98" s="108">
        <f>'OC A CONTRATAR'!W98</f>
        <v>173000000</v>
      </c>
      <c r="AE98" s="108">
        <f>'OC A CONTRATAR'!Y98</f>
        <v>258957103.07253799</v>
      </c>
      <c r="AF98" s="64">
        <f t="shared" si="14"/>
        <v>538014496.25225914</v>
      </c>
      <c r="AG98" s="64">
        <f t="shared" si="15"/>
        <v>540022019.76413774</v>
      </c>
      <c r="AH98" s="64">
        <f t="shared" si="16"/>
        <v>1078036516.0163968</v>
      </c>
      <c r="AJ98">
        <f t="shared" si="17"/>
        <v>2029</v>
      </c>
      <c r="AL98" s="6">
        <f t="shared" si="18"/>
        <v>0</v>
      </c>
      <c r="AM98" s="6">
        <f t="shared" si="19"/>
        <v>0</v>
      </c>
      <c r="AN98" s="6">
        <f t="shared" si="20"/>
        <v>0</v>
      </c>
    </row>
    <row r="99" spans="1:40">
      <c r="A99" s="62">
        <v>47484</v>
      </c>
      <c r="B99" s="25">
        <f>'Art. 9º-A - serv. div. comp'!J100</f>
        <v>170758124.54072678</v>
      </c>
      <c r="C99" s="25">
        <f>'Art. 9º-A - serv. div. comp'!K100</f>
        <v>117285002.30450761</v>
      </c>
      <c r="D99" s="25">
        <f>'Art. 9º-A - serv. div. comp'!I100</f>
        <v>288043126.84523439</v>
      </c>
      <c r="E99" s="26">
        <f>'9496'!P99</f>
        <v>216471164.20420596</v>
      </c>
      <c r="F99" s="26">
        <f>'9496'!Q99</f>
        <v>199337090.3840338</v>
      </c>
      <c r="G99" s="26">
        <f>'9496'!R99</f>
        <v>415808254.58823979</v>
      </c>
      <c r="H99" s="45"/>
      <c r="I99" s="45"/>
      <c r="J99" s="45"/>
      <c r="K99" s="27">
        <f>'Fluxo dív. garantidas - RRF'!C99</f>
        <v>6882136.1099999994</v>
      </c>
      <c r="L99" s="27">
        <f>'Fluxo dív. garantidas - RRF'!B99</f>
        <v>2980717.61</v>
      </c>
      <c r="M99" s="27">
        <f>'Fluxo dív. garantidas - RRF'!D99</f>
        <v>9862853.7199999988</v>
      </c>
      <c r="N99" s="63">
        <f>'Contratos fora RRF'!AS99</f>
        <v>58071492.034988753</v>
      </c>
      <c r="O99" s="63">
        <f>'Contratos fora RRF'!AR99</f>
        <v>70001138.174533397</v>
      </c>
      <c r="P99" s="28">
        <f>'Contratos fora RRF'!AT99</f>
        <v>128072630.20952216</v>
      </c>
      <c r="Q99" s="30"/>
      <c r="R99" s="30"/>
      <c r="S99" s="30"/>
      <c r="T99" s="108">
        <f>'OC A CONTRATAR'!C99</f>
        <v>0</v>
      </c>
      <c r="U99" s="108">
        <f>'OC A CONTRATAR'!B99</f>
        <v>0</v>
      </c>
      <c r="V99" s="108">
        <f>'OC A CONTRATAR'!D99</f>
        <v>0</v>
      </c>
      <c r="W99" s="108">
        <f>'OC A CONTRATAR'!H99</f>
        <v>0</v>
      </c>
      <c r="X99" s="108">
        <f>'OC A CONTRATAR'!G99</f>
        <v>0</v>
      </c>
      <c r="Y99" s="108">
        <f>'OC A CONTRATAR'!I99</f>
        <v>0</v>
      </c>
      <c r="Z99" s="108">
        <f>'OC A CONTRATAR'!M99</f>
        <v>0</v>
      </c>
      <c r="AA99" s="108">
        <f>'OC A CONTRATAR'!L99</f>
        <v>0</v>
      </c>
      <c r="AB99" s="108">
        <f>'OC A CONTRATAR'!N99</f>
        <v>0</v>
      </c>
      <c r="AC99" s="108">
        <f>'OC A CONTRATAR'!X99</f>
        <v>0</v>
      </c>
      <c r="AD99" s="108">
        <f>'OC A CONTRATAR'!W99</f>
        <v>0</v>
      </c>
      <c r="AE99" s="108">
        <f>'OC A CONTRATAR'!Y99</f>
        <v>0</v>
      </c>
      <c r="AF99" s="64">
        <f t="shared" ref="AF99:AF122" si="21">B99+E99+K99+N99+Q99+H99+T99+W99+Z99+AC99</f>
        <v>452182916.88992155</v>
      </c>
      <c r="AG99" s="64">
        <f t="shared" ref="AG99:AG122" si="22">C99+F99+L99+O99+R99+I99+U99+X99+AA99+AD99</f>
        <v>389603948.47307479</v>
      </c>
      <c r="AH99" s="64">
        <f t="shared" ref="AH99:AH122" si="23">D99+G99+M99+P99+S99+J99+V99+Y99+AB99+AE99</f>
        <v>841786865.36299634</v>
      </c>
      <c r="AJ99">
        <f t="shared" ref="AJ99:AJ122" si="24">YEAR(A99)</f>
        <v>2030</v>
      </c>
      <c r="AL99" s="6">
        <f t="shared" si="18"/>
        <v>0</v>
      </c>
      <c r="AM99" s="6">
        <f t="shared" si="19"/>
        <v>0</v>
      </c>
      <c r="AN99" s="6">
        <f t="shared" si="20"/>
        <v>0</v>
      </c>
    </row>
    <row r="100" spans="1:40">
      <c r="A100" s="62">
        <v>47515</v>
      </c>
      <c r="B100" s="25">
        <f>'Art. 9º-A - serv. div. comp'!J101</f>
        <v>170787299.98544356</v>
      </c>
      <c r="C100" s="25">
        <f>'Art. 9º-A - serv. div. comp'!K101</f>
        <v>117966141.21059117</v>
      </c>
      <c r="D100" s="25">
        <f>'Art. 9º-A - serv. div. comp'!I101</f>
        <v>288753441.19603473</v>
      </c>
      <c r="E100" s="26">
        <f>'9496'!P100</f>
        <v>216394190.53986287</v>
      </c>
      <c r="F100" s="26">
        <f>'9496'!Q100</f>
        <v>200508974.3518579</v>
      </c>
      <c r="G100" s="26">
        <f>'9496'!R100</f>
        <v>416903164.89172077</v>
      </c>
      <c r="H100" s="45"/>
      <c r="I100" s="45"/>
      <c r="J100" s="45"/>
      <c r="K100" s="27">
        <f>'Fluxo dív. garantidas - RRF'!C100</f>
        <v>7034428.4299999997</v>
      </c>
      <c r="L100" s="27">
        <f>'Fluxo dív. garantidas - RRF'!B100</f>
        <v>2980892.51</v>
      </c>
      <c r="M100" s="27">
        <f>'Fluxo dív. garantidas - RRF'!D100</f>
        <v>10015320.939999999</v>
      </c>
      <c r="N100" s="63">
        <f>'Contratos fora RRF'!AS100</f>
        <v>3593144.3855813397</v>
      </c>
      <c r="O100" s="63">
        <f>'Contratos fora RRF'!AR100</f>
        <v>9287123.7162283771</v>
      </c>
      <c r="P100" s="28">
        <f>'Contratos fora RRF'!AT100</f>
        <v>12880268.101809716</v>
      </c>
      <c r="Q100" s="30"/>
      <c r="R100" s="30"/>
      <c r="S100" s="30"/>
      <c r="T100" s="108">
        <f>'OC A CONTRATAR'!C100</f>
        <v>0</v>
      </c>
      <c r="U100" s="108">
        <f>'OC A CONTRATAR'!B100</f>
        <v>0</v>
      </c>
      <c r="V100" s="108">
        <f>'OC A CONTRATAR'!D100</f>
        <v>0</v>
      </c>
      <c r="W100" s="108">
        <f>'OC A CONTRATAR'!H100</f>
        <v>0</v>
      </c>
      <c r="X100" s="108">
        <f>'OC A CONTRATAR'!G100</f>
        <v>0</v>
      </c>
      <c r="Y100" s="108">
        <f>'OC A CONTRATAR'!I100</f>
        <v>0</v>
      </c>
      <c r="Z100" s="108">
        <f>'OC A CONTRATAR'!M100</f>
        <v>0</v>
      </c>
      <c r="AA100" s="108">
        <f>'OC A CONTRATAR'!L100</f>
        <v>0</v>
      </c>
      <c r="AB100" s="108">
        <f>'OC A CONTRATAR'!N100</f>
        <v>0</v>
      </c>
      <c r="AC100" s="108">
        <f>'OC A CONTRATAR'!X100</f>
        <v>0</v>
      </c>
      <c r="AD100" s="108">
        <f>'OC A CONTRATAR'!W100</f>
        <v>0</v>
      </c>
      <c r="AE100" s="108">
        <f>'OC A CONTRATAR'!Y100</f>
        <v>0</v>
      </c>
      <c r="AF100" s="64">
        <f t="shared" si="21"/>
        <v>397809063.34088778</v>
      </c>
      <c r="AG100" s="64">
        <f t="shared" si="22"/>
        <v>330743131.78867745</v>
      </c>
      <c r="AH100" s="64">
        <f t="shared" si="23"/>
        <v>728552195.12956524</v>
      </c>
      <c r="AJ100">
        <f t="shared" si="24"/>
        <v>2030</v>
      </c>
      <c r="AL100" s="6">
        <f t="shared" si="18"/>
        <v>0</v>
      </c>
      <c r="AM100" s="6">
        <f t="shared" si="19"/>
        <v>0</v>
      </c>
      <c r="AN100" s="6">
        <f t="shared" si="20"/>
        <v>0</v>
      </c>
    </row>
    <row r="101" spans="1:40">
      <c r="A101" s="62">
        <v>47543</v>
      </c>
      <c r="B101" s="25">
        <f>'Art. 9º-A - serv. div. comp'!J102</f>
        <v>170814271.31482494</v>
      </c>
      <c r="C101" s="25">
        <f>'Art. 9º-A - serv. div. comp'!K102</f>
        <v>118651235.86719918</v>
      </c>
      <c r="D101" s="25">
        <f>'Art. 9º-A - serv. div. comp'!I102</f>
        <v>289465507.18202412</v>
      </c>
      <c r="E101" s="26">
        <f>'9496'!P101</f>
        <v>216202414.36652055</v>
      </c>
      <c r="F101" s="26">
        <f>'9496'!Q101</f>
        <v>201659135.12821069</v>
      </c>
      <c r="G101" s="26">
        <f>'9496'!R101</f>
        <v>417861549.49473125</v>
      </c>
      <c r="H101" s="45"/>
      <c r="I101" s="45"/>
      <c r="J101" s="45"/>
      <c r="K101" s="27">
        <f>'Fluxo dív. garantidas - RRF'!C101</f>
        <v>39955734.18</v>
      </c>
      <c r="L101" s="27">
        <f>'Fluxo dív. garantidas - RRF'!B101</f>
        <v>129897567.41</v>
      </c>
      <c r="M101" s="27">
        <f>'Fluxo dív. garantidas - RRF'!D101</f>
        <v>169853301.59</v>
      </c>
      <c r="N101" s="63">
        <f>'Contratos fora RRF'!AS101</f>
        <v>212059.49421783793</v>
      </c>
      <c r="O101" s="63">
        <f>'Contratos fora RRF'!AR101</f>
        <v>1786706.605163221</v>
      </c>
      <c r="P101" s="28">
        <f>'Contratos fora RRF'!AT101</f>
        <v>1998766.0993810589</v>
      </c>
      <c r="Q101" s="30"/>
      <c r="R101" s="30"/>
      <c r="S101" s="30"/>
      <c r="T101" s="108">
        <f>'OC A CONTRATAR'!C101</f>
        <v>0</v>
      </c>
      <c r="U101" s="108">
        <f>'OC A CONTRATAR'!B101</f>
        <v>0</v>
      </c>
      <c r="V101" s="108">
        <f>'OC A CONTRATAR'!D101</f>
        <v>0</v>
      </c>
      <c r="W101" s="108">
        <f>'OC A CONTRATAR'!H101</f>
        <v>0</v>
      </c>
      <c r="X101" s="108">
        <f>'OC A CONTRATAR'!G101</f>
        <v>0</v>
      </c>
      <c r="Y101" s="108">
        <f>'OC A CONTRATAR'!I101</f>
        <v>0</v>
      </c>
      <c r="Z101" s="108">
        <f>'OC A CONTRATAR'!M101</f>
        <v>0</v>
      </c>
      <c r="AA101" s="108">
        <f>'OC A CONTRATAR'!L101</f>
        <v>0</v>
      </c>
      <c r="AB101" s="108">
        <f>'OC A CONTRATAR'!N101</f>
        <v>0</v>
      </c>
      <c r="AC101" s="108">
        <f>'OC A CONTRATAR'!X101</f>
        <v>0</v>
      </c>
      <c r="AD101" s="108">
        <f>'OC A CONTRATAR'!W101</f>
        <v>0</v>
      </c>
      <c r="AE101" s="108">
        <f>'OC A CONTRATAR'!Y101</f>
        <v>0</v>
      </c>
      <c r="AF101" s="64">
        <f t="shared" si="21"/>
        <v>427184479.35556328</v>
      </c>
      <c r="AG101" s="64">
        <f t="shared" si="22"/>
        <v>451994645.01057303</v>
      </c>
      <c r="AH101" s="64">
        <f t="shared" si="23"/>
        <v>879179124.36613655</v>
      </c>
      <c r="AJ101">
        <f t="shared" si="24"/>
        <v>2030</v>
      </c>
      <c r="AL101" s="6">
        <f t="shared" si="18"/>
        <v>0</v>
      </c>
      <c r="AM101" s="6">
        <f t="shared" si="19"/>
        <v>0</v>
      </c>
      <c r="AN101" s="6">
        <f t="shared" si="20"/>
        <v>0</v>
      </c>
    </row>
    <row r="102" spans="1:40">
      <c r="A102" s="62">
        <v>47574</v>
      </c>
      <c r="B102" s="25">
        <f>'Art. 9º-A - serv. div. comp'!J103</f>
        <v>170839019.87517115</v>
      </c>
      <c r="C102" s="25">
        <f>'Art. 9º-A - serv. div. comp'!K103</f>
        <v>119340309.24756399</v>
      </c>
      <c r="D102" s="25">
        <f>'Art. 9º-A - serv. div. comp'!I103</f>
        <v>290179329.12273514</v>
      </c>
      <c r="E102" s="26">
        <f>'9496'!P102</f>
        <v>216121783.33155328</v>
      </c>
      <c r="F102" s="26">
        <f>'9496'!Q102</f>
        <v>202845859.70364588</v>
      </c>
      <c r="G102" s="26">
        <f>'9496'!R102</f>
        <v>418967643.03519917</v>
      </c>
      <c r="H102" s="45"/>
      <c r="I102" s="45"/>
      <c r="J102" s="45"/>
      <c r="K102" s="27">
        <f>'Fluxo dív. garantidas - RRF'!C102</f>
        <v>7003450.5</v>
      </c>
      <c r="L102" s="27">
        <f>'Fluxo dív. garantidas - RRF'!B102</f>
        <v>2981242.3</v>
      </c>
      <c r="M102" s="27">
        <f>'Fluxo dív. garantidas - RRF'!D102</f>
        <v>9984692.8000000007</v>
      </c>
      <c r="N102" s="63">
        <f>'Contratos fora RRF'!AS102</f>
        <v>6591949.7589809811</v>
      </c>
      <c r="O102" s="63">
        <f>'Contratos fora RRF'!AR102</f>
        <v>10829106.239077736</v>
      </c>
      <c r="P102" s="28">
        <f>'Contratos fora RRF'!AT102</f>
        <v>17421055.998058718</v>
      </c>
      <c r="Q102" s="30"/>
      <c r="R102" s="30"/>
      <c r="S102" s="30"/>
      <c r="T102" s="108">
        <f>'OC A CONTRATAR'!C102</f>
        <v>0</v>
      </c>
      <c r="U102" s="108">
        <f>'OC A CONTRATAR'!B102</f>
        <v>0</v>
      </c>
      <c r="V102" s="108">
        <f>'OC A CONTRATAR'!D102</f>
        <v>0</v>
      </c>
      <c r="W102" s="108">
        <f>'OC A CONTRATAR'!H102</f>
        <v>0</v>
      </c>
      <c r="X102" s="108">
        <f>'OC A CONTRATAR'!G102</f>
        <v>0</v>
      </c>
      <c r="Y102" s="108">
        <f>'OC A CONTRATAR'!I102</f>
        <v>0</v>
      </c>
      <c r="Z102" s="108">
        <f>'OC A CONTRATAR'!M102</f>
        <v>0</v>
      </c>
      <c r="AA102" s="108">
        <f>'OC A CONTRATAR'!L102</f>
        <v>0</v>
      </c>
      <c r="AB102" s="108">
        <f>'OC A CONTRATAR'!N102</f>
        <v>0</v>
      </c>
      <c r="AC102" s="108">
        <f>'OC A CONTRATAR'!X102</f>
        <v>0</v>
      </c>
      <c r="AD102" s="108">
        <f>'OC A CONTRATAR'!W102</f>
        <v>0</v>
      </c>
      <c r="AE102" s="108">
        <f>'OC A CONTRATAR'!Y102</f>
        <v>0</v>
      </c>
      <c r="AF102" s="64">
        <f t="shared" si="21"/>
        <v>400556203.46570539</v>
      </c>
      <c r="AG102" s="64">
        <f t="shared" si="22"/>
        <v>335996517.49028766</v>
      </c>
      <c r="AH102" s="64">
        <f t="shared" si="23"/>
        <v>736552720.95599294</v>
      </c>
      <c r="AJ102">
        <f t="shared" si="24"/>
        <v>2030</v>
      </c>
      <c r="AL102" s="6">
        <f t="shared" si="18"/>
        <v>0</v>
      </c>
      <c r="AM102" s="6">
        <f t="shared" si="19"/>
        <v>0</v>
      </c>
      <c r="AN102" s="6">
        <f t="shared" si="20"/>
        <v>0</v>
      </c>
    </row>
    <row r="103" spans="1:40">
      <c r="A103" s="62">
        <v>47604</v>
      </c>
      <c r="B103" s="25">
        <f>'Art. 9º-A - serv. div. comp'!J104</f>
        <v>170861526.89001611</v>
      </c>
      <c r="C103" s="25">
        <f>'Art. 9º-A - serv. div. comp'!K104</f>
        <v>120033384.45833567</v>
      </c>
      <c r="D103" s="25">
        <f>'Art. 9º-A - serv. div. comp'!I104</f>
        <v>290894911.34835178</v>
      </c>
      <c r="E103" s="26">
        <f>'9496'!P103</f>
        <v>215916754.75116006</v>
      </c>
      <c r="F103" s="26">
        <f>'9496'!Q103</f>
        <v>204008228.9869481</v>
      </c>
      <c r="G103" s="26">
        <f>'9496'!R103</f>
        <v>419924983.73810816</v>
      </c>
      <c r="H103" s="45"/>
      <c r="I103" s="45"/>
      <c r="J103" s="45"/>
      <c r="K103" s="27">
        <f>'Fluxo dív. garantidas - RRF'!C103</f>
        <v>33362899.909999996</v>
      </c>
      <c r="L103" s="27">
        <f>'Fluxo dív. garantidas - RRF'!B103</f>
        <v>117437736.27</v>
      </c>
      <c r="M103" s="27">
        <f>'Fluxo dív. garantidas - RRF'!D103</f>
        <v>150800636.18000001</v>
      </c>
      <c r="N103" s="63">
        <f>'Contratos fora RRF'!AS103</f>
        <v>1015479.7634811933</v>
      </c>
      <c r="O103" s="63">
        <f>'Contratos fora RRF'!AR103</f>
        <v>14057718.038446337</v>
      </c>
      <c r="P103" s="28">
        <f>'Contratos fora RRF'!AT103</f>
        <v>15073197.801927529</v>
      </c>
      <c r="Q103" s="30"/>
      <c r="R103" s="30"/>
      <c r="S103" s="30"/>
      <c r="T103" s="108">
        <f>'OC A CONTRATAR'!C103</f>
        <v>0</v>
      </c>
      <c r="U103" s="108">
        <f>'OC A CONTRATAR'!B103</f>
        <v>0</v>
      </c>
      <c r="V103" s="108">
        <f>'OC A CONTRATAR'!D103</f>
        <v>0</v>
      </c>
      <c r="W103" s="108">
        <f>'OC A CONTRATAR'!H103</f>
        <v>0</v>
      </c>
      <c r="X103" s="108">
        <f>'OC A CONTRATAR'!G103</f>
        <v>0</v>
      </c>
      <c r="Y103" s="108">
        <f>'OC A CONTRATAR'!I103</f>
        <v>0</v>
      </c>
      <c r="Z103" s="108">
        <f>'OC A CONTRATAR'!M103</f>
        <v>0</v>
      </c>
      <c r="AA103" s="108">
        <f>'OC A CONTRATAR'!L103</f>
        <v>0</v>
      </c>
      <c r="AB103" s="108">
        <f>'OC A CONTRATAR'!N103</f>
        <v>0</v>
      </c>
      <c r="AC103" s="108">
        <f>'OC A CONTRATAR'!X103</f>
        <v>0</v>
      </c>
      <c r="AD103" s="108">
        <f>'OC A CONTRATAR'!W103</f>
        <v>0</v>
      </c>
      <c r="AE103" s="108">
        <f>'OC A CONTRATAR'!Y103</f>
        <v>0</v>
      </c>
      <c r="AF103" s="64">
        <f t="shared" si="21"/>
        <v>421156661.31465739</v>
      </c>
      <c r="AG103" s="64">
        <f t="shared" si="22"/>
        <v>455537067.75373006</v>
      </c>
      <c r="AH103" s="64">
        <f t="shared" si="23"/>
        <v>876693729.06838751</v>
      </c>
      <c r="AJ103">
        <f t="shared" si="24"/>
        <v>2030</v>
      </c>
      <c r="AL103" s="6">
        <f t="shared" si="18"/>
        <v>0</v>
      </c>
      <c r="AM103" s="6">
        <f t="shared" si="19"/>
        <v>0</v>
      </c>
      <c r="AN103" s="6">
        <f t="shared" si="20"/>
        <v>0</v>
      </c>
    </row>
    <row r="104" spans="1:40">
      <c r="A104" s="62">
        <v>47635</v>
      </c>
      <c r="B104" s="25">
        <f>'Art. 9º-A - serv. div. comp'!J105</f>
        <v>170881773.45937884</v>
      </c>
      <c r="C104" s="25">
        <f>'Art. 9º-A - serv. div. comp'!K105</f>
        <v>120730484.740358</v>
      </c>
      <c r="D104" s="25">
        <f>'Art. 9º-A - serv. div. comp'!I105</f>
        <v>291612258.19973683</v>
      </c>
      <c r="E104" s="26">
        <f>'9496'!P104</f>
        <v>215827761.73787248</v>
      </c>
      <c r="F104" s="26">
        <f>'9496'!Q104</f>
        <v>205208777.52037257</v>
      </c>
      <c r="G104" s="26">
        <f>'9496'!R104</f>
        <v>421036539.25824505</v>
      </c>
      <c r="H104" s="45"/>
      <c r="I104" s="45"/>
      <c r="J104" s="45"/>
      <c r="K104" s="27">
        <f>'Fluxo dív. garantidas - RRF'!C104</f>
        <v>7134981.6099999994</v>
      </c>
      <c r="L104" s="27">
        <f>'Fluxo dív. garantidas - RRF'!B104</f>
        <v>2981592.11</v>
      </c>
      <c r="M104" s="27">
        <f>'Fluxo dív. garantidas - RRF'!D104</f>
        <v>10116573.719999999</v>
      </c>
      <c r="N104" s="63">
        <f>'Contratos fora RRF'!AS104</f>
        <v>223180.79272723896</v>
      </c>
      <c r="O104" s="63">
        <f>'Contratos fora RRF'!AR104</f>
        <v>1824047.9547925191</v>
      </c>
      <c r="P104" s="28">
        <f>'Contratos fora RRF'!AT104</f>
        <v>2047228.7475197581</v>
      </c>
      <c r="Q104" s="30"/>
      <c r="R104" s="30"/>
      <c r="S104" s="30"/>
      <c r="T104" s="108">
        <f>'OC A CONTRATAR'!C104</f>
        <v>15535578.189415101</v>
      </c>
      <c r="U104" s="108">
        <f>'OC A CONTRATAR'!B104</f>
        <v>18576900</v>
      </c>
      <c r="V104" s="108">
        <f>'OC A CONTRATAR'!D104</f>
        <v>34112478.189415105</v>
      </c>
      <c r="W104" s="108">
        <f>'OC A CONTRATAR'!H104</f>
        <v>4958799.8113725297</v>
      </c>
      <c r="X104" s="108">
        <f>'OC A CONTRATAR'!G104</f>
        <v>5240075.4375927923</v>
      </c>
      <c r="Y104" s="108">
        <f>'OC A CONTRATAR'!I104</f>
        <v>10198875.248965321</v>
      </c>
      <c r="Z104" s="108">
        <f>'OC A CONTRATAR'!M104</f>
        <v>40192325.386928461</v>
      </c>
      <c r="AA104" s="108">
        <f>'OC A CONTRATAR'!L104</f>
        <v>27204607.101715628</v>
      </c>
      <c r="AB104" s="108">
        <f>'OC A CONTRATAR'!N104</f>
        <v>67396932.488644093</v>
      </c>
      <c r="AC104" s="108">
        <f>'OC A CONTRATAR'!X104</f>
        <v>75490364.728709012</v>
      </c>
      <c r="AD104" s="108">
        <f>'OC A CONTRATAR'!W104</f>
        <v>173000000</v>
      </c>
      <c r="AE104" s="108">
        <f>'OC A CONTRATAR'!Y104</f>
        <v>248490364.72870901</v>
      </c>
      <c r="AF104" s="64">
        <f t="shared" si="21"/>
        <v>530244765.7164036</v>
      </c>
      <c r="AG104" s="64">
        <f t="shared" si="22"/>
        <v>554766484.86483145</v>
      </c>
      <c r="AH104" s="64">
        <f t="shared" si="23"/>
        <v>1085011250.5812352</v>
      </c>
      <c r="AJ104">
        <f t="shared" si="24"/>
        <v>2030</v>
      </c>
      <c r="AL104" s="6">
        <f t="shared" si="18"/>
        <v>0</v>
      </c>
      <c r="AM104" s="6">
        <f t="shared" si="19"/>
        <v>0</v>
      </c>
      <c r="AN104" s="6">
        <f t="shared" si="20"/>
        <v>0</v>
      </c>
    </row>
    <row r="105" spans="1:40">
      <c r="A105" s="62">
        <v>47665</v>
      </c>
      <c r="B105" s="25">
        <f>'Art. 9º-A - serv. div. comp'!J106</f>
        <v>170899740.5590106</v>
      </c>
      <c r="C105" s="25">
        <f>'Art. 9º-A - serv. div. comp'!K106</f>
        <v>121431633.46944675</v>
      </c>
      <c r="D105" s="25">
        <f>'Art. 9º-A - serv. div. comp'!I106</f>
        <v>292331374.02845734</v>
      </c>
      <c r="E105" s="26">
        <f>'9496'!P105</f>
        <v>215613920.33633825</v>
      </c>
      <c r="F105" s="26">
        <f>'9496'!Q105</f>
        <v>206384687.0509007</v>
      </c>
      <c r="G105" s="26">
        <f>'9496'!R105</f>
        <v>421998607.38723898</v>
      </c>
      <c r="H105" s="45"/>
      <c r="I105" s="45"/>
      <c r="J105" s="45"/>
      <c r="K105" s="27">
        <f>'Fluxo dív. garantidas - RRF'!C105</f>
        <v>6571220.459999999</v>
      </c>
      <c r="L105" s="27">
        <f>'Fluxo dív. garantidas - RRF'!B105</f>
        <v>2981766.9999999995</v>
      </c>
      <c r="M105" s="27">
        <f>'Fluxo dív. garantidas - RRF'!D105</f>
        <v>9552987.459999999</v>
      </c>
      <c r="N105" s="63">
        <f>'Contratos fora RRF'!AS105</f>
        <v>55691983.711650409</v>
      </c>
      <c r="O105" s="63">
        <f>'Contratos fora RRF'!AR105</f>
        <v>70416505.520554081</v>
      </c>
      <c r="P105" s="28">
        <f>'Contratos fora RRF'!AT105</f>
        <v>126108489.23220448</v>
      </c>
      <c r="Q105" s="30"/>
      <c r="R105" s="30"/>
      <c r="S105" s="30"/>
      <c r="T105" s="108">
        <f>'OC A CONTRATAR'!C105</f>
        <v>0</v>
      </c>
      <c r="U105" s="108">
        <f>'OC A CONTRATAR'!B105</f>
        <v>0</v>
      </c>
      <c r="V105" s="108">
        <f>'OC A CONTRATAR'!D105</f>
        <v>0</v>
      </c>
      <c r="W105" s="108">
        <f>'OC A CONTRATAR'!H105</f>
        <v>0</v>
      </c>
      <c r="X105" s="108">
        <f>'OC A CONTRATAR'!G105</f>
        <v>0</v>
      </c>
      <c r="Y105" s="108">
        <f>'OC A CONTRATAR'!I105</f>
        <v>0</v>
      </c>
      <c r="Z105" s="108">
        <f>'OC A CONTRATAR'!M105</f>
        <v>0</v>
      </c>
      <c r="AA105" s="108">
        <f>'OC A CONTRATAR'!L105</f>
        <v>0</v>
      </c>
      <c r="AB105" s="108">
        <f>'OC A CONTRATAR'!N105</f>
        <v>0</v>
      </c>
      <c r="AC105" s="108">
        <f>'OC A CONTRATAR'!X105</f>
        <v>0</v>
      </c>
      <c r="AD105" s="108">
        <f>'OC A CONTRATAR'!W105</f>
        <v>0</v>
      </c>
      <c r="AE105" s="108">
        <f>'OC A CONTRATAR'!Y105</f>
        <v>0</v>
      </c>
      <c r="AF105" s="64">
        <f t="shared" si="21"/>
        <v>448776865.06699926</v>
      </c>
      <c r="AG105" s="64">
        <f t="shared" si="22"/>
        <v>401214593.04090154</v>
      </c>
      <c r="AH105" s="64">
        <f t="shared" si="23"/>
        <v>849991458.10790086</v>
      </c>
      <c r="AJ105">
        <f t="shared" si="24"/>
        <v>2030</v>
      </c>
      <c r="AL105" s="6">
        <f t="shared" si="18"/>
        <v>0</v>
      </c>
      <c r="AM105" s="6">
        <f t="shared" si="19"/>
        <v>0</v>
      </c>
      <c r="AN105" s="6">
        <f t="shared" si="20"/>
        <v>0</v>
      </c>
    </row>
    <row r="106" spans="1:40">
      <c r="A106" s="62">
        <v>47696</v>
      </c>
      <c r="B106" s="25">
        <f>'Art. 9º-A - serv. div. comp'!J107</f>
        <v>170915409.03963715</v>
      </c>
      <c r="C106" s="25">
        <f>'Art. 9º-A - serv. div. comp'!K107</f>
        <v>122136854.15717429</v>
      </c>
      <c r="D106" s="25">
        <f>'Art. 9º-A - serv. div. comp'!I107</f>
        <v>293052263.19681144</v>
      </c>
      <c r="E106" s="26">
        <f>'9496'!P106</f>
        <v>215455978.82492378</v>
      </c>
      <c r="F106" s="26">
        <f>'9496'!Q106</f>
        <v>207583277.12813208</v>
      </c>
      <c r="G106" s="26">
        <f>'9496'!R106</f>
        <v>423039255.95305586</v>
      </c>
      <c r="H106" s="45"/>
      <c r="I106" s="45"/>
      <c r="J106" s="45"/>
      <c r="K106" s="27">
        <f>'Fluxo dív. garantidas - RRF'!C106</f>
        <v>6942240.5200000005</v>
      </c>
      <c r="L106" s="27">
        <f>'Fluxo dív. garantidas - RRF'!B106</f>
        <v>2981941.9</v>
      </c>
      <c r="M106" s="27">
        <f>'Fluxo dív. garantidas - RRF'!D106</f>
        <v>9924182.4199999999</v>
      </c>
      <c r="N106" s="63">
        <f>'Contratos fora RRF'!AS106</f>
        <v>3329003.6318186554</v>
      </c>
      <c r="O106" s="63">
        <f>'Contratos fora RRF'!AR106</f>
        <v>9399837.905999789</v>
      </c>
      <c r="P106" s="28">
        <f>'Contratos fora RRF'!AT106</f>
        <v>12728841.537818445</v>
      </c>
      <c r="Q106" s="30"/>
      <c r="R106" s="30"/>
      <c r="S106" s="30"/>
      <c r="T106" s="108">
        <f>'OC A CONTRATAR'!C106</f>
        <v>0</v>
      </c>
      <c r="U106" s="108">
        <f>'OC A CONTRATAR'!B106</f>
        <v>0</v>
      </c>
      <c r="V106" s="108">
        <f>'OC A CONTRATAR'!D106</f>
        <v>0</v>
      </c>
      <c r="W106" s="108">
        <f>'OC A CONTRATAR'!H106</f>
        <v>0</v>
      </c>
      <c r="X106" s="108">
        <f>'OC A CONTRATAR'!G106</f>
        <v>0</v>
      </c>
      <c r="Y106" s="108">
        <f>'OC A CONTRATAR'!I106</f>
        <v>0</v>
      </c>
      <c r="Z106" s="108">
        <f>'OC A CONTRATAR'!M106</f>
        <v>0</v>
      </c>
      <c r="AA106" s="108">
        <f>'OC A CONTRATAR'!L106</f>
        <v>0</v>
      </c>
      <c r="AB106" s="108">
        <f>'OC A CONTRATAR'!N106</f>
        <v>0</v>
      </c>
      <c r="AC106" s="108">
        <f>'OC A CONTRATAR'!X106</f>
        <v>0</v>
      </c>
      <c r="AD106" s="108">
        <f>'OC A CONTRATAR'!W106</f>
        <v>0</v>
      </c>
      <c r="AE106" s="108">
        <f>'OC A CONTRATAR'!Y106</f>
        <v>0</v>
      </c>
      <c r="AF106" s="64">
        <f t="shared" si="21"/>
        <v>396642632.01637959</v>
      </c>
      <c r="AG106" s="64">
        <f t="shared" si="22"/>
        <v>342101911.09130609</v>
      </c>
      <c r="AH106" s="64">
        <f t="shared" si="23"/>
        <v>738744543.10768569</v>
      </c>
      <c r="AJ106">
        <f t="shared" si="24"/>
        <v>2030</v>
      </c>
      <c r="AL106" s="6">
        <f t="shared" si="18"/>
        <v>0</v>
      </c>
      <c r="AM106" s="6">
        <f t="shared" si="19"/>
        <v>0</v>
      </c>
      <c r="AN106" s="6">
        <f t="shared" si="20"/>
        <v>0</v>
      </c>
    </row>
    <row r="107" spans="1:40">
      <c r="A107" s="62">
        <v>47727</v>
      </c>
      <c r="B107" s="25">
        <f>'Art. 9º-A - serv. div. comp'!J108</f>
        <v>170928759.62619716</v>
      </c>
      <c r="C107" s="25">
        <f>'Art. 9º-A - serv. div. comp'!K108</f>
        <v>122846170.45165765</v>
      </c>
      <c r="D107" s="25">
        <f>'Art. 9º-A - serv. div. comp'!I108</f>
        <v>293774930.07785481</v>
      </c>
      <c r="E107" s="26">
        <f>'9496'!P107</f>
        <v>215354190.93546674</v>
      </c>
      <c r="F107" s="26">
        <f>'9496'!Q107</f>
        <v>208804864.1207605</v>
      </c>
      <c r="G107" s="26">
        <f>'9496'!R107</f>
        <v>424159055.05622721</v>
      </c>
      <c r="H107" s="45"/>
      <c r="I107" s="45"/>
      <c r="J107" s="45"/>
      <c r="K107" s="27">
        <f>'Fluxo dív. garantidas - RRF'!C107</f>
        <v>38440319.089999996</v>
      </c>
      <c r="L107" s="27">
        <f>'Fluxo dív. garantidas - RRF'!B107</f>
        <v>130531616.78999999</v>
      </c>
      <c r="M107" s="27">
        <f>'Fluxo dív. garantidas - RRF'!D107</f>
        <v>168971935.88</v>
      </c>
      <c r="N107" s="63">
        <f>'Contratos fora RRF'!AS107</f>
        <v>188879.28955463105</v>
      </c>
      <c r="O107" s="63">
        <f>'Contratos fora RRF'!AR107</f>
        <v>1862677.6070914781</v>
      </c>
      <c r="P107" s="28">
        <f>'Contratos fora RRF'!AT107</f>
        <v>2051556.8966461092</v>
      </c>
      <c r="Q107" s="30"/>
      <c r="R107" s="30"/>
      <c r="S107" s="30"/>
      <c r="T107" s="108">
        <f>'OC A CONTRATAR'!C107</f>
        <v>0</v>
      </c>
      <c r="U107" s="108">
        <f>'OC A CONTRATAR'!B107</f>
        <v>0</v>
      </c>
      <c r="V107" s="108">
        <f>'OC A CONTRATAR'!D107</f>
        <v>0</v>
      </c>
      <c r="W107" s="108">
        <f>'OC A CONTRATAR'!H107</f>
        <v>0</v>
      </c>
      <c r="X107" s="108">
        <f>'OC A CONTRATAR'!G107</f>
        <v>0</v>
      </c>
      <c r="Y107" s="108">
        <f>'OC A CONTRATAR'!I107</f>
        <v>0</v>
      </c>
      <c r="Z107" s="108">
        <f>'OC A CONTRATAR'!M107</f>
        <v>0</v>
      </c>
      <c r="AA107" s="108">
        <f>'OC A CONTRATAR'!L107</f>
        <v>0</v>
      </c>
      <c r="AB107" s="108">
        <f>'OC A CONTRATAR'!N107</f>
        <v>0</v>
      </c>
      <c r="AC107" s="108">
        <f>'OC A CONTRATAR'!X107</f>
        <v>0</v>
      </c>
      <c r="AD107" s="108">
        <f>'OC A CONTRATAR'!W107</f>
        <v>0</v>
      </c>
      <c r="AE107" s="108">
        <f>'OC A CONTRATAR'!Y107</f>
        <v>0</v>
      </c>
      <c r="AF107" s="64">
        <f t="shared" si="21"/>
        <v>424912148.9412185</v>
      </c>
      <c r="AG107" s="64">
        <f t="shared" si="22"/>
        <v>464045328.96950966</v>
      </c>
      <c r="AH107" s="64">
        <f t="shared" si="23"/>
        <v>888957477.91072822</v>
      </c>
      <c r="AJ107">
        <f t="shared" si="24"/>
        <v>2030</v>
      </c>
      <c r="AL107" s="6">
        <f t="shared" si="18"/>
        <v>0</v>
      </c>
      <c r="AM107" s="6">
        <f t="shared" si="19"/>
        <v>0</v>
      </c>
      <c r="AN107" s="6">
        <f t="shared" si="20"/>
        <v>0</v>
      </c>
    </row>
    <row r="108" spans="1:40">
      <c r="A108" s="62">
        <v>47757</v>
      </c>
      <c r="B108" s="25">
        <f>'Art. 9º-A - serv. div. comp'!J109</f>
        <v>170939772.9170754</v>
      </c>
      <c r="C108" s="25">
        <f>'Art. 9º-A - serv. div. comp'!K109</f>
        <v>123559606.13835144</v>
      </c>
      <c r="D108" s="25">
        <f>'Art. 9º-A - serv. div. comp'!I109</f>
        <v>294499379.05542684</v>
      </c>
      <c r="E108" s="26">
        <f>'9496'!P108</f>
        <v>215126877.79547855</v>
      </c>
      <c r="F108" s="26">
        <f>'9496'!Q108</f>
        <v>210001380.33564731</v>
      </c>
      <c r="G108" s="26">
        <f>'9496'!R108</f>
        <v>425128258.13112587</v>
      </c>
      <c r="H108" s="45"/>
      <c r="I108" s="45"/>
      <c r="J108" s="45"/>
      <c r="K108" s="27">
        <f>'Fluxo dív. garantidas - RRF'!C108</f>
        <v>6609226.5599999996</v>
      </c>
      <c r="L108" s="27">
        <f>'Fluxo dív. garantidas - RRF'!B108</f>
        <v>2982291.6999999997</v>
      </c>
      <c r="M108" s="27">
        <f>'Fluxo dív. garantidas - RRF'!D108</f>
        <v>9591518.2599999998</v>
      </c>
      <c r="N108" s="63">
        <f>'Contratos fora RRF'!AS108</f>
        <v>6377284.7321111588</v>
      </c>
      <c r="O108" s="63">
        <f>'Contratos fora RRF'!AR108</f>
        <v>10950861.221434977</v>
      </c>
      <c r="P108" s="28">
        <f>'Contratos fora RRF'!AT108</f>
        <v>17328145.953546137</v>
      </c>
      <c r="Q108" s="30"/>
      <c r="R108" s="30"/>
      <c r="S108" s="30"/>
      <c r="T108" s="108">
        <f>'OC A CONTRATAR'!C108</f>
        <v>0</v>
      </c>
      <c r="U108" s="108">
        <f>'OC A CONTRATAR'!B108</f>
        <v>0</v>
      </c>
      <c r="V108" s="108">
        <f>'OC A CONTRATAR'!D108</f>
        <v>0</v>
      </c>
      <c r="W108" s="108">
        <f>'OC A CONTRATAR'!H108</f>
        <v>0</v>
      </c>
      <c r="X108" s="108">
        <f>'OC A CONTRATAR'!G108</f>
        <v>0</v>
      </c>
      <c r="Y108" s="108">
        <f>'OC A CONTRATAR'!I108</f>
        <v>0</v>
      </c>
      <c r="Z108" s="108">
        <f>'OC A CONTRATAR'!M108</f>
        <v>0</v>
      </c>
      <c r="AA108" s="108">
        <f>'OC A CONTRATAR'!L108</f>
        <v>0</v>
      </c>
      <c r="AB108" s="108">
        <f>'OC A CONTRATAR'!N108</f>
        <v>0</v>
      </c>
      <c r="AC108" s="108">
        <f>'OC A CONTRATAR'!X108</f>
        <v>0</v>
      </c>
      <c r="AD108" s="108">
        <f>'OC A CONTRATAR'!W108</f>
        <v>0</v>
      </c>
      <c r="AE108" s="108">
        <f>'OC A CONTRATAR'!Y108</f>
        <v>0</v>
      </c>
      <c r="AF108" s="64">
        <f t="shared" si="21"/>
        <v>399053162.00466514</v>
      </c>
      <c r="AG108" s="64">
        <f t="shared" si="22"/>
        <v>347494139.39543372</v>
      </c>
      <c r="AH108" s="64">
        <f t="shared" si="23"/>
        <v>746547301.40009892</v>
      </c>
      <c r="AJ108">
        <f t="shared" si="24"/>
        <v>2030</v>
      </c>
      <c r="AL108" s="6">
        <f t="shared" si="18"/>
        <v>0</v>
      </c>
      <c r="AM108" s="6">
        <f t="shared" si="19"/>
        <v>0</v>
      </c>
      <c r="AN108" s="6">
        <f t="shared" si="20"/>
        <v>0</v>
      </c>
    </row>
    <row r="109" spans="1:40">
      <c r="A109" s="62">
        <v>47788</v>
      </c>
      <c r="B109" s="25">
        <f>'Art. 9º-A - serv. div. comp'!J110</f>
        <v>170948429.38333192</v>
      </c>
      <c r="C109" s="25">
        <f>'Art. 9º-A - serv. div. comp'!K110</f>
        <v>124277185.14084557</v>
      </c>
      <c r="D109" s="25">
        <f>'Art. 9º-A - serv. div. comp'!I110</f>
        <v>295225614.52417749</v>
      </c>
      <c r="E109" s="26">
        <f>'9496'!P109</f>
        <v>215016389.50035948</v>
      </c>
      <c r="F109" s="26">
        <f>'9496'!Q109</f>
        <v>211237197.39278767</v>
      </c>
      <c r="G109" s="26">
        <f>'9496'!R109</f>
        <v>426253586.89314711</v>
      </c>
      <c r="H109" s="45"/>
      <c r="I109" s="45"/>
      <c r="J109" s="45"/>
      <c r="K109" s="27">
        <f>'Fluxo dív. garantidas - RRF'!C109</f>
        <v>31684301.329999998</v>
      </c>
      <c r="L109" s="27">
        <f>'Fluxo dív. garantidas - RRF'!B109</f>
        <v>118008692.63</v>
      </c>
      <c r="M109" s="27">
        <f>'Fluxo dív. garantidas - RRF'!D109</f>
        <v>149692993.95999998</v>
      </c>
      <c r="N109" s="63">
        <f>'Contratos fora RRF'!AS109</f>
        <v>727028.72213439189</v>
      </c>
      <c r="O109" s="63">
        <f>'Contratos fora RRF'!AR109</f>
        <v>14195702.949400598</v>
      </c>
      <c r="P109" s="28">
        <f>'Contratos fora RRF'!AT109</f>
        <v>14922731.671534989</v>
      </c>
      <c r="Q109" s="30"/>
      <c r="R109" s="30"/>
      <c r="S109" s="30"/>
      <c r="T109" s="108">
        <f>'OC A CONTRATAR'!C109</f>
        <v>0</v>
      </c>
      <c r="U109" s="108">
        <f>'OC A CONTRATAR'!B109</f>
        <v>0</v>
      </c>
      <c r="V109" s="108">
        <f>'OC A CONTRATAR'!D109</f>
        <v>0</v>
      </c>
      <c r="W109" s="108">
        <f>'OC A CONTRATAR'!H109</f>
        <v>0</v>
      </c>
      <c r="X109" s="108">
        <f>'OC A CONTRATAR'!G109</f>
        <v>0</v>
      </c>
      <c r="Y109" s="108">
        <f>'OC A CONTRATAR'!I109</f>
        <v>0</v>
      </c>
      <c r="Z109" s="108">
        <f>'OC A CONTRATAR'!M109</f>
        <v>0</v>
      </c>
      <c r="AA109" s="108">
        <f>'OC A CONTRATAR'!L109</f>
        <v>0</v>
      </c>
      <c r="AB109" s="108">
        <f>'OC A CONTRATAR'!N109</f>
        <v>0</v>
      </c>
      <c r="AC109" s="108">
        <f>'OC A CONTRATAR'!X109</f>
        <v>0</v>
      </c>
      <c r="AD109" s="108">
        <f>'OC A CONTRATAR'!W109</f>
        <v>0</v>
      </c>
      <c r="AE109" s="108">
        <f>'OC A CONTRATAR'!Y109</f>
        <v>0</v>
      </c>
      <c r="AF109" s="64">
        <f t="shared" si="21"/>
        <v>418376148.93582582</v>
      </c>
      <c r="AG109" s="64">
        <f t="shared" si="22"/>
        <v>467718778.11303383</v>
      </c>
      <c r="AH109" s="64">
        <f t="shared" si="23"/>
        <v>886094927.0488596</v>
      </c>
      <c r="AJ109">
        <f t="shared" si="24"/>
        <v>2030</v>
      </c>
      <c r="AL109" s="6">
        <f t="shared" si="18"/>
        <v>0</v>
      </c>
      <c r="AM109" s="6">
        <f t="shared" si="19"/>
        <v>0</v>
      </c>
      <c r="AN109" s="6">
        <f t="shared" si="20"/>
        <v>0</v>
      </c>
    </row>
    <row r="110" spans="1:40">
      <c r="A110" s="62">
        <v>47818</v>
      </c>
      <c r="B110" s="25">
        <f>'Art. 9º-A - serv. div. comp'!J111</f>
        <v>170954709.36792654</v>
      </c>
      <c r="C110" s="25">
        <f>'Art. 9º-A - serv. div. comp'!K111</f>
        <v>124998931.5216676</v>
      </c>
      <c r="D110" s="25">
        <f>'Art. 9º-A - serv. div. comp'!I111</f>
        <v>295953640.88959414</v>
      </c>
      <c r="E110" s="26">
        <f>'9496'!P110</f>
        <v>214779924.34463656</v>
      </c>
      <c r="F110" s="26">
        <f>'9496'!Q110</f>
        <v>212447651.62684974</v>
      </c>
      <c r="G110" s="26">
        <f>'9496'!R110</f>
        <v>427227575.97148633</v>
      </c>
      <c r="H110" s="45"/>
      <c r="I110" s="45"/>
      <c r="J110" s="45"/>
      <c r="K110" s="27">
        <f>'Fluxo dív. garantidas - RRF'!C110</f>
        <v>6503964.29</v>
      </c>
      <c r="L110" s="27">
        <f>'Fluxo dív. garantidas - RRF'!B110</f>
        <v>2982641.4899999998</v>
      </c>
      <c r="M110" s="27">
        <f>'Fluxo dív. garantidas - RRF'!D110</f>
        <v>9486605.7799999993</v>
      </c>
      <c r="N110" s="63">
        <f>'Contratos fora RRF'!AS110</f>
        <v>140258.99044342292</v>
      </c>
      <c r="O110" s="63">
        <f>'Contratos fora RRF'!AR110</f>
        <v>1901837.7888973679</v>
      </c>
      <c r="P110" s="28">
        <f>'Contratos fora RRF'!AT110</f>
        <v>2042096.7793407908</v>
      </c>
      <c r="Q110" s="30"/>
      <c r="R110" s="30"/>
      <c r="S110" s="30"/>
      <c r="T110" s="108">
        <f>'OC A CONTRATAR'!C110</f>
        <v>15172296.770772006</v>
      </c>
      <c r="U110" s="108">
        <f>'OC A CONTRATAR'!B110</f>
        <v>18576900</v>
      </c>
      <c r="V110" s="108">
        <f>'OC A CONTRATAR'!D110</f>
        <v>33749196.77077201</v>
      </c>
      <c r="W110" s="108">
        <f>'OC A CONTRATAR'!H110</f>
        <v>4858063.5452026865</v>
      </c>
      <c r="X110" s="108">
        <f>'OC A CONTRATAR'!G110</f>
        <v>5240075.4375927923</v>
      </c>
      <c r="Y110" s="108">
        <f>'OC A CONTRATAR'!I110</f>
        <v>10098138.982795479</v>
      </c>
      <c r="Z110" s="108">
        <f>'OC A CONTRATAR'!M110</f>
        <v>39641960.773989134</v>
      </c>
      <c r="AA110" s="108">
        <f>'OC A CONTRATAR'!L110</f>
        <v>27204607.101715628</v>
      </c>
      <c r="AB110" s="108">
        <f>'OC A CONTRATAR'!N110</f>
        <v>66846567.875704765</v>
      </c>
      <c r="AC110" s="108">
        <f>'OC A CONTRATAR'!X110</f>
        <v>69320484.616925001</v>
      </c>
      <c r="AD110" s="108">
        <f>'OC A CONTRATAR'!W110</f>
        <v>173000000</v>
      </c>
      <c r="AE110" s="108">
        <f>'OC A CONTRATAR'!Y110</f>
        <v>242320484.616925</v>
      </c>
      <c r="AF110" s="64">
        <f t="shared" si="21"/>
        <v>521371662.69989532</v>
      </c>
      <c r="AG110" s="64">
        <f t="shared" si="22"/>
        <v>566352644.9667232</v>
      </c>
      <c r="AH110" s="64">
        <f t="shared" si="23"/>
        <v>1087724307.6666183</v>
      </c>
      <c r="AJ110">
        <f t="shared" si="24"/>
        <v>2030</v>
      </c>
      <c r="AL110" s="6">
        <f t="shared" si="18"/>
        <v>0</v>
      </c>
      <c r="AM110" s="6">
        <f t="shared" si="19"/>
        <v>0</v>
      </c>
      <c r="AN110" s="6">
        <f t="shared" si="20"/>
        <v>0</v>
      </c>
    </row>
    <row r="111" spans="1:40">
      <c r="A111" s="62">
        <v>47849</v>
      </c>
      <c r="B111" s="25">
        <f>'Art. 9º-A - serv. div. comp'!J112</f>
        <v>173252298.29421079</v>
      </c>
      <c r="C111" s="25">
        <f>'Art. 9º-A - serv. div. comp'!K112</f>
        <v>127411686.05583197</v>
      </c>
      <c r="D111" s="25">
        <f>'Art. 9º-A - serv. div. comp'!I112</f>
        <v>300663984.35004276</v>
      </c>
      <c r="E111" s="26">
        <f>'9496'!P111</f>
        <v>214599666.47961789</v>
      </c>
      <c r="F111" s="26">
        <f>'9496'!Q111</f>
        <v>213681452.69421399</v>
      </c>
      <c r="G111" s="26">
        <f>'9496'!R111</f>
        <v>428281119.17383188</v>
      </c>
      <c r="H111" s="45"/>
      <c r="I111" s="45"/>
      <c r="J111" s="45"/>
      <c r="K111" s="27">
        <f>'Fluxo dív. garantidas - RRF'!C111</f>
        <v>6705314.5682564732</v>
      </c>
      <c r="L111" s="27">
        <f>'Fluxo dív. garantidas - RRF'!B111</f>
        <v>2984740.3039236101</v>
      </c>
      <c r="M111" s="27">
        <f>'Fluxo dív. garantidas - RRF'!D111</f>
        <v>9690054.8721800838</v>
      </c>
      <c r="N111" s="63">
        <f>'Contratos fora RRF'!AS111</f>
        <v>55192718.993267633</v>
      </c>
      <c r="O111" s="63">
        <f>'Contratos fora RRF'!AR111</f>
        <v>70835615.645652786</v>
      </c>
      <c r="P111" s="28">
        <f>'Contratos fora RRF'!AT111</f>
        <v>126028334.63892043</v>
      </c>
      <c r="Q111" s="30"/>
      <c r="R111" s="30"/>
      <c r="S111" s="30"/>
      <c r="T111" s="108">
        <f>'OC A CONTRATAR'!C111</f>
        <v>0</v>
      </c>
      <c r="U111" s="108">
        <f>'OC A CONTRATAR'!B111</f>
        <v>0</v>
      </c>
      <c r="V111" s="108">
        <f>'OC A CONTRATAR'!D111</f>
        <v>0</v>
      </c>
      <c r="W111" s="108">
        <f>'OC A CONTRATAR'!H111</f>
        <v>0</v>
      </c>
      <c r="X111" s="108">
        <f>'OC A CONTRATAR'!G111</f>
        <v>0</v>
      </c>
      <c r="Y111" s="108">
        <f>'OC A CONTRATAR'!I111</f>
        <v>0</v>
      </c>
      <c r="Z111" s="108">
        <f>'OC A CONTRATAR'!M111</f>
        <v>0</v>
      </c>
      <c r="AA111" s="108">
        <f>'OC A CONTRATAR'!L111</f>
        <v>0</v>
      </c>
      <c r="AB111" s="108">
        <f>'OC A CONTRATAR'!N111</f>
        <v>0</v>
      </c>
      <c r="AC111" s="108">
        <f>'OC A CONTRATAR'!X111</f>
        <v>0</v>
      </c>
      <c r="AD111" s="108">
        <f>'OC A CONTRATAR'!W111</f>
        <v>0</v>
      </c>
      <c r="AE111" s="108">
        <f>'OC A CONTRATAR'!Y111</f>
        <v>0</v>
      </c>
      <c r="AF111" s="64">
        <f t="shared" si="21"/>
        <v>449749998.33535284</v>
      </c>
      <c r="AG111" s="64">
        <f t="shared" si="22"/>
        <v>414913494.69962233</v>
      </c>
      <c r="AH111" s="64">
        <f t="shared" si="23"/>
        <v>864663493.03497517</v>
      </c>
      <c r="AJ111">
        <f t="shared" si="24"/>
        <v>2031</v>
      </c>
      <c r="AL111" s="6">
        <f t="shared" si="18"/>
        <v>0</v>
      </c>
      <c r="AM111" s="6">
        <f t="shared" si="19"/>
        <v>0</v>
      </c>
      <c r="AN111" s="6">
        <f t="shared" si="20"/>
        <v>0</v>
      </c>
    </row>
    <row r="112" spans="1:40">
      <c r="A112" s="62">
        <v>47880</v>
      </c>
      <c r="B112" s="25">
        <f>'Art. 9º-A - serv. div. comp'!J113</f>
        <v>173253785.51755884</v>
      </c>
      <c r="C112" s="25">
        <f>'Art. 9º-A - serv. div. comp'!K113</f>
        <v>128151636.21789113</v>
      </c>
      <c r="D112" s="25">
        <f>'Art. 9º-A - serv. div. comp'!I113</f>
        <v>301405421.73544997</v>
      </c>
      <c r="E112" s="26">
        <f>'9496'!P112</f>
        <v>214471207.32837754</v>
      </c>
      <c r="F112" s="26">
        <f>'9496'!Q112</f>
        <v>214937665.81617382</v>
      </c>
      <c r="G112" s="26">
        <f>'9496'!R112</f>
        <v>429408873.1445514</v>
      </c>
      <c r="H112" s="45"/>
      <c r="I112" s="45"/>
      <c r="J112" s="45"/>
      <c r="K112" s="27">
        <f>'Fluxo dív. garantidas - RRF'!C112</f>
        <v>6759281.5777462032</v>
      </c>
      <c r="L112" s="27">
        <f>'Fluxo dív. garantidas - RRF'!B112</f>
        <v>2984740.3039236101</v>
      </c>
      <c r="M112" s="27">
        <f>'Fluxo dív. garantidas - RRF'!D112</f>
        <v>9744021.8816698138</v>
      </c>
      <c r="N112" s="63">
        <f>'Contratos fora RRF'!AS112</f>
        <v>3174630.9545182902</v>
      </c>
      <c r="O112" s="63">
        <f>'Contratos fora RRF'!AR112</f>
        <v>9515515.1257823687</v>
      </c>
      <c r="P112" s="28">
        <f>'Contratos fora RRF'!AT112</f>
        <v>12690146.080300657</v>
      </c>
      <c r="Q112" s="30"/>
      <c r="R112" s="30"/>
      <c r="S112" s="30"/>
      <c r="T112" s="108">
        <f>'OC A CONTRATAR'!C112</f>
        <v>0</v>
      </c>
      <c r="U112" s="108">
        <f>'OC A CONTRATAR'!B112</f>
        <v>0</v>
      </c>
      <c r="V112" s="108">
        <f>'OC A CONTRATAR'!D112</f>
        <v>0</v>
      </c>
      <c r="W112" s="108">
        <f>'OC A CONTRATAR'!H112</f>
        <v>0</v>
      </c>
      <c r="X112" s="108">
        <f>'OC A CONTRATAR'!G112</f>
        <v>0</v>
      </c>
      <c r="Y112" s="108">
        <f>'OC A CONTRATAR'!I112</f>
        <v>0</v>
      </c>
      <c r="Z112" s="108">
        <f>'OC A CONTRATAR'!M112</f>
        <v>0</v>
      </c>
      <c r="AA112" s="108">
        <f>'OC A CONTRATAR'!L112</f>
        <v>0</v>
      </c>
      <c r="AB112" s="108">
        <f>'OC A CONTRATAR'!N112</f>
        <v>0</v>
      </c>
      <c r="AC112" s="108">
        <f>'OC A CONTRATAR'!X112</f>
        <v>0</v>
      </c>
      <c r="AD112" s="108">
        <f>'OC A CONTRATAR'!W112</f>
        <v>0</v>
      </c>
      <c r="AE112" s="108">
        <f>'OC A CONTRATAR'!Y112</f>
        <v>0</v>
      </c>
      <c r="AF112" s="64">
        <f t="shared" si="21"/>
        <v>397658905.37820095</v>
      </c>
      <c r="AG112" s="64">
        <f t="shared" si="22"/>
        <v>355589557.46377093</v>
      </c>
      <c r="AH112" s="64">
        <f t="shared" si="23"/>
        <v>753248462.84197176</v>
      </c>
      <c r="AJ112">
        <f t="shared" si="24"/>
        <v>2031</v>
      </c>
      <c r="AL112" s="6">
        <f t="shared" si="18"/>
        <v>0</v>
      </c>
      <c r="AM112" s="6">
        <f t="shared" si="19"/>
        <v>0</v>
      </c>
      <c r="AN112" s="6">
        <f t="shared" si="20"/>
        <v>0</v>
      </c>
    </row>
    <row r="113" spans="1:40">
      <c r="A113" s="62">
        <v>47908</v>
      </c>
      <c r="B113" s="25">
        <f>'Art. 9º-A - serv. div. comp'!J114</f>
        <v>173252803.82546911</v>
      </c>
      <c r="C113" s="25">
        <f>'Art. 9º-A - serv. div. comp'!K114</f>
        <v>128895883.67998043</v>
      </c>
      <c r="D113" s="25">
        <f>'Art. 9º-A - serv. div. comp'!I114</f>
        <v>302148687.50544953</v>
      </c>
      <c r="E113" s="26">
        <f>'9496'!P113</f>
        <v>214225413.55920544</v>
      </c>
      <c r="F113" s="26">
        <f>'9496'!Q113</f>
        <v>216170592.5386894</v>
      </c>
      <c r="G113" s="26">
        <f>'9496'!R113</f>
        <v>430396006.09789485</v>
      </c>
      <c r="H113" s="45"/>
      <c r="I113" s="45"/>
      <c r="J113" s="45"/>
      <c r="K113" s="27">
        <f>'Fluxo dív. garantidas - RRF'!C113</f>
        <v>25994390.828567926</v>
      </c>
      <c r="L113" s="27">
        <f>'Fluxo dív. garantidas - RRF'!B113</f>
        <v>83424740.303923607</v>
      </c>
      <c r="M113" s="27">
        <f>'Fluxo dív. garantidas - RRF'!D113</f>
        <v>109419131.13249153</v>
      </c>
      <c r="N113" s="63">
        <f>'Contratos fora RRF'!AS113</f>
        <v>114042.85804642411</v>
      </c>
      <c r="O113" s="63">
        <f>'Contratos fora RRF'!AR113</f>
        <v>1941387.373236795</v>
      </c>
      <c r="P113" s="28">
        <f>'Contratos fora RRF'!AT113</f>
        <v>2055430.2312832191</v>
      </c>
      <c r="Q113" s="30"/>
      <c r="R113" s="30"/>
      <c r="S113" s="30"/>
      <c r="T113" s="108">
        <f>'OC A CONTRATAR'!C113</f>
        <v>0</v>
      </c>
      <c r="U113" s="108">
        <f>'OC A CONTRATAR'!B113</f>
        <v>0</v>
      </c>
      <c r="V113" s="108">
        <f>'OC A CONTRATAR'!D113</f>
        <v>0</v>
      </c>
      <c r="W113" s="108">
        <f>'OC A CONTRATAR'!H113</f>
        <v>0</v>
      </c>
      <c r="X113" s="108">
        <f>'OC A CONTRATAR'!G113</f>
        <v>0</v>
      </c>
      <c r="Y113" s="108">
        <f>'OC A CONTRATAR'!I113</f>
        <v>0</v>
      </c>
      <c r="Z113" s="108">
        <f>'OC A CONTRATAR'!M113</f>
        <v>0</v>
      </c>
      <c r="AA113" s="108">
        <f>'OC A CONTRATAR'!L113</f>
        <v>0</v>
      </c>
      <c r="AB113" s="108">
        <f>'OC A CONTRATAR'!N113</f>
        <v>0</v>
      </c>
      <c r="AC113" s="108">
        <f>'OC A CONTRATAR'!X113</f>
        <v>0</v>
      </c>
      <c r="AD113" s="108">
        <f>'OC A CONTRATAR'!W113</f>
        <v>0</v>
      </c>
      <c r="AE113" s="108">
        <f>'OC A CONTRATAR'!Y113</f>
        <v>0</v>
      </c>
      <c r="AF113" s="64">
        <f t="shared" si="21"/>
        <v>413586651.07128888</v>
      </c>
      <c r="AG113" s="64">
        <f t="shared" si="22"/>
        <v>430432603.89583021</v>
      </c>
      <c r="AH113" s="64">
        <f t="shared" si="23"/>
        <v>844019254.96711922</v>
      </c>
      <c r="AJ113">
        <f t="shared" si="24"/>
        <v>2031</v>
      </c>
      <c r="AL113" s="6">
        <f t="shared" si="18"/>
        <v>0</v>
      </c>
      <c r="AM113" s="6">
        <f t="shared" si="19"/>
        <v>0</v>
      </c>
      <c r="AN113" s="6">
        <f t="shared" si="20"/>
        <v>0</v>
      </c>
    </row>
    <row r="114" spans="1:40">
      <c r="A114" s="62">
        <v>47939</v>
      </c>
      <c r="B114" s="25">
        <f>'Art. 9º-A - serv. div. comp'!J115</f>
        <v>173249332.76993892</v>
      </c>
      <c r="C114" s="25">
        <f>'Art. 9º-A - serv. div. comp'!K115</f>
        <v>129644453.39889917</v>
      </c>
      <c r="D114" s="25">
        <f>'Art. 9º-A - serv. div. comp'!I115</f>
        <v>302893786.16883808</v>
      </c>
      <c r="E114" s="26">
        <f>'9496'!P114</f>
        <v>214092564.56226885</v>
      </c>
      <c r="F114" s="26">
        <f>'9496'!Q114</f>
        <v>217442714.20324445</v>
      </c>
      <c r="G114" s="26">
        <f>'9496'!R114</f>
        <v>431535278.7655133</v>
      </c>
      <c r="H114" s="45"/>
      <c r="I114" s="45"/>
      <c r="J114" s="45"/>
      <c r="K114" s="27">
        <f>'Fluxo dív. garantidas - RRF'!C114</f>
        <v>6654870.0843458362</v>
      </c>
      <c r="L114" s="27">
        <f>'Fluxo dív. garantidas - RRF'!B114</f>
        <v>2984740.3039236101</v>
      </c>
      <c r="M114" s="27">
        <f>'Fluxo dív. garantidas - RRF'!D114</f>
        <v>9639610.3882694468</v>
      </c>
      <c r="N114" s="63">
        <f>'Contratos fora RRF'!AS114</f>
        <v>6111070.8788681636</v>
      </c>
      <c r="O114" s="63">
        <f>'Contratos fora RRF'!AR114</f>
        <v>11074688.489550732</v>
      </c>
      <c r="P114" s="28">
        <f>'Contratos fora RRF'!AT114</f>
        <v>17185759.368418895</v>
      </c>
      <c r="Q114" s="30"/>
      <c r="R114" s="30"/>
      <c r="S114" s="30"/>
      <c r="T114" s="108">
        <f>'OC A CONTRATAR'!C114</f>
        <v>0</v>
      </c>
      <c r="U114" s="108">
        <f>'OC A CONTRATAR'!B114</f>
        <v>0</v>
      </c>
      <c r="V114" s="108">
        <f>'OC A CONTRATAR'!D114</f>
        <v>0</v>
      </c>
      <c r="W114" s="108">
        <f>'OC A CONTRATAR'!H114</f>
        <v>0</v>
      </c>
      <c r="X114" s="108">
        <f>'OC A CONTRATAR'!G114</f>
        <v>0</v>
      </c>
      <c r="Y114" s="108">
        <f>'OC A CONTRATAR'!I114</f>
        <v>0</v>
      </c>
      <c r="Z114" s="108">
        <f>'OC A CONTRATAR'!M114</f>
        <v>0</v>
      </c>
      <c r="AA114" s="108">
        <f>'OC A CONTRATAR'!L114</f>
        <v>0</v>
      </c>
      <c r="AB114" s="108">
        <f>'OC A CONTRATAR'!N114</f>
        <v>0</v>
      </c>
      <c r="AC114" s="108">
        <f>'OC A CONTRATAR'!X114</f>
        <v>0</v>
      </c>
      <c r="AD114" s="108">
        <f>'OC A CONTRATAR'!W114</f>
        <v>0</v>
      </c>
      <c r="AE114" s="108">
        <f>'OC A CONTRATAR'!Y114</f>
        <v>0</v>
      </c>
      <c r="AF114" s="64">
        <f t="shared" si="21"/>
        <v>400107838.29542178</v>
      </c>
      <c r="AG114" s="64">
        <f t="shared" si="22"/>
        <v>361146596.39561796</v>
      </c>
      <c r="AH114" s="64">
        <f t="shared" si="23"/>
        <v>761254434.6910398</v>
      </c>
      <c r="AJ114">
        <f t="shared" si="24"/>
        <v>2031</v>
      </c>
      <c r="AL114" s="6">
        <f t="shared" si="18"/>
        <v>0</v>
      </c>
      <c r="AM114" s="6">
        <f t="shared" si="19"/>
        <v>0</v>
      </c>
      <c r="AN114" s="6">
        <f t="shared" si="20"/>
        <v>0</v>
      </c>
    </row>
    <row r="115" spans="1:40">
      <c r="A115" s="62">
        <v>47969</v>
      </c>
      <c r="B115" s="25">
        <f>'Art. 9º-A - serv. div. comp'!J116</f>
        <v>173243351.76914629</v>
      </c>
      <c r="C115" s="25">
        <f>'Art. 9º-A - serv. div. comp'!K116</f>
        <v>130397370.47638401</v>
      </c>
      <c r="D115" s="25">
        <f>'Art. 9º-A - serv. div. comp'!I116</f>
        <v>303640722.24553031</v>
      </c>
      <c r="E115" s="26">
        <f>'9496'!P115</f>
        <v>213832608.5443565</v>
      </c>
      <c r="F115" s="26">
        <f>'9496'!Q115</f>
        <v>218688727.960868</v>
      </c>
      <c r="G115" s="26">
        <f>'9496'!R115</f>
        <v>432521336.50522447</v>
      </c>
      <c r="H115" s="45"/>
      <c r="I115" s="45"/>
      <c r="J115" s="45"/>
      <c r="K115" s="27">
        <f>'Fluxo dív. garantidas - RRF'!C115</f>
        <v>25678208.323319666</v>
      </c>
      <c r="L115" s="27">
        <f>'Fluxo dív. garantidas - RRF'!B115</f>
        <v>46548397.745523609</v>
      </c>
      <c r="M115" s="27">
        <f>'Fluxo dív. garantidas - RRF'!D115</f>
        <v>72226606.068843275</v>
      </c>
      <c r="N115" s="63">
        <f>'Contratos fora RRF'!AS115</f>
        <v>372880.22402296681</v>
      </c>
      <c r="O115" s="63">
        <f>'Contratos fora RRF'!AR115</f>
        <v>14336176.469611347</v>
      </c>
      <c r="P115" s="28">
        <f>'Contratos fora RRF'!AT115</f>
        <v>14709056.693634313</v>
      </c>
      <c r="Q115" s="30"/>
      <c r="R115" s="30"/>
      <c r="S115" s="30"/>
      <c r="T115" s="108">
        <f>'OC A CONTRATAR'!C115</f>
        <v>0</v>
      </c>
      <c r="U115" s="108">
        <f>'OC A CONTRATAR'!B115</f>
        <v>0</v>
      </c>
      <c r="V115" s="108">
        <f>'OC A CONTRATAR'!D115</f>
        <v>0</v>
      </c>
      <c r="W115" s="108">
        <f>'OC A CONTRATAR'!H115</f>
        <v>0</v>
      </c>
      <c r="X115" s="108">
        <f>'OC A CONTRATAR'!G115</f>
        <v>0</v>
      </c>
      <c r="Y115" s="108">
        <f>'OC A CONTRATAR'!I115</f>
        <v>0</v>
      </c>
      <c r="Z115" s="108">
        <f>'OC A CONTRATAR'!M115</f>
        <v>0</v>
      </c>
      <c r="AA115" s="108">
        <f>'OC A CONTRATAR'!L115</f>
        <v>0</v>
      </c>
      <c r="AB115" s="108">
        <f>'OC A CONTRATAR'!N115</f>
        <v>0</v>
      </c>
      <c r="AC115" s="108">
        <f>'OC A CONTRATAR'!X115</f>
        <v>0</v>
      </c>
      <c r="AD115" s="108">
        <f>'OC A CONTRATAR'!W115</f>
        <v>0</v>
      </c>
      <c r="AE115" s="108">
        <f>'OC A CONTRATAR'!Y115</f>
        <v>0</v>
      </c>
      <c r="AF115" s="64">
        <f t="shared" si="21"/>
        <v>413127048.86084545</v>
      </c>
      <c r="AG115" s="64">
        <f t="shared" si="22"/>
        <v>409970672.65238702</v>
      </c>
      <c r="AH115" s="64">
        <f t="shared" si="23"/>
        <v>823097721.51323235</v>
      </c>
      <c r="AJ115">
        <f t="shared" si="24"/>
        <v>2031</v>
      </c>
      <c r="AL115" s="6">
        <f t="shared" si="18"/>
        <v>0</v>
      </c>
      <c r="AM115" s="6">
        <f t="shared" si="19"/>
        <v>0</v>
      </c>
      <c r="AN115" s="6">
        <f t="shared" si="20"/>
        <v>0</v>
      </c>
    </row>
    <row r="116" spans="1:40">
      <c r="A116" s="62">
        <v>48000</v>
      </c>
      <c r="B116" s="25">
        <f>'Art. 9º-A - serv. div. comp'!J117</f>
        <v>173234840.10663578</v>
      </c>
      <c r="C116" s="25">
        <f>'Art. 9º-A - serv. div. comp'!K117</f>
        <v>131154660.15995207</v>
      </c>
      <c r="D116" s="25">
        <f>'Art. 9º-A - serv. div. comp'!I117</f>
        <v>304389500.26658785</v>
      </c>
      <c r="E116" s="26">
        <f>'9496'!P116</f>
        <v>213690566.63377768</v>
      </c>
      <c r="F116" s="26">
        <f>'9496'!Q116</f>
        <v>219975668.35995695</v>
      </c>
      <c r="G116" s="26">
        <f>'9496'!R116</f>
        <v>433666234.9937346</v>
      </c>
      <c r="H116" s="45"/>
      <c r="I116" s="45"/>
      <c r="J116" s="45"/>
      <c r="K116" s="27">
        <f>'Fluxo dív. garantidas - RRF'!C116</f>
        <v>6484316.9025198016</v>
      </c>
      <c r="L116" s="27">
        <f>'Fluxo dív. garantidas - RRF'!B116</f>
        <v>2984740.3039236101</v>
      </c>
      <c r="M116" s="27">
        <f>'Fluxo dív. garantidas - RRF'!D116</f>
        <v>9469057.2064434122</v>
      </c>
      <c r="N116" s="63">
        <f>'Contratos fora RRF'!AS116</f>
        <v>99473.439379554999</v>
      </c>
      <c r="O116" s="63">
        <f>'Contratos fora RRF'!AR116</f>
        <v>1981725.1777898439</v>
      </c>
      <c r="P116" s="28">
        <f>'Contratos fora RRF'!AT116</f>
        <v>2081198.6171693988</v>
      </c>
      <c r="Q116" s="30"/>
      <c r="R116" s="30"/>
      <c r="S116" s="30"/>
      <c r="T116" s="108">
        <f>'OC A CONTRATAR'!C116</f>
        <v>14671781.73435423</v>
      </c>
      <c r="U116" s="108">
        <f>'OC A CONTRATAR'!B116</f>
        <v>18576900</v>
      </c>
      <c r="V116" s="108">
        <f>'OC A CONTRATAR'!D116</f>
        <v>33248681.734354232</v>
      </c>
      <c r="W116" s="108">
        <f>'OC A CONTRATAR'!H116</f>
        <v>4713337.1833483493</v>
      </c>
      <c r="X116" s="108">
        <f>'OC A CONTRATAR'!G116</f>
        <v>5240075.4375927923</v>
      </c>
      <c r="Y116" s="108">
        <f>'OC A CONTRATAR'!I116</f>
        <v>9953412.6209411416</v>
      </c>
      <c r="Z116" s="108">
        <f>'OC A CONTRATAR'!M116</f>
        <v>38722902.478109442</v>
      </c>
      <c r="AA116" s="108">
        <f>'OC A CONTRATAR'!L116</f>
        <v>27204607.101715628</v>
      </c>
      <c r="AB116" s="108">
        <f>'OC A CONTRATAR'!N116</f>
        <v>65927509.579825066</v>
      </c>
      <c r="AC116" s="108">
        <f>'OC A CONTRATAR'!X116</f>
        <v>57745491.095167994</v>
      </c>
      <c r="AD116" s="108">
        <f>'OC A CONTRATAR'!W116</f>
        <v>173000000</v>
      </c>
      <c r="AE116" s="108">
        <f>'OC A CONTRATAR'!Y116</f>
        <v>230745491.09516799</v>
      </c>
      <c r="AF116" s="64">
        <f t="shared" si="21"/>
        <v>509362709.57329285</v>
      </c>
      <c r="AG116" s="64">
        <f t="shared" si="22"/>
        <v>580118376.54093099</v>
      </c>
      <c r="AH116" s="64">
        <f t="shared" si="23"/>
        <v>1089481086.1142237</v>
      </c>
      <c r="AJ116">
        <f t="shared" si="24"/>
        <v>2031</v>
      </c>
      <c r="AL116" s="6">
        <f t="shared" si="18"/>
        <v>0</v>
      </c>
      <c r="AM116" s="6">
        <f t="shared" si="19"/>
        <v>0</v>
      </c>
      <c r="AN116" s="6">
        <f t="shared" si="20"/>
        <v>0</v>
      </c>
    </row>
    <row r="117" spans="1:40">
      <c r="A117" s="62">
        <v>48030</v>
      </c>
      <c r="B117" s="25">
        <f>'Art. 9º-A - serv. div. comp'!J118</f>
        <v>173223776.93049905</v>
      </c>
      <c r="C117" s="25">
        <f>'Art. 9º-A - serv. div. comp'!K118</f>
        <v>131916347.84374616</v>
      </c>
      <c r="D117" s="25">
        <f>'Art. 9º-A - serv. div. comp'!I118</f>
        <v>305140124.7742452</v>
      </c>
      <c r="E117" s="26">
        <f>'9496'!P117</f>
        <v>213420965.24115759</v>
      </c>
      <c r="F117" s="26">
        <f>'9496'!Q117</f>
        <v>221236196.72543138</v>
      </c>
      <c r="G117" s="26">
        <f>'9496'!R117</f>
        <v>434657161.96658897</v>
      </c>
      <c r="H117" s="45"/>
      <c r="I117" s="45"/>
      <c r="J117" s="45"/>
      <c r="K117" s="27">
        <f>'Fluxo dív. garantidas - RRF'!C117</f>
        <v>6391452.304280811</v>
      </c>
      <c r="L117" s="27">
        <f>'Fluxo dív. garantidas - RRF'!B117</f>
        <v>2984740.3039236101</v>
      </c>
      <c r="M117" s="27">
        <f>'Fluxo dív. garantidas - RRF'!D117</f>
        <v>9376192.6082044207</v>
      </c>
      <c r="N117" s="63">
        <f>'Contratos fora RRF'!AS117</f>
        <v>52972611.891890645</v>
      </c>
      <c r="O117" s="63">
        <f>'Contratos fora RRF'!AR117</f>
        <v>71257110.856845528</v>
      </c>
      <c r="P117" s="28">
        <f>'Contratos fora RRF'!AT117</f>
        <v>124229722.74873617</v>
      </c>
      <c r="Q117" s="30"/>
      <c r="R117" s="30"/>
      <c r="S117" s="30"/>
      <c r="T117" s="108">
        <f>'OC A CONTRATAR'!C117</f>
        <v>0</v>
      </c>
      <c r="U117" s="108">
        <f>'OC A CONTRATAR'!B117</f>
        <v>0</v>
      </c>
      <c r="V117" s="108">
        <f>'OC A CONTRATAR'!D117</f>
        <v>0</v>
      </c>
      <c r="W117" s="108">
        <f>'OC A CONTRATAR'!H117</f>
        <v>0</v>
      </c>
      <c r="X117" s="108">
        <f>'OC A CONTRATAR'!G117</f>
        <v>0</v>
      </c>
      <c r="Y117" s="108">
        <f>'OC A CONTRATAR'!I117</f>
        <v>0</v>
      </c>
      <c r="Z117" s="108">
        <f>'OC A CONTRATAR'!M117</f>
        <v>0</v>
      </c>
      <c r="AA117" s="108">
        <f>'OC A CONTRATAR'!L117</f>
        <v>0</v>
      </c>
      <c r="AB117" s="108">
        <f>'OC A CONTRATAR'!N117</f>
        <v>0</v>
      </c>
      <c r="AC117" s="108">
        <f>'OC A CONTRATAR'!X117</f>
        <v>0</v>
      </c>
      <c r="AD117" s="108">
        <f>'OC A CONTRATAR'!W117</f>
        <v>0</v>
      </c>
      <c r="AE117" s="108">
        <f>'OC A CONTRATAR'!Y117</f>
        <v>0</v>
      </c>
      <c r="AF117" s="64">
        <f t="shared" si="21"/>
        <v>446008806.36782807</v>
      </c>
      <c r="AG117" s="64">
        <f t="shared" si="22"/>
        <v>427394395.72994661</v>
      </c>
      <c r="AH117" s="64">
        <f t="shared" si="23"/>
        <v>873403202.09777474</v>
      </c>
      <c r="AJ117">
        <f t="shared" si="24"/>
        <v>2031</v>
      </c>
      <c r="AL117" s="6">
        <f t="shared" si="18"/>
        <v>0</v>
      </c>
      <c r="AM117" s="6">
        <f t="shared" si="19"/>
        <v>0</v>
      </c>
      <c r="AN117" s="6">
        <f t="shared" si="20"/>
        <v>0</v>
      </c>
    </row>
    <row r="118" spans="1:40">
      <c r="A118" s="62">
        <v>48061</v>
      </c>
      <c r="B118" s="25">
        <f>'Art. 9º-A - serv. div. comp'!J119</f>
        <v>173210141.25255123</v>
      </c>
      <c r="C118" s="25">
        <f>'Art. 9º-A - serv. div. comp'!K119</f>
        <v>132682459.06938735</v>
      </c>
      <c r="D118" s="25">
        <f>'Art. 9º-A - serv. div. comp'!I119</f>
        <v>305892600.32193857</v>
      </c>
      <c r="E118" s="26">
        <f>'9496'!P118</f>
        <v>213207988.79082048</v>
      </c>
      <c r="F118" s="26">
        <f>'9496'!Q118</f>
        <v>222521037.73717812</v>
      </c>
      <c r="G118" s="26">
        <f>'9496'!R118</f>
        <v>435729026.52799857</v>
      </c>
      <c r="H118" s="45"/>
      <c r="I118" s="45"/>
      <c r="J118" s="45"/>
      <c r="K118" s="27">
        <f>'Fluxo dív. garantidas - RRF'!C118</f>
        <v>6655469.7390719745</v>
      </c>
      <c r="L118" s="27">
        <f>'Fluxo dív. garantidas - RRF'!B118</f>
        <v>2984740.3039236101</v>
      </c>
      <c r="M118" s="27">
        <f>'Fluxo dív. garantidas - RRF'!D118</f>
        <v>9640210.0429955851</v>
      </c>
      <c r="N118" s="63">
        <f>'Contratos fora RRF'!AS118</f>
        <v>2904127.673789456</v>
      </c>
      <c r="O118" s="63">
        <f>'Contratos fora RRF'!AR118</f>
        <v>9634573.2419354618</v>
      </c>
      <c r="P118" s="28">
        <f>'Contratos fora RRF'!AT118</f>
        <v>12538700.915724916</v>
      </c>
      <c r="Q118" s="30"/>
      <c r="R118" s="30"/>
      <c r="S118" s="30"/>
      <c r="T118" s="108">
        <f>'OC A CONTRATAR'!C118</f>
        <v>0</v>
      </c>
      <c r="U118" s="108">
        <f>'OC A CONTRATAR'!B118</f>
        <v>0</v>
      </c>
      <c r="V118" s="108">
        <f>'OC A CONTRATAR'!D118</f>
        <v>0</v>
      </c>
      <c r="W118" s="108">
        <f>'OC A CONTRATAR'!H118</f>
        <v>0</v>
      </c>
      <c r="X118" s="108">
        <f>'OC A CONTRATAR'!G118</f>
        <v>0</v>
      </c>
      <c r="Y118" s="108">
        <f>'OC A CONTRATAR'!I118</f>
        <v>0</v>
      </c>
      <c r="Z118" s="108">
        <f>'OC A CONTRATAR'!M118</f>
        <v>0</v>
      </c>
      <c r="AA118" s="108">
        <f>'OC A CONTRATAR'!L118</f>
        <v>0</v>
      </c>
      <c r="AB118" s="108">
        <f>'OC A CONTRATAR'!N118</f>
        <v>0</v>
      </c>
      <c r="AC118" s="108">
        <f>'OC A CONTRATAR'!X118</f>
        <v>0</v>
      </c>
      <c r="AD118" s="108">
        <f>'OC A CONTRATAR'!W118</f>
        <v>0</v>
      </c>
      <c r="AE118" s="108">
        <f>'OC A CONTRATAR'!Y118</f>
        <v>0</v>
      </c>
      <c r="AF118" s="64">
        <f t="shared" si="21"/>
        <v>395977727.45623308</v>
      </c>
      <c r="AG118" s="64">
        <f t="shared" si="22"/>
        <v>367822810.3524245</v>
      </c>
      <c r="AH118" s="64">
        <f t="shared" si="23"/>
        <v>763800537.80865765</v>
      </c>
      <c r="AJ118">
        <f t="shared" si="24"/>
        <v>2031</v>
      </c>
      <c r="AL118" s="6">
        <f t="shared" si="18"/>
        <v>0</v>
      </c>
      <c r="AM118" s="6">
        <f t="shared" si="19"/>
        <v>0</v>
      </c>
      <c r="AN118" s="6">
        <f t="shared" si="20"/>
        <v>0</v>
      </c>
    </row>
    <row r="119" spans="1:40">
      <c r="A119" s="62">
        <v>48092</v>
      </c>
      <c r="B119" s="25">
        <f>'Art. 9º-A - serv. div. comp'!J120</f>
        <v>173193911.94750184</v>
      </c>
      <c r="C119" s="25">
        <f>'Art. 9º-A - serv. div. comp'!K120</f>
        <v>133453019.52683055</v>
      </c>
      <c r="D119" s="25">
        <f>'Art. 9º-A - serv. div. comp'!I120</f>
        <v>306646931.47433239</v>
      </c>
      <c r="E119" s="26">
        <f>'9496'!P119</f>
        <v>213051885.34972882</v>
      </c>
      <c r="F119" s="26">
        <f>'9496'!Q119</f>
        <v>223830530.52988583</v>
      </c>
      <c r="G119" s="26">
        <f>'9496'!R119</f>
        <v>436882415.87961465</v>
      </c>
      <c r="H119" s="45"/>
      <c r="I119" s="45"/>
      <c r="J119" s="45"/>
      <c r="K119" s="27">
        <f>'Fluxo dív. garantidas - RRF'!C119</f>
        <v>24785135.084836338</v>
      </c>
      <c r="L119" s="27">
        <f>'Fluxo dív. garantidas - RRF'!B119</f>
        <v>83424740.303923607</v>
      </c>
      <c r="M119" s="27">
        <f>'Fluxo dív. garantidas - RRF'!D119</f>
        <v>108209875.38875994</v>
      </c>
      <c r="N119" s="63">
        <f>'Contratos fora RRF'!AS119</f>
        <v>65195.348727843026</v>
      </c>
      <c r="O119" s="63">
        <f>'Contratos fora RRF'!AR119</f>
        <v>1390164.1181524489</v>
      </c>
      <c r="P119" s="28">
        <f>'Contratos fora RRF'!AT119</f>
        <v>1455359.4668802922</v>
      </c>
      <c r="Q119" s="30"/>
      <c r="R119" s="30"/>
      <c r="S119" s="30"/>
      <c r="T119" s="108">
        <f>'OC A CONTRATAR'!C119</f>
        <v>0</v>
      </c>
      <c r="U119" s="108">
        <f>'OC A CONTRATAR'!B119</f>
        <v>0</v>
      </c>
      <c r="V119" s="108">
        <f>'OC A CONTRATAR'!D119</f>
        <v>0</v>
      </c>
      <c r="W119" s="108">
        <f>'OC A CONTRATAR'!H119</f>
        <v>0</v>
      </c>
      <c r="X119" s="108">
        <f>'OC A CONTRATAR'!G119</f>
        <v>0</v>
      </c>
      <c r="Y119" s="108">
        <f>'OC A CONTRATAR'!I119</f>
        <v>0</v>
      </c>
      <c r="Z119" s="108">
        <f>'OC A CONTRATAR'!M119</f>
        <v>0</v>
      </c>
      <c r="AA119" s="108">
        <f>'OC A CONTRATAR'!L119</f>
        <v>0</v>
      </c>
      <c r="AB119" s="108">
        <f>'OC A CONTRATAR'!N119</f>
        <v>0</v>
      </c>
      <c r="AC119" s="108">
        <f>'OC A CONTRATAR'!X119</f>
        <v>0</v>
      </c>
      <c r="AD119" s="108">
        <f>'OC A CONTRATAR'!W119</f>
        <v>0</v>
      </c>
      <c r="AE119" s="108">
        <f>'OC A CONTRATAR'!Y119</f>
        <v>0</v>
      </c>
      <c r="AF119" s="64">
        <f t="shared" si="21"/>
        <v>411096127.73079485</v>
      </c>
      <c r="AG119" s="64">
        <f t="shared" si="22"/>
        <v>442098454.47879243</v>
      </c>
      <c r="AH119" s="64">
        <f t="shared" si="23"/>
        <v>853194582.20958734</v>
      </c>
      <c r="AJ119">
        <f t="shared" si="24"/>
        <v>2031</v>
      </c>
      <c r="AL119" s="6">
        <f t="shared" si="18"/>
        <v>0</v>
      </c>
      <c r="AM119" s="6">
        <f t="shared" si="19"/>
        <v>0</v>
      </c>
      <c r="AN119" s="6">
        <f t="shared" si="20"/>
        <v>0</v>
      </c>
    </row>
    <row r="120" spans="1:40">
      <c r="A120" s="62">
        <v>48122</v>
      </c>
      <c r="B120" s="25">
        <f>'Art. 9º-A - serv. div. comp'!J121</f>
        <v>173175067.75212109</v>
      </c>
      <c r="C120" s="25">
        <f>'Art. 9º-A - serv. div. comp'!K121</f>
        <v>134228055.05522704</v>
      </c>
      <c r="D120" s="25">
        <f>'Art. 9º-A - serv. div. comp'!I121</f>
        <v>307403122.80734813</v>
      </c>
      <c r="E120" s="26">
        <f>'9496'!P120</f>
        <v>212767543.37954438</v>
      </c>
      <c r="F120" s="26">
        <f>'9496'!Q120</f>
        <v>225113148.44347435</v>
      </c>
      <c r="G120" s="26">
        <f>'9496'!R120</f>
        <v>437880691.82301873</v>
      </c>
      <c r="H120" s="45"/>
      <c r="I120" s="45"/>
      <c r="J120" s="45"/>
      <c r="K120" s="27">
        <f>'Fluxo dív. garantidas - RRF'!C120</f>
        <v>6342628.8725320995</v>
      </c>
      <c r="L120" s="27">
        <f>'Fluxo dív. garantidas - RRF'!B120</f>
        <v>2984740.3039236101</v>
      </c>
      <c r="M120" s="27">
        <f>'Fluxo dív. garantidas - RRF'!D120</f>
        <v>9327369.1764557101</v>
      </c>
      <c r="N120" s="63">
        <f>'Contratos fora RRF'!AS120</f>
        <v>5918956.6609133426</v>
      </c>
      <c r="O120" s="63">
        <f>'Contratos fora RRF'!AR120</f>
        <v>10563712.438947154</v>
      </c>
      <c r="P120" s="28">
        <f>'Contratos fora RRF'!AT120</f>
        <v>16482669.099860499</v>
      </c>
      <c r="Q120" s="30"/>
      <c r="R120" s="30"/>
      <c r="S120" s="30"/>
      <c r="T120" s="108">
        <f>'OC A CONTRATAR'!C120</f>
        <v>0</v>
      </c>
      <c r="U120" s="108">
        <f>'OC A CONTRATAR'!B120</f>
        <v>0</v>
      </c>
      <c r="V120" s="108">
        <f>'OC A CONTRATAR'!D120</f>
        <v>0</v>
      </c>
      <c r="W120" s="108">
        <f>'OC A CONTRATAR'!H120</f>
        <v>0</v>
      </c>
      <c r="X120" s="108">
        <f>'OC A CONTRATAR'!G120</f>
        <v>0</v>
      </c>
      <c r="Y120" s="108">
        <f>'OC A CONTRATAR'!I120</f>
        <v>0</v>
      </c>
      <c r="Z120" s="108">
        <f>'OC A CONTRATAR'!M120</f>
        <v>0</v>
      </c>
      <c r="AA120" s="108">
        <f>'OC A CONTRATAR'!L120</f>
        <v>0</v>
      </c>
      <c r="AB120" s="108">
        <f>'OC A CONTRATAR'!N120</f>
        <v>0</v>
      </c>
      <c r="AC120" s="108">
        <f>'OC A CONTRATAR'!X120</f>
        <v>0</v>
      </c>
      <c r="AD120" s="108">
        <f>'OC A CONTRATAR'!W120</f>
        <v>0</v>
      </c>
      <c r="AE120" s="108">
        <f>'OC A CONTRATAR'!Y120</f>
        <v>0</v>
      </c>
      <c r="AF120" s="64">
        <f t="shared" si="21"/>
        <v>398204196.66511095</v>
      </c>
      <c r="AG120" s="64">
        <f t="shared" si="22"/>
        <v>372889656.24157214</v>
      </c>
      <c r="AH120" s="64">
        <f t="shared" si="23"/>
        <v>771093852.90668309</v>
      </c>
      <c r="AJ120">
        <f t="shared" si="24"/>
        <v>2031</v>
      </c>
      <c r="AL120" s="6">
        <f t="shared" si="18"/>
        <v>0</v>
      </c>
      <c r="AM120" s="6">
        <f t="shared" si="19"/>
        <v>0</v>
      </c>
      <c r="AN120" s="6">
        <f t="shared" si="20"/>
        <v>0</v>
      </c>
    </row>
    <row r="121" spans="1:40">
      <c r="A121" s="62">
        <v>48153</v>
      </c>
      <c r="B121" s="25">
        <f>'Art. 9º-A - serv. div. comp'!J122</f>
        <v>173153587.26440117</v>
      </c>
      <c r="C121" s="25">
        <f>'Art. 9º-A - serv. div. comp'!K122</f>
        <v>135007591.6437898</v>
      </c>
      <c r="D121" s="25">
        <f>'Art. 9º-A - serv. div. comp'!I122</f>
        <v>308161178.90819097</v>
      </c>
      <c r="E121" s="26">
        <f>'9496'!P121</f>
        <v>212601881.40406069</v>
      </c>
      <c r="F121" s="26">
        <f>'9496'!Q121</f>
        <v>226437895.30079684</v>
      </c>
      <c r="G121" s="26">
        <f>'9496'!R121</f>
        <v>439039776.70485753</v>
      </c>
      <c r="H121" s="45"/>
      <c r="I121" s="45"/>
      <c r="J121" s="45"/>
      <c r="K121" s="27">
        <f>'Fluxo dív. garantidas - RRF'!C121</f>
        <v>24976302.837621283</v>
      </c>
      <c r="L121" s="27">
        <f>'Fluxo dív. garantidas - RRF'!B121</f>
        <v>46548397.745523609</v>
      </c>
      <c r="M121" s="27">
        <f>'Fluxo dív. garantidas - RRF'!D121</f>
        <v>71524700.583144888</v>
      </c>
      <c r="N121" s="63">
        <f>'Contratos fora RRF'!AS121</f>
        <v>51696.347492850968</v>
      </c>
      <c r="O121" s="63">
        <f>'Contratos fora RRF'!AR121</f>
        <v>1407313.3246062892</v>
      </c>
      <c r="P121" s="28">
        <f>'Contratos fora RRF'!AT121</f>
        <v>1459009.67209914</v>
      </c>
      <c r="Q121" s="30"/>
      <c r="R121" s="30"/>
      <c r="S121" s="30"/>
      <c r="T121" s="108">
        <f>'OC A CONTRATAR'!C121</f>
        <v>0</v>
      </c>
      <c r="U121" s="108">
        <f>'OC A CONTRATAR'!B121</f>
        <v>0</v>
      </c>
      <c r="V121" s="108">
        <f>'OC A CONTRATAR'!D121</f>
        <v>0</v>
      </c>
      <c r="W121" s="108">
        <f>'OC A CONTRATAR'!H121</f>
        <v>0</v>
      </c>
      <c r="X121" s="108">
        <f>'OC A CONTRATAR'!G121</f>
        <v>0</v>
      </c>
      <c r="Y121" s="108">
        <f>'OC A CONTRATAR'!I121</f>
        <v>0</v>
      </c>
      <c r="Z121" s="108">
        <f>'OC A CONTRATAR'!M121</f>
        <v>0</v>
      </c>
      <c r="AA121" s="108">
        <f>'OC A CONTRATAR'!L121</f>
        <v>0</v>
      </c>
      <c r="AB121" s="108">
        <f>'OC A CONTRATAR'!N121</f>
        <v>0</v>
      </c>
      <c r="AC121" s="108">
        <f>'OC A CONTRATAR'!X121</f>
        <v>0</v>
      </c>
      <c r="AD121" s="108">
        <f>'OC A CONTRATAR'!W121</f>
        <v>0</v>
      </c>
      <c r="AE121" s="108">
        <f>'OC A CONTRATAR'!Y121</f>
        <v>0</v>
      </c>
      <c r="AF121" s="64">
        <f t="shared" si="21"/>
        <v>410783467.853576</v>
      </c>
      <c r="AG121" s="64">
        <f t="shared" si="22"/>
        <v>409401198.01471657</v>
      </c>
      <c r="AH121" s="64">
        <f t="shared" si="23"/>
        <v>820184665.86829257</v>
      </c>
      <c r="AJ121">
        <f t="shared" si="24"/>
        <v>2031</v>
      </c>
      <c r="AL121" s="6">
        <f t="shared" si="18"/>
        <v>0</v>
      </c>
      <c r="AM121" s="6">
        <f t="shared" si="19"/>
        <v>0</v>
      </c>
      <c r="AN121" s="6">
        <f t="shared" si="20"/>
        <v>0</v>
      </c>
    </row>
    <row r="122" spans="1:40">
      <c r="A122" s="104">
        <v>48183</v>
      </c>
      <c r="B122" s="25">
        <f>'Art. 9º-A - serv. div. comp'!J123</f>
        <v>173129448.94271258</v>
      </c>
      <c r="C122" s="25">
        <f>'Art. 9º-A - serv. div. comp'!K123</f>
        <v>135791655.43266597</v>
      </c>
      <c r="D122" s="25">
        <f>'Art. 9º-A - serv. div. comp'!I123</f>
        <v>308921104.37537855</v>
      </c>
      <c r="E122" s="26">
        <f>'9496'!P122</f>
        <v>212307527.99790081</v>
      </c>
      <c r="F122" s="26">
        <f>'9496'!Q122</f>
        <v>227735454.21798542</v>
      </c>
      <c r="G122" s="26">
        <f>'9496'!R122</f>
        <v>440042982.21588624</v>
      </c>
      <c r="H122" s="81"/>
      <c r="I122" s="81"/>
      <c r="J122" s="81"/>
      <c r="K122" s="27">
        <f>'Fluxo dív. garantidas - RRF'!C122</f>
        <v>6246977.3497968409</v>
      </c>
      <c r="L122" s="27">
        <f>'Fluxo dív. garantidas - RRF'!B122</f>
        <v>2984740.3039236101</v>
      </c>
      <c r="M122" s="27">
        <f>'Fluxo dív. garantidas - RRF'!D122</f>
        <v>9231717.6537204515</v>
      </c>
      <c r="N122" s="68">
        <f>'Contratos fora RRF'!AS122</f>
        <v>36187.064436277025</v>
      </c>
      <c r="O122" s="68">
        <f>'Contratos fora RRF'!AR122</f>
        <v>1415967.098358833</v>
      </c>
      <c r="P122" s="69">
        <f>'Contratos fora RRF'!AT122</f>
        <v>1452154.1627951101</v>
      </c>
      <c r="Q122" s="30"/>
      <c r="R122" s="30"/>
      <c r="S122" s="30"/>
      <c r="T122" s="108">
        <f>'OC A CONTRATAR'!C122</f>
        <v>14346245.142425401</v>
      </c>
      <c r="U122" s="108">
        <f>'OC A CONTRATAR'!B122</f>
        <v>18576900</v>
      </c>
      <c r="V122" s="108">
        <f>'OC A CONTRATAR'!D122</f>
        <v>32923145.142425403</v>
      </c>
      <c r="W122" s="108">
        <f>'OC A CONTRATAR'!H122</f>
        <v>4624816.3374948855</v>
      </c>
      <c r="X122" s="108">
        <f>'OC A CONTRATAR'!G122</f>
        <v>5240075.4375927923</v>
      </c>
      <c r="Y122" s="108">
        <f>'OC A CONTRATAR'!I122</f>
        <v>9864891.7750876769</v>
      </c>
      <c r="Z122" s="108">
        <f>'OC A CONTRATAR'!M122</f>
        <v>38261107.986337543</v>
      </c>
      <c r="AA122" s="108">
        <f>'OC A CONTRATAR'!L122</f>
        <v>27204607.101715628</v>
      </c>
      <c r="AB122" s="108">
        <f>'OC A CONTRATAR'!N122</f>
        <v>65465715.088053167</v>
      </c>
      <c r="AC122" s="108">
        <f>'OC A CONTRATAR'!X122</f>
        <v>52823043.481606007</v>
      </c>
      <c r="AD122" s="108">
        <f>'OC A CONTRATAR'!W122</f>
        <v>173000000</v>
      </c>
      <c r="AE122" s="108">
        <f>'OC A CONTRATAR'!Y122</f>
        <v>225823043.48160601</v>
      </c>
      <c r="AF122" s="64">
        <f t="shared" si="21"/>
        <v>501775354.30271035</v>
      </c>
      <c r="AG122" s="64">
        <f t="shared" si="22"/>
        <v>591949399.59224224</v>
      </c>
      <c r="AH122" s="64">
        <f t="shared" si="23"/>
        <v>1093724753.8949525</v>
      </c>
      <c r="AJ122">
        <f t="shared" si="24"/>
        <v>2031</v>
      </c>
      <c r="AL122" s="6">
        <f t="shared" si="18"/>
        <v>0</v>
      </c>
      <c r="AM122" s="6">
        <f t="shared" si="19"/>
        <v>0</v>
      </c>
      <c r="AN122" s="6">
        <f t="shared" si="20"/>
        <v>0</v>
      </c>
    </row>
    <row r="123" spans="1:40">
      <c r="A123" s="32"/>
      <c r="B123" s="31"/>
      <c r="C123" s="31"/>
      <c r="D123" s="31"/>
      <c r="E123" s="31"/>
      <c r="F123" s="31"/>
      <c r="G123" s="31"/>
      <c r="H123" s="31"/>
      <c r="I123" s="31"/>
      <c r="J123" s="31"/>
      <c r="K123" s="30"/>
      <c r="L123" s="30"/>
      <c r="M123" s="30"/>
      <c r="N123" s="30"/>
      <c r="O123" s="30"/>
      <c r="P123" s="30"/>
      <c r="Q123" s="30"/>
      <c r="R123" s="30"/>
      <c r="S123" s="30"/>
      <c r="T123" s="30"/>
      <c r="U123" s="30"/>
      <c r="V123" s="30"/>
      <c r="W123" s="30"/>
      <c r="X123" s="30"/>
      <c r="Y123" s="30"/>
      <c r="Z123" s="30"/>
      <c r="AA123" s="30"/>
      <c r="AB123" s="30"/>
      <c r="AC123" s="30"/>
      <c r="AD123" s="30"/>
      <c r="AE123" s="30"/>
      <c r="AF123" s="33"/>
      <c r="AG123" s="33"/>
      <c r="AH123" s="33"/>
      <c r="AL123" s="6">
        <f t="shared" si="18"/>
        <v>0</v>
      </c>
      <c r="AM123" s="6">
        <f t="shared" si="19"/>
        <v>0</v>
      </c>
      <c r="AN123" s="6">
        <f t="shared" si="20"/>
        <v>0</v>
      </c>
    </row>
    <row r="124" spans="1:40">
      <c r="A124" s="32"/>
      <c r="B124" s="31"/>
      <c r="C124" s="31"/>
      <c r="D124" s="31"/>
      <c r="E124" s="31"/>
      <c r="F124" s="31"/>
      <c r="G124" s="31"/>
      <c r="H124" s="31"/>
      <c r="I124" s="31"/>
      <c r="J124" s="31"/>
      <c r="K124" s="30"/>
      <c r="L124" s="30"/>
      <c r="M124" s="30"/>
      <c r="N124" s="30"/>
      <c r="O124" s="30"/>
      <c r="P124" s="30"/>
      <c r="Q124" s="30"/>
      <c r="R124" s="30"/>
      <c r="S124" s="30"/>
      <c r="T124" s="30"/>
      <c r="U124" s="30"/>
      <c r="V124" s="30"/>
      <c r="W124" s="30"/>
      <c r="X124" s="30"/>
      <c r="Y124" s="30"/>
      <c r="Z124" s="30"/>
      <c r="AA124" s="30"/>
      <c r="AB124" s="30"/>
      <c r="AC124" s="30"/>
      <c r="AD124" s="30"/>
      <c r="AE124" s="30"/>
      <c r="AF124" s="33"/>
      <c r="AG124" s="33"/>
      <c r="AH124" s="33"/>
      <c r="AL124" s="6">
        <f t="shared" si="18"/>
        <v>0</v>
      </c>
      <c r="AM124" s="6">
        <f t="shared" si="19"/>
        <v>0</v>
      </c>
      <c r="AN124" s="6">
        <f t="shared" si="20"/>
        <v>0</v>
      </c>
    </row>
    <row r="125" spans="1:40">
      <c r="A125" s="32"/>
      <c r="B125" s="31"/>
      <c r="C125" s="31"/>
      <c r="D125" s="31"/>
      <c r="E125" s="31"/>
      <c r="F125" s="31"/>
      <c r="G125" s="31"/>
      <c r="H125" s="31"/>
      <c r="I125" s="31"/>
      <c r="J125" s="31"/>
      <c r="K125" s="30"/>
      <c r="L125" s="30"/>
      <c r="M125" s="30"/>
      <c r="N125" s="30"/>
      <c r="O125" s="30"/>
      <c r="P125" s="30"/>
      <c r="Q125" s="30"/>
      <c r="R125" s="30"/>
      <c r="S125" s="30"/>
      <c r="T125" s="30"/>
      <c r="U125" s="30"/>
      <c r="V125" s="30"/>
      <c r="W125" s="30"/>
      <c r="X125" s="30"/>
      <c r="Y125" s="30"/>
      <c r="Z125" s="30"/>
      <c r="AA125" s="30"/>
      <c r="AB125" s="30"/>
      <c r="AC125" s="30"/>
      <c r="AD125" s="30"/>
      <c r="AE125" s="30"/>
      <c r="AF125" s="33"/>
      <c r="AG125" s="33"/>
      <c r="AH125" s="33"/>
      <c r="AL125" s="6">
        <f t="shared" si="18"/>
        <v>0</v>
      </c>
      <c r="AM125" s="6">
        <f t="shared" si="19"/>
        <v>0</v>
      </c>
      <c r="AN125" s="6">
        <f t="shared" si="20"/>
        <v>0</v>
      </c>
    </row>
    <row r="126" spans="1:40">
      <c r="A126" s="32"/>
      <c r="B126" s="31"/>
      <c r="C126" s="31"/>
      <c r="D126" s="31"/>
      <c r="E126" s="31"/>
      <c r="F126" s="31"/>
      <c r="G126" s="31"/>
      <c r="H126" s="31"/>
      <c r="I126" s="31"/>
      <c r="J126" s="31"/>
      <c r="K126" s="30"/>
      <c r="L126" s="30"/>
      <c r="M126" s="30"/>
      <c r="N126" s="30"/>
      <c r="O126" s="30"/>
      <c r="P126" s="30"/>
      <c r="Q126" s="30"/>
      <c r="R126" s="30"/>
      <c r="S126" s="30"/>
      <c r="T126" s="30"/>
      <c r="U126" s="30"/>
      <c r="V126" s="30"/>
      <c r="W126" s="30"/>
      <c r="X126" s="30"/>
      <c r="Y126" s="30"/>
      <c r="Z126" s="30"/>
      <c r="AA126" s="30"/>
      <c r="AB126" s="30"/>
      <c r="AC126" s="30"/>
      <c r="AD126" s="30"/>
      <c r="AE126" s="30"/>
      <c r="AF126" s="33"/>
      <c r="AG126" s="33"/>
      <c r="AH126" s="33"/>
      <c r="AL126" s="6">
        <f t="shared" si="18"/>
        <v>0</v>
      </c>
      <c r="AM126" s="6">
        <f t="shared" si="19"/>
        <v>0</v>
      </c>
      <c r="AN126" s="6">
        <f t="shared" si="20"/>
        <v>0</v>
      </c>
    </row>
    <row r="127" spans="1:40">
      <c r="A127" s="32"/>
      <c r="B127" s="31"/>
      <c r="C127" s="31"/>
      <c r="D127" s="31"/>
      <c r="E127" s="31"/>
      <c r="F127" s="31"/>
      <c r="G127" s="31"/>
      <c r="H127" s="31"/>
      <c r="I127" s="31"/>
      <c r="J127" s="31"/>
      <c r="K127" s="30"/>
      <c r="L127" s="30"/>
      <c r="M127" s="30"/>
      <c r="N127" s="30"/>
      <c r="O127" s="30"/>
      <c r="P127" s="30"/>
      <c r="Q127" s="30"/>
      <c r="R127" s="30"/>
      <c r="S127" s="30"/>
      <c r="T127" s="30"/>
      <c r="U127" s="30"/>
      <c r="V127" s="30"/>
      <c r="W127" s="30"/>
      <c r="X127" s="30"/>
      <c r="Y127" s="30"/>
      <c r="Z127" s="30"/>
      <c r="AA127" s="30"/>
      <c r="AB127" s="30"/>
      <c r="AC127" s="30"/>
      <c r="AD127" s="30"/>
      <c r="AE127" s="30"/>
      <c r="AF127" s="33"/>
      <c r="AG127" s="33"/>
      <c r="AH127" s="33"/>
      <c r="AL127" s="6">
        <f t="shared" si="18"/>
        <v>0</v>
      </c>
      <c r="AM127" s="6">
        <f t="shared" si="19"/>
        <v>0</v>
      </c>
      <c r="AN127" s="6">
        <f t="shared" si="20"/>
        <v>0</v>
      </c>
    </row>
    <row r="128" spans="1:40">
      <c r="A128" s="32"/>
      <c r="B128" s="31"/>
      <c r="C128" s="31"/>
      <c r="D128" s="31"/>
      <c r="E128" s="31"/>
      <c r="F128" s="31"/>
      <c r="G128" s="31"/>
      <c r="H128" s="31"/>
      <c r="I128" s="31"/>
      <c r="J128" s="31"/>
      <c r="K128" s="30"/>
      <c r="L128" s="30"/>
      <c r="M128" s="30"/>
      <c r="N128" s="30"/>
      <c r="O128" s="30"/>
      <c r="P128" s="30"/>
      <c r="Q128" s="30"/>
      <c r="R128" s="30"/>
      <c r="S128" s="30"/>
      <c r="T128" s="30"/>
      <c r="U128" s="30"/>
      <c r="V128" s="30"/>
      <c r="W128" s="30"/>
      <c r="X128" s="30"/>
      <c r="Y128" s="30"/>
      <c r="Z128" s="30"/>
      <c r="AA128" s="30"/>
      <c r="AB128" s="30"/>
      <c r="AC128" s="30"/>
      <c r="AD128" s="30"/>
      <c r="AE128" s="30"/>
      <c r="AF128" s="33"/>
      <c r="AG128" s="33"/>
      <c r="AH128" s="33"/>
      <c r="AL128" s="6">
        <f t="shared" si="18"/>
        <v>0</v>
      </c>
      <c r="AM128" s="6">
        <f t="shared" si="19"/>
        <v>0</v>
      </c>
      <c r="AN128" s="6">
        <f t="shared" si="20"/>
        <v>0</v>
      </c>
    </row>
    <row r="129" spans="1:40">
      <c r="A129" s="32"/>
      <c r="B129" s="31"/>
      <c r="C129" s="31"/>
      <c r="D129" s="31"/>
      <c r="E129" s="31"/>
      <c r="F129" s="31"/>
      <c r="G129" s="31"/>
      <c r="H129" s="31"/>
      <c r="I129" s="31"/>
      <c r="J129" s="31"/>
      <c r="K129" s="30"/>
      <c r="L129" s="30"/>
      <c r="M129" s="30"/>
      <c r="N129" s="30"/>
      <c r="O129" s="30"/>
      <c r="P129" s="30"/>
      <c r="Q129" s="30"/>
      <c r="R129" s="30"/>
      <c r="S129" s="30"/>
      <c r="T129" s="30"/>
      <c r="U129" s="30"/>
      <c r="V129" s="30"/>
      <c r="W129" s="30"/>
      <c r="X129" s="30"/>
      <c r="Y129" s="30"/>
      <c r="Z129" s="30"/>
      <c r="AA129" s="30"/>
      <c r="AB129" s="30"/>
      <c r="AC129" s="30"/>
      <c r="AD129" s="30"/>
      <c r="AE129" s="30"/>
      <c r="AF129" s="33"/>
      <c r="AG129" s="33"/>
      <c r="AH129" s="33"/>
      <c r="AL129" s="6">
        <f t="shared" si="18"/>
        <v>0</v>
      </c>
      <c r="AM129" s="6">
        <f t="shared" si="19"/>
        <v>0</v>
      </c>
      <c r="AN129" s="6">
        <f t="shared" si="20"/>
        <v>0</v>
      </c>
    </row>
    <row r="130" spans="1:40">
      <c r="A130" s="32"/>
      <c r="B130" s="31"/>
      <c r="C130" s="31"/>
      <c r="D130" s="31"/>
      <c r="E130" s="31"/>
      <c r="F130" s="31"/>
      <c r="G130" s="31"/>
      <c r="H130" s="31"/>
      <c r="I130" s="31"/>
      <c r="J130" s="31"/>
      <c r="K130" s="30"/>
      <c r="L130" s="30"/>
      <c r="M130" s="30"/>
      <c r="N130" s="30"/>
      <c r="O130" s="30"/>
      <c r="P130" s="30"/>
      <c r="Q130" s="30"/>
      <c r="R130" s="30"/>
      <c r="S130" s="30"/>
      <c r="T130" s="30"/>
      <c r="U130" s="30"/>
      <c r="V130" s="30"/>
      <c r="W130" s="30"/>
      <c r="X130" s="30"/>
      <c r="Y130" s="30"/>
      <c r="Z130" s="30"/>
      <c r="AA130" s="30"/>
      <c r="AB130" s="30"/>
      <c r="AC130" s="30"/>
      <c r="AD130" s="30"/>
      <c r="AE130" s="30"/>
      <c r="AF130" s="33"/>
      <c r="AG130" s="33"/>
      <c r="AH130" s="33"/>
      <c r="AL130" s="6">
        <f t="shared" si="18"/>
        <v>0</v>
      </c>
      <c r="AM130" s="6">
        <f t="shared" si="19"/>
        <v>0</v>
      </c>
      <c r="AN130" s="6">
        <f t="shared" si="20"/>
        <v>0</v>
      </c>
    </row>
    <row r="131" spans="1:40">
      <c r="A131" s="32"/>
      <c r="B131" s="31"/>
      <c r="C131" s="31"/>
      <c r="D131" s="31"/>
      <c r="E131" s="31"/>
      <c r="F131" s="31"/>
      <c r="G131" s="31"/>
      <c r="H131" s="31"/>
      <c r="I131" s="31"/>
      <c r="J131" s="31"/>
      <c r="K131" s="30"/>
      <c r="L131" s="30"/>
      <c r="M131" s="30"/>
      <c r="N131" s="30"/>
      <c r="O131" s="30"/>
      <c r="P131" s="30"/>
      <c r="Q131" s="30"/>
      <c r="R131" s="30"/>
      <c r="S131" s="30"/>
      <c r="T131" s="30"/>
      <c r="U131" s="30"/>
      <c r="V131" s="30"/>
      <c r="W131" s="30"/>
      <c r="X131" s="30"/>
      <c r="Y131" s="30"/>
      <c r="Z131" s="30"/>
      <c r="AA131" s="30"/>
      <c r="AB131" s="30"/>
      <c r="AC131" s="30"/>
      <c r="AD131" s="30"/>
      <c r="AE131" s="30"/>
      <c r="AF131" s="33"/>
      <c r="AG131" s="33"/>
      <c r="AH131" s="33"/>
      <c r="AL131" s="6">
        <f t="shared" ref="AL131:AL194" si="25">SUMIF(AJ:AJ,AK131,AG:AG)</f>
        <v>0</v>
      </c>
      <c r="AM131" s="6">
        <f t="shared" ref="AM131:AM194" si="26">SUMIF(AJ:AJ,AK131,AF:AF)</f>
        <v>0</v>
      </c>
      <c r="AN131" s="6">
        <f t="shared" ref="AN131:AN194" si="27">SUMIF(AJ:AJ,AK131,AH:AH)</f>
        <v>0</v>
      </c>
    </row>
    <row r="132" spans="1:40">
      <c r="A132" s="32"/>
      <c r="B132" s="31"/>
      <c r="C132" s="31"/>
      <c r="D132" s="31"/>
      <c r="E132" s="31"/>
      <c r="F132" s="31"/>
      <c r="G132" s="31"/>
      <c r="H132" s="31"/>
      <c r="I132" s="31"/>
      <c r="J132" s="31"/>
      <c r="K132" s="30"/>
      <c r="L132" s="30"/>
      <c r="M132" s="30"/>
      <c r="N132" s="30"/>
      <c r="O132" s="30"/>
      <c r="P132" s="30"/>
      <c r="Q132" s="30"/>
      <c r="R132" s="30"/>
      <c r="S132" s="30"/>
      <c r="T132" s="30"/>
      <c r="U132" s="30"/>
      <c r="V132" s="30"/>
      <c r="W132" s="30"/>
      <c r="X132" s="30"/>
      <c r="Y132" s="30"/>
      <c r="Z132" s="30"/>
      <c r="AA132" s="30"/>
      <c r="AB132" s="30"/>
      <c r="AC132" s="30"/>
      <c r="AD132" s="30"/>
      <c r="AE132" s="30"/>
      <c r="AF132" s="33"/>
      <c r="AG132" s="33"/>
      <c r="AH132" s="33"/>
      <c r="AL132" s="6">
        <f t="shared" si="25"/>
        <v>0</v>
      </c>
      <c r="AM132" s="6">
        <f t="shared" si="26"/>
        <v>0</v>
      </c>
      <c r="AN132" s="6">
        <f t="shared" si="27"/>
        <v>0</v>
      </c>
    </row>
    <row r="133" spans="1:40">
      <c r="A133" s="32"/>
      <c r="B133" s="31"/>
      <c r="C133" s="31"/>
      <c r="D133" s="31"/>
      <c r="E133" s="31"/>
      <c r="F133" s="31"/>
      <c r="G133" s="31"/>
      <c r="H133" s="31"/>
      <c r="I133" s="31"/>
      <c r="J133" s="31"/>
      <c r="K133" s="30"/>
      <c r="L133" s="30"/>
      <c r="M133" s="30"/>
      <c r="N133" s="30"/>
      <c r="O133" s="30"/>
      <c r="P133" s="30"/>
      <c r="Q133" s="30"/>
      <c r="R133" s="30"/>
      <c r="S133" s="30"/>
      <c r="T133" s="30"/>
      <c r="U133" s="30"/>
      <c r="V133" s="30"/>
      <c r="W133" s="30"/>
      <c r="X133" s="30"/>
      <c r="Y133" s="30"/>
      <c r="Z133" s="30"/>
      <c r="AA133" s="30"/>
      <c r="AB133" s="30"/>
      <c r="AC133" s="30"/>
      <c r="AD133" s="30"/>
      <c r="AE133" s="30"/>
      <c r="AF133" s="33"/>
      <c r="AG133" s="33"/>
      <c r="AH133" s="33"/>
      <c r="AL133" s="6">
        <f t="shared" si="25"/>
        <v>0</v>
      </c>
      <c r="AM133" s="6">
        <f t="shared" si="26"/>
        <v>0</v>
      </c>
      <c r="AN133" s="6">
        <f t="shared" si="27"/>
        <v>0</v>
      </c>
    </row>
    <row r="134" spans="1:40">
      <c r="A134" s="32"/>
      <c r="B134" s="31"/>
      <c r="C134" s="31"/>
      <c r="D134" s="31"/>
      <c r="E134" s="31"/>
      <c r="F134" s="31"/>
      <c r="G134" s="31"/>
      <c r="H134" s="31"/>
      <c r="I134" s="31"/>
      <c r="J134" s="31"/>
      <c r="K134" s="30"/>
      <c r="L134" s="30"/>
      <c r="M134" s="30"/>
      <c r="N134" s="30"/>
      <c r="O134" s="30"/>
      <c r="P134" s="30"/>
      <c r="Q134" s="30"/>
      <c r="R134" s="30"/>
      <c r="S134" s="30"/>
      <c r="T134" s="30"/>
      <c r="U134" s="30"/>
      <c r="V134" s="30"/>
      <c r="W134" s="30"/>
      <c r="X134" s="30"/>
      <c r="Y134" s="30"/>
      <c r="Z134" s="30"/>
      <c r="AA134" s="30"/>
      <c r="AB134" s="30"/>
      <c r="AC134" s="30"/>
      <c r="AD134" s="30"/>
      <c r="AE134" s="30"/>
      <c r="AF134" s="33"/>
      <c r="AG134" s="33"/>
      <c r="AH134" s="33"/>
      <c r="AL134" s="6">
        <f t="shared" si="25"/>
        <v>0</v>
      </c>
      <c r="AM134" s="6">
        <f t="shared" si="26"/>
        <v>0</v>
      </c>
      <c r="AN134" s="6">
        <f t="shared" si="27"/>
        <v>0</v>
      </c>
    </row>
    <row r="135" spans="1:40">
      <c r="A135" s="32"/>
      <c r="B135" s="31"/>
      <c r="C135" s="31"/>
      <c r="D135" s="31"/>
      <c r="E135" s="31"/>
      <c r="F135" s="31"/>
      <c r="G135" s="31"/>
      <c r="H135" s="31"/>
      <c r="I135" s="31"/>
      <c r="J135" s="31"/>
      <c r="K135" s="30"/>
      <c r="L135" s="30"/>
      <c r="M135" s="30"/>
      <c r="N135" s="30"/>
      <c r="O135" s="30"/>
      <c r="P135" s="30"/>
      <c r="Q135" s="30"/>
      <c r="R135" s="30"/>
      <c r="S135" s="30"/>
      <c r="T135" s="30"/>
      <c r="U135" s="30"/>
      <c r="V135" s="30"/>
      <c r="W135" s="30"/>
      <c r="X135" s="30"/>
      <c r="Y135" s="30"/>
      <c r="Z135" s="30"/>
      <c r="AA135" s="30"/>
      <c r="AB135" s="30"/>
      <c r="AC135" s="30"/>
      <c r="AD135" s="30"/>
      <c r="AE135" s="30"/>
      <c r="AF135" s="33"/>
      <c r="AG135" s="33"/>
      <c r="AH135" s="33"/>
      <c r="AL135" s="6">
        <f t="shared" si="25"/>
        <v>0</v>
      </c>
      <c r="AM135" s="6">
        <f t="shared" si="26"/>
        <v>0</v>
      </c>
      <c r="AN135" s="6">
        <f t="shared" si="27"/>
        <v>0</v>
      </c>
    </row>
    <row r="136" spans="1:40">
      <c r="A136" s="32"/>
      <c r="B136" s="31"/>
      <c r="C136" s="31"/>
      <c r="D136" s="31"/>
      <c r="E136" s="31"/>
      <c r="F136" s="31"/>
      <c r="G136" s="31"/>
      <c r="H136" s="31"/>
      <c r="I136" s="31"/>
      <c r="J136" s="31"/>
      <c r="K136" s="30"/>
      <c r="L136" s="30"/>
      <c r="M136" s="30"/>
      <c r="N136" s="30"/>
      <c r="O136" s="30"/>
      <c r="P136" s="30"/>
      <c r="Q136" s="30"/>
      <c r="R136" s="30"/>
      <c r="S136" s="30"/>
      <c r="T136" s="30"/>
      <c r="U136" s="30"/>
      <c r="V136" s="30"/>
      <c r="W136" s="30"/>
      <c r="X136" s="30"/>
      <c r="Y136" s="30"/>
      <c r="Z136" s="30"/>
      <c r="AA136" s="30"/>
      <c r="AB136" s="30"/>
      <c r="AC136" s="30"/>
      <c r="AD136" s="30"/>
      <c r="AE136" s="30"/>
      <c r="AF136" s="33"/>
      <c r="AG136" s="33"/>
      <c r="AH136" s="33"/>
      <c r="AL136" s="6">
        <f t="shared" si="25"/>
        <v>0</v>
      </c>
      <c r="AM136" s="6">
        <f t="shared" si="26"/>
        <v>0</v>
      </c>
      <c r="AN136" s="6">
        <f t="shared" si="27"/>
        <v>0</v>
      </c>
    </row>
    <row r="137" spans="1:40">
      <c r="A137" s="32"/>
      <c r="B137" s="31"/>
      <c r="C137" s="31"/>
      <c r="D137" s="31"/>
      <c r="E137" s="31"/>
      <c r="F137" s="31"/>
      <c r="G137" s="31"/>
      <c r="H137" s="31"/>
      <c r="I137" s="31"/>
      <c r="J137" s="31"/>
      <c r="K137" s="30"/>
      <c r="L137" s="30"/>
      <c r="M137" s="30"/>
      <c r="N137" s="30"/>
      <c r="O137" s="30"/>
      <c r="P137" s="30"/>
      <c r="Q137" s="30"/>
      <c r="R137" s="30"/>
      <c r="S137" s="30"/>
      <c r="T137" s="30"/>
      <c r="U137" s="30"/>
      <c r="V137" s="30"/>
      <c r="W137" s="30"/>
      <c r="X137" s="30"/>
      <c r="Y137" s="30"/>
      <c r="Z137" s="30"/>
      <c r="AA137" s="30"/>
      <c r="AB137" s="30"/>
      <c r="AC137" s="30"/>
      <c r="AD137" s="30"/>
      <c r="AE137" s="30"/>
      <c r="AF137" s="33"/>
      <c r="AG137" s="33"/>
      <c r="AH137" s="33"/>
      <c r="AL137" s="6">
        <f t="shared" si="25"/>
        <v>0</v>
      </c>
      <c r="AM137" s="6">
        <f t="shared" si="26"/>
        <v>0</v>
      </c>
      <c r="AN137" s="6">
        <f t="shared" si="27"/>
        <v>0</v>
      </c>
    </row>
    <row r="138" spans="1:40">
      <c r="A138" s="32"/>
      <c r="B138" s="31"/>
      <c r="C138" s="31"/>
      <c r="D138" s="31"/>
      <c r="E138" s="31"/>
      <c r="F138" s="31"/>
      <c r="G138" s="31"/>
      <c r="H138" s="31"/>
      <c r="I138" s="31"/>
      <c r="J138" s="31"/>
      <c r="K138" s="30"/>
      <c r="L138" s="30"/>
      <c r="M138" s="30"/>
      <c r="N138" s="30"/>
      <c r="O138" s="30"/>
      <c r="P138" s="30"/>
      <c r="Q138" s="30"/>
      <c r="R138" s="30"/>
      <c r="S138" s="30"/>
      <c r="T138" s="30"/>
      <c r="U138" s="30"/>
      <c r="V138" s="30"/>
      <c r="W138" s="30"/>
      <c r="X138" s="30"/>
      <c r="Y138" s="30"/>
      <c r="Z138" s="30"/>
      <c r="AA138" s="30"/>
      <c r="AB138" s="30"/>
      <c r="AC138" s="30"/>
      <c r="AD138" s="30"/>
      <c r="AE138" s="30"/>
      <c r="AF138" s="33"/>
      <c r="AG138" s="33"/>
      <c r="AH138" s="33"/>
      <c r="AL138" s="6">
        <f t="shared" si="25"/>
        <v>0</v>
      </c>
      <c r="AM138" s="6">
        <f t="shared" si="26"/>
        <v>0</v>
      </c>
      <c r="AN138" s="6">
        <f t="shared" si="27"/>
        <v>0</v>
      </c>
    </row>
    <row r="139" spans="1:40">
      <c r="A139" s="32"/>
      <c r="B139" s="31"/>
      <c r="C139" s="31"/>
      <c r="D139" s="31"/>
      <c r="E139" s="31"/>
      <c r="F139" s="31"/>
      <c r="G139" s="31"/>
      <c r="H139" s="31"/>
      <c r="I139" s="31"/>
      <c r="J139" s="31"/>
      <c r="K139" s="30"/>
      <c r="L139" s="30"/>
      <c r="M139" s="30"/>
      <c r="N139" s="30"/>
      <c r="O139" s="30"/>
      <c r="P139" s="30"/>
      <c r="Q139" s="30"/>
      <c r="R139" s="30"/>
      <c r="S139" s="30"/>
      <c r="T139" s="30"/>
      <c r="U139" s="30"/>
      <c r="V139" s="30"/>
      <c r="W139" s="30"/>
      <c r="X139" s="30"/>
      <c r="Y139" s="30"/>
      <c r="Z139" s="30"/>
      <c r="AA139" s="30"/>
      <c r="AB139" s="30"/>
      <c r="AC139" s="30"/>
      <c r="AD139" s="30"/>
      <c r="AE139" s="30"/>
      <c r="AF139" s="33"/>
      <c r="AG139" s="33"/>
      <c r="AH139" s="33"/>
      <c r="AL139" s="6">
        <f t="shared" si="25"/>
        <v>0</v>
      </c>
      <c r="AM139" s="6">
        <f t="shared" si="26"/>
        <v>0</v>
      </c>
      <c r="AN139" s="6">
        <f t="shared" si="27"/>
        <v>0</v>
      </c>
    </row>
    <row r="140" spans="1:40">
      <c r="A140" s="32"/>
      <c r="B140" s="31"/>
      <c r="C140" s="31"/>
      <c r="D140" s="31"/>
      <c r="E140" s="31"/>
      <c r="F140" s="31"/>
      <c r="G140" s="31"/>
      <c r="H140" s="31"/>
      <c r="I140" s="31"/>
      <c r="J140" s="31"/>
      <c r="K140" s="30"/>
      <c r="L140" s="30"/>
      <c r="M140" s="30"/>
      <c r="N140" s="30"/>
      <c r="O140" s="30"/>
      <c r="P140" s="30"/>
      <c r="Q140" s="30"/>
      <c r="R140" s="30"/>
      <c r="S140" s="30"/>
      <c r="T140" s="30"/>
      <c r="U140" s="30"/>
      <c r="V140" s="30"/>
      <c r="W140" s="30"/>
      <c r="X140" s="30"/>
      <c r="Y140" s="30"/>
      <c r="Z140" s="30"/>
      <c r="AA140" s="30"/>
      <c r="AB140" s="30"/>
      <c r="AC140" s="30"/>
      <c r="AD140" s="30"/>
      <c r="AE140" s="30"/>
      <c r="AF140" s="33"/>
      <c r="AG140" s="33"/>
      <c r="AH140" s="33"/>
      <c r="AL140" s="6">
        <f t="shared" si="25"/>
        <v>0</v>
      </c>
      <c r="AM140" s="6">
        <f t="shared" si="26"/>
        <v>0</v>
      </c>
      <c r="AN140" s="6">
        <f t="shared" si="27"/>
        <v>0</v>
      </c>
    </row>
    <row r="141" spans="1:40">
      <c r="A141" s="32"/>
      <c r="B141" s="31"/>
      <c r="C141" s="31"/>
      <c r="D141" s="31"/>
      <c r="E141" s="31"/>
      <c r="F141" s="31"/>
      <c r="G141" s="31"/>
      <c r="H141" s="31"/>
      <c r="I141" s="31"/>
      <c r="J141" s="31"/>
      <c r="K141" s="30"/>
      <c r="L141" s="30"/>
      <c r="M141" s="30"/>
      <c r="N141" s="30"/>
      <c r="O141" s="30"/>
      <c r="P141" s="30"/>
      <c r="Q141" s="30"/>
      <c r="R141" s="30"/>
      <c r="S141" s="30"/>
      <c r="T141" s="30"/>
      <c r="U141" s="30"/>
      <c r="V141" s="30"/>
      <c r="W141" s="30"/>
      <c r="X141" s="30"/>
      <c r="Y141" s="30"/>
      <c r="Z141" s="30"/>
      <c r="AA141" s="30"/>
      <c r="AB141" s="30"/>
      <c r="AC141" s="30"/>
      <c r="AD141" s="30"/>
      <c r="AE141" s="30"/>
      <c r="AF141" s="33"/>
      <c r="AG141" s="33"/>
      <c r="AH141" s="33"/>
      <c r="AL141" s="6">
        <f t="shared" si="25"/>
        <v>0</v>
      </c>
      <c r="AM141" s="6">
        <f t="shared" si="26"/>
        <v>0</v>
      </c>
      <c r="AN141" s="6">
        <f t="shared" si="27"/>
        <v>0</v>
      </c>
    </row>
    <row r="142" spans="1:40">
      <c r="A142" s="32"/>
      <c r="B142" s="31"/>
      <c r="C142" s="31"/>
      <c r="D142" s="31"/>
      <c r="E142" s="31"/>
      <c r="F142" s="31"/>
      <c r="G142" s="31"/>
      <c r="H142" s="31"/>
      <c r="I142" s="31"/>
      <c r="J142" s="31"/>
      <c r="K142" s="30"/>
      <c r="L142" s="30"/>
      <c r="M142" s="30"/>
      <c r="N142" s="30"/>
      <c r="O142" s="30"/>
      <c r="P142" s="30"/>
      <c r="Q142" s="30"/>
      <c r="R142" s="30"/>
      <c r="S142" s="30"/>
      <c r="T142" s="30"/>
      <c r="U142" s="30"/>
      <c r="V142" s="30"/>
      <c r="W142" s="30"/>
      <c r="X142" s="30"/>
      <c r="Y142" s="30"/>
      <c r="Z142" s="30"/>
      <c r="AA142" s="30"/>
      <c r="AB142" s="30"/>
      <c r="AC142" s="30"/>
      <c r="AD142" s="30"/>
      <c r="AE142" s="30"/>
      <c r="AF142" s="33"/>
      <c r="AG142" s="33"/>
      <c r="AH142" s="33"/>
      <c r="AL142" s="6">
        <f t="shared" si="25"/>
        <v>0</v>
      </c>
      <c r="AM142" s="6">
        <f t="shared" si="26"/>
        <v>0</v>
      </c>
      <c r="AN142" s="6">
        <f t="shared" si="27"/>
        <v>0</v>
      </c>
    </row>
    <row r="143" spans="1:40">
      <c r="A143" s="32"/>
      <c r="B143" s="31"/>
      <c r="C143" s="31"/>
      <c r="D143" s="31"/>
      <c r="E143" s="31"/>
      <c r="F143" s="31"/>
      <c r="G143" s="31"/>
      <c r="H143" s="31"/>
      <c r="I143" s="31"/>
      <c r="J143" s="31"/>
      <c r="K143" s="30"/>
      <c r="L143" s="30"/>
      <c r="M143" s="30"/>
      <c r="N143" s="30"/>
      <c r="O143" s="30"/>
      <c r="P143" s="30"/>
      <c r="Q143" s="30"/>
      <c r="R143" s="30"/>
      <c r="S143" s="30"/>
      <c r="T143" s="30"/>
      <c r="U143" s="30"/>
      <c r="V143" s="30"/>
      <c r="W143" s="30"/>
      <c r="X143" s="30"/>
      <c r="Y143" s="30"/>
      <c r="Z143" s="30"/>
      <c r="AA143" s="30"/>
      <c r="AB143" s="30"/>
      <c r="AC143" s="30"/>
      <c r="AD143" s="30"/>
      <c r="AE143" s="30"/>
      <c r="AF143" s="33"/>
      <c r="AG143" s="33"/>
      <c r="AH143" s="33"/>
      <c r="AL143" s="6">
        <f t="shared" si="25"/>
        <v>0</v>
      </c>
      <c r="AM143" s="6">
        <f t="shared" si="26"/>
        <v>0</v>
      </c>
      <c r="AN143" s="6">
        <f t="shared" si="27"/>
        <v>0</v>
      </c>
    </row>
    <row r="144" spans="1:40">
      <c r="A144" s="32"/>
      <c r="B144" s="31"/>
      <c r="C144" s="31"/>
      <c r="D144" s="31"/>
      <c r="E144" s="31"/>
      <c r="F144" s="31"/>
      <c r="G144" s="31"/>
      <c r="H144" s="31"/>
      <c r="I144" s="31"/>
      <c r="J144" s="31"/>
      <c r="K144" s="30"/>
      <c r="L144" s="30"/>
      <c r="M144" s="30"/>
      <c r="N144" s="30"/>
      <c r="O144" s="30"/>
      <c r="P144" s="30"/>
      <c r="Q144" s="30"/>
      <c r="R144" s="30"/>
      <c r="S144" s="30"/>
      <c r="T144" s="30"/>
      <c r="U144" s="30"/>
      <c r="V144" s="30"/>
      <c r="W144" s="30"/>
      <c r="X144" s="30"/>
      <c r="Y144" s="30"/>
      <c r="Z144" s="30"/>
      <c r="AA144" s="30"/>
      <c r="AB144" s="30"/>
      <c r="AC144" s="30"/>
      <c r="AD144" s="30"/>
      <c r="AE144" s="30"/>
      <c r="AF144" s="33"/>
      <c r="AG144" s="33"/>
      <c r="AH144" s="33"/>
      <c r="AL144" s="6">
        <f t="shared" si="25"/>
        <v>0</v>
      </c>
      <c r="AM144" s="6">
        <f t="shared" si="26"/>
        <v>0</v>
      </c>
      <c r="AN144" s="6">
        <f t="shared" si="27"/>
        <v>0</v>
      </c>
    </row>
    <row r="145" spans="1:40">
      <c r="A145" s="32"/>
      <c r="B145" s="31"/>
      <c r="C145" s="31"/>
      <c r="D145" s="31"/>
      <c r="E145" s="31"/>
      <c r="F145" s="31"/>
      <c r="G145" s="31"/>
      <c r="H145" s="31"/>
      <c r="I145" s="31"/>
      <c r="J145" s="31"/>
      <c r="K145" s="30"/>
      <c r="L145" s="30"/>
      <c r="M145" s="30"/>
      <c r="N145" s="30"/>
      <c r="O145" s="30"/>
      <c r="P145" s="30"/>
      <c r="Q145" s="30"/>
      <c r="R145" s="30"/>
      <c r="S145" s="30"/>
      <c r="T145" s="30"/>
      <c r="U145" s="30"/>
      <c r="V145" s="30"/>
      <c r="W145" s="30"/>
      <c r="X145" s="30"/>
      <c r="Y145" s="30"/>
      <c r="Z145" s="30"/>
      <c r="AA145" s="30"/>
      <c r="AB145" s="30"/>
      <c r="AC145" s="30"/>
      <c r="AD145" s="30"/>
      <c r="AE145" s="30"/>
      <c r="AF145" s="33"/>
      <c r="AG145" s="33"/>
      <c r="AH145" s="33"/>
      <c r="AL145" s="6">
        <f t="shared" si="25"/>
        <v>0</v>
      </c>
      <c r="AM145" s="6">
        <f t="shared" si="26"/>
        <v>0</v>
      </c>
      <c r="AN145" s="6">
        <f t="shared" si="27"/>
        <v>0</v>
      </c>
    </row>
    <row r="146" spans="1:40">
      <c r="A146" s="32"/>
      <c r="B146" s="31"/>
      <c r="C146" s="31"/>
      <c r="D146" s="31"/>
      <c r="E146" s="31"/>
      <c r="F146" s="31"/>
      <c r="G146" s="31"/>
      <c r="H146" s="31"/>
      <c r="I146" s="31"/>
      <c r="J146" s="31"/>
      <c r="K146" s="30"/>
      <c r="L146" s="30"/>
      <c r="M146" s="30"/>
      <c r="N146" s="30"/>
      <c r="O146" s="30"/>
      <c r="P146" s="30"/>
      <c r="Q146" s="30"/>
      <c r="R146" s="30"/>
      <c r="S146" s="30"/>
      <c r="T146" s="30"/>
      <c r="U146" s="30"/>
      <c r="V146" s="30"/>
      <c r="W146" s="30"/>
      <c r="X146" s="30"/>
      <c r="Y146" s="30"/>
      <c r="Z146" s="30"/>
      <c r="AA146" s="30"/>
      <c r="AB146" s="30"/>
      <c r="AC146" s="30"/>
      <c r="AD146" s="30"/>
      <c r="AE146" s="30"/>
      <c r="AF146" s="33"/>
      <c r="AG146" s="33"/>
      <c r="AH146" s="33"/>
      <c r="AL146" s="6">
        <f t="shared" si="25"/>
        <v>0</v>
      </c>
      <c r="AM146" s="6">
        <f t="shared" si="26"/>
        <v>0</v>
      </c>
      <c r="AN146" s="6">
        <f t="shared" si="27"/>
        <v>0</v>
      </c>
    </row>
    <row r="147" spans="1:40">
      <c r="A147" s="32"/>
      <c r="B147" s="31"/>
      <c r="C147" s="31"/>
      <c r="D147" s="31"/>
      <c r="E147" s="31"/>
      <c r="F147" s="31"/>
      <c r="G147" s="31"/>
      <c r="H147" s="31"/>
      <c r="I147" s="31"/>
      <c r="J147" s="31"/>
      <c r="K147" s="30"/>
      <c r="L147" s="30"/>
      <c r="M147" s="30"/>
      <c r="N147" s="30"/>
      <c r="O147" s="30"/>
      <c r="P147" s="30"/>
      <c r="Q147" s="30"/>
      <c r="R147" s="30"/>
      <c r="S147" s="30"/>
      <c r="T147" s="30"/>
      <c r="U147" s="30"/>
      <c r="V147" s="30"/>
      <c r="W147" s="30"/>
      <c r="X147" s="30"/>
      <c r="Y147" s="30"/>
      <c r="Z147" s="30"/>
      <c r="AA147" s="30"/>
      <c r="AB147" s="30"/>
      <c r="AC147" s="30"/>
      <c r="AD147" s="30"/>
      <c r="AE147" s="30"/>
      <c r="AF147" s="33"/>
      <c r="AG147" s="33"/>
      <c r="AH147" s="33"/>
      <c r="AL147" s="6">
        <f t="shared" si="25"/>
        <v>0</v>
      </c>
      <c r="AM147" s="6">
        <f t="shared" si="26"/>
        <v>0</v>
      </c>
      <c r="AN147" s="6">
        <f t="shared" si="27"/>
        <v>0</v>
      </c>
    </row>
    <row r="148" spans="1:40">
      <c r="A148" s="32"/>
      <c r="B148" s="31"/>
      <c r="C148" s="31"/>
      <c r="D148" s="31"/>
      <c r="E148" s="31"/>
      <c r="F148" s="31"/>
      <c r="G148" s="31"/>
      <c r="H148" s="31"/>
      <c r="I148" s="31"/>
      <c r="J148" s="31"/>
      <c r="K148" s="30"/>
      <c r="L148" s="30"/>
      <c r="M148" s="30"/>
      <c r="N148" s="30"/>
      <c r="O148" s="30"/>
      <c r="P148" s="30"/>
      <c r="Q148" s="30"/>
      <c r="R148" s="30"/>
      <c r="S148" s="30"/>
      <c r="T148" s="30"/>
      <c r="U148" s="30"/>
      <c r="V148" s="30"/>
      <c r="W148" s="30"/>
      <c r="X148" s="30"/>
      <c r="Y148" s="30"/>
      <c r="Z148" s="30"/>
      <c r="AA148" s="30"/>
      <c r="AB148" s="30"/>
      <c r="AC148" s="30"/>
      <c r="AD148" s="30"/>
      <c r="AE148" s="30"/>
      <c r="AF148" s="33"/>
      <c r="AG148" s="33"/>
      <c r="AH148" s="33"/>
      <c r="AL148" s="6">
        <f t="shared" si="25"/>
        <v>0</v>
      </c>
      <c r="AM148" s="6">
        <f t="shared" si="26"/>
        <v>0</v>
      </c>
      <c r="AN148" s="6">
        <f t="shared" si="27"/>
        <v>0</v>
      </c>
    </row>
    <row r="149" spans="1:40">
      <c r="A149" s="32"/>
      <c r="B149" s="31"/>
      <c r="C149" s="31"/>
      <c r="D149" s="31"/>
      <c r="E149" s="31"/>
      <c r="F149" s="31"/>
      <c r="G149" s="31"/>
      <c r="H149" s="31"/>
      <c r="I149" s="31"/>
      <c r="J149" s="31"/>
      <c r="K149" s="30"/>
      <c r="L149" s="30"/>
      <c r="M149" s="30"/>
      <c r="N149" s="30"/>
      <c r="O149" s="30"/>
      <c r="P149" s="30"/>
      <c r="Q149" s="30"/>
      <c r="R149" s="30"/>
      <c r="S149" s="30"/>
      <c r="T149" s="30"/>
      <c r="U149" s="30"/>
      <c r="V149" s="30"/>
      <c r="W149" s="30"/>
      <c r="X149" s="30"/>
      <c r="Y149" s="30"/>
      <c r="Z149" s="30"/>
      <c r="AA149" s="30"/>
      <c r="AB149" s="30"/>
      <c r="AC149" s="30"/>
      <c r="AD149" s="30"/>
      <c r="AE149" s="30"/>
      <c r="AF149" s="33"/>
      <c r="AG149" s="33"/>
      <c r="AH149" s="33"/>
      <c r="AL149" s="6">
        <f t="shared" si="25"/>
        <v>0</v>
      </c>
      <c r="AM149" s="6">
        <f t="shared" si="26"/>
        <v>0</v>
      </c>
      <c r="AN149" s="6">
        <f t="shared" si="27"/>
        <v>0</v>
      </c>
    </row>
    <row r="150" spans="1:40">
      <c r="A150" s="32"/>
      <c r="B150" s="31"/>
      <c r="C150" s="31"/>
      <c r="D150" s="31"/>
      <c r="E150" s="31"/>
      <c r="F150" s="31"/>
      <c r="G150" s="31"/>
      <c r="H150" s="31"/>
      <c r="I150" s="31"/>
      <c r="J150" s="31"/>
      <c r="K150" s="30"/>
      <c r="L150" s="30"/>
      <c r="M150" s="30"/>
      <c r="N150" s="30"/>
      <c r="O150" s="30"/>
      <c r="P150" s="30"/>
      <c r="Q150" s="30"/>
      <c r="R150" s="30"/>
      <c r="S150" s="30"/>
      <c r="T150" s="30"/>
      <c r="U150" s="30"/>
      <c r="V150" s="30"/>
      <c r="W150" s="30"/>
      <c r="X150" s="30"/>
      <c r="Y150" s="30"/>
      <c r="Z150" s="30"/>
      <c r="AA150" s="30"/>
      <c r="AB150" s="30"/>
      <c r="AC150" s="30"/>
      <c r="AD150" s="30"/>
      <c r="AE150" s="30"/>
      <c r="AF150" s="33"/>
      <c r="AG150" s="33"/>
      <c r="AH150" s="33"/>
      <c r="AL150" s="6">
        <f t="shared" si="25"/>
        <v>0</v>
      </c>
      <c r="AM150" s="6">
        <f t="shared" si="26"/>
        <v>0</v>
      </c>
      <c r="AN150" s="6">
        <f t="shared" si="27"/>
        <v>0</v>
      </c>
    </row>
    <row r="151" spans="1:40">
      <c r="A151" s="32"/>
      <c r="B151" s="31"/>
      <c r="C151" s="31"/>
      <c r="D151" s="31"/>
      <c r="E151" s="31"/>
      <c r="F151" s="31"/>
      <c r="G151" s="31"/>
      <c r="H151" s="31"/>
      <c r="I151" s="31"/>
      <c r="J151" s="31"/>
      <c r="K151" s="30"/>
      <c r="L151" s="30"/>
      <c r="M151" s="30"/>
      <c r="N151" s="30"/>
      <c r="O151" s="30"/>
      <c r="P151" s="30"/>
      <c r="Q151" s="30"/>
      <c r="R151" s="30"/>
      <c r="S151" s="30"/>
      <c r="T151" s="30"/>
      <c r="U151" s="30"/>
      <c r="V151" s="30"/>
      <c r="W151" s="30"/>
      <c r="X151" s="30"/>
      <c r="Y151" s="30"/>
      <c r="Z151" s="30"/>
      <c r="AA151" s="30"/>
      <c r="AB151" s="30"/>
      <c r="AC151" s="30"/>
      <c r="AD151" s="30"/>
      <c r="AE151" s="30"/>
      <c r="AF151" s="33"/>
      <c r="AG151" s="33"/>
      <c r="AH151" s="33"/>
      <c r="AL151" s="6">
        <f t="shared" si="25"/>
        <v>0</v>
      </c>
      <c r="AM151" s="6">
        <f t="shared" si="26"/>
        <v>0</v>
      </c>
      <c r="AN151" s="6">
        <f t="shared" si="27"/>
        <v>0</v>
      </c>
    </row>
    <row r="152" spans="1:40">
      <c r="A152" s="32"/>
      <c r="B152" s="31"/>
      <c r="C152" s="31"/>
      <c r="D152" s="31"/>
      <c r="E152" s="31"/>
      <c r="F152" s="31"/>
      <c r="G152" s="31"/>
      <c r="H152" s="31"/>
      <c r="I152" s="31"/>
      <c r="J152" s="31"/>
      <c r="K152" s="30"/>
      <c r="L152" s="30"/>
      <c r="M152" s="30"/>
      <c r="N152" s="30"/>
      <c r="O152" s="30"/>
      <c r="P152" s="30"/>
      <c r="Q152" s="30"/>
      <c r="R152" s="30"/>
      <c r="S152" s="30"/>
      <c r="T152" s="30"/>
      <c r="U152" s="30"/>
      <c r="V152" s="30"/>
      <c r="W152" s="30"/>
      <c r="X152" s="30"/>
      <c r="Y152" s="30"/>
      <c r="Z152" s="30"/>
      <c r="AA152" s="30"/>
      <c r="AB152" s="30"/>
      <c r="AC152" s="30"/>
      <c r="AD152" s="30"/>
      <c r="AE152" s="30"/>
      <c r="AF152" s="33"/>
      <c r="AG152" s="33"/>
      <c r="AH152" s="33"/>
      <c r="AL152" s="6">
        <f t="shared" si="25"/>
        <v>0</v>
      </c>
      <c r="AM152" s="6">
        <f t="shared" si="26"/>
        <v>0</v>
      </c>
      <c r="AN152" s="6">
        <f t="shared" si="27"/>
        <v>0</v>
      </c>
    </row>
    <row r="153" spans="1:40">
      <c r="A153" s="32"/>
      <c r="B153" s="31"/>
      <c r="C153" s="31"/>
      <c r="D153" s="31"/>
      <c r="E153" s="31"/>
      <c r="F153" s="31"/>
      <c r="G153" s="31"/>
      <c r="H153" s="31"/>
      <c r="I153" s="31"/>
      <c r="J153" s="31"/>
      <c r="K153" s="30"/>
      <c r="L153" s="30"/>
      <c r="M153" s="30"/>
      <c r="N153" s="30"/>
      <c r="O153" s="30"/>
      <c r="P153" s="30"/>
      <c r="Q153" s="30"/>
      <c r="R153" s="30"/>
      <c r="S153" s="30"/>
      <c r="T153" s="30"/>
      <c r="U153" s="30"/>
      <c r="V153" s="30"/>
      <c r="W153" s="30"/>
      <c r="X153" s="30"/>
      <c r="Y153" s="30"/>
      <c r="Z153" s="30"/>
      <c r="AA153" s="30"/>
      <c r="AB153" s="30"/>
      <c r="AC153" s="30"/>
      <c r="AD153" s="30"/>
      <c r="AE153" s="30"/>
      <c r="AF153" s="33"/>
      <c r="AG153" s="33"/>
      <c r="AH153" s="33"/>
      <c r="AL153" s="6">
        <f t="shared" si="25"/>
        <v>0</v>
      </c>
      <c r="AM153" s="6">
        <f t="shared" si="26"/>
        <v>0</v>
      </c>
      <c r="AN153" s="6">
        <f t="shared" si="27"/>
        <v>0</v>
      </c>
    </row>
    <row r="154" spans="1:40">
      <c r="A154" s="32"/>
      <c r="B154" s="31"/>
      <c r="C154" s="31"/>
      <c r="D154" s="31"/>
      <c r="E154" s="31"/>
      <c r="F154" s="31"/>
      <c r="G154" s="31"/>
      <c r="H154" s="31"/>
      <c r="I154" s="31"/>
      <c r="J154" s="31"/>
      <c r="K154" s="30"/>
      <c r="L154" s="30"/>
      <c r="M154" s="30"/>
      <c r="N154" s="30"/>
      <c r="O154" s="30"/>
      <c r="P154" s="30"/>
      <c r="Q154" s="30"/>
      <c r="R154" s="30"/>
      <c r="S154" s="30"/>
      <c r="T154" s="30"/>
      <c r="U154" s="30"/>
      <c r="V154" s="30"/>
      <c r="W154" s="30"/>
      <c r="X154" s="30"/>
      <c r="Y154" s="30"/>
      <c r="Z154" s="30"/>
      <c r="AA154" s="30"/>
      <c r="AB154" s="30"/>
      <c r="AC154" s="30"/>
      <c r="AD154" s="30"/>
      <c r="AE154" s="30"/>
      <c r="AF154" s="33"/>
      <c r="AG154" s="33"/>
      <c r="AH154" s="33"/>
      <c r="AL154" s="6">
        <f t="shared" si="25"/>
        <v>0</v>
      </c>
      <c r="AM154" s="6">
        <f t="shared" si="26"/>
        <v>0</v>
      </c>
      <c r="AN154" s="6">
        <f t="shared" si="27"/>
        <v>0</v>
      </c>
    </row>
    <row r="155" spans="1:40">
      <c r="A155" s="32"/>
      <c r="B155" s="31"/>
      <c r="C155" s="31"/>
      <c r="D155" s="31"/>
      <c r="E155" s="31"/>
      <c r="F155" s="31"/>
      <c r="G155" s="31"/>
      <c r="H155" s="31"/>
      <c r="I155" s="31"/>
      <c r="J155" s="31"/>
      <c r="K155" s="30"/>
      <c r="L155" s="30"/>
      <c r="M155" s="30"/>
      <c r="N155" s="30"/>
      <c r="O155" s="30"/>
      <c r="P155" s="30"/>
      <c r="Q155" s="30"/>
      <c r="R155" s="30"/>
      <c r="S155" s="30"/>
      <c r="T155" s="30"/>
      <c r="U155" s="30"/>
      <c r="V155" s="30"/>
      <c r="W155" s="30"/>
      <c r="X155" s="30"/>
      <c r="Y155" s="30"/>
      <c r="Z155" s="30"/>
      <c r="AA155" s="30"/>
      <c r="AB155" s="30"/>
      <c r="AC155" s="30"/>
      <c r="AD155" s="30"/>
      <c r="AE155" s="30"/>
      <c r="AF155" s="33"/>
      <c r="AG155" s="33"/>
      <c r="AH155" s="33"/>
      <c r="AL155" s="6">
        <f t="shared" si="25"/>
        <v>0</v>
      </c>
      <c r="AM155" s="6">
        <f t="shared" si="26"/>
        <v>0</v>
      </c>
      <c r="AN155" s="6">
        <f t="shared" si="27"/>
        <v>0</v>
      </c>
    </row>
    <row r="156" spans="1:40">
      <c r="A156" s="32"/>
      <c r="B156" s="31"/>
      <c r="C156" s="31"/>
      <c r="D156" s="31"/>
      <c r="E156" s="31"/>
      <c r="F156" s="31"/>
      <c r="G156" s="31"/>
      <c r="H156" s="31"/>
      <c r="I156" s="31"/>
      <c r="J156" s="31"/>
      <c r="K156" s="30"/>
      <c r="L156" s="30"/>
      <c r="M156" s="30"/>
      <c r="N156" s="30"/>
      <c r="O156" s="30"/>
      <c r="P156" s="30"/>
      <c r="Q156" s="30"/>
      <c r="R156" s="30"/>
      <c r="S156" s="30"/>
      <c r="T156" s="30"/>
      <c r="U156" s="30"/>
      <c r="V156" s="30"/>
      <c r="W156" s="30"/>
      <c r="X156" s="30"/>
      <c r="Y156" s="30"/>
      <c r="Z156" s="30"/>
      <c r="AA156" s="30"/>
      <c r="AB156" s="30"/>
      <c r="AC156" s="30"/>
      <c r="AD156" s="30"/>
      <c r="AE156" s="30"/>
      <c r="AF156" s="33"/>
      <c r="AG156" s="33"/>
      <c r="AH156" s="33"/>
      <c r="AL156" s="6">
        <f t="shared" si="25"/>
        <v>0</v>
      </c>
      <c r="AM156" s="6">
        <f t="shared" si="26"/>
        <v>0</v>
      </c>
      <c r="AN156" s="6">
        <f t="shared" si="27"/>
        <v>0</v>
      </c>
    </row>
    <row r="157" spans="1:40">
      <c r="A157" s="32"/>
      <c r="B157" s="31"/>
      <c r="C157" s="31"/>
      <c r="D157" s="31"/>
      <c r="E157" s="31"/>
      <c r="F157" s="31"/>
      <c r="G157" s="31"/>
      <c r="H157" s="31"/>
      <c r="I157" s="31"/>
      <c r="J157" s="31"/>
      <c r="K157" s="30"/>
      <c r="L157" s="30"/>
      <c r="M157" s="30"/>
      <c r="N157" s="30"/>
      <c r="O157" s="30"/>
      <c r="P157" s="30"/>
      <c r="Q157" s="30"/>
      <c r="R157" s="30"/>
      <c r="S157" s="30"/>
      <c r="T157" s="30"/>
      <c r="U157" s="30"/>
      <c r="V157" s="30"/>
      <c r="W157" s="30"/>
      <c r="X157" s="30"/>
      <c r="Y157" s="30"/>
      <c r="Z157" s="30"/>
      <c r="AA157" s="30"/>
      <c r="AB157" s="30"/>
      <c r="AC157" s="30"/>
      <c r="AD157" s="30"/>
      <c r="AE157" s="30"/>
      <c r="AF157" s="33"/>
      <c r="AG157" s="33"/>
      <c r="AH157" s="33"/>
      <c r="AL157" s="6">
        <f t="shared" si="25"/>
        <v>0</v>
      </c>
      <c r="AM157" s="6">
        <f t="shared" si="26"/>
        <v>0</v>
      </c>
      <c r="AN157" s="6">
        <f t="shared" si="27"/>
        <v>0</v>
      </c>
    </row>
    <row r="158" spans="1:40">
      <c r="A158" s="32"/>
      <c r="B158" s="31"/>
      <c r="C158" s="31"/>
      <c r="D158" s="31"/>
      <c r="E158" s="31"/>
      <c r="F158" s="31"/>
      <c r="G158" s="31"/>
      <c r="H158" s="31"/>
      <c r="I158" s="31"/>
      <c r="J158" s="31"/>
      <c r="K158" s="30"/>
      <c r="L158" s="30"/>
      <c r="M158" s="30"/>
      <c r="N158" s="30"/>
      <c r="O158" s="30"/>
      <c r="P158" s="30"/>
      <c r="Q158" s="30"/>
      <c r="R158" s="30"/>
      <c r="S158" s="30"/>
      <c r="T158" s="30"/>
      <c r="U158" s="30"/>
      <c r="V158" s="30"/>
      <c r="W158" s="30"/>
      <c r="X158" s="30"/>
      <c r="Y158" s="30"/>
      <c r="Z158" s="30"/>
      <c r="AA158" s="30"/>
      <c r="AB158" s="30"/>
      <c r="AC158" s="30"/>
      <c r="AD158" s="30"/>
      <c r="AE158" s="30"/>
      <c r="AF158" s="33"/>
      <c r="AG158" s="33"/>
      <c r="AH158" s="33"/>
      <c r="AL158" s="6">
        <f t="shared" si="25"/>
        <v>0</v>
      </c>
      <c r="AM158" s="6">
        <f t="shared" si="26"/>
        <v>0</v>
      </c>
      <c r="AN158" s="6">
        <f t="shared" si="27"/>
        <v>0</v>
      </c>
    </row>
    <row r="159" spans="1:40">
      <c r="A159" s="32"/>
      <c r="B159" s="31"/>
      <c r="C159" s="31"/>
      <c r="D159" s="31"/>
      <c r="E159" s="31"/>
      <c r="F159" s="31"/>
      <c r="G159" s="31"/>
      <c r="H159" s="31"/>
      <c r="I159" s="31"/>
      <c r="J159" s="31"/>
      <c r="K159" s="30"/>
      <c r="L159" s="30"/>
      <c r="M159" s="30"/>
      <c r="N159" s="30"/>
      <c r="O159" s="30"/>
      <c r="P159" s="30"/>
      <c r="Q159" s="30"/>
      <c r="R159" s="30"/>
      <c r="S159" s="30"/>
      <c r="T159" s="30"/>
      <c r="U159" s="30"/>
      <c r="V159" s="30"/>
      <c r="W159" s="30"/>
      <c r="X159" s="30"/>
      <c r="Y159" s="30"/>
      <c r="Z159" s="30"/>
      <c r="AA159" s="30"/>
      <c r="AB159" s="30"/>
      <c r="AC159" s="30"/>
      <c r="AD159" s="30"/>
      <c r="AE159" s="30"/>
      <c r="AF159" s="33"/>
      <c r="AG159" s="33"/>
      <c r="AH159" s="33"/>
      <c r="AL159" s="6">
        <f t="shared" si="25"/>
        <v>0</v>
      </c>
      <c r="AM159" s="6">
        <f t="shared" si="26"/>
        <v>0</v>
      </c>
      <c r="AN159" s="6">
        <f t="shared" si="27"/>
        <v>0</v>
      </c>
    </row>
    <row r="160" spans="1:40">
      <c r="A160" s="32"/>
      <c r="B160" s="31"/>
      <c r="C160" s="31"/>
      <c r="D160" s="31"/>
      <c r="E160" s="31"/>
      <c r="F160" s="31"/>
      <c r="G160" s="31"/>
      <c r="H160" s="31"/>
      <c r="I160" s="31"/>
      <c r="J160" s="31"/>
      <c r="K160" s="30"/>
      <c r="L160" s="30"/>
      <c r="M160" s="30"/>
      <c r="N160" s="30"/>
      <c r="O160" s="30"/>
      <c r="P160" s="30"/>
      <c r="Q160" s="30"/>
      <c r="R160" s="30"/>
      <c r="S160" s="30"/>
      <c r="T160" s="30"/>
      <c r="U160" s="30"/>
      <c r="V160" s="30"/>
      <c r="W160" s="30"/>
      <c r="X160" s="30"/>
      <c r="Y160" s="30"/>
      <c r="Z160" s="30"/>
      <c r="AA160" s="30"/>
      <c r="AB160" s="30"/>
      <c r="AC160" s="30"/>
      <c r="AD160" s="30"/>
      <c r="AE160" s="30"/>
      <c r="AF160" s="33"/>
      <c r="AG160" s="33"/>
      <c r="AH160" s="33"/>
      <c r="AL160" s="6">
        <f t="shared" si="25"/>
        <v>0</v>
      </c>
      <c r="AM160" s="6">
        <f t="shared" si="26"/>
        <v>0</v>
      </c>
      <c r="AN160" s="6">
        <f t="shared" si="27"/>
        <v>0</v>
      </c>
    </row>
    <row r="161" spans="1:40">
      <c r="A161" s="32"/>
      <c r="B161" s="31"/>
      <c r="C161" s="31"/>
      <c r="D161" s="31"/>
      <c r="E161" s="31"/>
      <c r="F161" s="31"/>
      <c r="G161" s="31"/>
      <c r="H161" s="31"/>
      <c r="I161" s="31"/>
      <c r="J161" s="31"/>
      <c r="K161" s="30"/>
      <c r="L161" s="30"/>
      <c r="M161" s="30"/>
      <c r="N161" s="30"/>
      <c r="O161" s="30"/>
      <c r="P161" s="30"/>
      <c r="Q161" s="30"/>
      <c r="R161" s="30"/>
      <c r="S161" s="30"/>
      <c r="T161" s="30"/>
      <c r="U161" s="30"/>
      <c r="V161" s="30"/>
      <c r="W161" s="30"/>
      <c r="X161" s="30"/>
      <c r="Y161" s="30"/>
      <c r="Z161" s="30"/>
      <c r="AA161" s="30"/>
      <c r="AB161" s="30"/>
      <c r="AC161" s="30"/>
      <c r="AD161" s="30"/>
      <c r="AE161" s="30"/>
      <c r="AF161" s="33"/>
      <c r="AG161" s="33"/>
      <c r="AH161" s="33"/>
      <c r="AL161" s="6">
        <f t="shared" si="25"/>
        <v>0</v>
      </c>
      <c r="AM161" s="6">
        <f t="shared" si="26"/>
        <v>0</v>
      </c>
      <c r="AN161" s="6">
        <f t="shared" si="27"/>
        <v>0</v>
      </c>
    </row>
    <row r="162" spans="1:40">
      <c r="A162" s="32"/>
      <c r="B162" s="31"/>
      <c r="C162" s="31"/>
      <c r="D162" s="31"/>
      <c r="E162" s="31"/>
      <c r="F162" s="31"/>
      <c r="G162" s="31"/>
      <c r="H162" s="31"/>
      <c r="I162" s="31"/>
      <c r="J162" s="31"/>
      <c r="K162" s="30"/>
      <c r="L162" s="30"/>
      <c r="M162" s="30"/>
      <c r="N162" s="30"/>
      <c r="O162" s="30"/>
      <c r="P162" s="30"/>
      <c r="Q162" s="30"/>
      <c r="R162" s="30"/>
      <c r="S162" s="30"/>
      <c r="T162" s="30"/>
      <c r="U162" s="30"/>
      <c r="V162" s="30"/>
      <c r="W162" s="30"/>
      <c r="X162" s="30"/>
      <c r="Y162" s="30"/>
      <c r="Z162" s="30"/>
      <c r="AA162" s="30"/>
      <c r="AB162" s="30"/>
      <c r="AC162" s="30"/>
      <c r="AD162" s="30"/>
      <c r="AE162" s="30"/>
      <c r="AF162" s="33"/>
      <c r="AG162" s="33"/>
      <c r="AH162" s="33"/>
      <c r="AL162" s="6">
        <f t="shared" si="25"/>
        <v>0</v>
      </c>
      <c r="AM162" s="6">
        <f t="shared" si="26"/>
        <v>0</v>
      </c>
      <c r="AN162" s="6">
        <f t="shared" si="27"/>
        <v>0</v>
      </c>
    </row>
    <row r="163" spans="1:40">
      <c r="A163" s="32"/>
      <c r="B163" s="31"/>
      <c r="C163" s="31"/>
      <c r="D163" s="31"/>
      <c r="E163" s="31"/>
      <c r="F163" s="31"/>
      <c r="G163" s="31"/>
      <c r="H163" s="31"/>
      <c r="I163" s="31"/>
      <c r="J163" s="31"/>
      <c r="K163" s="30"/>
      <c r="L163" s="30"/>
      <c r="M163" s="30"/>
      <c r="N163" s="30"/>
      <c r="O163" s="30"/>
      <c r="P163" s="30"/>
      <c r="Q163" s="30"/>
      <c r="R163" s="30"/>
      <c r="S163" s="30"/>
      <c r="T163" s="30"/>
      <c r="U163" s="30"/>
      <c r="V163" s="30"/>
      <c r="W163" s="30"/>
      <c r="X163" s="30"/>
      <c r="Y163" s="30"/>
      <c r="Z163" s="30"/>
      <c r="AA163" s="30"/>
      <c r="AB163" s="30"/>
      <c r="AC163" s="30"/>
      <c r="AD163" s="30"/>
      <c r="AE163" s="30"/>
      <c r="AF163" s="33"/>
      <c r="AG163" s="33"/>
      <c r="AH163" s="33"/>
      <c r="AL163" s="6">
        <f t="shared" si="25"/>
        <v>0</v>
      </c>
      <c r="AM163" s="6">
        <f t="shared" si="26"/>
        <v>0</v>
      </c>
      <c r="AN163" s="6">
        <f t="shared" si="27"/>
        <v>0</v>
      </c>
    </row>
    <row r="164" spans="1:40">
      <c r="A164" s="32"/>
      <c r="B164" s="31"/>
      <c r="C164" s="31"/>
      <c r="D164" s="31"/>
      <c r="E164" s="31"/>
      <c r="F164" s="31"/>
      <c r="G164" s="31"/>
      <c r="H164" s="31"/>
      <c r="I164" s="31"/>
      <c r="J164" s="31"/>
      <c r="K164" s="30"/>
      <c r="L164" s="30"/>
      <c r="M164" s="30"/>
      <c r="N164" s="30"/>
      <c r="O164" s="30"/>
      <c r="P164" s="30"/>
      <c r="Q164" s="30"/>
      <c r="R164" s="30"/>
      <c r="S164" s="30"/>
      <c r="T164" s="30"/>
      <c r="U164" s="30"/>
      <c r="V164" s="30"/>
      <c r="W164" s="30"/>
      <c r="X164" s="30"/>
      <c r="Y164" s="30"/>
      <c r="Z164" s="30"/>
      <c r="AA164" s="30"/>
      <c r="AB164" s="30"/>
      <c r="AC164" s="30"/>
      <c r="AD164" s="30"/>
      <c r="AE164" s="30"/>
      <c r="AF164" s="33"/>
      <c r="AG164" s="33"/>
      <c r="AH164" s="33"/>
      <c r="AL164" s="6">
        <f t="shared" si="25"/>
        <v>0</v>
      </c>
      <c r="AM164" s="6">
        <f t="shared" si="26"/>
        <v>0</v>
      </c>
      <c r="AN164" s="6">
        <f t="shared" si="27"/>
        <v>0</v>
      </c>
    </row>
    <row r="165" spans="1:40">
      <c r="A165" s="32"/>
      <c r="B165" s="31"/>
      <c r="C165" s="31"/>
      <c r="D165" s="31"/>
      <c r="E165" s="31"/>
      <c r="F165" s="31"/>
      <c r="G165" s="31"/>
      <c r="H165" s="31"/>
      <c r="I165" s="31"/>
      <c r="J165" s="31"/>
      <c r="K165" s="30"/>
      <c r="L165" s="30"/>
      <c r="M165" s="30"/>
      <c r="N165" s="30"/>
      <c r="O165" s="30"/>
      <c r="P165" s="30"/>
      <c r="Q165" s="30"/>
      <c r="R165" s="30"/>
      <c r="S165" s="30"/>
      <c r="T165" s="30"/>
      <c r="U165" s="30"/>
      <c r="V165" s="30"/>
      <c r="W165" s="30"/>
      <c r="X165" s="30"/>
      <c r="Y165" s="30"/>
      <c r="Z165" s="30"/>
      <c r="AA165" s="30"/>
      <c r="AB165" s="30"/>
      <c r="AC165" s="30"/>
      <c r="AD165" s="30"/>
      <c r="AE165" s="30"/>
      <c r="AF165" s="33"/>
      <c r="AG165" s="33"/>
      <c r="AH165" s="33"/>
      <c r="AL165" s="6">
        <f t="shared" si="25"/>
        <v>0</v>
      </c>
      <c r="AM165" s="6">
        <f t="shared" si="26"/>
        <v>0</v>
      </c>
      <c r="AN165" s="6">
        <f t="shared" si="27"/>
        <v>0</v>
      </c>
    </row>
    <row r="166" spans="1:40">
      <c r="A166" s="32"/>
      <c r="B166" s="31"/>
      <c r="C166" s="31"/>
      <c r="D166" s="31"/>
      <c r="E166" s="31"/>
      <c r="F166" s="31"/>
      <c r="G166" s="31"/>
      <c r="H166" s="31"/>
      <c r="I166" s="31"/>
      <c r="J166" s="31"/>
      <c r="K166" s="30"/>
      <c r="L166" s="30"/>
      <c r="M166" s="30"/>
      <c r="N166" s="30"/>
      <c r="O166" s="30"/>
      <c r="P166" s="30"/>
      <c r="Q166" s="30"/>
      <c r="R166" s="30"/>
      <c r="S166" s="30"/>
      <c r="T166" s="30"/>
      <c r="U166" s="30"/>
      <c r="V166" s="30"/>
      <c r="W166" s="30"/>
      <c r="X166" s="30"/>
      <c r="Y166" s="30"/>
      <c r="Z166" s="30"/>
      <c r="AA166" s="30"/>
      <c r="AB166" s="30"/>
      <c r="AC166" s="30"/>
      <c r="AD166" s="30"/>
      <c r="AE166" s="30"/>
      <c r="AF166" s="33"/>
      <c r="AG166" s="33"/>
      <c r="AH166" s="33"/>
      <c r="AL166" s="6">
        <f t="shared" si="25"/>
        <v>0</v>
      </c>
      <c r="AM166" s="6">
        <f t="shared" si="26"/>
        <v>0</v>
      </c>
      <c r="AN166" s="6">
        <f t="shared" si="27"/>
        <v>0</v>
      </c>
    </row>
    <row r="167" spans="1:40">
      <c r="A167" s="32"/>
      <c r="B167" s="31"/>
      <c r="C167" s="31"/>
      <c r="D167" s="31"/>
      <c r="E167" s="31"/>
      <c r="F167" s="31"/>
      <c r="G167" s="31"/>
      <c r="H167" s="31"/>
      <c r="I167" s="31"/>
      <c r="J167" s="31"/>
      <c r="K167" s="30"/>
      <c r="L167" s="30"/>
      <c r="M167" s="30"/>
      <c r="N167" s="30"/>
      <c r="O167" s="30"/>
      <c r="P167" s="30"/>
      <c r="Q167" s="30"/>
      <c r="R167" s="30"/>
      <c r="S167" s="30"/>
      <c r="T167" s="30"/>
      <c r="U167" s="30"/>
      <c r="V167" s="30"/>
      <c r="W167" s="30"/>
      <c r="X167" s="30"/>
      <c r="Y167" s="30"/>
      <c r="Z167" s="30"/>
      <c r="AA167" s="30"/>
      <c r="AB167" s="30"/>
      <c r="AC167" s="30"/>
      <c r="AD167" s="30"/>
      <c r="AE167" s="30"/>
      <c r="AF167" s="33"/>
      <c r="AG167" s="33"/>
      <c r="AH167" s="33"/>
      <c r="AL167" s="6">
        <f t="shared" si="25"/>
        <v>0</v>
      </c>
      <c r="AM167" s="6">
        <f t="shared" si="26"/>
        <v>0</v>
      </c>
      <c r="AN167" s="6">
        <f t="shared" si="27"/>
        <v>0</v>
      </c>
    </row>
    <row r="168" spans="1:40">
      <c r="A168" s="32"/>
      <c r="B168" s="31"/>
      <c r="C168" s="31"/>
      <c r="D168" s="31"/>
      <c r="E168" s="31"/>
      <c r="F168" s="31"/>
      <c r="G168" s="31"/>
      <c r="H168" s="31"/>
      <c r="I168" s="31"/>
      <c r="J168" s="31"/>
      <c r="K168" s="30"/>
      <c r="L168" s="30"/>
      <c r="M168" s="30"/>
      <c r="N168" s="30"/>
      <c r="O168" s="30"/>
      <c r="P168" s="30"/>
      <c r="Q168" s="30"/>
      <c r="R168" s="30"/>
      <c r="S168" s="30"/>
      <c r="T168" s="30"/>
      <c r="U168" s="30"/>
      <c r="V168" s="30"/>
      <c r="W168" s="30"/>
      <c r="X168" s="30"/>
      <c r="Y168" s="30"/>
      <c r="Z168" s="30"/>
      <c r="AA168" s="30"/>
      <c r="AB168" s="30"/>
      <c r="AC168" s="30"/>
      <c r="AD168" s="30"/>
      <c r="AE168" s="30"/>
      <c r="AF168" s="33"/>
      <c r="AG168" s="33"/>
      <c r="AH168" s="33"/>
      <c r="AL168" s="6">
        <f t="shared" si="25"/>
        <v>0</v>
      </c>
      <c r="AM168" s="6">
        <f t="shared" si="26"/>
        <v>0</v>
      </c>
      <c r="AN168" s="6">
        <f t="shared" si="27"/>
        <v>0</v>
      </c>
    </row>
    <row r="169" spans="1:40">
      <c r="A169" s="32"/>
      <c r="B169" s="31"/>
      <c r="C169" s="31"/>
      <c r="D169" s="31"/>
      <c r="E169" s="31"/>
      <c r="F169" s="31"/>
      <c r="G169" s="31"/>
      <c r="H169" s="31"/>
      <c r="I169" s="31"/>
      <c r="J169" s="31"/>
      <c r="K169" s="30"/>
      <c r="L169" s="30"/>
      <c r="M169" s="30"/>
      <c r="N169" s="30"/>
      <c r="O169" s="30"/>
      <c r="P169" s="30"/>
      <c r="Q169" s="30"/>
      <c r="R169" s="30"/>
      <c r="S169" s="30"/>
      <c r="T169" s="30"/>
      <c r="U169" s="30"/>
      <c r="V169" s="30"/>
      <c r="W169" s="30"/>
      <c r="X169" s="30"/>
      <c r="Y169" s="30"/>
      <c r="Z169" s="30"/>
      <c r="AA169" s="30"/>
      <c r="AB169" s="30"/>
      <c r="AC169" s="30"/>
      <c r="AD169" s="30"/>
      <c r="AE169" s="30"/>
      <c r="AF169" s="33"/>
      <c r="AG169" s="33"/>
      <c r="AH169" s="33"/>
      <c r="AL169" s="6">
        <f t="shared" si="25"/>
        <v>0</v>
      </c>
      <c r="AM169" s="6">
        <f t="shared" si="26"/>
        <v>0</v>
      </c>
      <c r="AN169" s="6">
        <f t="shared" si="27"/>
        <v>0</v>
      </c>
    </row>
    <row r="170" spans="1:40">
      <c r="A170" s="32"/>
      <c r="B170" s="31"/>
      <c r="C170" s="31"/>
      <c r="D170" s="31"/>
      <c r="E170" s="31"/>
      <c r="F170" s="31"/>
      <c r="G170" s="31"/>
      <c r="H170" s="31"/>
      <c r="I170" s="31"/>
      <c r="J170" s="31"/>
      <c r="K170" s="30"/>
      <c r="L170" s="30"/>
      <c r="M170" s="30"/>
      <c r="N170" s="30"/>
      <c r="O170" s="30"/>
      <c r="P170" s="30"/>
      <c r="Q170" s="30"/>
      <c r="R170" s="30"/>
      <c r="S170" s="30"/>
      <c r="T170" s="30"/>
      <c r="U170" s="30"/>
      <c r="V170" s="30"/>
      <c r="W170" s="30"/>
      <c r="X170" s="30"/>
      <c r="Y170" s="30"/>
      <c r="Z170" s="30"/>
      <c r="AA170" s="30"/>
      <c r="AB170" s="30"/>
      <c r="AC170" s="30"/>
      <c r="AD170" s="30"/>
      <c r="AE170" s="30"/>
      <c r="AF170" s="33"/>
      <c r="AG170" s="33"/>
      <c r="AH170" s="33"/>
      <c r="AL170" s="6">
        <f t="shared" si="25"/>
        <v>0</v>
      </c>
      <c r="AM170" s="6">
        <f t="shared" si="26"/>
        <v>0</v>
      </c>
      <c r="AN170" s="6">
        <f t="shared" si="27"/>
        <v>0</v>
      </c>
    </row>
    <row r="171" spans="1:40">
      <c r="A171" s="32"/>
      <c r="B171" s="31"/>
      <c r="C171" s="31"/>
      <c r="D171" s="31"/>
      <c r="E171" s="31"/>
      <c r="F171" s="31"/>
      <c r="G171" s="31"/>
      <c r="H171" s="31"/>
      <c r="I171" s="31"/>
      <c r="J171" s="31"/>
      <c r="K171" s="30"/>
      <c r="L171" s="30"/>
      <c r="M171" s="30"/>
      <c r="N171" s="30"/>
      <c r="O171" s="30"/>
      <c r="P171" s="30"/>
      <c r="Q171" s="30"/>
      <c r="R171" s="30"/>
      <c r="S171" s="30"/>
      <c r="T171" s="30"/>
      <c r="U171" s="30"/>
      <c r="V171" s="30"/>
      <c r="W171" s="30"/>
      <c r="X171" s="30"/>
      <c r="Y171" s="30"/>
      <c r="Z171" s="30"/>
      <c r="AA171" s="30"/>
      <c r="AB171" s="30"/>
      <c r="AC171" s="30"/>
      <c r="AD171" s="30"/>
      <c r="AE171" s="30"/>
      <c r="AF171" s="33"/>
      <c r="AG171" s="33"/>
      <c r="AH171" s="33"/>
      <c r="AL171" s="6">
        <f t="shared" si="25"/>
        <v>0</v>
      </c>
      <c r="AM171" s="6">
        <f t="shared" si="26"/>
        <v>0</v>
      </c>
      <c r="AN171" s="6">
        <f t="shared" si="27"/>
        <v>0</v>
      </c>
    </row>
    <row r="172" spans="1:40">
      <c r="A172" s="32"/>
      <c r="B172" s="31"/>
      <c r="C172" s="31"/>
      <c r="D172" s="31"/>
      <c r="E172" s="31"/>
      <c r="F172" s="31"/>
      <c r="G172" s="31"/>
      <c r="H172" s="31"/>
      <c r="I172" s="31"/>
      <c r="J172" s="31"/>
      <c r="K172" s="30"/>
      <c r="L172" s="30"/>
      <c r="M172" s="30"/>
      <c r="N172" s="30"/>
      <c r="O172" s="30"/>
      <c r="P172" s="30"/>
      <c r="Q172" s="30"/>
      <c r="R172" s="30"/>
      <c r="S172" s="30"/>
      <c r="T172" s="30"/>
      <c r="U172" s="30"/>
      <c r="V172" s="30"/>
      <c r="W172" s="30"/>
      <c r="X172" s="30"/>
      <c r="Y172" s="30"/>
      <c r="Z172" s="30"/>
      <c r="AA172" s="30"/>
      <c r="AB172" s="30"/>
      <c r="AC172" s="30"/>
      <c r="AD172" s="30"/>
      <c r="AE172" s="30"/>
      <c r="AF172" s="33"/>
      <c r="AG172" s="33"/>
      <c r="AH172" s="33"/>
      <c r="AL172" s="6">
        <f t="shared" si="25"/>
        <v>0</v>
      </c>
      <c r="AM172" s="6">
        <f t="shared" si="26"/>
        <v>0</v>
      </c>
      <c r="AN172" s="6">
        <f t="shared" si="27"/>
        <v>0</v>
      </c>
    </row>
    <row r="173" spans="1:40">
      <c r="A173" s="32"/>
      <c r="B173" s="31"/>
      <c r="C173" s="31"/>
      <c r="D173" s="31"/>
      <c r="E173" s="31"/>
      <c r="F173" s="31"/>
      <c r="G173" s="31"/>
      <c r="H173" s="31"/>
      <c r="I173" s="31"/>
      <c r="J173" s="31"/>
      <c r="K173" s="30"/>
      <c r="L173" s="30"/>
      <c r="M173" s="30"/>
      <c r="N173" s="30"/>
      <c r="O173" s="30"/>
      <c r="P173" s="30"/>
      <c r="Q173" s="30"/>
      <c r="R173" s="30"/>
      <c r="S173" s="30"/>
      <c r="T173" s="30"/>
      <c r="U173" s="30"/>
      <c r="V173" s="30"/>
      <c r="W173" s="30"/>
      <c r="X173" s="30"/>
      <c r="Y173" s="30"/>
      <c r="Z173" s="30"/>
      <c r="AA173" s="30"/>
      <c r="AB173" s="30"/>
      <c r="AC173" s="30"/>
      <c r="AD173" s="30"/>
      <c r="AE173" s="30"/>
      <c r="AF173" s="33"/>
      <c r="AG173" s="33"/>
      <c r="AH173" s="33"/>
      <c r="AL173" s="6">
        <f t="shared" si="25"/>
        <v>0</v>
      </c>
      <c r="AM173" s="6">
        <f t="shared" si="26"/>
        <v>0</v>
      </c>
      <c r="AN173" s="6">
        <f t="shared" si="27"/>
        <v>0</v>
      </c>
    </row>
    <row r="174" spans="1:40">
      <c r="A174" s="32"/>
      <c r="B174" s="31"/>
      <c r="C174" s="31"/>
      <c r="D174" s="31"/>
      <c r="E174" s="31"/>
      <c r="F174" s="31"/>
      <c r="G174" s="31"/>
      <c r="H174" s="31"/>
      <c r="I174" s="31"/>
      <c r="J174" s="31"/>
      <c r="K174" s="30"/>
      <c r="L174" s="30"/>
      <c r="M174" s="30"/>
      <c r="N174" s="30"/>
      <c r="O174" s="30"/>
      <c r="P174" s="30"/>
      <c r="Q174" s="30"/>
      <c r="R174" s="30"/>
      <c r="S174" s="30"/>
      <c r="T174" s="30"/>
      <c r="U174" s="30"/>
      <c r="V174" s="30"/>
      <c r="W174" s="30"/>
      <c r="X174" s="30"/>
      <c r="Y174" s="30"/>
      <c r="Z174" s="30"/>
      <c r="AA174" s="30"/>
      <c r="AB174" s="30"/>
      <c r="AC174" s="30"/>
      <c r="AD174" s="30"/>
      <c r="AE174" s="30"/>
      <c r="AF174" s="33"/>
      <c r="AG174" s="33"/>
      <c r="AH174" s="33"/>
      <c r="AL174" s="6">
        <f t="shared" si="25"/>
        <v>0</v>
      </c>
      <c r="AM174" s="6">
        <f t="shared" si="26"/>
        <v>0</v>
      </c>
      <c r="AN174" s="6">
        <f t="shared" si="27"/>
        <v>0</v>
      </c>
    </row>
    <row r="175" spans="1:40">
      <c r="A175" s="32"/>
      <c r="B175" s="31"/>
      <c r="C175" s="31"/>
      <c r="D175" s="31"/>
      <c r="E175" s="31"/>
      <c r="F175" s="31"/>
      <c r="G175" s="31"/>
      <c r="H175" s="31"/>
      <c r="I175" s="31"/>
      <c r="J175" s="31"/>
      <c r="K175" s="30"/>
      <c r="L175" s="30"/>
      <c r="M175" s="30"/>
      <c r="N175" s="30"/>
      <c r="O175" s="30"/>
      <c r="P175" s="30"/>
      <c r="Q175" s="30"/>
      <c r="R175" s="30"/>
      <c r="S175" s="30"/>
      <c r="T175" s="30"/>
      <c r="U175" s="30"/>
      <c r="V175" s="30"/>
      <c r="W175" s="30"/>
      <c r="X175" s="30"/>
      <c r="Y175" s="30"/>
      <c r="Z175" s="30"/>
      <c r="AA175" s="30"/>
      <c r="AB175" s="30"/>
      <c r="AC175" s="30"/>
      <c r="AD175" s="30"/>
      <c r="AE175" s="30"/>
      <c r="AF175" s="33"/>
      <c r="AG175" s="33"/>
      <c r="AH175" s="33"/>
      <c r="AL175" s="6">
        <f t="shared" si="25"/>
        <v>0</v>
      </c>
      <c r="AM175" s="6">
        <f t="shared" si="26"/>
        <v>0</v>
      </c>
      <c r="AN175" s="6">
        <f t="shared" si="27"/>
        <v>0</v>
      </c>
    </row>
    <row r="176" spans="1:40">
      <c r="A176" s="32"/>
      <c r="B176" s="31"/>
      <c r="C176" s="31"/>
      <c r="D176" s="31"/>
      <c r="E176" s="31"/>
      <c r="F176" s="31"/>
      <c r="G176" s="31"/>
      <c r="H176" s="31"/>
      <c r="I176" s="31"/>
      <c r="J176" s="31"/>
      <c r="K176" s="30"/>
      <c r="L176" s="30"/>
      <c r="M176" s="30"/>
      <c r="N176" s="30"/>
      <c r="O176" s="30"/>
      <c r="P176" s="30"/>
      <c r="Q176" s="30"/>
      <c r="R176" s="30"/>
      <c r="S176" s="30"/>
      <c r="T176" s="30"/>
      <c r="U176" s="30"/>
      <c r="V176" s="30"/>
      <c r="W176" s="30"/>
      <c r="X176" s="30"/>
      <c r="Y176" s="30"/>
      <c r="Z176" s="30"/>
      <c r="AA176" s="30"/>
      <c r="AB176" s="30"/>
      <c r="AC176" s="30"/>
      <c r="AD176" s="30"/>
      <c r="AE176" s="30"/>
      <c r="AF176" s="33"/>
      <c r="AG176" s="33"/>
      <c r="AH176" s="33"/>
      <c r="AL176" s="6">
        <f t="shared" si="25"/>
        <v>0</v>
      </c>
      <c r="AM176" s="6">
        <f t="shared" si="26"/>
        <v>0</v>
      </c>
      <c r="AN176" s="6">
        <f t="shared" si="27"/>
        <v>0</v>
      </c>
    </row>
    <row r="177" spans="1:40">
      <c r="A177" s="32"/>
      <c r="B177" s="31"/>
      <c r="C177" s="31"/>
      <c r="D177" s="31"/>
      <c r="E177" s="31"/>
      <c r="F177" s="31"/>
      <c r="G177" s="31"/>
      <c r="H177" s="31"/>
      <c r="I177" s="31"/>
      <c r="J177" s="31"/>
      <c r="K177" s="30"/>
      <c r="L177" s="30"/>
      <c r="M177" s="30"/>
      <c r="N177" s="30"/>
      <c r="O177" s="30"/>
      <c r="P177" s="30"/>
      <c r="Q177" s="30"/>
      <c r="R177" s="30"/>
      <c r="S177" s="30"/>
      <c r="T177" s="30"/>
      <c r="U177" s="30"/>
      <c r="V177" s="30"/>
      <c r="W177" s="30"/>
      <c r="X177" s="30"/>
      <c r="Y177" s="30"/>
      <c r="Z177" s="30"/>
      <c r="AA177" s="30"/>
      <c r="AB177" s="30"/>
      <c r="AC177" s="30"/>
      <c r="AD177" s="30"/>
      <c r="AE177" s="30"/>
      <c r="AF177" s="33"/>
      <c r="AG177" s="33"/>
      <c r="AH177" s="33"/>
      <c r="AL177" s="6">
        <f t="shared" si="25"/>
        <v>0</v>
      </c>
      <c r="AM177" s="6">
        <f t="shared" si="26"/>
        <v>0</v>
      </c>
      <c r="AN177" s="6">
        <f t="shared" si="27"/>
        <v>0</v>
      </c>
    </row>
    <row r="178" spans="1:40">
      <c r="A178" s="32"/>
      <c r="B178" s="31"/>
      <c r="C178" s="31"/>
      <c r="D178" s="31"/>
      <c r="E178" s="31"/>
      <c r="F178" s="31"/>
      <c r="G178" s="31"/>
      <c r="H178" s="31"/>
      <c r="I178" s="31"/>
      <c r="J178" s="31"/>
      <c r="K178" s="30"/>
      <c r="L178" s="30"/>
      <c r="M178" s="30"/>
      <c r="N178" s="30"/>
      <c r="O178" s="30"/>
      <c r="P178" s="30"/>
      <c r="Q178" s="30"/>
      <c r="R178" s="30"/>
      <c r="S178" s="30"/>
      <c r="T178" s="30"/>
      <c r="U178" s="30"/>
      <c r="V178" s="30"/>
      <c r="W178" s="30"/>
      <c r="X178" s="30"/>
      <c r="Y178" s="30"/>
      <c r="Z178" s="30"/>
      <c r="AA178" s="30"/>
      <c r="AB178" s="30"/>
      <c r="AC178" s="30"/>
      <c r="AD178" s="30"/>
      <c r="AE178" s="30"/>
      <c r="AF178" s="33"/>
      <c r="AG178" s="33"/>
      <c r="AH178" s="33"/>
      <c r="AL178" s="6">
        <f t="shared" si="25"/>
        <v>0</v>
      </c>
      <c r="AM178" s="6">
        <f t="shared" si="26"/>
        <v>0</v>
      </c>
      <c r="AN178" s="6">
        <f t="shared" si="27"/>
        <v>0</v>
      </c>
    </row>
    <row r="179" spans="1:40">
      <c r="A179" s="32"/>
      <c r="B179" s="31"/>
      <c r="C179" s="31"/>
      <c r="D179" s="31"/>
      <c r="E179" s="31"/>
      <c r="F179" s="31"/>
      <c r="G179" s="31"/>
      <c r="H179" s="31"/>
      <c r="I179" s="31"/>
      <c r="J179" s="31"/>
      <c r="K179" s="30"/>
      <c r="L179" s="30"/>
      <c r="M179" s="30"/>
      <c r="N179" s="30"/>
      <c r="O179" s="30"/>
      <c r="P179" s="30"/>
      <c r="Q179" s="30"/>
      <c r="R179" s="30"/>
      <c r="S179" s="30"/>
      <c r="T179" s="30"/>
      <c r="U179" s="30"/>
      <c r="V179" s="30"/>
      <c r="W179" s="30"/>
      <c r="X179" s="30"/>
      <c r="Y179" s="30"/>
      <c r="Z179" s="30"/>
      <c r="AA179" s="30"/>
      <c r="AB179" s="30"/>
      <c r="AC179" s="30"/>
      <c r="AD179" s="30"/>
      <c r="AE179" s="30"/>
      <c r="AF179" s="33"/>
      <c r="AG179" s="33"/>
      <c r="AH179" s="33"/>
      <c r="AL179" s="6">
        <f t="shared" si="25"/>
        <v>0</v>
      </c>
      <c r="AM179" s="6">
        <f t="shared" si="26"/>
        <v>0</v>
      </c>
      <c r="AN179" s="6">
        <f t="shared" si="27"/>
        <v>0</v>
      </c>
    </row>
    <row r="180" spans="1:40">
      <c r="A180" s="32"/>
      <c r="B180" s="31"/>
      <c r="C180" s="31"/>
      <c r="D180" s="31"/>
      <c r="E180" s="31"/>
      <c r="F180" s="31"/>
      <c r="G180" s="31"/>
      <c r="H180" s="31"/>
      <c r="I180" s="31"/>
      <c r="J180" s="31"/>
      <c r="K180" s="30"/>
      <c r="L180" s="30"/>
      <c r="M180" s="30"/>
      <c r="N180" s="30"/>
      <c r="O180" s="30"/>
      <c r="P180" s="30"/>
      <c r="Q180" s="30"/>
      <c r="R180" s="30"/>
      <c r="S180" s="30"/>
      <c r="T180" s="30"/>
      <c r="U180" s="30"/>
      <c r="V180" s="30"/>
      <c r="W180" s="30"/>
      <c r="X180" s="30"/>
      <c r="Y180" s="30"/>
      <c r="Z180" s="30"/>
      <c r="AA180" s="30"/>
      <c r="AB180" s="30"/>
      <c r="AC180" s="30"/>
      <c r="AD180" s="30"/>
      <c r="AE180" s="30"/>
      <c r="AF180" s="33"/>
      <c r="AG180" s="33"/>
      <c r="AH180" s="33"/>
      <c r="AL180" s="6">
        <f t="shared" si="25"/>
        <v>0</v>
      </c>
      <c r="AM180" s="6">
        <f t="shared" si="26"/>
        <v>0</v>
      </c>
      <c r="AN180" s="6">
        <f t="shared" si="27"/>
        <v>0</v>
      </c>
    </row>
    <row r="181" spans="1:40">
      <c r="A181" s="32"/>
      <c r="B181" s="31"/>
      <c r="C181" s="31"/>
      <c r="D181" s="31"/>
      <c r="E181" s="31"/>
      <c r="F181" s="31"/>
      <c r="G181" s="31"/>
      <c r="H181" s="31"/>
      <c r="I181" s="31"/>
      <c r="J181" s="31"/>
      <c r="K181" s="30"/>
      <c r="L181" s="30"/>
      <c r="M181" s="30"/>
      <c r="N181" s="30"/>
      <c r="O181" s="30"/>
      <c r="P181" s="30"/>
      <c r="Q181" s="30"/>
      <c r="R181" s="30"/>
      <c r="S181" s="30"/>
      <c r="T181" s="30"/>
      <c r="U181" s="30"/>
      <c r="V181" s="30"/>
      <c r="W181" s="30"/>
      <c r="X181" s="30"/>
      <c r="Y181" s="30"/>
      <c r="Z181" s="30"/>
      <c r="AA181" s="30"/>
      <c r="AB181" s="30"/>
      <c r="AC181" s="30"/>
      <c r="AD181" s="30"/>
      <c r="AE181" s="30"/>
      <c r="AF181" s="33"/>
      <c r="AG181" s="33"/>
      <c r="AH181" s="33"/>
      <c r="AL181" s="6">
        <f t="shared" si="25"/>
        <v>0</v>
      </c>
      <c r="AM181" s="6">
        <f t="shared" si="26"/>
        <v>0</v>
      </c>
      <c r="AN181" s="6">
        <f t="shared" si="27"/>
        <v>0</v>
      </c>
    </row>
    <row r="182" spans="1:40">
      <c r="A182" s="32"/>
      <c r="B182" s="31"/>
      <c r="C182" s="31"/>
      <c r="D182" s="31"/>
      <c r="E182" s="31"/>
      <c r="F182" s="31"/>
      <c r="G182" s="31"/>
      <c r="H182" s="31"/>
      <c r="I182" s="31"/>
      <c r="J182" s="31"/>
      <c r="K182" s="30"/>
      <c r="L182" s="30"/>
      <c r="M182" s="30"/>
      <c r="N182" s="30"/>
      <c r="O182" s="30"/>
      <c r="P182" s="30"/>
      <c r="Q182" s="30"/>
      <c r="R182" s="30"/>
      <c r="S182" s="30"/>
      <c r="T182" s="30"/>
      <c r="U182" s="30"/>
      <c r="V182" s="30"/>
      <c r="W182" s="30"/>
      <c r="X182" s="30"/>
      <c r="Y182" s="30"/>
      <c r="Z182" s="30"/>
      <c r="AA182" s="30"/>
      <c r="AB182" s="30"/>
      <c r="AC182" s="30"/>
      <c r="AD182" s="30"/>
      <c r="AE182" s="30"/>
      <c r="AF182" s="33"/>
      <c r="AG182" s="33"/>
      <c r="AH182" s="33"/>
      <c r="AL182" s="6">
        <f t="shared" si="25"/>
        <v>0</v>
      </c>
      <c r="AM182" s="6">
        <f t="shared" si="26"/>
        <v>0</v>
      </c>
      <c r="AN182" s="6">
        <f t="shared" si="27"/>
        <v>0</v>
      </c>
    </row>
    <row r="183" spans="1:40">
      <c r="A183" s="32"/>
      <c r="B183" s="31"/>
      <c r="C183" s="31"/>
      <c r="D183" s="31"/>
      <c r="E183" s="31"/>
      <c r="F183" s="31"/>
      <c r="G183" s="31"/>
      <c r="H183" s="31"/>
      <c r="I183" s="31"/>
      <c r="J183" s="31"/>
      <c r="K183" s="30"/>
      <c r="L183" s="30"/>
      <c r="M183" s="30"/>
      <c r="N183" s="30"/>
      <c r="O183" s="30"/>
      <c r="P183" s="30"/>
      <c r="Q183" s="30"/>
      <c r="R183" s="30"/>
      <c r="S183" s="30"/>
      <c r="T183" s="30"/>
      <c r="U183" s="30"/>
      <c r="V183" s="30"/>
      <c r="W183" s="30"/>
      <c r="X183" s="30"/>
      <c r="Y183" s="30"/>
      <c r="Z183" s="30"/>
      <c r="AA183" s="30"/>
      <c r="AB183" s="30"/>
      <c r="AC183" s="30"/>
      <c r="AD183" s="30"/>
      <c r="AE183" s="30"/>
      <c r="AF183" s="33"/>
      <c r="AG183" s="33"/>
      <c r="AH183" s="33"/>
      <c r="AL183" s="6">
        <f t="shared" si="25"/>
        <v>0</v>
      </c>
      <c r="AM183" s="6">
        <f t="shared" si="26"/>
        <v>0</v>
      </c>
      <c r="AN183" s="6">
        <f t="shared" si="27"/>
        <v>0</v>
      </c>
    </row>
    <row r="184" spans="1:40">
      <c r="A184" s="32"/>
      <c r="B184" s="31"/>
      <c r="C184" s="31"/>
      <c r="D184" s="31"/>
      <c r="E184" s="31"/>
      <c r="F184" s="31"/>
      <c r="G184" s="31"/>
      <c r="H184" s="31"/>
      <c r="I184" s="31"/>
      <c r="J184" s="31"/>
      <c r="K184" s="30"/>
      <c r="L184" s="30"/>
      <c r="M184" s="30"/>
      <c r="N184" s="30"/>
      <c r="O184" s="30"/>
      <c r="P184" s="30"/>
      <c r="Q184" s="30"/>
      <c r="R184" s="30"/>
      <c r="S184" s="30"/>
      <c r="T184" s="30"/>
      <c r="U184" s="30"/>
      <c r="V184" s="30"/>
      <c r="W184" s="30"/>
      <c r="X184" s="30"/>
      <c r="Y184" s="30"/>
      <c r="Z184" s="30"/>
      <c r="AA184" s="30"/>
      <c r="AB184" s="30"/>
      <c r="AC184" s="30"/>
      <c r="AD184" s="30"/>
      <c r="AE184" s="30"/>
      <c r="AF184" s="33"/>
      <c r="AG184" s="33"/>
      <c r="AH184" s="33"/>
      <c r="AL184" s="6">
        <f t="shared" si="25"/>
        <v>0</v>
      </c>
      <c r="AM184" s="6">
        <f t="shared" si="26"/>
        <v>0</v>
      </c>
      <c r="AN184" s="6">
        <f t="shared" si="27"/>
        <v>0</v>
      </c>
    </row>
    <row r="185" spans="1:40">
      <c r="A185" s="32"/>
      <c r="B185" s="31"/>
      <c r="C185" s="31"/>
      <c r="D185" s="31"/>
      <c r="E185" s="31"/>
      <c r="F185" s="31"/>
      <c r="G185" s="31"/>
      <c r="H185" s="31"/>
      <c r="I185" s="31"/>
      <c r="J185" s="31"/>
      <c r="K185" s="30"/>
      <c r="L185" s="30"/>
      <c r="M185" s="30"/>
      <c r="N185" s="30"/>
      <c r="O185" s="30"/>
      <c r="P185" s="30"/>
      <c r="Q185" s="30"/>
      <c r="R185" s="30"/>
      <c r="S185" s="30"/>
      <c r="T185" s="30"/>
      <c r="U185" s="30"/>
      <c r="V185" s="30"/>
      <c r="W185" s="30"/>
      <c r="X185" s="30"/>
      <c r="Y185" s="30"/>
      <c r="Z185" s="30"/>
      <c r="AA185" s="30"/>
      <c r="AB185" s="30"/>
      <c r="AC185" s="30"/>
      <c r="AD185" s="30"/>
      <c r="AE185" s="30"/>
      <c r="AF185" s="33"/>
      <c r="AG185" s="33"/>
      <c r="AH185" s="33"/>
      <c r="AL185" s="6">
        <f t="shared" si="25"/>
        <v>0</v>
      </c>
      <c r="AM185" s="6">
        <f t="shared" si="26"/>
        <v>0</v>
      </c>
      <c r="AN185" s="6">
        <f t="shared" si="27"/>
        <v>0</v>
      </c>
    </row>
    <row r="186" spans="1:40">
      <c r="A186" s="32"/>
      <c r="B186" s="31"/>
      <c r="C186" s="31"/>
      <c r="D186" s="31"/>
      <c r="E186" s="31"/>
      <c r="F186" s="31"/>
      <c r="G186" s="31"/>
      <c r="H186" s="31"/>
      <c r="I186" s="31"/>
      <c r="J186" s="31"/>
      <c r="K186" s="30"/>
      <c r="L186" s="30"/>
      <c r="M186" s="30"/>
      <c r="N186" s="30"/>
      <c r="O186" s="30"/>
      <c r="P186" s="30"/>
      <c r="Q186" s="30"/>
      <c r="R186" s="30"/>
      <c r="S186" s="30"/>
      <c r="T186" s="30"/>
      <c r="U186" s="30"/>
      <c r="V186" s="30"/>
      <c r="W186" s="30"/>
      <c r="X186" s="30"/>
      <c r="Y186" s="30"/>
      <c r="Z186" s="30"/>
      <c r="AA186" s="30"/>
      <c r="AB186" s="30"/>
      <c r="AC186" s="30"/>
      <c r="AD186" s="30"/>
      <c r="AE186" s="30"/>
      <c r="AF186" s="33"/>
      <c r="AG186" s="33"/>
      <c r="AH186" s="33"/>
      <c r="AL186" s="6">
        <f t="shared" si="25"/>
        <v>0</v>
      </c>
      <c r="AM186" s="6">
        <f t="shared" si="26"/>
        <v>0</v>
      </c>
      <c r="AN186" s="6">
        <f t="shared" si="27"/>
        <v>0</v>
      </c>
    </row>
    <row r="187" spans="1:40">
      <c r="A187" s="32"/>
      <c r="B187" s="31"/>
      <c r="C187" s="31"/>
      <c r="D187" s="31"/>
      <c r="E187" s="31"/>
      <c r="F187" s="31"/>
      <c r="G187" s="31"/>
      <c r="H187" s="31"/>
      <c r="I187" s="31"/>
      <c r="J187" s="31"/>
      <c r="K187" s="30"/>
      <c r="L187" s="30"/>
      <c r="M187" s="30"/>
      <c r="N187" s="30"/>
      <c r="O187" s="30"/>
      <c r="P187" s="30"/>
      <c r="Q187" s="30"/>
      <c r="R187" s="30"/>
      <c r="S187" s="30"/>
      <c r="T187" s="30"/>
      <c r="U187" s="30"/>
      <c r="V187" s="30"/>
      <c r="W187" s="30"/>
      <c r="X187" s="30"/>
      <c r="Y187" s="30"/>
      <c r="Z187" s="30"/>
      <c r="AA187" s="30"/>
      <c r="AB187" s="30"/>
      <c r="AC187" s="30"/>
      <c r="AD187" s="30"/>
      <c r="AE187" s="30"/>
      <c r="AF187" s="33"/>
      <c r="AG187" s="33"/>
      <c r="AH187" s="33"/>
      <c r="AL187" s="6">
        <f t="shared" si="25"/>
        <v>0</v>
      </c>
      <c r="AM187" s="6">
        <f t="shared" si="26"/>
        <v>0</v>
      </c>
      <c r="AN187" s="6">
        <f t="shared" si="27"/>
        <v>0</v>
      </c>
    </row>
    <row r="188" spans="1:40">
      <c r="A188" s="32"/>
      <c r="B188" s="31"/>
      <c r="C188" s="31"/>
      <c r="D188" s="31"/>
      <c r="E188" s="31"/>
      <c r="F188" s="31"/>
      <c r="G188" s="31"/>
      <c r="H188" s="31"/>
      <c r="I188" s="31"/>
      <c r="J188" s="31"/>
      <c r="K188" s="30"/>
      <c r="L188" s="30"/>
      <c r="M188" s="30"/>
      <c r="N188" s="30"/>
      <c r="O188" s="30"/>
      <c r="P188" s="30"/>
      <c r="Q188" s="30"/>
      <c r="R188" s="30"/>
      <c r="S188" s="30"/>
      <c r="T188" s="30"/>
      <c r="U188" s="30"/>
      <c r="V188" s="30"/>
      <c r="W188" s="30"/>
      <c r="X188" s="30"/>
      <c r="Y188" s="30"/>
      <c r="Z188" s="30"/>
      <c r="AA188" s="30"/>
      <c r="AB188" s="30"/>
      <c r="AC188" s="30"/>
      <c r="AD188" s="30"/>
      <c r="AE188" s="30"/>
      <c r="AF188" s="33"/>
      <c r="AG188" s="33"/>
      <c r="AH188" s="33"/>
      <c r="AL188" s="6">
        <f t="shared" si="25"/>
        <v>0</v>
      </c>
      <c r="AM188" s="6">
        <f t="shared" si="26"/>
        <v>0</v>
      </c>
      <c r="AN188" s="6">
        <f t="shared" si="27"/>
        <v>0</v>
      </c>
    </row>
    <row r="189" spans="1:40">
      <c r="A189" s="32"/>
      <c r="B189" s="31"/>
      <c r="C189" s="31"/>
      <c r="D189" s="31"/>
      <c r="E189" s="31"/>
      <c r="F189" s="31"/>
      <c r="G189" s="31"/>
      <c r="H189" s="31"/>
      <c r="I189" s="31"/>
      <c r="J189" s="31"/>
      <c r="K189" s="30"/>
      <c r="L189" s="30"/>
      <c r="M189" s="30"/>
      <c r="N189" s="30"/>
      <c r="O189" s="30"/>
      <c r="P189" s="30"/>
      <c r="Q189" s="30"/>
      <c r="R189" s="30"/>
      <c r="S189" s="30"/>
      <c r="T189" s="30"/>
      <c r="U189" s="30"/>
      <c r="V189" s="30"/>
      <c r="W189" s="30"/>
      <c r="X189" s="30"/>
      <c r="Y189" s="30"/>
      <c r="Z189" s="30"/>
      <c r="AA189" s="30"/>
      <c r="AB189" s="30"/>
      <c r="AC189" s="30"/>
      <c r="AD189" s="30"/>
      <c r="AE189" s="30"/>
      <c r="AF189" s="33"/>
      <c r="AG189" s="33"/>
      <c r="AH189" s="33"/>
      <c r="AL189" s="6">
        <f t="shared" si="25"/>
        <v>0</v>
      </c>
      <c r="AM189" s="6">
        <f t="shared" si="26"/>
        <v>0</v>
      </c>
      <c r="AN189" s="6">
        <f t="shared" si="27"/>
        <v>0</v>
      </c>
    </row>
    <row r="190" spans="1:40">
      <c r="A190" s="32"/>
      <c r="B190" s="31"/>
      <c r="C190" s="31"/>
      <c r="D190" s="31"/>
      <c r="E190" s="31"/>
      <c r="F190" s="31"/>
      <c r="G190" s="31"/>
      <c r="H190" s="31"/>
      <c r="I190" s="31"/>
      <c r="J190" s="31"/>
      <c r="K190" s="30"/>
      <c r="L190" s="30"/>
      <c r="M190" s="30"/>
      <c r="N190" s="30"/>
      <c r="O190" s="30"/>
      <c r="P190" s="30"/>
      <c r="Q190" s="30"/>
      <c r="R190" s="30"/>
      <c r="S190" s="30"/>
      <c r="T190" s="30"/>
      <c r="U190" s="30"/>
      <c r="V190" s="30"/>
      <c r="W190" s="30"/>
      <c r="X190" s="30"/>
      <c r="Y190" s="30"/>
      <c r="Z190" s="30"/>
      <c r="AA190" s="30"/>
      <c r="AB190" s="30"/>
      <c r="AC190" s="30"/>
      <c r="AD190" s="30"/>
      <c r="AE190" s="30"/>
      <c r="AF190" s="33"/>
      <c r="AG190" s="33"/>
      <c r="AH190" s="33"/>
      <c r="AL190" s="6">
        <f t="shared" si="25"/>
        <v>0</v>
      </c>
      <c r="AM190" s="6">
        <f t="shared" si="26"/>
        <v>0</v>
      </c>
      <c r="AN190" s="6">
        <f t="shared" si="27"/>
        <v>0</v>
      </c>
    </row>
    <row r="191" spans="1:40">
      <c r="A191" s="32"/>
      <c r="B191" s="31"/>
      <c r="C191" s="31"/>
      <c r="D191" s="31"/>
      <c r="E191" s="31"/>
      <c r="F191" s="31"/>
      <c r="G191" s="31"/>
      <c r="H191" s="31"/>
      <c r="I191" s="31"/>
      <c r="J191" s="31"/>
      <c r="K191" s="30"/>
      <c r="L191" s="30"/>
      <c r="M191" s="30"/>
      <c r="N191" s="30"/>
      <c r="O191" s="30"/>
      <c r="P191" s="30"/>
      <c r="Q191" s="30"/>
      <c r="R191" s="30"/>
      <c r="S191" s="30"/>
      <c r="T191" s="30"/>
      <c r="U191" s="30"/>
      <c r="V191" s="30"/>
      <c r="W191" s="30"/>
      <c r="X191" s="30"/>
      <c r="Y191" s="30"/>
      <c r="Z191" s="30"/>
      <c r="AA191" s="30"/>
      <c r="AB191" s="30"/>
      <c r="AC191" s="30"/>
      <c r="AD191" s="30"/>
      <c r="AE191" s="30"/>
      <c r="AF191" s="33"/>
      <c r="AG191" s="33"/>
      <c r="AH191" s="33"/>
      <c r="AL191" s="6">
        <f t="shared" si="25"/>
        <v>0</v>
      </c>
      <c r="AM191" s="6">
        <f t="shared" si="26"/>
        <v>0</v>
      </c>
      <c r="AN191" s="6">
        <f t="shared" si="27"/>
        <v>0</v>
      </c>
    </row>
    <row r="192" spans="1:40">
      <c r="A192" s="32"/>
      <c r="B192" s="31"/>
      <c r="C192" s="31"/>
      <c r="D192" s="31"/>
      <c r="E192" s="31"/>
      <c r="F192" s="31"/>
      <c r="G192" s="31"/>
      <c r="H192" s="31"/>
      <c r="I192" s="31"/>
      <c r="J192" s="31"/>
      <c r="K192" s="30"/>
      <c r="L192" s="30"/>
      <c r="M192" s="30"/>
      <c r="N192" s="30"/>
      <c r="O192" s="30"/>
      <c r="P192" s="30"/>
      <c r="Q192" s="30"/>
      <c r="R192" s="30"/>
      <c r="S192" s="30"/>
      <c r="T192" s="30"/>
      <c r="U192" s="30"/>
      <c r="V192" s="30"/>
      <c r="W192" s="30"/>
      <c r="X192" s="30"/>
      <c r="Y192" s="30"/>
      <c r="Z192" s="30"/>
      <c r="AA192" s="30"/>
      <c r="AB192" s="30"/>
      <c r="AC192" s="30"/>
      <c r="AD192" s="30"/>
      <c r="AE192" s="30"/>
      <c r="AF192" s="33"/>
      <c r="AG192" s="33"/>
      <c r="AH192" s="33"/>
      <c r="AL192" s="6">
        <f t="shared" si="25"/>
        <v>0</v>
      </c>
      <c r="AM192" s="6">
        <f t="shared" si="26"/>
        <v>0</v>
      </c>
      <c r="AN192" s="6">
        <f t="shared" si="27"/>
        <v>0</v>
      </c>
    </row>
    <row r="193" spans="1:40">
      <c r="A193" s="32"/>
      <c r="B193" s="31"/>
      <c r="C193" s="31"/>
      <c r="D193" s="31"/>
      <c r="E193" s="31"/>
      <c r="F193" s="31"/>
      <c r="G193" s="31"/>
      <c r="H193" s="31"/>
      <c r="I193" s="31"/>
      <c r="J193" s="31"/>
      <c r="K193" s="30"/>
      <c r="L193" s="30"/>
      <c r="M193" s="30"/>
      <c r="N193" s="30"/>
      <c r="O193" s="30"/>
      <c r="P193" s="30"/>
      <c r="Q193" s="30"/>
      <c r="R193" s="30"/>
      <c r="S193" s="30"/>
      <c r="T193" s="30"/>
      <c r="U193" s="30"/>
      <c r="V193" s="30"/>
      <c r="W193" s="30"/>
      <c r="X193" s="30"/>
      <c r="Y193" s="30"/>
      <c r="Z193" s="30"/>
      <c r="AA193" s="30"/>
      <c r="AB193" s="30"/>
      <c r="AC193" s="30"/>
      <c r="AD193" s="30"/>
      <c r="AE193" s="30"/>
      <c r="AF193" s="33"/>
      <c r="AG193" s="33"/>
      <c r="AH193" s="33"/>
      <c r="AL193" s="6">
        <f t="shared" si="25"/>
        <v>0</v>
      </c>
      <c r="AM193" s="6">
        <f t="shared" si="26"/>
        <v>0</v>
      </c>
      <c r="AN193" s="6">
        <f t="shared" si="27"/>
        <v>0</v>
      </c>
    </row>
    <row r="194" spans="1:40">
      <c r="A194" s="32"/>
      <c r="B194" s="31"/>
      <c r="C194" s="31"/>
      <c r="D194" s="31"/>
      <c r="E194" s="31"/>
      <c r="F194" s="31"/>
      <c r="G194" s="31"/>
      <c r="H194" s="31"/>
      <c r="I194" s="31"/>
      <c r="J194" s="31"/>
      <c r="K194" s="30"/>
      <c r="L194" s="30"/>
      <c r="M194" s="30"/>
      <c r="N194" s="30"/>
      <c r="O194" s="30"/>
      <c r="P194" s="30"/>
      <c r="Q194" s="30"/>
      <c r="R194" s="30"/>
      <c r="S194" s="30"/>
      <c r="T194" s="30"/>
      <c r="U194" s="30"/>
      <c r="V194" s="30"/>
      <c r="W194" s="30"/>
      <c r="X194" s="30"/>
      <c r="Y194" s="30"/>
      <c r="Z194" s="30"/>
      <c r="AA194" s="30"/>
      <c r="AB194" s="30"/>
      <c r="AC194" s="30"/>
      <c r="AD194" s="30"/>
      <c r="AE194" s="30"/>
      <c r="AF194" s="33"/>
      <c r="AG194" s="33"/>
      <c r="AH194" s="33"/>
      <c r="AL194" s="6">
        <f t="shared" si="25"/>
        <v>0</v>
      </c>
      <c r="AM194" s="6">
        <f t="shared" si="26"/>
        <v>0</v>
      </c>
      <c r="AN194" s="6">
        <f t="shared" si="27"/>
        <v>0</v>
      </c>
    </row>
    <row r="195" spans="1:40">
      <c r="A195" s="32"/>
      <c r="B195" s="31"/>
      <c r="C195" s="31"/>
      <c r="D195" s="31"/>
      <c r="E195" s="31"/>
      <c r="F195" s="31"/>
      <c r="G195" s="31"/>
      <c r="H195" s="31"/>
      <c r="I195" s="31"/>
      <c r="J195" s="31"/>
      <c r="K195" s="30"/>
      <c r="L195" s="30"/>
      <c r="M195" s="30"/>
      <c r="N195" s="30"/>
      <c r="O195" s="30"/>
      <c r="P195" s="30"/>
      <c r="Q195" s="30"/>
      <c r="R195" s="30"/>
      <c r="S195" s="30"/>
      <c r="T195" s="30"/>
      <c r="U195" s="30"/>
      <c r="V195" s="30"/>
      <c r="W195" s="30"/>
      <c r="X195" s="30"/>
      <c r="Y195" s="30"/>
      <c r="Z195" s="30"/>
      <c r="AA195" s="30"/>
      <c r="AB195" s="30"/>
      <c r="AC195" s="30"/>
      <c r="AD195" s="30"/>
      <c r="AE195" s="30"/>
      <c r="AF195" s="33"/>
      <c r="AG195" s="33"/>
      <c r="AH195" s="33"/>
      <c r="AL195" s="6">
        <f t="shared" ref="AL195:AL258" si="28">SUMIF(AJ:AJ,AK195,AG:AG)</f>
        <v>0</v>
      </c>
      <c r="AM195" s="6">
        <f t="shared" ref="AM195:AM258" si="29">SUMIF(AJ:AJ,AK195,AF:AF)</f>
        <v>0</v>
      </c>
      <c r="AN195" s="6">
        <f t="shared" ref="AN195:AN258" si="30">SUMIF(AJ:AJ,AK195,AH:AH)</f>
        <v>0</v>
      </c>
    </row>
    <row r="196" spans="1:40">
      <c r="A196" s="32"/>
      <c r="B196" s="31"/>
      <c r="C196" s="31"/>
      <c r="D196" s="31"/>
      <c r="E196" s="31"/>
      <c r="F196" s="31"/>
      <c r="G196" s="31"/>
      <c r="H196" s="31"/>
      <c r="I196" s="31"/>
      <c r="J196" s="31"/>
      <c r="K196" s="30"/>
      <c r="L196" s="30"/>
      <c r="M196" s="30"/>
      <c r="N196" s="30"/>
      <c r="O196" s="30"/>
      <c r="P196" s="30"/>
      <c r="Q196" s="30"/>
      <c r="R196" s="30"/>
      <c r="S196" s="30"/>
      <c r="T196" s="30"/>
      <c r="U196" s="30"/>
      <c r="V196" s="30"/>
      <c r="W196" s="30"/>
      <c r="X196" s="30"/>
      <c r="Y196" s="30"/>
      <c r="Z196" s="30"/>
      <c r="AA196" s="30"/>
      <c r="AB196" s="30"/>
      <c r="AC196" s="30"/>
      <c r="AD196" s="30"/>
      <c r="AE196" s="30"/>
      <c r="AF196" s="33"/>
      <c r="AG196" s="33"/>
      <c r="AH196" s="33"/>
      <c r="AL196" s="6">
        <f t="shared" si="28"/>
        <v>0</v>
      </c>
      <c r="AM196" s="6">
        <f t="shared" si="29"/>
        <v>0</v>
      </c>
      <c r="AN196" s="6">
        <f t="shared" si="30"/>
        <v>0</v>
      </c>
    </row>
    <row r="197" spans="1:40">
      <c r="A197" s="32"/>
      <c r="B197" s="31"/>
      <c r="C197" s="31"/>
      <c r="D197" s="31"/>
      <c r="E197" s="31"/>
      <c r="F197" s="31"/>
      <c r="G197" s="31"/>
      <c r="H197" s="31"/>
      <c r="I197" s="31"/>
      <c r="J197" s="31"/>
      <c r="K197" s="30"/>
      <c r="L197" s="30"/>
      <c r="M197" s="30"/>
      <c r="N197" s="30"/>
      <c r="O197" s="30"/>
      <c r="P197" s="30"/>
      <c r="Q197" s="30"/>
      <c r="R197" s="30"/>
      <c r="S197" s="30"/>
      <c r="T197" s="30"/>
      <c r="U197" s="30"/>
      <c r="V197" s="30"/>
      <c r="W197" s="30"/>
      <c r="X197" s="30"/>
      <c r="Y197" s="30"/>
      <c r="Z197" s="30"/>
      <c r="AA197" s="30"/>
      <c r="AB197" s="30"/>
      <c r="AC197" s="30"/>
      <c r="AD197" s="30"/>
      <c r="AE197" s="30"/>
      <c r="AF197" s="33"/>
      <c r="AG197" s="33"/>
      <c r="AH197" s="33"/>
      <c r="AL197" s="6">
        <f t="shared" si="28"/>
        <v>0</v>
      </c>
      <c r="AM197" s="6">
        <f t="shared" si="29"/>
        <v>0</v>
      </c>
      <c r="AN197" s="6">
        <f t="shared" si="30"/>
        <v>0</v>
      </c>
    </row>
    <row r="198" spans="1:40">
      <c r="A198" s="32"/>
      <c r="B198" s="31"/>
      <c r="C198" s="31"/>
      <c r="D198" s="31"/>
      <c r="E198" s="31"/>
      <c r="F198" s="31"/>
      <c r="G198" s="31"/>
      <c r="H198" s="31"/>
      <c r="I198" s="31"/>
      <c r="J198" s="31"/>
      <c r="K198" s="30"/>
      <c r="L198" s="30"/>
      <c r="M198" s="30"/>
      <c r="N198" s="30"/>
      <c r="O198" s="30"/>
      <c r="P198" s="30"/>
      <c r="Q198" s="30"/>
      <c r="R198" s="30"/>
      <c r="S198" s="30"/>
      <c r="T198" s="30"/>
      <c r="U198" s="30"/>
      <c r="V198" s="30"/>
      <c r="W198" s="30"/>
      <c r="X198" s="30"/>
      <c r="Y198" s="30"/>
      <c r="Z198" s="30"/>
      <c r="AA198" s="30"/>
      <c r="AB198" s="30"/>
      <c r="AC198" s="30"/>
      <c r="AD198" s="30"/>
      <c r="AE198" s="30"/>
      <c r="AF198" s="33"/>
      <c r="AG198" s="33"/>
      <c r="AH198" s="33"/>
      <c r="AL198" s="6">
        <f t="shared" si="28"/>
        <v>0</v>
      </c>
      <c r="AM198" s="6">
        <f t="shared" si="29"/>
        <v>0</v>
      </c>
      <c r="AN198" s="6">
        <f t="shared" si="30"/>
        <v>0</v>
      </c>
    </row>
    <row r="199" spans="1:40">
      <c r="A199" s="32"/>
      <c r="B199" s="31"/>
      <c r="C199" s="31"/>
      <c r="D199" s="31"/>
      <c r="E199" s="31"/>
      <c r="F199" s="31"/>
      <c r="G199" s="31"/>
      <c r="H199" s="31"/>
      <c r="I199" s="31"/>
      <c r="J199" s="31"/>
      <c r="K199" s="30"/>
      <c r="L199" s="30"/>
      <c r="M199" s="30"/>
      <c r="N199" s="30"/>
      <c r="O199" s="30"/>
      <c r="P199" s="30"/>
      <c r="Q199" s="30"/>
      <c r="R199" s="30"/>
      <c r="S199" s="30"/>
      <c r="T199" s="30"/>
      <c r="U199" s="30"/>
      <c r="V199" s="30"/>
      <c r="W199" s="30"/>
      <c r="X199" s="30"/>
      <c r="Y199" s="30"/>
      <c r="Z199" s="30"/>
      <c r="AA199" s="30"/>
      <c r="AB199" s="30"/>
      <c r="AC199" s="30"/>
      <c r="AD199" s="30"/>
      <c r="AE199" s="30"/>
      <c r="AF199" s="33"/>
      <c r="AG199" s="33"/>
      <c r="AH199" s="33"/>
      <c r="AL199" s="6">
        <f t="shared" si="28"/>
        <v>0</v>
      </c>
      <c r="AM199" s="6">
        <f t="shared" si="29"/>
        <v>0</v>
      </c>
      <c r="AN199" s="6">
        <f t="shared" si="30"/>
        <v>0</v>
      </c>
    </row>
    <row r="200" spans="1:40">
      <c r="A200" s="32"/>
      <c r="B200" s="31"/>
      <c r="C200" s="31"/>
      <c r="D200" s="31"/>
      <c r="E200" s="31"/>
      <c r="F200" s="31"/>
      <c r="G200" s="31"/>
      <c r="H200" s="31"/>
      <c r="I200" s="31"/>
      <c r="J200" s="31"/>
      <c r="K200" s="30"/>
      <c r="L200" s="30"/>
      <c r="M200" s="30"/>
      <c r="N200" s="30"/>
      <c r="O200" s="30"/>
      <c r="P200" s="30"/>
      <c r="Q200" s="30"/>
      <c r="R200" s="30"/>
      <c r="S200" s="30"/>
      <c r="T200" s="30"/>
      <c r="U200" s="30"/>
      <c r="V200" s="30"/>
      <c r="W200" s="30"/>
      <c r="X200" s="30"/>
      <c r="Y200" s="30"/>
      <c r="Z200" s="30"/>
      <c r="AA200" s="30"/>
      <c r="AB200" s="30"/>
      <c r="AC200" s="30"/>
      <c r="AD200" s="30"/>
      <c r="AE200" s="30"/>
      <c r="AF200" s="33"/>
      <c r="AG200" s="33"/>
      <c r="AH200" s="33"/>
      <c r="AL200" s="6">
        <f t="shared" si="28"/>
        <v>0</v>
      </c>
      <c r="AM200" s="6">
        <f t="shared" si="29"/>
        <v>0</v>
      </c>
      <c r="AN200" s="6">
        <f t="shared" si="30"/>
        <v>0</v>
      </c>
    </row>
    <row r="201" spans="1:40">
      <c r="A201" s="32"/>
      <c r="B201" s="31"/>
      <c r="C201" s="31"/>
      <c r="D201" s="31"/>
      <c r="E201" s="31"/>
      <c r="F201" s="31"/>
      <c r="G201" s="31"/>
      <c r="H201" s="31"/>
      <c r="I201" s="31"/>
      <c r="J201" s="31"/>
      <c r="K201" s="30"/>
      <c r="L201" s="30"/>
      <c r="M201" s="30"/>
      <c r="N201" s="30"/>
      <c r="O201" s="30"/>
      <c r="P201" s="30"/>
      <c r="Q201" s="30"/>
      <c r="R201" s="30"/>
      <c r="S201" s="30"/>
      <c r="T201" s="30"/>
      <c r="U201" s="30"/>
      <c r="V201" s="30"/>
      <c r="W201" s="30"/>
      <c r="X201" s="30"/>
      <c r="Y201" s="30"/>
      <c r="Z201" s="30"/>
      <c r="AA201" s="30"/>
      <c r="AB201" s="30"/>
      <c r="AC201" s="30"/>
      <c r="AD201" s="30"/>
      <c r="AE201" s="30"/>
      <c r="AF201" s="33"/>
      <c r="AG201" s="33"/>
      <c r="AH201" s="33"/>
      <c r="AL201" s="6">
        <f t="shared" si="28"/>
        <v>0</v>
      </c>
      <c r="AM201" s="6">
        <f t="shared" si="29"/>
        <v>0</v>
      </c>
      <c r="AN201" s="6">
        <f t="shared" si="30"/>
        <v>0</v>
      </c>
    </row>
    <row r="202" spans="1:40">
      <c r="A202" s="32"/>
      <c r="B202" s="31"/>
      <c r="C202" s="31"/>
      <c r="D202" s="31"/>
      <c r="E202" s="31"/>
      <c r="F202" s="31"/>
      <c r="G202" s="31"/>
      <c r="H202" s="31"/>
      <c r="I202" s="31"/>
      <c r="J202" s="31"/>
      <c r="K202" s="30"/>
      <c r="L202" s="30"/>
      <c r="M202" s="30"/>
      <c r="N202" s="30"/>
      <c r="O202" s="30"/>
      <c r="P202" s="30"/>
      <c r="Q202" s="30"/>
      <c r="R202" s="30"/>
      <c r="S202" s="30"/>
      <c r="T202" s="30"/>
      <c r="U202" s="30"/>
      <c r="V202" s="30"/>
      <c r="W202" s="30"/>
      <c r="X202" s="30"/>
      <c r="Y202" s="30"/>
      <c r="Z202" s="30"/>
      <c r="AA202" s="30"/>
      <c r="AB202" s="30"/>
      <c r="AC202" s="30"/>
      <c r="AD202" s="30"/>
      <c r="AE202" s="30"/>
      <c r="AF202" s="33"/>
      <c r="AG202" s="33"/>
      <c r="AH202" s="33"/>
      <c r="AL202" s="6">
        <f t="shared" si="28"/>
        <v>0</v>
      </c>
      <c r="AM202" s="6">
        <f t="shared" si="29"/>
        <v>0</v>
      </c>
      <c r="AN202" s="6">
        <f t="shared" si="30"/>
        <v>0</v>
      </c>
    </row>
    <row r="203" spans="1:40">
      <c r="A203" s="32"/>
      <c r="B203" s="31"/>
      <c r="C203" s="31"/>
      <c r="D203" s="31"/>
      <c r="E203" s="31"/>
      <c r="F203" s="31"/>
      <c r="G203" s="31"/>
      <c r="H203" s="31"/>
      <c r="I203" s="31"/>
      <c r="J203" s="31"/>
      <c r="K203" s="30"/>
      <c r="L203" s="30"/>
      <c r="M203" s="30"/>
      <c r="N203" s="30"/>
      <c r="O203" s="30"/>
      <c r="P203" s="30"/>
      <c r="Q203" s="30"/>
      <c r="R203" s="30"/>
      <c r="S203" s="30"/>
      <c r="T203" s="30"/>
      <c r="U203" s="30"/>
      <c r="V203" s="30"/>
      <c r="W203" s="30"/>
      <c r="X203" s="30"/>
      <c r="Y203" s="30"/>
      <c r="Z203" s="30"/>
      <c r="AA203" s="30"/>
      <c r="AB203" s="30"/>
      <c r="AC203" s="30"/>
      <c r="AD203" s="30"/>
      <c r="AE203" s="30"/>
      <c r="AF203" s="33"/>
      <c r="AG203" s="33"/>
      <c r="AH203" s="33"/>
      <c r="AL203" s="6">
        <f t="shared" si="28"/>
        <v>0</v>
      </c>
      <c r="AM203" s="6">
        <f t="shared" si="29"/>
        <v>0</v>
      </c>
      <c r="AN203" s="6">
        <f t="shared" si="30"/>
        <v>0</v>
      </c>
    </row>
    <row r="204" spans="1:40">
      <c r="A204" s="32"/>
      <c r="B204" s="31"/>
      <c r="C204" s="31"/>
      <c r="D204" s="31"/>
      <c r="E204" s="31"/>
      <c r="F204" s="31"/>
      <c r="G204" s="31"/>
      <c r="H204" s="31"/>
      <c r="I204" s="31"/>
      <c r="J204" s="31"/>
      <c r="K204" s="30"/>
      <c r="L204" s="30"/>
      <c r="M204" s="30"/>
      <c r="N204" s="30"/>
      <c r="O204" s="30"/>
      <c r="P204" s="30"/>
      <c r="Q204" s="30"/>
      <c r="R204" s="30"/>
      <c r="S204" s="30"/>
      <c r="T204" s="30"/>
      <c r="U204" s="30"/>
      <c r="V204" s="30"/>
      <c r="W204" s="30"/>
      <c r="X204" s="30"/>
      <c r="Y204" s="30"/>
      <c r="Z204" s="30"/>
      <c r="AA204" s="30"/>
      <c r="AB204" s="30"/>
      <c r="AC204" s="30"/>
      <c r="AD204" s="30"/>
      <c r="AE204" s="30"/>
      <c r="AF204" s="33"/>
      <c r="AG204" s="33"/>
      <c r="AH204" s="33"/>
      <c r="AL204" s="6">
        <f t="shared" si="28"/>
        <v>0</v>
      </c>
      <c r="AM204" s="6">
        <f t="shared" si="29"/>
        <v>0</v>
      </c>
      <c r="AN204" s="6">
        <f t="shared" si="30"/>
        <v>0</v>
      </c>
    </row>
    <row r="205" spans="1:40">
      <c r="A205" s="32"/>
      <c r="B205" s="31"/>
      <c r="C205" s="31"/>
      <c r="D205" s="31"/>
      <c r="E205" s="31"/>
      <c r="F205" s="31"/>
      <c r="G205" s="31"/>
      <c r="H205" s="31"/>
      <c r="I205" s="31"/>
      <c r="J205" s="31"/>
      <c r="K205" s="30"/>
      <c r="L205" s="30"/>
      <c r="M205" s="30"/>
      <c r="N205" s="30"/>
      <c r="O205" s="30"/>
      <c r="P205" s="30"/>
      <c r="Q205" s="30"/>
      <c r="R205" s="30"/>
      <c r="S205" s="30"/>
      <c r="T205" s="30"/>
      <c r="U205" s="30"/>
      <c r="V205" s="30"/>
      <c r="W205" s="30"/>
      <c r="X205" s="30"/>
      <c r="Y205" s="30"/>
      <c r="Z205" s="30"/>
      <c r="AA205" s="30"/>
      <c r="AB205" s="30"/>
      <c r="AC205" s="30"/>
      <c r="AD205" s="30"/>
      <c r="AE205" s="30"/>
      <c r="AF205" s="33"/>
      <c r="AG205" s="33"/>
      <c r="AH205" s="33"/>
      <c r="AL205" s="6">
        <f t="shared" si="28"/>
        <v>0</v>
      </c>
      <c r="AM205" s="6">
        <f t="shared" si="29"/>
        <v>0</v>
      </c>
      <c r="AN205" s="6">
        <f t="shared" si="30"/>
        <v>0</v>
      </c>
    </row>
    <row r="206" spans="1:40">
      <c r="A206" s="32"/>
      <c r="B206" s="31"/>
      <c r="C206" s="31"/>
      <c r="D206" s="31"/>
      <c r="E206" s="31"/>
      <c r="F206" s="31"/>
      <c r="G206" s="31"/>
      <c r="H206" s="31"/>
      <c r="I206" s="31"/>
      <c r="J206" s="31"/>
      <c r="K206" s="30"/>
      <c r="L206" s="30"/>
      <c r="M206" s="30"/>
      <c r="N206" s="30"/>
      <c r="O206" s="30"/>
      <c r="P206" s="30"/>
      <c r="Q206" s="30"/>
      <c r="R206" s="30"/>
      <c r="S206" s="30"/>
      <c r="T206" s="30"/>
      <c r="U206" s="30"/>
      <c r="V206" s="30"/>
      <c r="W206" s="30"/>
      <c r="X206" s="30"/>
      <c r="Y206" s="30"/>
      <c r="Z206" s="30"/>
      <c r="AA206" s="30"/>
      <c r="AB206" s="30"/>
      <c r="AC206" s="30"/>
      <c r="AD206" s="30"/>
      <c r="AE206" s="30"/>
      <c r="AF206" s="33"/>
      <c r="AG206" s="33"/>
      <c r="AH206" s="33"/>
      <c r="AL206" s="6">
        <f t="shared" si="28"/>
        <v>0</v>
      </c>
      <c r="AM206" s="6">
        <f t="shared" si="29"/>
        <v>0</v>
      </c>
      <c r="AN206" s="6">
        <f t="shared" si="30"/>
        <v>0</v>
      </c>
    </row>
    <row r="207" spans="1:40">
      <c r="A207" s="32"/>
      <c r="B207" s="31"/>
      <c r="C207" s="31"/>
      <c r="D207" s="31"/>
      <c r="E207" s="31"/>
      <c r="F207" s="31"/>
      <c r="G207" s="31"/>
      <c r="H207" s="31"/>
      <c r="I207" s="31"/>
      <c r="J207" s="31"/>
      <c r="K207" s="30"/>
      <c r="L207" s="30"/>
      <c r="M207" s="30"/>
      <c r="N207" s="30"/>
      <c r="O207" s="30"/>
      <c r="P207" s="30"/>
      <c r="Q207" s="30"/>
      <c r="R207" s="30"/>
      <c r="S207" s="30"/>
      <c r="T207" s="30"/>
      <c r="U207" s="30"/>
      <c r="V207" s="30"/>
      <c r="W207" s="30"/>
      <c r="X207" s="30"/>
      <c r="Y207" s="30"/>
      <c r="Z207" s="30"/>
      <c r="AA207" s="30"/>
      <c r="AB207" s="30"/>
      <c r="AC207" s="30"/>
      <c r="AD207" s="30"/>
      <c r="AE207" s="30"/>
      <c r="AF207" s="33"/>
      <c r="AG207" s="33"/>
      <c r="AH207" s="33"/>
      <c r="AL207" s="6">
        <f t="shared" si="28"/>
        <v>0</v>
      </c>
      <c r="AM207" s="6">
        <f t="shared" si="29"/>
        <v>0</v>
      </c>
      <c r="AN207" s="6">
        <f t="shared" si="30"/>
        <v>0</v>
      </c>
    </row>
    <row r="208" spans="1:40">
      <c r="A208" s="32"/>
      <c r="B208" s="31"/>
      <c r="C208" s="31"/>
      <c r="D208" s="31"/>
      <c r="E208" s="31"/>
      <c r="F208" s="31"/>
      <c r="G208" s="31"/>
      <c r="H208" s="31"/>
      <c r="I208" s="31"/>
      <c r="J208" s="31"/>
      <c r="K208" s="30"/>
      <c r="L208" s="30"/>
      <c r="M208" s="30"/>
      <c r="N208" s="30"/>
      <c r="O208" s="30"/>
      <c r="P208" s="30"/>
      <c r="Q208" s="30"/>
      <c r="R208" s="30"/>
      <c r="S208" s="30"/>
      <c r="T208" s="30"/>
      <c r="U208" s="30"/>
      <c r="V208" s="30"/>
      <c r="W208" s="30"/>
      <c r="X208" s="30"/>
      <c r="Y208" s="30"/>
      <c r="Z208" s="30"/>
      <c r="AA208" s="30"/>
      <c r="AB208" s="30"/>
      <c r="AC208" s="30"/>
      <c r="AD208" s="30"/>
      <c r="AE208" s="30"/>
      <c r="AF208" s="33"/>
      <c r="AG208" s="33"/>
      <c r="AH208" s="33"/>
      <c r="AL208" s="6">
        <f t="shared" si="28"/>
        <v>0</v>
      </c>
      <c r="AM208" s="6">
        <f t="shared" si="29"/>
        <v>0</v>
      </c>
      <c r="AN208" s="6">
        <f t="shared" si="30"/>
        <v>0</v>
      </c>
    </row>
    <row r="209" spans="1:40">
      <c r="A209" s="32"/>
      <c r="B209" s="31"/>
      <c r="C209" s="31"/>
      <c r="D209" s="31"/>
      <c r="E209" s="31"/>
      <c r="F209" s="31"/>
      <c r="G209" s="31"/>
      <c r="H209" s="31"/>
      <c r="I209" s="31"/>
      <c r="J209" s="31"/>
      <c r="K209" s="30"/>
      <c r="L209" s="30"/>
      <c r="M209" s="30"/>
      <c r="N209" s="30"/>
      <c r="O209" s="30"/>
      <c r="P209" s="30"/>
      <c r="Q209" s="30"/>
      <c r="R209" s="30"/>
      <c r="S209" s="30"/>
      <c r="T209" s="30"/>
      <c r="U209" s="30"/>
      <c r="V209" s="30"/>
      <c r="W209" s="30"/>
      <c r="X209" s="30"/>
      <c r="Y209" s="30"/>
      <c r="Z209" s="30"/>
      <c r="AA209" s="30"/>
      <c r="AB209" s="30"/>
      <c r="AC209" s="30"/>
      <c r="AD209" s="30"/>
      <c r="AE209" s="30"/>
      <c r="AF209" s="33"/>
      <c r="AG209" s="33"/>
      <c r="AH209" s="33"/>
      <c r="AL209" s="6">
        <f t="shared" si="28"/>
        <v>0</v>
      </c>
      <c r="AM209" s="6">
        <f t="shared" si="29"/>
        <v>0</v>
      </c>
      <c r="AN209" s="6">
        <f t="shared" si="30"/>
        <v>0</v>
      </c>
    </row>
    <row r="210" spans="1:40">
      <c r="A210" s="32"/>
      <c r="B210" s="31"/>
      <c r="C210" s="31"/>
      <c r="D210" s="31"/>
      <c r="E210" s="31"/>
      <c r="F210" s="31"/>
      <c r="G210" s="31"/>
      <c r="H210" s="31"/>
      <c r="I210" s="31"/>
      <c r="J210" s="31"/>
      <c r="K210" s="30"/>
      <c r="L210" s="30"/>
      <c r="M210" s="30"/>
      <c r="N210" s="30"/>
      <c r="O210" s="30"/>
      <c r="P210" s="30"/>
      <c r="Q210" s="30"/>
      <c r="R210" s="30"/>
      <c r="S210" s="30"/>
      <c r="T210" s="30"/>
      <c r="U210" s="30"/>
      <c r="V210" s="30"/>
      <c r="W210" s="30"/>
      <c r="X210" s="30"/>
      <c r="Y210" s="30"/>
      <c r="Z210" s="30"/>
      <c r="AA210" s="30"/>
      <c r="AB210" s="30"/>
      <c r="AC210" s="30"/>
      <c r="AD210" s="30"/>
      <c r="AE210" s="30"/>
      <c r="AF210" s="33"/>
      <c r="AG210" s="33"/>
      <c r="AH210" s="33"/>
      <c r="AL210" s="6">
        <f t="shared" si="28"/>
        <v>0</v>
      </c>
      <c r="AM210" s="6">
        <f t="shared" si="29"/>
        <v>0</v>
      </c>
      <c r="AN210" s="6">
        <f t="shared" si="30"/>
        <v>0</v>
      </c>
    </row>
    <row r="211" spans="1:40">
      <c r="A211" s="32"/>
      <c r="B211" s="31"/>
      <c r="C211" s="31"/>
      <c r="D211" s="31"/>
      <c r="E211" s="31"/>
      <c r="F211" s="31"/>
      <c r="G211" s="31"/>
      <c r="H211" s="31"/>
      <c r="I211" s="31"/>
      <c r="J211" s="31"/>
      <c r="K211" s="30"/>
      <c r="L211" s="30"/>
      <c r="M211" s="30"/>
      <c r="N211" s="30"/>
      <c r="O211" s="30"/>
      <c r="P211" s="30"/>
      <c r="Q211" s="30"/>
      <c r="R211" s="30"/>
      <c r="S211" s="30"/>
      <c r="T211" s="30"/>
      <c r="U211" s="30"/>
      <c r="V211" s="30"/>
      <c r="W211" s="30"/>
      <c r="X211" s="30"/>
      <c r="Y211" s="30"/>
      <c r="Z211" s="30"/>
      <c r="AA211" s="30"/>
      <c r="AB211" s="30"/>
      <c r="AC211" s="30"/>
      <c r="AD211" s="30"/>
      <c r="AE211" s="30"/>
      <c r="AF211" s="33"/>
      <c r="AG211" s="33"/>
      <c r="AH211" s="33"/>
      <c r="AL211" s="6">
        <f t="shared" si="28"/>
        <v>0</v>
      </c>
      <c r="AM211" s="6">
        <f t="shared" si="29"/>
        <v>0</v>
      </c>
      <c r="AN211" s="6">
        <f t="shared" si="30"/>
        <v>0</v>
      </c>
    </row>
    <row r="212" spans="1:40">
      <c r="A212" s="32"/>
      <c r="B212" s="31"/>
      <c r="C212" s="31"/>
      <c r="D212" s="31"/>
      <c r="E212" s="31"/>
      <c r="F212" s="31"/>
      <c r="G212" s="31"/>
      <c r="H212" s="31"/>
      <c r="I212" s="31"/>
      <c r="J212" s="31"/>
      <c r="K212" s="30"/>
      <c r="L212" s="30"/>
      <c r="M212" s="30"/>
      <c r="N212" s="30"/>
      <c r="O212" s="30"/>
      <c r="P212" s="30"/>
      <c r="Q212" s="30"/>
      <c r="R212" s="30"/>
      <c r="S212" s="30"/>
      <c r="T212" s="30"/>
      <c r="U212" s="30"/>
      <c r="V212" s="30"/>
      <c r="W212" s="30"/>
      <c r="X212" s="30"/>
      <c r="Y212" s="30"/>
      <c r="Z212" s="30"/>
      <c r="AA212" s="30"/>
      <c r="AB212" s="30"/>
      <c r="AC212" s="30"/>
      <c r="AD212" s="30"/>
      <c r="AE212" s="30"/>
      <c r="AF212" s="33"/>
      <c r="AG212" s="33"/>
      <c r="AH212" s="33"/>
      <c r="AL212" s="6">
        <f t="shared" si="28"/>
        <v>0</v>
      </c>
      <c r="AM212" s="6">
        <f t="shared" si="29"/>
        <v>0</v>
      </c>
      <c r="AN212" s="6">
        <f t="shared" si="30"/>
        <v>0</v>
      </c>
    </row>
    <row r="213" spans="1:40">
      <c r="A213" s="32"/>
      <c r="B213" s="31"/>
      <c r="C213" s="31"/>
      <c r="D213" s="31"/>
      <c r="E213" s="31"/>
      <c r="F213" s="31"/>
      <c r="G213" s="31"/>
      <c r="H213" s="31"/>
      <c r="I213" s="31"/>
      <c r="J213" s="31"/>
      <c r="K213" s="30"/>
      <c r="L213" s="30"/>
      <c r="M213" s="30"/>
      <c r="N213" s="30"/>
      <c r="O213" s="30"/>
      <c r="P213" s="30"/>
      <c r="Q213" s="30"/>
      <c r="R213" s="30"/>
      <c r="S213" s="30"/>
      <c r="T213" s="30"/>
      <c r="U213" s="30"/>
      <c r="V213" s="30"/>
      <c r="W213" s="30"/>
      <c r="X213" s="30"/>
      <c r="Y213" s="30"/>
      <c r="Z213" s="30"/>
      <c r="AA213" s="30"/>
      <c r="AB213" s="30"/>
      <c r="AC213" s="30"/>
      <c r="AD213" s="30"/>
      <c r="AE213" s="30"/>
      <c r="AF213" s="33"/>
      <c r="AG213" s="33"/>
      <c r="AH213" s="33"/>
      <c r="AL213" s="6">
        <f t="shared" si="28"/>
        <v>0</v>
      </c>
      <c r="AM213" s="6">
        <f t="shared" si="29"/>
        <v>0</v>
      </c>
      <c r="AN213" s="6">
        <f t="shared" si="30"/>
        <v>0</v>
      </c>
    </row>
    <row r="214" spans="1:40">
      <c r="A214" s="32"/>
      <c r="B214" s="31"/>
      <c r="C214" s="31"/>
      <c r="D214" s="31"/>
      <c r="E214" s="31"/>
      <c r="F214" s="31"/>
      <c r="G214" s="31"/>
      <c r="H214" s="31"/>
      <c r="I214" s="31"/>
      <c r="J214" s="31"/>
      <c r="K214" s="30"/>
      <c r="L214" s="30"/>
      <c r="M214" s="30"/>
      <c r="N214" s="30"/>
      <c r="O214" s="30"/>
      <c r="P214" s="30"/>
      <c r="Q214" s="30"/>
      <c r="R214" s="30"/>
      <c r="S214" s="30"/>
      <c r="T214" s="30"/>
      <c r="U214" s="30"/>
      <c r="V214" s="30"/>
      <c r="W214" s="30"/>
      <c r="X214" s="30"/>
      <c r="Y214" s="30"/>
      <c r="Z214" s="30"/>
      <c r="AA214" s="30"/>
      <c r="AB214" s="30"/>
      <c r="AC214" s="30"/>
      <c r="AD214" s="30"/>
      <c r="AE214" s="30"/>
      <c r="AF214" s="33"/>
      <c r="AG214" s="33"/>
      <c r="AH214" s="33"/>
      <c r="AL214" s="6">
        <f t="shared" si="28"/>
        <v>0</v>
      </c>
      <c r="AM214" s="6">
        <f t="shared" si="29"/>
        <v>0</v>
      </c>
      <c r="AN214" s="6">
        <f t="shared" si="30"/>
        <v>0</v>
      </c>
    </row>
    <row r="215" spans="1:40">
      <c r="A215" s="32"/>
      <c r="B215" s="31"/>
      <c r="C215" s="31"/>
      <c r="D215" s="31"/>
      <c r="E215" s="31"/>
      <c r="F215" s="31"/>
      <c r="G215" s="31"/>
      <c r="H215" s="31"/>
      <c r="I215" s="31"/>
      <c r="J215" s="31"/>
      <c r="K215" s="30"/>
      <c r="L215" s="30"/>
      <c r="M215" s="30"/>
      <c r="N215" s="30"/>
      <c r="O215" s="30"/>
      <c r="P215" s="30"/>
      <c r="Q215" s="30"/>
      <c r="R215" s="30"/>
      <c r="S215" s="30"/>
      <c r="T215" s="30"/>
      <c r="U215" s="30"/>
      <c r="V215" s="30"/>
      <c r="W215" s="30"/>
      <c r="X215" s="30"/>
      <c r="Y215" s="30"/>
      <c r="Z215" s="30"/>
      <c r="AA215" s="30"/>
      <c r="AB215" s="30"/>
      <c r="AC215" s="30"/>
      <c r="AD215" s="30"/>
      <c r="AE215" s="30"/>
      <c r="AF215" s="33"/>
      <c r="AG215" s="33"/>
      <c r="AH215" s="33"/>
      <c r="AL215" s="6">
        <f t="shared" si="28"/>
        <v>0</v>
      </c>
      <c r="AM215" s="6">
        <f t="shared" si="29"/>
        <v>0</v>
      </c>
      <c r="AN215" s="6">
        <f t="shared" si="30"/>
        <v>0</v>
      </c>
    </row>
    <row r="216" spans="1:40">
      <c r="A216" s="32"/>
      <c r="B216" s="31"/>
      <c r="C216" s="31"/>
      <c r="D216" s="31"/>
      <c r="E216" s="31"/>
      <c r="F216" s="31"/>
      <c r="G216" s="31"/>
      <c r="H216" s="31"/>
      <c r="I216" s="31"/>
      <c r="J216" s="31"/>
      <c r="K216" s="30"/>
      <c r="L216" s="30"/>
      <c r="M216" s="30"/>
      <c r="N216" s="30"/>
      <c r="O216" s="30"/>
      <c r="P216" s="30"/>
      <c r="Q216" s="30"/>
      <c r="R216" s="30"/>
      <c r="S216" s="30"/>
      <c r="T216" s="30"/>
      <c r="U216" s="30"/>
      <c r="V216" s="30"/>
      <c r="W216" s="30"/>
      <c r="X216" s="30"/>
      <c r="Y216" s="30"/>
      <c r="Z216" s="30"/>
      <c r="AA216" s="30"/>
      <c r="AB216" s="30"/>
      <c r="AC216" s="30"/>
      <c r="AD216" s="30"/>
      <c r="AE216" s="30"/>
      <c r="AF216" s="33"/>
      <c r="AG216" s="33"/>
      <c r="AH216" s="33"/>
      <c r="AL216" s="6">
        <f t="shared" si="28"/>
        <v>0</v>
      </c>
      <c r="AM216" s="6">
        <f t="shared" si="29"/>
        <v>0</v>
      </c>
      <c r="AN216" s="6">
        <f t="shared" si="30"/>
        <v>0</v>
      </c>
    </row>
    <row r="217" spans="1:40">
      <c r="A217" s="32"/>
      <c r="B217" s="31"/>
      <c r="C217" s="31"/>
      <c r="D217" s="31"/>
      <c r="E217" s="31"/>
      <c r="F217" s="31"/>
      <c r="G217" s="31"/>
      <c r="H217" s="31"/>
      <c r="I217" s="31"/>
      <c r="J217" s="31"/>
      <c r="K217" s="30"/>
      <c r="L217" s="30"/>
      <c r="M217" s="30"/>
      <c r="N217" s="30"/>
      <c r="O217" s="30"/>
      <c r="P217" s="30"/>
      <c r="Q217" s="30"/>
      <c r="R217" s="30"/>
      <c r="S217" s="30"/>
      <c r="T217" s="30"/>
      <c r="U217" s="30"/>
      <c r="V217" s="30"/>
      <c r="W217" s="30"/>
      <c r="X217" s="30"/>
      <c r="Y217" s="30"/>
      <c r="Z217" s="30"/>
      <c r="AA217" s="30"/>
      <c r="AB217" s="30"/>
      <c r="AC217" s="30"/>
      <c r="AD217" s="30"/>
      <c r="AE217" s="30"/>
      <c r="AF217" s="33"/>
      <c r="AG217" s="33"/>
      <c r="AH217" s="33"/>
      <c r="AL217" s="6">
        <f t="shared" si="28"/>
        <v>0</v>
      </c>
      <c r="AM217" s="6">
        <f t="shared" si="29"/>
        <v>0</v>
      </c>
      <c r="AN217" s="6">
        <f t="shared" si="30"/>
        <v>0</v>
      </c>
    </row>
    <row r="218" spans="1:40">
      <c r="A218" s="32"/>
      <c r="B218" s="31"/>
      <c r="C218" s="31"/>
      <c r="D218" s="31"/>
      <c r="E218" s="31"/>
      <c r="F218" s="31"/>
      <c r="G218" s="31"/>
      <c r="H218" s="31"/>
      <c r="I218" s="31"/>
      <c r="J218" s="31"/>
      <c r="K218" s="30"/>
      <c r="L218" s="30"/>
      <c r="M218" s="30"/>
      <c r="N218" s="30"/>
      <c r="O218" s="30"/>
      <c r="P218" s="30"/>
      <c r="Q218" s="30"/>
      <c r="R218" s="30"/>
      <c r="S218" s="30"/>
      <c r="T218" s="30"/>
      <c r="U218" s="30"/>
      <c r="V218" s="30"/>
      <c r="W218" s="30"/>
      <c r="X218" s="30"/>
      <c r="Y218" s="30"/>
      <c r="Z218" s="30"/>
      <c r="AA218" s="30"/>
      <c r="AB218" s="30"/>
      <c r="AC218" s="30"/>
      <c r="AD218" s="30"/>
      <c r="AE218" s="30"/>
      <c r="AF218" s="33"/>
      <c r="AG218" s="33"/>
      <c r="AH218" s="33"/>
      <c r="AL218" s="6">
        <f t="shared" si="28"/>
        <v>0</v>
      </c>
      <c r="AM218" s="6">
        <f t="shared" si="29"/>
        <v>0</v>
      </c>
      <c r="AN218" s="6">
        <f t="shared" si="30"/>
        <v>0</v>
      </c>
    </row>
    <row r="219" spans="1:40">
      <c r="A219" s="32"/>
      <c r="B219" s="31"/>
      <c r="C219" s="31"/>
      <c r="D219" s="31"/>
      <c r="E219" s="31"/>
      <c r="F219" s="31"/>
      <c r="G219" s="31"/>
      <c r="H219" s="31"/>
      <c r="I219" s="31"/>
      <c r="J219" s="31"/>
      <c r="K219" s="30"/>
      <c r="L219" s="30"/>
      <c r="M219" s="30"/>
      <c r="N219" s="30"/>
      <c r="O219" s="30"/>
      <c r="P219" s="30"/>
      <c r="Q219" s="30"/>
      <c r="R219" s="30"/>
      <c r="S219" s="30"/>
      <c r="T219" s="30"/>
      <c r="U219" s="30"/>
      <c r="V219" s="30"/>
      <c r="W219" s="30"/>
      <c r="X219" s="30"/>
      <c r="Y219" s="30"/>
      <c r="Z219" s="30"/>
      <c r="AA219" s="30"/>
      <c r="AB219" s="30"/>
      <c r="AC219" s="30"/>
      <c r="AD219" s="30"/>
      <c r="AE219" s="30"/>
      <c r="AF219" s="33"/>
      <c r="AG219" s="33"/>
      <c r="AH219" s="33"/>
      <c r="AL219" s="6">
        <f t="shared" si="28"/>
        <v>0</v>
      </c>
      <c r="AM219" s="6">
        <f t="shared" si="29"/>
        <v>0</v>
      </c>
      <c r="AN219" s="6">
        <f t="shared" si="30"/>
        <v>0</v>
      </c>
    </row>
    <row r="220" spans="1:40">
      <c r="A220" s="32"/>
      <c r="B220" s="31"/>
      <c r="C220" s="31"/>
      <c r="D220" s="31"/>
      <c r="E220" s="31"/>
      <c r="F220" s="31"/>
      <c r="G220" s="31"/>
      <c r="H220" s="31"/>
      <c r="I220" s="31"/>
      <c r="J220" s="31"/>
      <c r="K220" s="30"/>
      <c r="L220" s="30"/>
      <c r="M220" s="30"/>
      <c r="N220" s="30"/>
      <c r="O220" s="30"/>
      <c r="P220" s="30"/>
      <c r="Q220" s="30"/>
      <c r="R220" s="30"/>
      <c r="S220" s="30"/>
      <c r="T220" s="30"/>
      <c r="U220" s="30"/>
      <c r="V220" s="30"/>
      <c r="W220" s="30"/>
      <c r="X220" s="30"/>
      <c r="Y220" s="30"/>
      <c r="Z220" s="30"/>
      <c r="AA220" s="30"/>
      <c r="AB220" s="30"/>
      <c r="AC220" s="30"/>
      <c r="AD220" s="30"/>
      <c r="AE220" s="30"/>
      <c r="AF220" s="33"/>
      <c r="AG220" s="33"/>
      <c r="AH220" s="33"/>
      <c r="AL220" s="6">
        <f t="shared" si="28"/>
        <v>0</v>
      </c>
      <c r="AM220" s="6">
        <f t="shared" si="29"/>
        <v>0</v>
      </c>
      <c r="AN220" s="6">
        <f t="shared" si="30"/>
        <v>0</v>
      </c>
    </row>
    <row r="221" spans="1:40">
      <c r="A221" s="32"/>
      <c r="B221" s="31"/>
      <c r="C221" s="31"/>
      <c r="D221" s="31"/>
      <c r="E221" s="31"/>
      <c r="F221" s="31"/>
      <c r="G221" s="31"/>
      <c r="H221" s="31"/>
      <c r="I221" s="31"/>
      <c r="J221" s="31"/>
      <c r="K221" s="30"/>
      <c r="L221" s="30"/>
      <c r="M221" s="30"/>
      <c r="N221" s="30"/>
      <c r="O221" s="30"/>
      <c r="P221" s="30"/>
      <c r="Q221" s="30"/>
      <c r="R221" s="30"/>
      <c r="S221" s="30"/>
      <c r="T221" s="30"/>
      <c r="U221" s="30"/>
      <c r="V221" s="30"/>
      <c r="W221" s="30"/>
      <c r="X221" s="30"/>
      <c r="Y221" s="30"/>
      <c r="Z221" s="30"/>
      <c r="AA221" s="30"/>
      <c r="AB221" s="30"/>
      <c r="AC221" s="30"/>
      <c r="AD221" s="30"/>
      <c r="AE221" s="30"/>
      <c r="AF221" s="33"/>
      <c r="AG221" s="33"/>
      <c r="AH221" s="33"/>
      <c r="AL221" s="6">
        <f t="shared" si="28"/>
        <v>0</v>
      </c>
      <c r="AM221" s="6">
        <f t="shared" si="29"/>
        <v>0</v>
      </c>
      <c r="AN221" s="6">
        <f t="shared" si="30"/>
        <v>0</v>
      </c>
    </row>
    <row r="222" spans="1:40">
      <c r="A222" s="32"/>
      <c r="B222" s="31"/>
      <c r="C222" s="31"/>
      <c r="D222" s="31"/>
      <c r="E222" s="31"/>
      <c r="F222" s="31"/>
      <c r="G222" s="31"/>
      <c r="H222" s="31"/>
      <c r="I222" s="31"/>
      <c r="J222" s="31"/>
      <c r="K222" s="30"/>
      <c r="L222" s="30"/>
      <c r="M222" s="30"/>
      <c r="N222" s="30"/>
      <c r="O222" s="30"/>
      <c r="P222" s="30"/>
      <c r="Q222" s="30"/>
      <c r="R222" s="30"/>
      <c r="S222" s="30"/>
      <c r="T222" s="30"/>
      <c r="U222" s="30"/>
      <c r="V222" s="30"/>
      <c r="W222" s="30"/>
      <c r="X222" s="30"/>
      <c r="Y222" s="30"/>
      <c r="Z222" s="30"/>
      <c r="AA222" s="30"/>
      <c r="AB222" s="30"/>
      <c r="AC222" s="30"/>
      <c r="AD222" s="30"/>
      <c r="AE222" s="30"/>
      <c r="AF222" s="33"/>
      <c r="AG222" s="33"/>
      <c r="AH222" s="33"/>
      <c r="AL222" s="6">
        <f t="shared" si="28"/>
        <v>0</v>
      </c>
      <c r="AM222" s="6">
        <f t="shared" si="29"/>
        <v>0</v>
      </c>
      <c r="AN222" s="6">
        <f t="shared" si="30"/>
        <v>0</v>
      </c>
    </row>
    <row r="223" spans="1:40">
      <c r="A223" s="32"/>
      <c r="B223" s="31"/>
      <c r="C223" s="31"/>
      <c r="D223" s="31"/>
      <c r="E223" s="31"/>
      <c r="F223" s="31"/>
      <c r="G223" s="31"/>
      <c r="H223" s="31"/>
      <c r="I223" s="31"/>
      <c r="J223" s="31"/>
      <c r="K223" s="30"/>
      <c r="L223" s="30"/>
      <c r="M223" s="30"/>
      <c r="N223" s="30"/>
      <c r="O223" s="30"/>
      <c r="P223" s="30"/>
      <c r="Q223" s="30"/>
      <c r="R223" s="30"/>
      <c r="S223" s="30"/>
      <c r="T223" s="30"/>
      <c r="U223" s="30"/>
      <c r="V223" s="30"/>
      <c r="W223" s="30"/>
      <c r="X223" s="30"/>
      <c r="Y223" s="30"/>
      <c r="Z223" s="30"/>
      <c r="AA223" s="30"/>
      <c r="AB223" s="30"/>
      <c r="AC223" s="30"/>
      <c r="AD223" s="30"/>
      <c r="AE223" s="30"/>
      <c r="AF223" s="33"/>
      <c r="AG223" s="33"/>
      <c r="AH223" s="33"/>
      <c r="AL223" s="6">
        <f t="shared" si="28"/>
        <v>0</v>
      </c>
      <c r="AM223" s="6">
        <f t="shared" si="29"/>
        <v>0</v>
      </c>
      <c r="AN223" s="6">
        <f t="shared" si="30"/>
        <v>0</v>
      </c>
    </row>
    <row r="224" spans="1:40">
      <c r="A224" s="32"/>
      <c r="B224" s="31"/>
      <c r="C224" s="31"/>
      <c r="D224" s="31"/>
      <c r="E224" s="31"/>
      <c r="F224" s="31"/>
      <c r="G224" s="31"/>
      <c r="H224" s="31"/>
      <c r="I224" s="31"/>
      <c r="J224" s="31"/>
      <c r="K224" s="30"/>
      <c r="L224" s="30"/>
      <c r="M224" s="30"/>
      <c r="N224" s="30"/>
      <c r="O224" s="30"/>
      <c r="P224" s="30"/>
      <c r="Q224" s="30"/>
      <c r="R224" s="30"/>
      <c r="S224" s="30"/>
      <c r="T224" s="30"/>
      <c r="U224" s="30"/>
      <c r="V224" s="30"/>
      <c r="W224" s="30"/>
      <c r="X224" s="30"/>
      <c r="Y224" s="30"/>
      <c r="Z224" s="30"/>
      <c r="AA224" s="30"/>
      <c r="AB224" s="30"/>
      <c r="AC224" s="30"/>
      <c r="AD224" s="30"/>
      <c r="AE224" s="30"/>
      <c r="AF224" s="33"/>
      <c r="AG224" s="33"/>
      <c r="AH224" s="33"/>
      <c r="AL224" s="6">
        <f t="shared" si="28"/>
        <v>0</v>
      </c>
      <c r="AM224" s="6">
        <f t="shared" si="29"/>
        <v>0</v>
      </c>
      <c r="AN224" s="6">
        <f t="shared" si="30"/>
        <v>0</v>
      </c>
    </row>
    <row r="225" spans="1:40">
      <c r="A225" s="32"/>
      <c r="B225" s="31"/>
      <c r="C225" s="31"/>
      <c r="D225" s="31"/>
      <c r="E225" s="31"/>
      <c r="F225" s="31"/>
      <c r="G225" s="31"/>
      <c r="H225" s="31"/>
      <c r="I225" s="31"/>
      <c r="J225" s="31"/>
      <c r="K225" s="30"/>
      <c r="L225" s="30"/>
      <c r="M225" s="30"/>
      <c r="N225" s="30"/>
      <c r="O225" s="30"/>
      <c r="P225" s="30"/>
      <c r="Q225" s="30"/>
      <c r="R225" s="30"/>
      <c r="S225" s="30"/>
      <c r="T225" s="30"/>
      <c r="U225" s="30"/>
      <c r="V225" s="30"/>
      <c r="W225" s="30"/>
      <c r="X225" s="30"/>
      <c r="Y225" s="30"/>
      <c r="Z225" s="30"/>
      <c r="AA225" s="30"/>
      <c r="AB225" s="30"/>
      <c r="AC225" s="30"/>
      <c r="AD225" s="30"/>
      <c r="AE225" s="30"/>
      <c r="AF225" s="33"/>
      <c r="AG225" s="33"/>
      <c r="AH225" s="33"/>
      <c r="AL225" s="6">
        <f t="shared" si="28"/>
        <v>0</v>
      </c>
      <c r="AM225" s="6">
        <f t="shared" si="29"/>
        <v>0</v>
      </c>
      <c r="AN225" s="6">
        <f t="shared" si="30"/>
        <v>0</v>
      </c>
    </row>
    <row r="226" spans="1:40">
      <c r="A226" s="32"/>
      <c r="B226" s="31"/>
      <c r="C226" s="31"/>
      <c r="D226" s="31"/>
      <c r="E226" s="31"/>
      <c r="F226" s="31"/>
      <c r="G226" s="31"/>
      <c r="H226" s="31"/>
      <c r="I226" s="31"/>
      <c r="J226" s="31"/>
      <c r="K226" s="30"/>
      <c r="L226" s="30"/>
      <c r="M226" s="30"/>
      <c r="N226" s="30"/>
      <c r="O226" s="30"/>
      <c r="P226" s="30"/>
      <c r="Q226" s="30"/>
      <c r="R226" s="30"/>
      <c r="S226" s="30"/>
      <c r="T226" s="30"/>
      <c r="U226" s="30"/>
      <c r="V226" s="30"/>
      <c r="W226" s="30"/>
      <c r="X226" s="30"/>
      <c r="Y226" s="30"/>
      <c r="Z226" s="30"/>
      <c r="AA226" s="30"/>
      <c r="AB226" s="30"/>
      <c r="AC226" s="30"/>
      <c r="AD226" s="30"/>
      <c r="AE226" s="30"/>
      <c r="AF226" s="33"/>
      <c r="AG226" s="33"/>
      <c r="AH226" s="33"/>
      <c r="AL226" s="6">
        <f t="shared" si="28"/>
        <v>0</v>
      </c>
      <c r="AM226" s="6">
        <f t="shared" si="29"/>
        <v>0</v>
      </c>
      <c r="AN226" s="6">
        <f t="shared" si="30"/>
        <v>0</v>
      </c>
    </row>
    <row r="227" spans="1:40">
      <c r="A227" s="32"/>
      <c r="B227" s="31"/>
      <c r="C227" s="31"/>
      <c r="D227" s="31"/>
      <c r="E227" s="31"/>
      <c r="F227" s="31"/>
      <c r="G227" s="31"/>
      <c r="H227" s="31"/>
      <c r="I227" s="31"/>
      <c r="J227" s="31"/>
      <c r="K227" s="30"/>
      <c r="L227" s="30"/>
      <c r="M227" s="30"/>
      <c r="N227" s="30"/>
      <c r="O227" s="30"/>
      <c r="P227" s="30"/>
      <c r="Q227" s="30"/>
      <c r="R227" s="30"/>
      <c r="S227" s="30"/>
      <c r="T227" s="30"/>
      <c r="U227" s="30"/>
      <c r="V227" s="30"/>
      <c r="W227" s="30"/>
      <c r="X227" s="30"/>
      <c r="Y227" s="30"/>
      <c r="Z227" s="30"/>
      <c r="AA227" s="30"/>
      <c r="AB227" s="30"/>
      <c r="AC227" s="30"/>
      <c r="AD227" s="30"/>
      <c r="AE227" s="30"/>
      <c r="AF227" s="33"/>
      <c r="AG227" s="33"/>
      <c r="AH227" s="33"/>
      <c r="AL227" s="6">
        <f t="shared" si="28"/>
        <v>0</v>
      </c>
      <c r="AM227" s="6">
        <f t="shared" si="29"/>
        <v>0</v>
      </c>
      <c r="AN227" s="6">
        <f t="shared" si="30"/>
        <v>0</v>
      </c>
    </row>
    <row r="228" spans="1:40">
      <c r="A228" s="32"/>
      <c r="B228" s="31"/>
      <c r="C228" s="31"/>
      <c r="D228" s="31"/>
      <c r="E228" s="31"/>
      <c r="F228" s="31"/>
      <c r="G228" s="31"/>
      <c r="H228" s="31"/>
      <c r="I228" s="31"/>
      <c r="J228" s="31"/>
      <c r="K228" s="30"/>
      <c r="L228" s="30"/>
      <c r="M228" s="30"/>
      <c r="N228" s="30"/>
      <c r="O228" s="30"/>
      <c r="P228" s="30"/>
      <c r="Q228" s="30"/>
      <c r="R228" s="30"/>
      <c r="S228" s="30"/>
      <c r="T228" s="30"/>
      <c r="U228" s="30"/>
      <c r="V228" s="30"/>
      <c r="W228" s="30"/>
      <c r="X228" s="30"/>
      <c r="Y228" s="30"/>
      <c r="Z228" s="30"/>
      <c r="AA228" s="30"/>
      <c r="AB228" s="30"/>
      <c r="AC228" s="30"/>
      <c r="AD228" s="30"/>
      <c r="AE228" s="30"/>
      <c r="AF228" s="33"/>
      <c r="AG228" s="33"/>
      <c r="AH228" s="33"/>
      <c r="AL228" s="6">
        <f t="shared" si="28"/>
        <v>0</v>
      </c>
      <c r="AM228" s="6">
        <f t="shared" si="29"/>
        <v>0</v>
      </c>
      <c r="AN228" s="6">
        <f t="shared" si="30"/>
        <v>0</v>
      </c>
    </row>
    <row r="229" spans="1:40">
      <c r="A229" s="32"/>
      <c r="B229" s="31"/>
      <c r="C229" s="31"/>
      <c r="D229" s="31"/>
      <c r="E229" s="31"/>
      <c r="F229" s="31"/>
      <c r="G229" s="31"/>
      <c r="H229" s="31"/>
      <c r="I229" s="31"/>
      <c r="J229" s="31"/>
      <c r="K229" s="30"/>
      <c r="L229" s="30"/>
      <c r="M229" s="30"/>
      <c r="N229" s="30"/>
      <c r="O229" s="30"/>
      <c r="P229" s="30"/>
      <c r="Q229" s="30"/>
      <c r="R229" s="30"/>
      <c r="S229" s="30"/>
      <c r="T229" s="30"/>
      <c r="U229" s="30"/>
      <c r="V229" s="30"/>
      <c r="W229" s="30"/>
      <c r="X229" s="30"/>
      <c r="Y229" s="30"/>
      <c r="Z229" s="30"/>
      <c r="AA229" s="30"/>
      <c r="AB229" s="30"/>
      <c r="AC229" s="30"/>
      <c r="AD229" s="30"/>
      <c r="AE229" s="30"/>
      <c r="AF229" s="33"/>
      <c r="AG229" s="33"/>
      <c r="AH229" s="33"/>
      <c r="AL229" s="6">
        <f t="shared" si="28"/>
        <v>0</v>
      </c>
      <c r="AM229" s="6">
        <f t="shared" si="29"/>
        <v>0</v>
      </c>
      <c r="AN229" s="6">
        <f t="shared" si="30"/>
        <v>0</v>
      </c>
    </row>
    <row r="230" spans="1:40">
      <c r="A230" s="32"/>
      <c r="B230" s="31"/>
      <c r="C230" s="31"/>
      <c r="D230" s="31"/>
      <c r="E230" s="31"/>
      <c r="F230" s="31"/>
      <c r="G230" s="31"/>
      <c r="H230" s="31"/>
      <c r="I230" s="31"/>
      <c r="J230" s="31"/>
      <c r="K230" s="30"/>
      <c r="L230" s="30"/>
      <c r="M230" s="30"/>
      <c r="N230" s="30"/>
      <c r="O230" s="30"/>
      <c r="P230" s="30"/>
      <c r="Q230" s="30"/>
      <c r="R230" s="30"/>
      <c r="S230" s="30"/>
      <c r="T230" s="30"/>
      <c r="U230" s="30"/>
      <c r="V230" s="30"/>
      <c r="W230" s="30"/>
      <c r="X230" s="30"/>
      <c r="Y230" s="30"/>
      <c r="Z230" s="30"/>
      <c r="AA230" s="30"/>
      <c r="AB230" s="30"/>
      <c r="AC230" s="30"/>
      <c r="AD230" s="30"/>
      <c r="AE230" s="30"/>
      <c r="AF230" s="33"/>
      <c r="AG230" s="33"/>
      <c r="AH230" s="33"/>
      <c r="AL230" s="6">
        <f t="shared" si="28"/>
        <v>0</v>
      </c>
      <c r="AM230" s="6">
        <f t="shared" si="29"/>
        <v>0</v>
      </c>
      <c r="AN230" s="6">
        <f t="shared" si="30"/>
        <v>0</v>
      </c>
    </row>
    <row r="231" spans="1:40">
      <c r="A231" s="32"/>
      <c r="B231" s="31"/>
      <c r="C231" s="31"/>
      <c r="D231" s="31"/>
      <c r="E231" s="31"/>
      <c r="F231" s="31"/>
      <c r="G231" s="31"/>
      <c r="H231" s="31"/>
      <c r="I231" s="31"/>
      <c r="J231" s="31"/>
      <c r="K231" s="30"/>
      <c r="L231" s="30"/>
      <c r="M231" s="30"/>
      <c r="N231" s="30"/>
      <c r="O231" s="30"/>
      <c r="P231" s="30"/>
      <c r="Q231" s="30"/>
      <c r="R231" s="30"/>
      <c r="S231" s="30"/>
      <c r="T231" s="30"/>
      <c r="U231" s="30"/>
      <c r="V231" s="30"/>
      <c r="W231" s="30"/>
      <c r="X231" s="30"/>
      <c r="Y231" s="30"/>
      <c r="Z231" s="30"/>
      <c r="AA231" s="30"/>
      <c r="AB231" s="30"/>
      <c r="AC231" s="30"/>
      <c r="AD231" s="30"/>
      <c r="AE231" s="30"/>
      <c r="AF231" s="33"/>
      <c r="AG231" s="33"/>
      <c r="AH231" s="33"/>
      <c r="AL231" s="6">
        <f t="shared" si="28"/>
        <v>0</v>
      </c>
      <c r="AM231" s="6">
        <f t="shared" si="29"/>
        <v>0</v>
      </c>
      <c r="AN231" s="6">
        <f t="shared" si="30"/>
        <v>0</v>
      </c>
    </row>
    <row r="232" spans="1:40">
      <c r="A232" s="32"/>
      <c r="B232" s="31"/>
      <c r="C232" s="31"/>
      <c r="D232" s="31"/>
      <c r="E232" s="31"/>
      <c r="F232" s="31"/>
      <c r="G232" s="31"/>
      <c r="H232" s="31"/>
      <c r="I232" s="31"/>
      <c r="J232" s="31"/>
      <c r="K232" s="30"/>
      <c r="L232" s="30"/>
      <c r="M232" s="30"/>
      <c r="N232" s="30"/>
      <c r="O232" s="30"/>
      <c r="P232" s="30"/>
      <c r="Q232" s="30"/>
      <c r="R232" s="30"/>
      <c r="S232" s="30"/>
      <c r="T232" s="30"/>
      <c r="U232" s="30"/>
      <c r="V232" s="30"/>
      <c r="W232" s="30"/>
      <c r="X232" s="30"/>
      <c r="Y232" s="30"/>
      <c r="Z232" s="30"/>
      <c r="AA232" s="30"/>
      <c r="AB232" s="30"/>
      <c r="AC232" s="30"/>
      <c r="AD232" s="30"/>
      <c r="AE232" s="30"/>
      <c r="AF232" s="33"/>
      <c r="AG232" s="33"/>
      <c r="AH232" s="33"/>
      <c r="AL232" s="6">
        <f t="shared" si="28"/>
        <v>0</v>
      </c>
      <c r="AM232" s="6">
        <f t="shared" si="29"/>
        <v>0</v>
      </c>
      <c r="AN232" s="6">
        <f t="shared" si="30"/>
        <v>0</v>
      </c>
    </row>
    <row r="233" spans="1:40">
      <c r="A233" s="32"/>
      <c r="B233" s="31"/>
      <c r="C233" s="31"/>
      <c r="D233" s="31"/>
      <c r="E233" s="31"/>
      <c r="F233" s="31"/>
      <c r="G233" s="31"/>
      <c r="H233" s="31"/>
      <c r="I233" s="31"/>
      <c r="J233" s="31"/>
      <c r="K233" s="30"/>
      <c r="L233" s="30"/>
      <c r="M233" s="30"/>
      <c r="N233" s="30"/>
      <c r="O233" s="30"/>
      <c r="P233" s="30"/>
      <c r="Q233" s="30"/>
      <c r="R233" s="30"/>
      <c r="S233" s="30"/>
      <c r="T233" s="30"/>
      <c r="U233" s="30"/>
      <c r="V233" s="30"/>
      <c r="W233" s="30"/>
      <c r="X233" s="30"/>
      <c r="Y233" s="30"/>
      <c r="Z233" s="30"/>
      <c r="AA233" s="30"/>
      <c r="AB233" s="30"/>
      <c r="AC233" s="30"/>
      <c r="AD233" s="30"/>
      <c r="AE233" s="30"/>
      <c r="AF233" s="33"/>
      <c r="AG233" s="33"/>
      <c r="AH233" s="33"/>
      <c r="AL233" s="6">
        <f t="shared" si="28"/>
        <v>0</v>
      </c>
      <c r="AM233" s="6">
        <f t="shared" si="29"/>
        <v>0</v>
      </c>
      <c r="AN233" s="6">
        <f t="shared" si="30"/>
        <v>0</v>
      </c>
    </row>
    <row r="234" spans="1:40">
      <c r="A234" s="32"/>
      <c r="B234" s="31"/>
      <c r="C234" s="31"/>
      <c r="D234" s="31"/>
      <c r="E234" s="31"/>
      <c r="F234" s="31"/>
      <c r="G234" s="31"/>
      <c r="H234" s="31"/>
      <c r="I234" s="31"/>
      <c r="J234" s="31"/>
      <c r="K234" s="30"/>
      <c r="L234" s="30"/>
      <c r="M234" s="30"/>
      <c r="N234" s="30"/>
      <c r="O234" s="30"/>
      <c r="P234" s="30"/>
      <c r="Q234" s="30"/>
      <c r="R234" s="30"/>
      <c r="S234" s="30"/>
      <c r="T234" s="30"/>
      <c r="U234" s="30"/>
      <c r="V234" s="30"/>
      <c r="W234" s="30"/>
      <c r="X234" s="30"/>
      <c r="Y234" s="30"/>
      <c r="Z234" s="30"/>
      <c r="AA234" s="30"/>
      <c r="AB234" s="30"/>
      <c r="AC234" s="30"/>
      <c r="AD234" s="30"/>
      <c r="AE234" s="30"/>
      <c r="AF234" s="33"/>
      <c r="AG234" s="33"/>
      <c r="AH234" s="33"/>
      <c r="AL234" s="6">
        <f t="shared" si="28"/>
        <v>0</v>
      </c>
      <c r="AM234" s="6">
        <f t="shared" si="29"/>
        <v>0</v>
      </c>
      <c r="AN234" s="6">
        <f t="shared" si="30"/>
        <v>0</v>
      </c>
    </row>
    <row r="235" spans="1:40">
      <c r="A235" s="32"/>
      <c r="B235" s="31"/>
      <c r="C235" s="31"/>
      <c r="D235" s="31"/>
      <c r="E235" s="31"/>
      <c r="F235" s="31"/>
      <c r="G235" s="31"/>
      <c r="H235" s="31"/>
      <c r="I235" s="31"/>
      <c r="J235" s="31"/>
      <c r="K235" s="30"/>
      <c r="L235" s="30"/>
      <c r="M235" s="30"/>
      <c r="N235" s="30"/>
      <c r="O235" s="30"/>
      <c r="P235" s="30"/>
      <c r="Q235" s="30"/>
      <c r="R235" s="30"/>
      <c r="S235" s="30"/>
      <c r="T235" s="30"/>
      <c r="U235" s="30"/>
      <c r="V235" s="30"/>
      <c r="W235" s="30"/>
      <c r="X235" s="30"/>
      <c r="Y235" s="30"/>
      <c r="Z235" s="30"/>
      <c r="AA235" s="30"/>
      <c r="AB235" s="30"/>
      <c r="AC235" s="30"/>
      <c r="AD235" s="30"/>
      <c r="AE235" s="30"/>
      <c r="AF235" s="33"/>
      <c r="AG235" s="33"/>
      <c r="AH235" s="33"/>
      <c r="AL235" s="6">
        <f t="shared" si="28"/>
        <v>0</v>
      </c>
      <c r="AM235" s="6">
        <f t="shared" si="29"/>
        <v>0</v>
      </c>
      <c r="AN235" s="6">
        <f t="shared" si="30"/>
        <v>0</v>
      </c>
    </row>
    <row r="236" spans="1:40">
      <c r="A236" s="32"/>
      <c r="B236" s="31"/>
      <c r="C236" s="31"/>
      <c r="D236" s="31"/>
      <c r="E236" s="31"/>
      <c r="F236" s="31"/>
      <c r="G236" s="31"/>
      <c r="H236" s="31"/>
      <c r="I236" s="31"/>
      <c r="J236" s="31"/>
      <c r="K236" s="30"/>
      <c r="L236" s="30"/>
      <c r="M236" s="30"/>
      <c r="N236" s="30"/>
      <c r="O236" s="30"/>
      <c r="P236" s="30"/>
      <c r="Q236" s="30"/>
      <c r="R236" s="30"/>
      <c r="S236" s="30"/>
      <c r="T236" s="30"/>
      <c r="U236" s="30"/>
      <c r="V236" s="30"/>
      <c r="W236" s="30"/>
      <c r="X236" s="30"/>
      <c r="Y236" s="30"/>
      <c r="Z236" s="30"/>
      <c r="AA236" s="30"/>
      <c r="AB236" s="30"/>
      <c r="AC236" s="30"/>
      <c r="AD236" s="30"/>
      <c r="AE236" s="30"/>
      <c r="AF236" s="33"/>
      <c r="AG236" s="33"/>
      <c r="AH236" s="33"/>
      <c r="AL236" s="6">
        <f t="shared" si="28"/>
        <v>0</v>
      </c>
      <c r="AM236" s="6">
        <f t="shared" si="29"/>
        <v>0</v>
      </c>
      <c r="AN236" s="6">
        <f t="shared" si="30"/>
        <v>0</v>
      </c>
    </row>
    <row r="237" spans="1:40">
      <c r="A237" s="32"/>
      <c r="B237" s="31"/>
      <c r="C237" s="31"/>
      <c r="D237" s="31"/>
      <c r="E237" s="31"/>
      <c r="F237" s="31"/>
      <c r="G237" s="31"/>
      <c r="H237" s="31"/>
      <c r="I237" s="31"/>
      <c r="J237" s="31"/>
      <c r="K237" s="30"/>
      <c r="L237" s="30"/>
      <c r="M237" s="30"/>
      <c r="N237" s="30"/>
      <c r="O237" s="30"/>
      <c r="P237" s="30"/>
      <c r="Q237" s="30"/>
      <c r="R237" s="30"/>
      <c r="S237" s="30"/>
      <c r="T237" s="30"/>
      <c r="U237" s="30"/>
      <c r="V237" s="30"/>
      <c r="W237" s="30"/>
      <c r="X237" s="30"/>
      <c r="Y237" s="30"/>
      <c r="Z237" s="30"/>
      <c r="AA237" s="30"/>
      <c r="AB237" s="30"/>
      <c r="AC237" s="30"/>
      <c r="AD237" s="30"/>
      <c r="AE237" s="30"/>
      <c r="AF237" s="33"/>
      <c r="AG237" s="33"/>
      <c r="AH237" s="33"/>
      <c r="AL237" s="6">
        <f t="shared" si="28"/>
        <v>0</v>
      </c>
      <c r="AM237" s="6">
        <f t="shared" si="29"/>
        <v>0</v>
      </c>
      <c r="AN237" s="6">
        <f t="shared" si="30"/>
        <v>0</v>
      </c>
    </row>
    <row r="238" spans="1:40">
      <c r="A238" s="32"/>
      <c r="B238" s="31"/>
      <c r="C238" s="31"/>
      <c r="D238" s="31"/>
      <c r="E238" s="31"/>
      <c r="F238" s="31"/>
      <c r="G238" s="31"/>
      <c r="H238" s="31"/>
      <c r="I238" s="31"/>
      <c r="J238" s="31"/>
      <c r="K238" s="30"/>
      <c r="L238" s="30"/>
      <c r="M238" s="30"/>
      <c r="N238" s="30"/>
      <c r="O238" s="30"/>
      <c r="P238" s="30"/>
      <c r="Q238" s="30"/>
      <c r="R238" s="30"/>
      <c r="S238" s="30"/>
      <c r="T238" s="30"/>
      <c r="U238" s="30"/>
      <c r="V238" s="30"/>
      <c r="W238" s="30"/>
      <c r="X238" s="30"/>
      <c r="Y238" s="30"/>
      <c r="Z238" s="30"/>
      <c r="AA238" s="30"/>
      <c r="AB238" s="30"/>
      <c r="AC238" s="30"/>
      <c r="AD238" s="30"/>
      <c r="AE238" s="30"/>
      <c r="AF238" s="33"/>
      <c r="AG238" s="33"/>
      <c r="AH238" s="33"/>
      <c r="AL238" s="6">
        <f t="shared" si="28"/>
        <v>0</v>
      </c>
      <c r="AM238" s="6">
        <f t="shared" si="29"/>
        <v>0</v>
      </c>
      <c r="AN238" s="6">
        <f t="shared" si="30"/>
        <v>0</v>
      </c>
    </row>
    <row r="239" spans="1:40">
      <c r="A239" s="32"/>
      <c r="B239" s="31"/>
      <c r="C239" s="31"/>
      <c r="D239" s="31"/>
      <c r="E239" s="31"/>
      <c r="F239" s="31"/>
      <c r="G239" s="31"/>
      <c r="H239" s="31"/>
      <c r="I239" s="31"/>
      <c r="J239" s="31"/>
      <c r="K239" s="30"/>
      <c r="L239" s="30"/>
      <c r="M239" s="30"/>
      <c r="N239" s="30"/>
      <c r="O239" s="30"/>
      <c r="P239" s="30"/>
      <c r="Q239" s="30"/>
      <c r="R239" s="30"/>
      <c r="S239" s="30"/>
      <c r="T239" s="30"/>
      <c r="U239" s="30"/>
      <c r="V239" s="30"/>
      <c r="W239" s="30"/>
      <c r="X239" s="30"/>
      <c r="Y239" s="30"/>
      <c r="Z239" s="30"/>
      <c r="AA239" s="30"/>
      <c r="AB239" s="30"/>
      <c r="AC239" s="30"/>
      <c r="AD239" s="30"/>
      <c r="AE239" s="30"/>
      <c r="AF239" s="33"/>
      <c r="AG239" s="33"/>
      <c r="AH239" s="33"/>
      <c r="AL239" s="6">
        <f t="shared" si="28"/>
        <v>0</v>
      </c>
      <c r="AM239" s="6">
        <f t="shared" si="29"/>
        <v>0</v>
      </c>
      <c r="AN239" s="6">
        <f t="shared" si="30"/>
        <v>0</v>
      </c>
    </row>
    <row r="240" spans="1:40">
      <c r="A240" s="32"/>
      <c r="B240" s="31"/>
      <c r="C240" s="31"/>
      <c r="D240" s="31"/>
      <c r="E240" s="31"/>
      <c r="F240" s="31"/>
      <c r="G240" s="31"/>
      <c r="H240" s="31"/>
      <c r="I240" s="31"/>
      <c r="J240" s="31"/>
      <c r="K240" s="30"/>
      <c r="L240" s="30"/>
      <c r="M240" s="30"/>
      <c r="N240" s="30"/>
      <c r="O240" s="30"/>
      <c r="P240" s="30"/>
      <c r="Q240" s="30"/>
      <c r="R240" s="30"/>
      <c r="S240" s="30"/>
      <c r="T240" s="30"/>
      <c r="U240" s="30"/>
      <c r="V240" s="30"/>
      <c r="W240" s="30"/>
      <c r="X240" s="30"/>
      <c r="Y240" s="30"/>
      <c r="Z240" s="30"/>
      <c r="AA240" s="30"/>
      <c r="AB240" s="30"/>
      <c r="AC240" s="30"/>
      <c r="AD240" s="30"/>
      <c r="AE240" s="30"/>
      <c r="AF240" s="33"/>
      <c r="AG240" s="33"/>
      <c r="AH240" s="33"/>
      <c r="AL240" s="6">
        <f t="shared" si="28"/>
        <v>0</v>
      </c>
      <c r="AM240" s="6">
        <f t="shared" si="29"/>
        <v>0</v>
      </c>
      <c r="AN240" s="6">
        <f t="shared" si="30"/>
        <v>0</v>
      </c>
    </row>
    <row r="241" spans="1:40">
      <c r="A241" s="32"/>
      <c r="B241" s="31"/>
      <c r="C241" s="31"/>
      <c r="D241" s="31"/>
      <c r="E241" s="31"/>
      <c r="F241" s="31"/>
      <c r="G241" s="31"/>
      <c r="H241" s="31"/>
      <c r="I241" s="31"/>
      <c r="J241" s="31"/>
      <c r="K241" s="30"/>
      <c r="L241" s="30"/>
      <c r="M241" s="30"/>
      <c r="N241" s="30"/>
      <c r="O241" s="30"/>
      <c r="P241" s="30"/>
      <c r="Q241" s="30"/>
      <c r="R241" s="30"/>
      <c r="S241" s="30"/>
      <c r="T241" s="30"/>
      <c r="U241" s="30"/>
      <c r="V241" s="30"/>
      <c r="W241" s="30"/>
      <c r="X241" s="30"/>
      <c r="Y241" s="30"/>
      <c r="Z241" s="30"/>
      <c r="AA241" s="30"/>
      <c r="AB241" s="30"/>
      <c r="AC241" s="30"/>
      <c r="AD241" s="30"/>
      <c r="AE241" s="30"/>
      <c r="AF241" s="33"/>
      <c r="AG241" s="33"/>
      <c r="AH241" s="33"/>
      <c r="AL241" s="6">
        <f t="shared" si="28"/>
        <v>0</v>
      </c>
      <c r="AM241" s="6">
        <f t="shared" si="29"/>
        <v>0</v>
      </c>
      <c r="AN241" s="6">
        <f t="shared" si="30"/>
        <v>0</v>
      </c>
    </row>
    <row r="242" spans="1:40">
      <c r="A242" s="32"/>
      <c r="B242" s="31"/>
      <c r="C242" s="31"/>
      <c r="D242" s="31"/>
      <c r="E242" s="31"/>
      <c r="F242" s="31"/>
      <c r="G242" s="31"/>
      <c r="H242" s="31"/>
      <c r="I242" s="31"/>
      <c r="J242" s="31"/>
      <c r="K242" s="30"/>
      <c r="L242" s="30"/>
      <c r="M242" s="30"/>
      <c r="N242" s="30"/>
      <c r="O242" s="30"/>
      <c r="P242" s="30"/>
      <c r="Q242" s="30"/>
      <c r="R242" s="30"/>
      <c r="S242" s="30"/>
      <c r="T242" s="30"/>
      <c r="U242" s="30"/>
      <c r="V242" s="30"/>
      <c r="W242" s="30"/>
      <c r="X242" s="30"/>
      <c r="Y242" s="30"/>
      <c r="Z242" s="30"/>
      <c r="AA242" s="30"/>
      <c r="AB242" s="30"/>
      <c r="AC242" s="30"/>
      <c r="AD242" s="30"/>
      <c r="AE242" s="30"/>
      <c r="AF242" s="33"/>
      <c r="AG242" s="33"/>
      <c r="AH242" s="33"/>
      <c r="AL242" s="6">
        <f t="shared" si="28"/>
        <v>0</v>
      </c>
      <c r="AM242" s="6">
        <f t="shared" si="29"/>
        <v>0</v>
      </c>
      <c r="AN242" s="6">
        <f t="shared" si="30"/>
        <v>0</v>
      </c>
    </row>
    <row r="243" spans="1:40">
      <c r="A243" s="32"/>
      <c r="B243" s="31"/>
      <c r="C243" s="31"/>
      <c r="D243" s="31"/>
      <c r="E243" s="31"/>
      <c r="F243" s="31"/>
      <c r="G243" s="31"/>
      <c r="H243" s="31"/>
      <c r="I243" s="31"/>
      <c r="J243" s="31"/>
      <c r="K243" s="30"/>
      <c r="L243" s="30"/>
      <c r="M243" s="30"/>
      <c r="N243" s="30"/>
      <c r="O243" s="30"/>
      <c r="P243" s="30"/>
      <c r="Q243" s="30"/>
      <c r="R243" s="30"/>
      <c r="S243" s="30"/>
      <c r="T243" s="30"/>
      <c r="U243" s="30"/>
      <c r="V243" s="30"/>
      <c r="W243" s="30"/>
      <c r="X243" s="30"/>
      <c r="Y243" s="30"/>
      <c r="Z243" s="30"/>
      <c r="AA243" s="30"/>
      <c r="AB243" s="30"/>
      <c r="AC243" s="30"/>
      <c r="AD243" s="30"/>
      <c r="AE243" s="30"/>
      <c r="AF243" s="33"/>
      <c r="AG243" s="33"/>
      <c r="AH243" s="33"/>
      <c r="AL243" s="6">
        <f t="shared" si="28"/>
        <v>0</v>
      </c>
      <c r="AM243" s="6">
        <f t="shared" si="29"/>
        <v>0</v>
      </c>
      <c r="AN243" s="6">
        <f t="shared" si="30"/>
        <v>0</v>
      </c>
    </row>
    <row r="244" spans="1:40">
      <c r="A244" s="32"/>
      <c r="B244" s="31"/>
      <c r="C244" s="31"/>
      <c r="D244" s="31"/>
      <c r="E244" s="31"/>
      <c r="F244" s="31"/>
      <c r="G244" s="31"/>
      <c r="H244" s="31"/>
      <c r="I244" s="31"/>
      <c r="J244" s="31"/>
      <c r="K244" s="30"/>
      <c r="L244" s="30"/>
      <c r="M244" s="30"/>
      <c r="N244" s="30"/>
      <c r="O244" s="30"/>
      <c r="P244" s="30"/>
      <c r="Q244" s="30"/>
      <c r="R244" s="30"/>
      <c r="S244" s="30"/>
      <c r="T244" s="30"/>
      <c r="U244" s="30"/>
      <c r="V244" s="30"/>
      <c r="W244" s="30"/>
      <c r="X244" s="30"/>
      <c r="Y244" s="30"/>
      <c r="Z244" s="30"/>
      <c r="AA244" s="30"/>
      <c r="AB244" s="30"/>
      <c r="AC244" s="30"/>
      <c r="AD244" s="30"/>
      <c r="AE244" s="30"/>
      <c r="AF244" s="33"/>
      <c r="AG244" s="33"/>
      <c r="AH244" s="33"/>
      <c r="AL244" s="6">
        <f t="shared" si="28"/>
        <v>0</v>
      </c>
      <c r="AM244" s="6">
        <f t="shared" si="29"/>
        <v>0</v>
      </c>
      <c r="AN244" s="6">
        <f t="shared" si="30"/>
        <v>0</v>
      </c>
    </row>
    <row r="245" spans="1:40">
      <c r="A245" s="32"/>
      <c r="B245" s="31"/>
      <c r="C245" s="31"/>
      <c r="D245" s="31"/>
      <c r="E245" s="31"/>
      <c r="F245" s="31"/>
      <c r="G245" s="31"/>
      <c r="H245" s="31"/>
      <c r="I245" s="31"/>
      <c r="J245" s="31"/>
      <c r="K245" s="30"/>
      <c r="L245" s="30"/>
      <c r="M245" s="30"/>
      <c r="N245" s="30"/>
      <c r="O245" s="30"/>
      <c r="P245" s="30"/>
      <c r="Q245" s="30"/>
      <c r="R245" s="30"/>
      <c r="S245" s="30"/>
      <c r="T245" s="30"/>
      <c r="U245" s="30"/>
      <c r="V245" s="30"/>
      <c r="W245" s="30"/>
      <c r="X245" s="30"/>
      <c r="Y245" s="30"/>
      <c r="Z245" s="30"/>
      <c r="AA245" s="30"/>
      <c r="AB245" s="30"/>
      <c r="AC245" s="30"/>
      <c r="AD245" s="30"/>
      <c r="AE245" s="30"/>
      <c r="AF245" s="33"/>
      <c r="AG245" s="33"/>
      <c r="AH245" s="33"/>
      <c r="AL245" s="6">
        <f t="shared" si="28"/>
        <v>0</v>
      </c>
      <c r="AM245" s="6">
        <f t="shared" si="29"/>
        <v>0</v>
      </c>
      <c r="AN245" s="6">
        <f t="shared" si="30"/>
        <v>0</v>
      </c>
    </row>
    <row r="246" spans="1:40">
      <c r="A246" s="32"/>
      <c r="B246" s="31"/>
      <c r="C246" s="31"/>
      <c r="D246" s="31"/>
      <c r="E246" s="31"/>
      <c r="F246" s="31"/>
      <c r="G246" s="31"/>
      <c r="H246" s="31"/>
      <c r="I246" s="31"/>
      <c r="J246" s="31"/>
      <c r="K246" s="30"/>
      <c r="L246" s="30"/>
      <c r="M246" s="30"/>
      <c r="N246" s="30"/>
      <c r="O246" s="30"/>
      <c r="P246" s="30"/>
      <c r="Q246" s="30"/>
      <c r="R246" s="30"/>
      <c r="S246" s="30"/>
      <c r="T246" s="30"/>
      <c r="U246" s="30"/>
      <c r="V246" s="30"/>
      <c r="W246" s="30"/>
      <c r="X246" s="30"/>
      <c r="Y246" s="30"/>
      <c r="Z246" s="30"/>
      <c r="AA246" s="30"/>
      <c r="AB246" s="30"/>
      <c r="AC246" s="30"/>
      <c r="AD246" s="30"/>
      <c r="AE246" s="30"/>
      <c r="AF246" s="33"/>
      <c r="AG246" s="33"/>
      <c r="AH246" s="33"/>
      <c r="AL246" s="6">
        <f t="shared" si="28"/>
        <v>0</v>
      </c>
      <c r="AM246" s="6">
        <f t="shared" si="29"/>
        <v>0</v>
      </c>
      <c r="AN246" s="6">
        <f t="shared" si="30"/>
        <v>0</v>
      </c>
    </row>
    <row r="247" spans="1:40">
      <c r="A247" s="32"/>
      <c r="B247" s="31"/>
      <c r="C247" s="31"/>
      <c r="D247" s="31"/>
      <c r="E247" s="31"/>
      <c r="F247" s="31"/>
      <c r="G247" s="31"/>
      <c r="H247" s="31"/>
      <c r="I247" s="31"/>
      <c r="J247" s="31"/>
      <c r="K247" s="30"/>
      <c r="L247" s="30"/>
      <c r="M247" s="30"/>
      <c r="N247" s="30"/>
      <c r="O247" s="30"/>
      <c r="P247" s="30"/>
      <c r="Q247" s="30"/>
      <c r="R247" s="30"/>
      <c r="S247" s="30"/>
      <c r="T247" s="30"/>
      <c r="U247" s="30"/>
      <c r="V247" s="30"/>
      <c r="W247" s="30"/>
      <c r="X247" s="30"/>
      <c r="Y247" s="30"/>
      <c r="Z247" s="30"/>
      <c r="AA247" s="30"/>
      <c r="AB247" s="30"/>
      <c r="AC247" s="30"/>
      <c r="AD247" s="30"/>
      <c r="AE247" s="30"/>
      <c r="AF247" s="33"/>
      <c r="AG247" s="33"/>
      <c r="AH247" s="33"/>
      <c r="AL247" s="6">
        <f t="shared" si="28"/>
        <v>0</v>
      </c>
      <c r="AM247" s="6">
        <f t="shared" si="29"/>
        <v>0</v>
      </c>
      <c r="AN247" s="6">
        <f t="shared" si="30"/>
        <v>0</v>
      </c>
    </row>
    <row r="248" spans="1:40">
      <c r="A248" s="32"/>
      <c r="B248" s="31"/>
      <c r="C248" s="31"/>
      <c r="D248" s="31"/>
      <c r="E248" s="31"/>
      <c r="F248" s="31"/>
      <c r="G248" s="31"/>
      <c r="H248" s="31"/>
      <c r="I248" s="31"/>
      <c r="J248" s="31"/>
      <c r="K248" s="30"/>
      <c r="L248" s="30"/>
      <c r="M248" s="30"/>
      <c r="N248" s="30"/>
      <c r="O248" s="30"/>
      <c r="P248" s="30"/>
      <c r="Q248" s="30"/>
      <c r="R248" s="30"/>
      <c r="S248" s="30"/>
      <c r="T248" s="30"/>
      <c r="U248" s="30"/>
      <c r="V248" s="30"/>
      <c r="W248" s="30"/>
      <c r="X248" s="30"/>
      <c r="Y248" s="30"/>
      <c r="Z248" s="30"/>
      <c r="AA248" s="30"/>
      <c r="AB248" s="30"/>
      <c r="AC248" s="30"/>
      <c r="AD248" s="30"/>
      <c r="AE248" s="30"/>
      <c r="AF248" s="33"/>
      <c r="AG248" s="33"/>
      <c r="AH248" s="33"/>
      <c r="AL248" s="6">
        <f t="shared" si="28"/>
        <v>0</v>
      </c>
      <c r="AM248" s="6">
        <f t="shared" si="29"/>
        <v>0</v>
      </c>
      <c r="AN248" s="6">
        <f t="shared" si="30"/>
        <v>0</v>
      </c>
    </row>
    <row r="249" spans="1:40">
      <c r="A249" s="32"/>
      <c r="B249" s="31"/>
      <c r="C249" s="31"/>
      <c r="D249" s="31"/>
      <c r="E249" s="31"/>
      <c r="F249" s="31"/>
      <c r="G249" s="31"/>
      <c r="H249" s="31"/>
      <c r="I249" s="31"/>
      <c r="J249" s="31"/>
      <c r="K249" s="30"/>
      <c r="L249" s="30"/>
      <c r="M249" s="30"/>
      <c r="N249" s="30"/>
      <c r="O249" s="30"/>
      <c r="P249" s="30"/>
      <c r="Q249" s="30"/>
      <c r="R249" s="30"/>
      <c r="S249" s="30"/>
      <c r="T249" s="30"/>
      <c r="U249" s="30"/>
      <c r="V249" s="30"/>
      <c r="W249" s="30"/>
      <c r="X249" s="30"/>
      <c r="Y249" s="30"/>
      <c r="Z249" s="30"/>
      <c r="AA249" s="30"/>
      <c r="AB249" s="30"/>
      <c r="AC249" s="30"/>
      <c r="AD249" s="30"/>
      <c r="AE249" s="30"/>
      <c r="AF249" s="33"/>
      <c r="AG249" s="33"/>
      <c r="AH249" s="33"/>
      <c r="AL249" s="6">
        <f t="shared" si="28"/>
        <v>0</v>
      </c>
      <c r="AM249" s="6">
        <f t="shared" si="29"/>
        <v>0</v>
      </c>
      <c r="AN249" s="6">
        <f t="shared" si="30"/>
        <v>0</v>
      </c>
    </row>
    <row r="250" spans="1:40">
      <c r="A250" s="32"/>
      <c r="B250" s="31"/>
      <c r="C250" s="31"/>
      <c r="D250" s="31"/>
      <c r="E250" s="31"/>
      <c r="F250" s="31"/>
      <c r="G250" s="31"/>
      <c r="H250" s="31"/>
      <c r="I250" s="31"/>
      <c r="J250" s="31"/>
      <c r="K250" s="30"/>
      <c r="L250" s="30"/>
      <c r="M250" s="30"/>
      <c r="N250" s="30"/>
      <c r="O250" s="30"/>
      <c r="P250" s="30"/>
      <c r="Q250" s="30"/>
      <c r="R250" s="30"/>
      <c r="S250" s="30"/>
      <c r="T250" s="30"/>
      <c r="U250" s="30"/>
      <c r="V250" s="30"/>
      <c r="W250" s="30"/>
      <c r="X250" s="30"/>
      <c r="Y250" s="30"/>
      <c r="Z250" s="30"/>
      <c r="AA250" s="30"/>
      <c r="AB250" s="30"/>
      <c r="AC250" s="30"/>
      <c r="AD250" s="30"/>
      <c r="AE250" s="30"/>
      <c r="AF250" s="33"/>
      <c r="AG250" s="33"/>
      <c r="AH250" s="33"/>
      <c r="AL250" s="6">
        <f t="shared" si="28"/>
        <v>0</v>
      </c>
      <c r="AM250" s="6">
        <f t="shared" si="29"/>
        <v>0</v>
      </c>
      <c r="AN250" s="6">
        <f t="shared" si="30"/>
        <v>0</v>
      </c>
    </row>
    <row r="251" spans="1:40">
      <c r="A251" s="32"/>
      <c r="B251" s="31"/>
      <c r="C251" s="31"/>
      <c r="D251" s="31"/>
      <c r="E251" s="31"/>
      <c r="F251" s="31"/>
      <c r="G251" s="31"/>
      <c r="H251" s="31"/>
      <c r="I251" s="31"/>
      <c r="J251" s="31"/>
      <c r="K251" s="30"/>
      <c r="L251" s="30"/>
      <c r="M251" s="30"/>
      <c r="N251" s="30"/>
      <c r="O251" s="30"/>
      <c r="P251" s="30"/>
      <c r="Q251" s="30"/>
      <c r="R251" s="30"/>
      <c r="S251" s="30"/>
      <c r="T251" s="30"/>
      <c r="U251" s="30"/>
      <c r="V251" s="30"/>
      <c r="W251" s="30"/>
      <c r="X251" s="30"/>
      <c r="Y251" s="30"/>
      <c r="Z251" s="30"/>
      <c r="AA251" s="30"/>
      <c r="AB251" s="30"/>
      <c r="AC251" s="30"/>
      <c r="AD251" s="30"/>
      <c r="AE251" s="30"/>
      <c r="AF251" s="33"/>
      <c r="AG251" s="33"/>
      <c r="AH251" s="33"/>
      <c r="AL251" s="6">
        <f t="shared" si="28"/>
        <v>0</v>
      </c>
      <c r="AM251" s="6">
        <f t="shared" si="29"/>
        <v>0</v>
      </c>
      <c r="AN251" s="6">
        <f t="shared" si="30"/>
        <v>0</v>
      </c>
    </row>
    <row r="252" spans="1:40">
      <c r="A252" s="32"/>
      <c r="B252" s="31"/>
      <c r="C252" s="31"/>
      <c r="D252" s="31"/>
      <c r="E252" s="31"/>
      <c r="F252" s="31"/>
      <c r="G252" s="31"/>
      <c r="H252" s="31"/>
      <c r="I252" s="31"/>
      <c r="J252" s="31"/>
      <c r="K252" s="30"/>
      <c r="L252" s="30"/>
      <c r="M252" s="30"/>
      <c r="N252" s="30"/>
      <c r="O252" s="30"/>
      <c r="P252" s="30"/>
      <c r="Q252" s="30"/>
      <c r="R252" s="30"/>
      <c r="S252" s="30"/>
      <c r="T252" s="30"/>
      <c r="U252" s="30"/>
      <c r="V252" s="30"/>
      <c r="W252" s="30"/>
      <c r="X252" s="30"/>
      <c r="Y252" s="30"/>
      <c r="Z252" s="30"/>
      <c r="AA252" s="30"/>
      <c r="AB252" s="30"/>
      <c r="AC252" s="30"/>
      <c r="AD252" s="30"/>
      <c r="AE252" s="30"/>
      <c r="AF252" s="33"/>
      <c r="AG252" s="33"/>
      <c r="AH252" s="33"/>
      <c r="AL252" s="6">
        <f t="shared" si="28"/>
        <v>0</v>
      </c>
      <c r="AM252" s="6">
        <f t="shared" si="29"/>
        <v>0</v>
      </c>
      <c r="AN252" s="6">
        <f t="shared" si="30"/>
        <v>0</v>
      </c>
    </row>
    <row r="253" spans="1:40">
      <c r="A253" s="32"/>
      <c r="B253" s="31"/>
      <c r="C253" s="31"/>
      <c r="D253" s="31"/>
      <c r="E253" s="31"/>
      <c r="F253" s="31"/>
      <c r="G253" s="31"/>
      <c r="H253" s="31"/>
      <c r="I253" s="31"/>
      <c r="J253" s="31"/>
      <c r="K253" s="30"/>
      <c r="L253" s="30"/>
      <c r="M253" s="30"/>
      <c r="N253" s="30"/>
      <c r="O253" s="30"/>
      <c r="P253" s="30"/>
      <c r="Q253" s="30"/>
      <c r="R253" s="30"/>
      <c r="S253" s="30"/>
      <c r="T253" s="30"/>
      <c r="U253" s="30"/>
      <c r="V253" s="30"/>
      <c r="W253" s="30"/>
      <c r="X253" s="30"/>
      <c r="Y253" s="30"/>
      <c r="Z253" s="30"/>
      <c r="AA253" s="30"/>
      <c r="AB253" s="30"/>
      <c r="AC253" s="30"/>
      <c r="AD253" s="30"/>
      <c r="AE253" s="30"/>
      <c r="AF253" s="33"/>
      <c r="AG253" s="33"/>
      <c r="AH253" s="33"/>
      <c r="AL253" s="6">
        <f t="shared" si="28"/>
        <v>0</v>
      </c>
      <c r="AM253" s="6">
        <f t="shared" si="29"/>
        <v>0</v>
      </c>
      <c r="AN253" s="6">
        <f t="shared" si="30"/>
        <v>0</v>
      </c>
    </row>
    <row r="254" spans="1:40">
      <c r="A254" s="32"/>
      <c r="B254" s="31"/>
      <c r="C254" s="31"/>
      <c r="D254" s="31"/>
      <c r="E254" s="31"/>
      <c r="F254" s="31"/>
      <c r="G254" s="31"/>
      <c r="H254" s="31"/>
      <c r="I254" s="31"/>
      <c r="J254" s="31"/>
      <c r="K254" s="30"/>
      <c r="L254" s="30"/>
      <c r="M254" s="30"/>
      <c r="N254" s="30"/>
      <c r="O254" s="30"/>
      <c r="P254" s="30"/>
      <c r="Q254" s="30"/>
      <c r="R254" s="30"/>
      <c r="S254" s="30"/>
      <c r="T254" s="30"/>
      <c r="U254" s="30"/>
      <c r="V254" s="30"/>
      <c r="W254" s="30"/>
      <c r="X254" s="30"/>
      <c r="Y254" s="30"/>
      <c r="Z254" s="30"/>
      <c r="AA254" s="30"/>
      <c r="AB254" s="30"/>
      <c r="AC254" s="30"/>
      <c r="AD254" s="30"/>
      <c r="AE254" s="30"/>
      <c r="AF254" s="33"/>
      <c r="AG254" s="33"/>
      <c r="AH254" s="33"/>
      <c r="AL254" s="6">
        <f t="shared" si="28"/>
        <v>0</v>
      </c>
      <c r="AM254" s="6">
        <f t="shared" si="29"/>
        <v>0</v>
      </c>
      <c r="AN254" s="6">
        <f t="shared" si="30"/>
        <v>0</v>
      </c>
    </row>
    <row r="255" spans="1:40">
      <c r="A255" s="32"/>
      <c r="B255" s="31"/>
      <c r="C255" s="31"/>
      <c r="D255" s="31"/>
      <c r="E255" s="31"/>
      <c r="F255" s="31"/>
      <c r="G255" s="31"/>
      <c r="H255" s="31"/>
      <c r="I255" s="31"/>
      <c r="J255" s="31"/>
      <c r="K255" s="30"/>
      <c r="L255" s="30"/>
      <c r="M255" s="30"/>
      <c r="N255" s="30"/>
      <c r="O255" s="30"/>
      <c r="P255" s="30"/>
      <c r="Q255" s="30"/>
      <c r="R255" s="30"/>
      <c r="S255" s="30"/>
      <c r="T255" s="30"/>
      <c r="U255" s="30"/>
      <c r="V255" s="30"/>
      <c r="W255" s="30"/>
      <c r="X255" s="30"/>
      <c r="Y255" s="30"/>
      <c r="Z255" s="30"/>
      <c r="AA255" s="30"/>
      <c r="AB255" s="30"/>
      <c r="AC255" s="30"/>
      <c r="AD255" s="30"/>
      <c r="AE255" s="30"/>
      <c r="AF255" s="33"/>
      <c r="AG255" s="33"/>
      <c r="AH255" s="33"/>
      <c r="AL255" s="6">
        <f t="shared" si="28"/>
        <v>0</v>
      </c>
      <c r="AM255" s="6">
        <f t="shared" si="29"/>
        <v>0</v>
      </c>
      <c r="AN255" s="6">
        <f t="shared" si="30"/>
        <v>0</v>
      </c>
    </row>
    <row r="256" spans="1:40">
      <c r="A256" s="32"/>
      <c r="B256" s="31"/>
      <c r="C256" s="31"/>
      <c r="D256" s="31"/>
      <c r="E256" s="31"/>
      <c r="F256" s="31"/>
      <c r="G256" s="31"/>
      <c r="H256" s="31"/>
      <c r="I256" s="31"/>
      <c r="J256" s="31"/>
      <c r="K256" s="30"/>
      <c r="L256" s="30"/>
      <c r="M256" s="30"/>
      <c r="N256" s="30"/>
      <c r="O256" s="30"/>
      <c r="P256" s="30"/>
      <c r="Q256" s="30"/>
      <c r="R256" s="30"/>
      <c r="S256" s="30"/>
      <c r="T256" s="30"/>
      <c r="U256" s="30"/>
      <c r="V256" s="30"/>
      <c r="W256" s="30"/>
      <c r="X256" s="30"/>
      <c r="Y256" s="30"/>
      <c r="Z256" s="30"/>
      <c r="AA256" s="30"/>
      <c r="AB256" s="30"/>
      <c r="AC256" s="30"/>
      <c r="AD256" s="30"/>
      <c r="AE256" s="30"/>
      <c r="AF256" s="33"/>
      <c r="AG256" s="33"/>
      <c r="AH256" s="33"/>
      <c r="AL256" s="6">
        <f t="shared" si="28"/>
        <v>0</v>
      </c>
      <c r="AM256" s="6">
        <f t="shared" si="29"/>
        <v>0</v>
      </c>
      <c r="AN256" s="6">
        <f t="shared" si="30"/>
        <v>0</v>
      </c>
    </row>
    <row r="257" spans="1:40">
      <c r="A257" s="32"/>
      <c r="B257" s="31"/>
      <c r="C257" s="31"/>
      <c r="D257" s="31"/>
      <c r="E257" s="31"/>
      <c r="F257" s="31"/>
      <c r="G257" s="31"/>
      <c r="H257" s="31"/>
      <c r="I257" s="31"/>
      <c r="J257" s="31"/>
      <c r="K257" s="30"/>
      <c r="L257" s="30"/>
      <c r="M257" s="30"/>
      <c r="N257" s="30"/>
      <c r="O257" s="30"/>
      <c r="P257" s="30"/>
      <c r="Q257" s="30"/>
      <c r="R257" s="30"/>
      <c r="S257" s="30"/>
      <c r="T257" s="30"/>
      <c r="U257" s="30"/>
      <c r="V257" s="30"/>
      <c r="W257" s="30"/>
      <c r="X257" s="30"/>
      <c r="Y257" s="30"/>
      <c r="Z257" s="30"/>
      <c r="AA257" s="30"/>
      <c r="AB257" s="30"/>
      <c r="AC257" s="30"/>
      <c r="AD257" s="30"/>
      <c r="AE257" s="30"/>
      <c r="AF257" s="33"/>
      <c r="AG257" s="33"/>
      <c r="AH257" s="33"/>
      <c r="AL257" s="6">
        <f t="shared" si="28"/>
        <v>0</v>
      </c>
      <c r="AM257" s="6">
        <f t="shared" si="29"/>
        <v>0</v>
      </c>
      <c r="AN257" s="6">
        <f t="shared" si="30"/>
        <v>0</v>
      </c>
    </row>
    <row r="258" spans="1:40">
      <c r="A258" s="32"/>
      <c r="B258" s="31"/>
      <c r="C258" s="31"/>
      <c r="D258" s="31"/>
      <c r="E258" s="31"/>
      <c r="F258" s="31"/>
      <c r="G258" s="31"/>
      <c r="H258" s="31"/>
      <c r="I258" s="31"/>
      <c r="J258" s="31"/>
      <c r="K258" s="30"/>
      <c r="L258" s="30"/>
      <c r="M258" s="30"/>
      <c r="N258" s="30"/>
      <c r="O258" s="30"/>
      <c r="P258" s="30"/>
      <c r="Q258" s="30"/>
      <c r="R258" s="30"/>
      <c r="S258" s="30"/>
      <c r="T258" s="30"/>
      <c r="U258" s="30"/>
      <c r="V258" s="30"/>
      <c r="W258" s="30"/>
      <c r="X258" s="30"/>
      <c r="Y258" s="30"/>
      <c r="Z258" s="30"/>
      <c r="AA258" s="30"/>
      <c r="AB258" s="30"/>
      <c r="AC258" s="30"/>
      <c r="AD258" s="30"/>
      <c r="AE258" s="30"/>
      <c r="AF258" s="33"/>
      <c r="AG258" s="33"/>
      <c r="AH258" s="33"/>
      <c r="AL258" s="6">
        <f t="shared" si="28"/>
        <v>0</v>
      </c>
      <c r="AM258" s="6">
        <f t="shared" si="29"/>
        <v>0</v>
      </c>
      <c r="AN258" s="6">
        <f t="shared" si="30"/>
        <v>0</v>
      </c>
    </row>
    <row r="259" spans="1:40">
      <c r="A259" s="32"/>
      <c r="B259" s="31"/>
      <c r="C259" s="31"/>
      <c r="D259" s="31"/>
      <c r="E259" s="31"/>
      <c r="F259" s="31"/>
      <c r="G259" s="31"/>
      <c r="H259" s="31"/>
      <c r="I259" s="31"/>
      <c r="J259" s="31"/>
      <c r="K259" s="30"/>
      <c r="L259" s="30"/>
      <c r="M259" s="30"/>
      <c r="N259" s="30"/>
      <c r="O259" s="30"/>
      <c r="P259" s="30"/>
      <c r="Q259" s="30"/>
      <c r="R259" s="30"/>
      <c r="S259" s="30"/>
      <c r="T259" s="30"/>
      <c r="U259" s="30"/>
      <c r="V259" s="30"/>
      <c r="W259" s="30"/>
      <c r="X259" s="30"/>
      <c r="Y259" s="30"/>
      <c r="Z259" s="30"/>
      <c r="AA259" s="30"/>
      <c r="AB259" s="30"/>
      <c r="AC259" s="30"/>
      <c r="AD259" s="30"/>
      <c r="AE259" s="30"/>
      <c r="AF259" s="33"/>
      <c r="AG259" s="33"/>
      <c r="AH259" s="33"/>
      <c r="AL259" s="6">
        <f t="shared" ref="AL259:AL322" si="31">SUMIF(AJ:AJ,AK259,AG:AG)</f>
        <v>0</v>
      </c>
      <c r="AM259" s="6">
        <f t="shared" ref="AM259:AM322" si="32">SUMIF(AJ:AJ,AK259,AF:AF)</f>
        <v>0</v>
      </c>
      <c r="AN259" s="6">
        <f t="shared" ref="AN259:AN322" si="33">SUMIF(AJ:AJ,AK259,AH:AH)</f>
        <v>0</v>
      </c>
    </row>
    <row r="260" spans="1:40">
      <c r="A260" s="32"/>
      <c r="B260" s="31"/>
      <c r="C260" s="31"/>
      <c r="D260" s="31"/>
      <c r="E260" s="31"/>
      <c r="F260" s="31"/>
      <c r="G260" s="31"/>
      <c r="H260" s="31"/>
      <c r="I260" s="31"/>
      <c r="J260" s="31"/>
      <c r="K260" s="30"/>
      <c r="L260" s="30"/>
      <c r="M260" s="30"/>
      <c r="N260" s="30"/>
      <c r="O260" s="30"/>
      <c r="P260" s="30"/>
      <c r="Q260" s="30"/>
      <c r="R260" s="30"/>
      <c r="S260" s="30"/>
      <c r="T260" s="30"/>
      <c r="U260" s="30"/>
      <c r="V260" s="30"/>
      <c r="W260" s="30"/>
      <c r="X260" s="30"/>
      <c r="Y260" s="30"/>
      <c r="Z260" s="30"/>
      <c r="AA260" s="30"/>
      <c r="AB260" s="30"/>
      <c r="AC260" s="30"/>
      <c r="AD260" s="30"/>
      <c r="AE260" s="30"/>
      <c r="AF260" s="33"/>
      <c r="AG260" s="33"/>
      <c r="AH260" s="33"/>
      <c r="AL260" s="6">
        <f t="shared" si="31"/>
        <v>0</v>
      </c>
      <c r="AM260" s="6">
        <f t="shared" si="32"/>
        <v>0</v>
      </c>
      <c r="AN260" s="6">
        <f t="shared" si="33"/>
        <v>0</v>
      </c>
    </row>
    <row r="261" spans="1:40">
      <c r="A261" s="32"/>
      <c r="B261" s="31"/>
      <c r="C261" s="31"/>
      <c r="D261" s="31"/>
      <c r="E261" s="31"/>
      <c r="F261" s="31"/>
      <c r="G261" s="31"/>
      <c r="H261" s="31"/>
      <c r="I261" s="31"/>
      <c r="J261" s="31"/>
      <c r="K261" s="30"/>
      <c r="L261" s="30"/>
      <c r="M261" s="30"/>
      <c r="N261" s="30"/>
      <c r="O261" s="30"/>
      <c r="P261" s="30"/>
      <c r="Q261" s="30"/>
      <c r="R261" s="30"/>
      <c r="S261" s="30"/>
      <c r="T261" s="30"/>
      <c r="U261" s="30"/>
      <c r="V261" s="30"/>
      <c r="W261" s="30"/>
      <c r="X261" s="30"/>
      <c r="Y261" s="30"/>
      <c r="Z261" s="30"/>
      <c r="AA261" s="30"/>
      <c r="AB261" s="30"/>
      <c r="AC261" s="30"/>
      <c r="AD261" s="30"/>
      <c r="AE261" s="30"/>
      <c r="AF261" s="33"/>
      <c r="AG261" s="33"/>
      <c r="AH261" s="33"/>
      <c r="AL261" s="6">
        <f t="shared" si="31"/>
        <v>0</v>
      </c>
      <c r="AM261" s="6">
        <f t="shared" si="32"/>
        <v>0</v>
      </c>
      <c r="AN261" s="6">
        <f t="shared" si="33"/>
        <v>0</v>
      </c>
    </row>
    <row r="262" spans="1:40">
      <c r="A262" s="32"/>
      <c r="B262" s="31"/>
      <c r="C262" s="31"/>
      <c r="D262" s="31"/>
      <c r="E262" s="31"/>
      <c r="F262" s="31"/>
      <c r="G262" s="31"/>
      <c r="H262" s="31"/>
      <c r="I262" s="31"/>
      <c r="J262" s="31"/>
      <c r="K262" s="30"/>
      <c r="L262" s="30"/>
      <c r="M262" s="30"/>
      <c r="N262" s="30"/>
      <c r="O262" s="30"/>
      <c r="P262" s="30"/>
      <c r="Q262" s="30"/>
      <c r="R262" s="30"/>
      <c r="S262" s="30"/>
      <c r="T262" s="30"/>
      <c r="U262" s="30"/>
      <c r="V262" s="30"/>
      <c r="W262" s="30"/>
      <c r="X262" s="30"/>
      <c r="Y262" s="30"/>
      <c r="Z262" s="30"/>
      <c r="AA262" s="30"/>
      <c r="AB262" s="30"/>
      <c r="AC262" s="30"/>
      <c r="AD262" s="30"/>
      <c r="AE262" s="30"/>
      <c r="AF262" s="33"/>
      <c r="AG262" s="33"/>
      <c r="AH262" s="33"/>
      <c r="AL262" s="6">
        <f t="shared" si="31"/>
        <v>0</v>
      </c>
      <c r="AM262" s="6">
        <f t="shared" si="32"/>
        <v>0</v>
      </c>
      <c r="AN262" s="6">
        <f t="shared" si="33"/>
        <v>0</v>
      </c>
    </row>
    <row r="263" spans="1:40">
      <c r="A263" s="32"/>
      <c r="B263" s="31"/>
      <c r="C263" s="31"/>
      <c r="D263" s="31"/>
      <c r="E263" s="31"/>
      <c r="F263" s="31"/>
      <c r="G263" s="31"/>
      <c r="H263" s="31"/>
      <c r="I263" s="31"/>
      <c r="J263" s="31"/>
      <c r="K263" s="30"/>
      <c r="L263" s="30"/>
      <c r="M263" s="30"/>
      <c r="N263" s="30"/>
      <c r="O263" s="30"/>
      <c r="P263" s="30"/>
      <c r="Q263" s="30"/>
      <c r="R263" s="30"/>
      <c r="S263" s="30"/>
      <c r="T263" s="30"/>
      <c r="U263" s="30"/>
      <c r="V263" s="30"/>
      <c r="W263" s="30"/>
      <c r="X263" s="30"/>
      <c r="Y263" s="30"/>
      <c r="Z263" s="30"/>
      <c r="AA263" s="30"/>
      <c r="AB263" s="30"/>
      <c r="AC263" s="30"/>
      <c r="AD263" s="30"/>
      <c r="AE263" s="30"/>
      <c r="AF263" s="33"/>
      <c r="AG263" s="33"/>
      <c r="AH263" s="33"/>
      <c r="AL263" s="6">
        <f t="shared" si="31"/>
        <v>0</v>
      </c>
      <c r="AM263" s="6">
        <f t="shared" si="32"/>
        <v>0</v>
      </c>
      <c r="AN263" s="6">
        <f t="shared" si="33"/>
        <v>0</v>
      </c>
    </row>
    <row r="264" spans="1:40">
      <c r="A264" s="32"/>
      <c r="B264" s="31"/>
      <c r="C264" s="31"/>
      <c r="D264" s="31"/>
      <c r="E264" s="31"/>
      <c r="F264" s="31"/>
      <c r="G264" s="31"/>
      <c r="H264" s="31"/>
      <c r="I264" s="31"/>
      <c r="J264" s="31"/>
      <c r="K264" s="30"/>
      <c r="L264" s="30"/>
      <c r="M264" s="30"/>
      <c r="N264" s="30"/>
      <c r="O264" s="30"/>
      <c r="P264" s="30"/>
      <c r="Q264" s="30"/>
      <c r="R264" s="30"/>
      <c r="S264" s="30"/>
      <c r="T264" s="30"/>
      <c r="U264" s="30"/>
      <c r="V264" s="30"/>
      <c r="W264" s="30"/>
      <c r="X264" s="30"/>
      <c r="Y264" s="30"/>
      <c r="Z264" s="30"/>
      <c r="AA264" s="30"/>
      <c r="AB264" s="30"/>
      <c r="AC264" s="30"/>
      <c r="AD264" s="30"/>
      <c r="AE264" s="30"/>
      <c r="AF264" s="33"/>
      <c r="AG264" s="33"/>
      <c r="AH264" s="33"/>
      <c r="AL264" s="6">
        <f t="shared" si="31"/>
        <v>0</v>
      </c>
      <c r="AM264" s="6">
        <f t="shared" si="32"/>
        <v>0</v>
      </c>
      <c r="AN264" s="6">
        <f t="shared" si="33"/>
        <v>0</v>
      </c>
    </row>
    <row r="265" spans="1:40">
      <c r="A265" s="32"/>
      <c r="B265" s="31"/>
      <c r="C265" s="31"/>
      <c r="D265" s="31"/>
      <c r="E265" s="31"/>
      <c r="F265" s="31"/>
      <c r="G265" s="31"/>
      <c r="H265" s="31"/>
      <c r="I265" s="31"/>
      <c r="J265" s="31"/>
      <c r="K265" s="30"/>
      <c r="L265" s="30"/>
      <c r="M265" s="30"/>
      <c r="N265" s="30"/>
      <c r="O265" s="30"/>
      <c r="P265" s="30"/>
      <c r="Q265" s="30"/>
      <c r="R265" s="30"/>
      <c r="S265" s="30"/>
      <c r="T265" s="30"/>
      <c r="U265" s="30"/>
      <c r="V265" s="30"/>
      <c r="W265" s="30"/>
      <c r="X265" s="30"/>
      <c r="Y265" s="30"/>
      <c r="Z265" s="30"/>
      <c r="AA265" s="30"/>
      <c r="AB265" s="30"/>
      <c r="AC265" s="30"/>
      <c r="AD265" s="30"/>
      <c r="AE265" s="30"/>
      <c r="AF265" s="33"/>
      <c r="AG265" s="33"/>
      <c r="AH265" s="33"/>
      <c r="AL265" s="6">
        <f t="shared" si="31"/>
        <v>0</v>
      </c>
      <c r="AM265" s="6">
        <f t="shared" si="32"/>
        <v>0</v>
      </c>
      <c r="AN265" s="6">
        <f t="shared" si="33"/>
        <v>0</v>
      </c>
    </row>
    <row r="266" spans="1:40">
      <c r="A266" s="32"/>
      <c r="B266" s="31"/>
      <c r="C266" s="31"/>
      <c r="D266" s="31"/>
      <c r="E266" s="31"/>
      <c r="F266" s="31"/>
      <c r="G266" s="31"/>
      <c r="H266" s="31"/>
      <c r="I266" s="31"/>
      <c r="J266" s="31"/>
      <c r="K266" s="30"/>
      <c r="L266" s="30"/>
      <c r="M266" s="30"/>
      <c r="N266" s="30"/>
      <c r="O266" s="30"/>
      <c r="P266" s="30"/>
      <c r="Q266" s="30"/>
      <c r="R266" s="30"/>
      <c r="S266" s="30"/>
      <c r="T266" s="30"/>
      <c r="U266" s="30"/>
      <c r="V266" s="30"/>
      <c r="W266" s="30"/>
      <c r="X266" s="30"/>
      <c r="Y266" s="30"/>
      <c r="Z266" s="30"/>
      <c r="AA266" s="30"/>
      <c r="AB266" s="30"/>
      <c r="AC266" s="30"/>
      <c r="AD266" s="30"/>
      <c r="AE266" s="30"/>
      <c r="AF266" s="33"/>
      <c r="AG266" s="33"/>
      <c r="AH266" s="33"/>
      <c r="AL266" s="6">
        <f t="shared" si="31"/>
        <v>0</v>
      </c>
      <c r="AM266" s="6">
        <f t="shared" si="32"/>
        <v>0</v>
      </c>
      <c r="AN266" s="6">
        <f t="shared" si="33"/>
        <v>0</v>
      </c>
    </row>
    <row r="267" spans="1:40">
      <c r="A267" s="32"/>
      <c r="B267" s="31"/>
      <c r="C267" s="31"/>
      <c r="D267" s="31"/>
      <c r="E267" s="31"/>
      <c r="F267" s="31"/>
      <c r="G267" s="31"/>
      <c r="H267" s="31"/>
      <c r="I267" s="31"/>
      <c r="J267" s="31"/>
      <c r="K267" s="30"/>
      <c r="L267" s="30"/>
      <c r="M267" s="30"/>
      <c r="N267" s="30"/>
      <c r="O267" s="30"/>
      <c r="P267" s="30"/>
      <c r="Q267" s="30"/>
      <c r="R267" s="30"/>
      <c r="S267" s="30"/>
      <c r="T267" s="30"/>
      <c r="U267" s="30"/>
      <c r="V267" s="30"/>
      <c r="W267" s="30"/>
      <c r="X267" s="30"/>
      <c r="Y267" s="30"/>
      <c r="Z267" s="30"/>
      <c r="AA267" s="30"/>
      <c r="AB267" s="30"/>
      <c r="AC267" s="30"/>
      <c r="AD267" s="30"/>
      <c r="AE267" s="30"/>
      <c r="AF267" s="33"/>
      <c r="AG267" s="33"/>
      <c r="AH267" s="33"/>
      <c r="AL267" s="6">
        <f t="shared" si="31"/>
        <v>0</v>
      </c>
      <c r="AM267" s="6">
        <f t="shared" si="32"/>
        <v>0</v>
      </c>
      <c r="AN267" s="6">
        <f t="shared" si="33"/>
        <v>0</v>
      </c>
    </row>
    <row r="268" spans="1:40">
      <c r="A268" s="32"/>
      <c r="B268" s="31"/>
      <c r="C268" s="31"/>
      <c r="D268" s="31"/>
      <c r="E268" s="31"/>
      <c r="F268" s="31"/>
      <c r="G268" s="31"/>
      <c r="H268" s="31"/>
      <c r="I268" s="31"/>
      <c r="J268" s="31"/>
      <c r="K268" s="30"/>
      <c r="L268" s="30"/>
      <c r="M268" s="30"/>
      <c r="N268" s="30"/>
      <c r="O268" s="30"/>
      <c r="P268" s="30"/>
      <c r="Q268" s="30"/>
      <c r="R268" s="30"/>
      <c r="S268" s="30"/>
      <c r="T268" s="30"/>
      <c r="U268" s="30"/>
      <c r="V268" s="30"/>
      <c r="W268" s="30"/>
      <c r="X268" s="30"/>
      <c r="Y268" s="30"/>
      <c r="Z268" s="30"/>
      <c r="AA268" s="30"/>
      <c r="AB268" s="30"/>
      <c r="AC268" s="30"/>
      <c r="AD268" s="30"/>
      <c r="AE268" s="30"/>
      <c r="AF268" s="33"/>
      <c r="AG268" s="33"/>
      <c r="AH268" s="33"/>
      <c r="AL268" s="6">
        <f t="shared" si="31"/>
        <v>0</v>
      </c>
      <c r="AM268" s="6">
        <f t="shared" si="32"/>
        <v>0</v>
      </c>
      <c r="AN268" s="6">
        <f t="shared" si="33"/>
        <v>0</v>
      </c>
    </row>
    <row r="269" spans="1:40">
      <c r="A269" s="32"/>
      <c r="B269" s="31"/>
      <c r="C269" s="31"/>
      <c r="D269" s="31"/>
      <c r="E269" s="31"/>
      <c r="F269" s="31"/>
      <c r="G269" s="31"/>
      <c r="H269" s="31"/>
      <c r="I269" s="31"/>
      <c r="J269" s="31"/>
      <c r="K269" s="30"/>
      <c r="L269" s="30"/>
      <c r="M269" s="30"/>
      <c r="N269" s="30"/>
      <c r="O269" s="30"/>
      <c r="P269" s="30"/>
      <c r="Q269" s="30"/>
      <c r="R269" s="30"/>
      <c r="S269" s="30"/>
      <c r="T269" s="30"/>
      <c r="U269" s="30"/>
      <c r="V269" s="30"/>
      <c r="W269" s="30"/>
      <c r="X269" s="30"/>
      <c r="Y269" s="30"/>
      <c r="Z269" s="30"/>
      <c r="AA269" s="30"/>
      <c r="AB269" s="30"/>
      <c r="AC269" s="30"/>
      <c r="AD269" s="30"/>
      <c r="AE269" s="30"/>
      <c r="AF269" s="33"/>
      <c r="AG269" s="33"/>
      <c r="AH269" s="33"/>
      <c r="AL269" s="6">
        <f t="shared" si="31"/>
        <v>0</v>
      </c>
      <c r="AM269" s="6">
        <f t="shared" si="32"/>
        <v>0</v>
      </c>
      <c r="AN269" s="6">
        <f t="shared" si="33"/>
        <v>0</v>
      </c>
    </row>
    <row r="270" spans="1:40">
      <c r="A270" s="32"/>
      <c r="B270" s="31"/>
      <c r="C270" s="31"/>
      <c r="D270" s="31"/>
      <c r="E270" s="31"/>
      <c r="F270" s="31"/>
      <c r="G270" s="31"/>
      <c r="H270" s="31"/>
      <c r="I270" s="31"/>
      <c r="J270" s="31"/>
      <c r="K270" s="30"/>
      <c r="L270" s="30"/>
      <c r="M270" s="30"/>
      <c r="N270" s="30"/>
      <c r="O270" s="30"/>
      <c r="P270" s="30"/>
      <c r="Q270" s="30"/>
      <c r="R270" s="30"/>
      <c r="S270" s="30"/>
      <c r="T270" s="30"/>
      <c r="U270" s="30"/>
      <c r="V270" s="30"/>
      <c r="W270" s="30"/>
      <c r="X270" s="30"/>
      <c r="Y270" s="30"/>
      <c r="Z270" s="30"/>
      <c r="AA270" s="30"/>
      <c r="AB270" s="30"/>
      <c r="AC270" s="30"/>
      <c r="AD270" s="30"/>
      <c r="AE270" s="30"/>
      <c r="AF270" s="33"/>
      <c r="AG270" s="33"/>
      <c r="AH270" s="33"/>
      <c r="AL270" s="6">
        <f t="shared" si="31"/>
        <v>0</v>
      </c>
      <c r="AM270" s="6">
        <f t="shared" si="32"/>
        <v>0</v>
      </c>
      <c r="AN270" s="6">
        <f t="shared" si="33"/>
        <v>0</v>
      </c>
    </row>
    <row r="271" spans="1:40">
      <c r="A271" s="32"/>
      <c r="B271" s="31"/>
      <c r="C271" s="31"/>
      <c r="D271" s="31"/>
      <c r="E271" s="31"/>
      <c r="F271" s="31"/>
      <c r="G271" s="31"/>
      <c r="H271" s="31"/>
      <c r="I271" s="31"/>
      <c r="J271" s="31"/>
      <c r="K271" s="30"/>
      <c r="L271" s="30"/>
      <c r="M271" s="30"/>
      <c r="N271" s="30"/>
      <c r="O271" s="30"/>
      <c r="P271" s="30"/>
      <c r="Q271" s="30"/>
      <c r="R271" s="30"/>
      <c r="S271" s="30"/>
      <c r="T271" s="30"/>
      <c r="U271" s="30"/>
      <c r="V271" s="30"/>
      <c r="W271" s="30"/>
      <c r="X271" s="30"/>
      <c r="Y271" s="30"/>
      <c r="Z271" s="30"/>
      <c r="AA271" s="30"/>
      <c r="AB271" s="30"/>
      <c r="AC271" s="30"/>
      <c r="AD271" s="30"/>
      <c r="AE271" s="30"/>
      <c r="AF271" s="33"/>
      <c r="AG271" s="33"/>
      <c r="AH271" s="33"/>
      <c r="AL271" s="6">
        <f t="shared" si="31"/>
        <v>0</v>
      </c>
      <c r="AM271" s="6">
        <f t="shared" si="32"/>
        <v>0</v>
      </c>
      <c r="AN271" s="6">
        <f t="shared" si="33"/>
        <v>0</v>
      </c>
    </row>
    <row r="272" spans="1:40">
      <c r="A272" s="32"/>
      <c r="B272" s="31"/>
      <c r="C272" s="31"/>
      <c r="D272" s="31"/>
      <c r="E272" s="31"/>
      <c r="F272" s="31"/>
      <c r="G272" s="31"/>
      <c r="H272" s="31"/>
      <c r="I272" s="31"/>
      <c r="J272" s="31"/>
      <c r="K272" s="30"/>
      <c r="L272" s="30"/>
      <c r="M272" s="30"/>
      <c r="N272" s="30"/>
      <c r="O272" s="30"/>
      <c r="P272" s="30"/>
      <c r="Q272" s="30"/>
      <c r="R272" s="30"/>
      <c r="S272" s="30"/>
      <c r="T272" s="30"/>
      <c r="U272" s="30"/>
      <c r="V272" s="30"/>
      <c r="W272" s="30"/>
      <c r="X272" s="30"/>
      <c r="Y272" s="30"/>
      <c r="Z272" s="30"/>
      <c r="AA272" s="30"/>
      <c r="AB272" s="30"/>
      <c r="AC272" s="30"/>
      <c r="AD272" s="30"/>
      <c r="AE272" s="30"/>
      <c r="AF272" s="33"/>
      <c r="AG272" s="33"/>
      <c r="AH272" s="33"/>
      <c r="AL272" s="6">
        <f t="shared" si="31"/>
        <v>0</v>
      </c>
      <c r="AM272" s="6">
        <f t="shared" si="32"/>
        <v>0</v>
      </c>
      <c r="AN272" s="6">
        <f t="shared" si="33"/>
        <v>0</v>
      </c>
    </row>
    <row r="273" spans="1:40">
      <c r="A273" s="32"/>
      <c r="B273" s="31"/>
      <c r="C273" s="31"/>
      <c r="D273" s="31"/>
      <c r="E273" s="31"/>
      <c r="F273" s="31"/>
      <c r="G273" s="31"/>
      <c r="H273" s="31"/>
      <c r="I273" s="31"/>
      <c r="J273" s="31"/>
      <c r="K273" s="30"/>
      <c r="L273" s="30"/>
      <c r="M273" s="30"/>
      <c r="N273" s="30"/>
      <c r="O273" s="30"/>
      <c r="P273" s="30"/>
      <c r="Q273" s="30"/>
      <c r="R273" s="30"/>
      <c r="S273" s="30"/>
      <c r="T273" s="30"/>
      <c r="U273" s="30"/>
      <c r="V273" s="30"/>
      <c r="W273" s="30"/>
      <c r="X273" s="30"/>
      <c r="Y273" s="30"/>
      <c r="Z273" s="30"/>
      <c r="AA273" s="30"/>
      <c r="AB273" s="30"/>
      <c r="AC273" s="30"/>
      <c r="AD273" s="30"/>
      <c r="AE273" s="30"/>
      <c r="AF273" s="33"/>
      <c r="AG273" s="33"/>
      <c r="AH273" s="33"/>
      <c r="AL273" s="6">
        <f t="shared" si="31"/>
        <v>0</v>
      </c>
      <c r="AM273" s="6">
        <f t="shared" si="32"/>
        <v>0</v>
      </c>
      <c r="AN273" s="6">
        <f t="shared" si="33"/>
        <v>0</v>
      </c>
    </row>
    <row r="274" spans="1:40">
      <c r="A274" s="32"/>
      <c r="B274" s="31"/>
      <c r="C274" s="31"/>
      <c r="D274" s="31"/>
      <c r="E274" s="31"/>
      <c r="F274" s="31"/>
      <c r="G274" s="31"/>
      <c r="H274" s="31"/>
      <c r="I274" s="31"/>
      <c r="J274" s="31"/>
      <c r="K274" s="30"/>
      <c r="L274" s="30"/>
      <c r="M274" s="30"/>
      <c r="N274" s="30"/>
      <c r="O274" s="30"/>
      <c r="P274" s="30"/>
      <c r="Q274" s="30"/>
      <c r="R274" s="30"/>
      <c r="S274" s="30"/>
      <c r="T274" s="30"/>
      <c r="U274" s="30"/>
      <c r="V274" s="30"/>
      <c r="W274" s="30"/>
      <c r="X274" s="30"/>
      <c r="Y274" s="30"/>
      <c r="Z274" s="30"/>
      <c r="AA274" s="30"/>
      <c r="AB274" s="30"/>
      <c r="AC274" s="30"/>
      <c r="AD274" s="30"/>
      <c r="AE274" s="30"/>
      <c r="AF274" s="33"/>
      <c r="AG274" s="33"/>
      <c r="AH274" s="33"/>
      <c r="AL274" s="6">
        <f t="shared" si="31"/>
        <v>0</v>
      </c>
      <c r="AM274" s="6">
        <f t="shared" si="32"/>
        <v>0</v>
      </c>
      <c r="AN274" s="6">
        <f t="shared" si="33"/>
        <v>0</v>
      </c>
    </row>
    <row r="275" spans="1:40">
      <c r="A275" s="32"/>
      <c r="B275" s="31"/>
      <c r="C275" s="31"/>
      <c r="D275" s="31"/>
      <c r="E275" s="31"/>
      <c r="F275" s="31"/>
      <c r="G275" s="31"/>
      <c r="H275" s="31"/>
      <c r="I275" s="31"/>
      <c r="J275" s="31"/>
      <c r="K275" s="30"/>
      <c r="L275" s="30"/>
      <c r="M275" s="30"/>
      <c r="N275" s="30"/>
      <c r="O275" s="30"/>
      <c r="P275" s="30"/>
      <c r="Q275" s="30"/>
      <c r="R275" s="30"/>
      <c r="S275" s="30"/>
      <c r="T275" s="30"/>
      <c r="U275" s="30"/>
      <c r="V275" s="30"/>
      <c r="W275" s="30"/>
      <c r="X275" s="30"/>
      <c r="Y275" s="30"/>
      <c r="Z275" s="30"/>
      <c r="AA275" s="30"/>
      <c r="AB275" s="30"/>
      <c r="AC275" s="30"/>
      <c r="AD275" s="30"/>
      <c r="AE275" s="30"/>
      <c r="AF275" s="33"/>
      <c r="AG275" s="33"/>
      <c r="AH275" s="33"/>
      <c r="AL275" s="6">
        <f t="shared" si="31"/>
        <v>0</v>
      </c>
      <c r="AM275" s="6">
        <f t="shared" si="32"/>
        <v>0</v>
      </c>
      <c r="AN275" s="6">
        <f t="shared" si="33"/>
        <v>0</v>
      </c>
    </row>
    <row r="276" spans="1:40">
      <c r="A276" s="32"/>
      <c r="B276" s="31"/>
      <c r="C276" s="31"/>
      <c r="D276" s="31"/>
      <c r="E276" s="31"/>
      <c r="F276" s="31"/>
      <c r="G276" s="31"/>
      <c r="H276" s="31"/>
      <c r="I276" s="31"/>
      <c r="J276" s="31"/>
      <c r="K276" s="30"/>
      <c r="L276" s="30"/>
      <c r="M276" s="30"/>
      <c r="N276" s="30"/>
      <c r="O276" s="30"/>
      <c r="P276" s="30"/>
      <c r="Q276" s="30"/>
      <c r="R276" s="30"/>
      <c r="S276" s="30"/>
      <c r="T276" s="30"/>
      <c r="U276" s="30"/>
      <c r="V276" s="30"/>
      <c r="W276" s="30"/>
      <c r="X276" s="30"/>
      <c r="Y276" s="30"/>
      <c r="Z276" s="30"/>
      <c r="AA276" s="30"/>
      <c r="AB276" s="30"/>
      <c r="AC276" s="30"/>
      <c r="AD276" s="30"/>
      <c r="AE276" s="30"/>
      <c r="AF276" s="33"/>
      <c r="AG276" s="33"/>
      <c r="AH276" s="33"/>
      <c r="AL276" s="6">
        <f t="shared" si="31"/>
        <v>0</v>
      </c>
      <c r="AM276" s="6">
        <f t="shared" si="32"/>
        <v>0</v>
      </c>
      <c r="AN276" s="6">
        <f t="shared" si="33"/>
        <v>0</v>
      </c>
    </row>
    <row r="277" spans="1:40">
      <c r="A277" s="32"/>
      <c r="B277" s="31"/>
      <c r="C277" s="31"/>
      <c r="D277" s="31"/>
      <c r="E277" s="31"/>
      <c r="F277" s="31"/>
      <c r="G277" s="31"/>
      <c r="H277" s="31"/>
      <c r="I277" s="31"/>
      <c r="J277" s="31"/>
      <c r="K277" s="30"/>
      <c r="L277" s="30"/>
      <c r="M277" s="30"/>
      <c r="N277" s="30"/>
      <c r="O277" s="30"/>
      <c r="P277" s="30"/>
      <c r="Q277" s="30"/>
      <c r="R277" s="30"/>
      <c r="S277" s="30"/>
      <c r="T277" s="30"/>
      <c r="U277" s="30"/>
      <c r="V277" s="30"/>
      <c r="W277" s="30"/>
      <c r="X277" s="30"/>
      <c r="Y277" s="30"/>
      <c r="Z277" s="30"/>
      <c r="AA277" s="30"/>
      <c r="AB277" s="30"/>
      <c r="AC277" s="30"/>
      <c r="AD277" s="30"/>
      <c r="AE277" s="30"/>
      <c r="AF277" s="33"/>
      <c r="AG277" s="33"/>
      <c r="AH277" s="33"/>
      <c r="AL277" s="6">
        <f t="shared" si="31"/>
        <v>0</v>
      </c>
      <c r="AM277" s="6">
        <f t="shared" si="32"/>
        <v>0</v>
      </c>
      <c r="AN277" s="6">
        <f t="shared" si="33"/>
        <v>0</v>
      </c>
    </row>
    <row r="278" spans="1:40">
      <c r="A278" s="32"/>
      <c r="B278" s="31"/>
      <c r="C278" s="31"/>
      <c r="D278" s="31"/>
      <c r="E278" s="31"/>
      <c r="F278" s="31"/>
      <c r="G278" s="31"/>
      <c r="H278" s="31"/>
      <c r="I278" s="31"/>
      <c r="J278" s="31"/>
      <c r="K278" s="30"/>
      <c r="L278" s="30"/>
      <c r="M278" s="30"/>
      <c r="N278" s="30"/>
      <c r="O278" s="30"/>
      <c r="P278" s="30"/>
      <c r="Q278" s="30"/>
      <c r="R278" s="30"/>
      <c r="S278" s="30"/>
      <c r="T278" s="30"/>
      <c r="U278" s="30"/>
      <c r="V278" s="30"/>
      <c r="W278" s="30"/>
      <c r="X278" s="30"/>
      <c r="Y278" s="30"/>
      <c r="Z278" s="30"/>
      <c r="AA278" s="30"/>
      <c r="AB278" s="30"/>
      <c r="AC278" s="30"/>
      <c r="AD278" s="30"/>
      <c r="AE278" s="30"/>
      <c r="AF278" s="33"/>
      <c r="AG278" s="33"/>
      <c r="AH278" s="33"/>
      <c r="AL278" s="6">
        <f t="shared" si="31"/>
        <v>0</v>
      </c>
      <c r="AM278" s="6">
        <f t="shared" si="32"/>
        <v>0</v>
      </c>
      <c r="AN278" s="6">
        <f t="shared" si="33"/>
        <v>0</v>
      </c>
    </row>
    <row r="279" spans="1:40">
      <c r="A279" s="32"/>
      <c r="B279" s="31"/>
      <c r="C279" s="31"/>
      <c r="D279" s="31"/>
      <c r="E279" s="31"/>
      <c r="F279" s="31"/>
      <c r="G279" s="31"/>
      <c r="H279" s="31"/>
      <c r="I279" s="31"/>
      <c r="J279" s="31"/>
      <c r="K279" s="30"/>
      <c r="L279" s="30"/>
      <c r="M279" s="30"/>
      <c r="N279" s="30"/>
      <c r="O279" s="30"/>
      <c r="P279" s="30"/>
      <c r="Q279" s="30"/>
      <c r="R279" s="30"/>
      <c r="S279" s="30"/>
      <c r="T279" s="30"/>
      <c r="U279" s="30"/>
      <c r="V279" s="30"/>
      <c r="W279" s="30"/>
      <c r="X279" s="30"/>
      <c r="Y279" s="30"/>
      <c r="Z279" s="30"/>
      <c r="AA279" s="30"/>
      <c r="AB279" s="30"/>
      <c r="AC279" s="30"/>
      <c r="AD279" s="30"/>
      <c r="AE279" s="30"/>
      <c r="AF279" s="33"/>
      <c r="AG279" s="33"/>
      <c r="AH279" s="33"/>
      <c r="AL279" s="6">
        <f t="shared" si="31"/>
        <v>0</v>
      </c>
      <c r="AM279" s="6">
        <f t="shared" si="32"/>
        <v>0</v>
      </c>
      <c r="AN279" s="6">
        <f t="shared" si="33"/>
        <v>0</v>
      </c>
    </row>
    <row r="280" spans="1:40">
      <c r="A280" s="32"/>
      <c r="B280" s="31"/>
      <c r="C280" s="31"/>
      <c r="D280" s="31"/>
      <c r="E280" s="31"/>
      <c r="F280" s="31"/>
      <c r="G280" s="31"/>
      <c r="H280" s="31"/>
      <c r="I280" s="31"/>
      <c r="J280" s="31"/>
      <c r="K280" s="30"/>
      <c r="L280" s="30"/>
      <c r="M280" s="30"/>
      <c r="N280" s="30"/>
      <c r="O280" s="30"/>
      <c r="P280" s="30"/>
      <c r="Q280" s="30"/>
      <c r="R280" s="30"/>
      <c r="S280" s="30"/>
      <c r="T280" s="30"/>
      <c r="U280" s="30"/>
      <c r="V280" s="30"/>
      <c r="W280" s="30"/>
      <c r="X280" s="30"/>
      <c r="Y280" s="30"/>
      <c r="Z280" s="30"/>
      <c r="AA280" s="30"/>
      <c r="AB280" s="30"/>
      <c r="AC280" s="30"/>
      <c r="AD280" s="30"/>
      <c r="AE280" s="30"/>
      <c r="AF280" s="33"/>
      <c r="AG280" s="33"/>
      <c r="AH280" s="33"/>
      <c r="AL280" s="6">
        <f t="shared" si="31"/>
        <v>0</v>
      </c>
      <c r="AM280" s="6">
        <f t="shared" si="32"/>
        <v>0</v>
      </c>
      <c r="AN280" s="6">
        <f t="shared" si="33"/>
        <v>0</v>
      </c>
    </row>
    <row r="281" spans="1:40">
      <c r="A281" s="32"/>
      <c r="B281" s="31"/>
      <c r="C281" s="31"/>
      <c r="D281" s="31"/>
      <c r="E281" s="31"/>
      <c r="F281" s="31"/>
      <c r="G281" s="31"/>
      <c r="H281" s="31"/>
      <c r="I281" s="31"/>
      <c r="J281" s="31"/>
      <c r="K281" s="30"/>
      <c r="L281" s="30"/>
      <c r="M281" s="30"/>
      <c r="N281" s="30"/>
      <c r="O281" s="30"/>
      <c r="P281" s="30"/>
      <c r="Q281" s="30"/>
      <c r="R281" s="30"/>
      <c r="S281" s="30"/>
      <c r="T281" s="30"/>
      <c r="U281" s="30"/>
      <c r="V281" s="30"/>
      <c r="W281" s="30"/>
      <c r="X281" s="30"/>
      <c r="Y281" s="30"/>
      <c r="Z281" s="30"/>
      <c r="AA281" s="30"/>
      <c r="AB281" s="30"/>
      <c r="AC281" s="30"/>
      <c r="AD281" s="30"/>
      <c r="AE281" s="30"/>
      <c r="AF281" s="33"/>
      <c r="AG281" s="33"/>
      <c r="AH281" s="33"/>
      <c r="AL281" s="6">
        <f t="shared" si="31"/>
        <v>0</v>
      </c>
      <c r="AM281" s="6">
        <f t="shared" si="32"/>
        <v>0</v>
      </c>
      <c r="AN281" s="6">
        <f t="shared" si="33"/>
        <v>0</v>
      </c>
    </row>
    <row r="282" spans="1:40">
      <c r="A282" s="32"/>
      <c r="B282" s="31"/>
      <c r="C282" s="31"/>
      <c r="D282" s="31"/>
      <c r="E282" s="31"/>
      <c r="F282" s="31"/>
      <c r="G282" s="31"/>
      <c r="H282" s="31"/>
      <c r="I282" s="31"/>
      <c r="J282" s="31"/>
      <c r="K282" s="30"/>
      <c r="L282" s="30"/>
      <c r="M282" s="30"/>
      <c r="N282" s="30"/>
      <c r="O282" s="30"/>
      <c r="P282" s="30"/>
      <c r="Q282" s="30"/>
      <c r="R282" s="30"/>
      <c r="S282" s="30"/>
      <c r="T282" s="30"/>
      <c r="U282" s="30"/>
      <c r="V282" s="30"/>
      <c r="W282" s="30"/>
      <c r="X282" s="30"/>
      <c r="Y282" s="30"/>
      <c r="Z282" s="30"/>
      <c r="AA282" s="30"/>
      <c r="AB282" s="30"/>
      <c r="AC282" s="30"/>
      <c r="AD282" s="30"/>
      <c r="AE282" s="30"/>
      <c r="AF282" s="33"/>
      <c r="AG282" s="33"/>
      <c r="AH282" s="33"/>
      <c r="AL282" s="6">
        <f t="shared" si="31"/>
        <v>0</v>
      </c>
      <c r="AM282" s="6">
        <f t="shared" si="32"/>
        <v>0</v>
      </c>
      <c r="AN282" s="6">
        <f t="shared" si="33"/>
        <v>0</v>
      </c>
    </row>
    <row r="283" spans="1:40">
      <c r="A283" s="32"/>
      <c r="B283" s="31"/>
      <c r="C283" s="31"/>
      <c r="D283" s="31"/>
      <c r="E283" s="31"/>
      <c r="F283" s="31"/>
      <c r="G283" s="31"/>
      <c r="H283" s="31"/>
      <c r="I283" s="31"/>
      <c r="J283" s="31"/>
      <c r="K283" s="30"/>
      <c r="L283" s="30"/>
      <c r="M283" s="30"/>
      <c r="N283" s="30"/>
      <c r="O283" s="30"/>
      <c r="P283" s="30"/>
      <c r="Q283" s="30"/>
      <c r="R283" s="30"/>
      <c r="S283" s="30"/>
      <c r="T283" s="30"/>
      <c r="U283" s="30"/>
      <c r="V283" s="30"/>
      <c r="W283" s="30"/>
      <c r="X283" s="30"/>
      <c r="Y283" s="30"/>
      <c r="Z283" s="30"/>
      <c r="AA283" s="30"/>
      <c r="AB283" s="30"/>
      <c r="AC283" s="30"/>
      <c r="AD283" s="30"/>
      <c r="AE283" s="30"/>
      <c r="AF283" s="33"/>
      <c r="AG283" s="33"/>
      <c r="AH283" s="33"/>
      <c r="AL283" s="6">
        <f t="shared" si="31"/>
        <v>0</v>
      </c>
      <c r="AM283" s="6">
        <f t="shared" si="32"/>
        <v>0</v>
      </c>
      <c r="AN283" s="6">
        <f t="shared" si="33"/>
        <v>0</v>
      </c>
    </row>
    <row r="284" spans="1:40">
      <c r="A284" s="32"/>
      <c r="B284" s="31"/>
      <c r="C284" s="31"/>
      <c r="D284" s="31"/>
      <c r="E284" s="31"/>
      <c r="F284" s="31"/>
      <c r="G284" s="31"/>
      <c r="H284" s="31"/>
      <c r="I284" s="31"/>
      <c r="J284" s="31"/>
      <c r="K284" s="30"/>
      <c r="L284" s="30"/>
      <c r="M284" s="30"/>
      <c r="N284" s="30"/>
      <c r="O284" s="30"/>
      <c r="P284" s="30"/>
      <c r="Q284" s="30"/>
      <c r="R284" s="30"/>
      <c r="S284" s="30"/>
      <c r="T284" s="30"/>
      <c r="U284" s="30"/>
      <c r="V284" s="30"/>
      <c r="W284" s="30"/>
      <c r="X284" s="30"/>
      <c r="Y284" s="30"/>
      <c r="Z284" s="30"/>
      <c r="AA284" s="30"/>
      <c r="AB284" s="30"/>
      <c r="AC284" s="30"/>
      <c r="AD284" s="30"/>
      <c r="AE284" s="30"/>
      <c r="AF284" s="33"/>
      <c r="AG284" s="33"/>
      <c r="AH284" s="33"/>
      <c r="AL284" s="6">
        <f t="shared" si="31"/>
        <v>0</v>
      </c>
      <c r="AM284" s="6">
        <f t="shared" si="32"/>
        <v>0</v>
      </c>
      <c r="AN284" s="6">
        <f t="shared" si="33"/>
        <v>0</v>
      </c>
    </row>
    <row r="285" spans="1:40">
      <c r="A285" s="32"/>
      <c r="B285" s="31"/>
      <c r="C285" s="31"/>
      <c r="D285" s="31"/>
      <c r="E285" s="31"/>
      <c r="F285" s="31"/>
      <c r="G285" s="31"/>
      <c r="H285" s="31"/>
      <c r="I285" s="31"/>
      <c r="J285" s="31"/>
      <c r="K285" s="30"/>
      <c r="L285" s="30"/>
      <c r="M285" s="30"/>
      <c r="N285" s="30"/>
      <c r="O285" s="30"/>
      <c r="P285" s="30"/>
      <c r="Q285" s="30"/>
      <c r="R285" s="30"/>
      <c r="S285" s="30"/>
      <c r="T285" s="30"/>
      <c r="U285" s="30"/>
      <c r="V285" s="30"/>
      <c r="W285" s="30"/>
      <c r="X285" s="30"/>
      <c r="Y285" s="30"/>
      <c r="Z285" s="30"/>
      <c r="AA285" s="30"/>
      <c r="AB285" s="30"/>
      <c r="AC285" s="30"/>
      <c r="AD285" s="30"/>
      <c r="AE285" s="30"/>
      <c r="AF285" s="33"/>
      <c r="AG285" s="33"/>
      <c r="AH285" s="33"/>
      <c r="AL285" s="6">
        <f t="shared" si="31"/>
        <v>0</v>
      </c>
      <c r="AM285" s="6">
        <f t="shared" si="32"/>
        <v>0</v>
      </c>
      <c r="AN285" s="6">
        <f t="shared" si="33"/>
        <v>0</v>
      </c>
    </row>
    <row r="286" spans="1:40">
      <c r="A286" s="32"/>
      <c r="B286" s="31"/>
      <c r="C286" s="31"/>
      <c r="D286" s="31"/>
      <c r="E286" s="31"/>
      <c r="F286" s="31"/>
      <c r="G286" s="31"/>
      <c r="H286" s="31"/>
      <c r="I286" s="31"/>
      <c r="J286" s="31"/>
      <c r="K286" s="30"/>
      <c r="L286" s="30"/>
      <c r="M286" s="30"/>
      <c r="N286" s="30"/>
      <c r="O286" s="30"/>
      <c r="P286" s="30"/>
      <c r="Q286" s="30"/>
      <c r="R286" s="30"/>
      <c r="S286" s="30"/>
      <c r="T286" s="30"/>
      <c r="U286" s="30"/>
      <c r="V286" s="30"/>
      <c r="W286" s="30"/>
      <c r="X286" s="30"/>
      <c r="Y286" s="30"/>
      <c r="Z286" s="30"/>
      <c r="AA286" s="30"/>
      <c r="AB286" s="30"/>
      <c r="AC286" s="30"/>
      <c r="AD286" s="30"/>
      <c r="AE286" s="30"/>
      <c r="AF286" s="33"/>
      <c r="AG286" s="33"/>
      <c r="AH286" s="33"/>
      <c r="AL286" s="6">
        <f t="shared" si="31"/>
        <v>0</v>
      </c>
      <c r="AM286" s="6">
        <f t="shared" si="32"/>
        <v>0</v>
      </c>
      <c r="AN286" s="6">
        <f t="shared" si="33"/>
        <v>0</v>
      </c>
    </row>
    <row r="287" spans="1:40">
      <c r="A287" s="32"/>
      <c r="B287" s="31"/>
      <c r="C287" s="31"/>
      <c r="D287" s="31"/>
      <c r="E287" s="31"/>
      <c r="F287" s="31"/>
      <c r="G287" s="31"/>
      <c r="H287" s="31"/>
      <c r="I287" s="31"/>
      <c r="J287" s="31"/>
      <c r="K287" s="30"/>
      <c r="L287" s="30"/>
      <c r="M287" s="30"/>
      <c r="N287" s="30"/>
      <c r="O287" s="30"/>
      <c r="P287" s="30"/>
      <c r="Q287" s="30"/>
      <c r="R287" s="30"/>
      <c r="S287" s="30"/>
      <c r="T287" s="30"/>
      <c r="U287" s="30"/>
      <c r="V287" s="30"/>
      <c r="W287" s="30"/>
      <c r="X287" s="30"/>
      <c r="Y287" s="30"/>
      <c r="Z287" s="30"/>
      <c r="AA287" s="30"/>
      <c r="AB287" s="30"/>
      <c r="AC287" s="30"/>
      <c r="AD287" s="30"/>
      <c r="AE287" s="30"/>
      <c r="AF287" s="33"/>
      <c r="AG287" s="33"/>
      <c r="AH287" s="33"/>
      <c r="AL287" s="6">
        <f t="shared" si="31"/>
        <v>0</v>
      </c>
      <c r="AM287" s="6">
        <f t="shared" si="32"/>
        <v>0</v>
      </c>
      <c r="AN287" s="6">
        <f t="shared" si="33"/>
        <v>0</v>
      </c>
    </row>
    <row r="288" spans="1:40">
      <c r="A288" s="32"/>
      <c r="B288" s="31"/>
      <c r="C288" s="31"/>
      <c r="D288" s="31"/>
      <c r="E288" s="31"/>
      <c r="F288" s="31"/>
      <c r="G288" s="31"/>
      <c r="H288" s="31"/>
      <c r="I288" s="31"/>
      <c r="J288" s="31"/>
      <c r="K288" s="30"/>
      <c r="L288" s="30"/>
      <c r="M288" s="30"/>
      <c r="N288" s="30"/>
      <c r="O288" s="30"/>
      <c r="P288" s="30"/>
      <c r="Q288" s="30"/>
      <c r="R288" s="30"/>
      <c r="S288" s="30"/>
      <c r="T288" s="30"/>
      <c r="U288" s="30"/>
      <c r="V288" s="30"/>
      <c r="W288" s="30"/>
      <c r="X288" s="30"/>
      <c r="Y288" s="30"/>
      <c r="Z288" s="30"/>
      <c r="AA288" s="30"/>
      <c r="AB288" s="30"/>
      <c r="AC288" s="30"/>
      <c r="AD288" s="30"/>
      <c r="AE288" s="30"/>
      <c r="AF288" s="33"/>
      <c r="AG288" s="33"/>
      <c r="AH288" s="33"/>
      <c r="AL288" s="6">
        <f t="shared" si="31"/>
        <v>0</v>
      </c>
      <c r="AM288" s="6">
        <f t="shared" si="32"/>
        <v>0</v>
      </c>
      <c r="AN288" s="6">
        <f t="shared" si="33"/>
        <v>0</v>
      </c>
    </row>
    <row r="289" spans="1:40">
      <c r="A289" s="32"/>
      <c r="B289" s="31"/>
      <c r="C289" s="31"/>
      <c r="D289" s="31"/>
      <c r="E289" s="31"/>
      <c r="F289" s="31"/>
      <c r="G289" s="31"/>
      <c r="H289" s="31"/>
      <c r="I289" s="31"/>
      <c r="J289" s="31"/>
      <c r="K289" s="30"/>
      <c r="L289" s="30"/>
      <c r="M289" s="30"/>
      <c r="N289" s="30"/>
      <c r="O289" s="30"/>
      <c r="P289" s="30"/>
      <c r="Q289" s="30"/>
      <c r="R289" s="30"/>
      <c r="S289" s="30"/>
      <c r="T289" s="30"/>
      <c r="U289" s="30"/>
      <c r="V289" s="30"/>
      <c r="W289" s="30"/>
      <c r="X289" s="30"/>
      <c r="Y289" s="30"/>
      <c r="Z289" s="30"/>
      <c r="AA289" s="30"/>
      <c r="AB289" s="30"/>
      <c r="AC289" s="30"/>
      <c r="AD289" s="30"/>
      <c r="AE289" s="30"/>
      <c r="AF289" s="33"/>
      <c r="AG289" s="33"/>
      <c r="AH289" s="33"/>
      <c r="AL289" s="6">
        <f t="shared" si="31"/>
        <v>0</v>
      </c>
      <c r="AM289" s="6">
        <f t="shared" si="32"/>
        <v>0</v>
      </c>
      <c r="AN289" s="6">
        <f t="shared" si="33"/>
        <v>0</v>
      </c>
    </row>
    <row r="290" spans="1:40">
      <c r="A290" s="32"/>
      <c r="B290" s="31"/>
      <c r="C290" s="31"/>
      <c r="D290" s="31"/>
      <c r="E290" s="31"/>
      <c r="F290" s="31"/>
      <c r="G290" s="31"/>
      <c r="H290" s="31"/>
      <c r="I290" s="31"/>
      <c r="J290" s="31"/>
      <c r="K290" s="30"/>
      <c r="L290" s="30"/>
      <c r="M290" s="30"/>
      <c r="N290" s="30"/>
      <c r="O290" s="30"/>
      <c r="P290" s="30"/>
      <c r="Q290" s="30"/>
      <c r="R290" s="30"/>
      <c r="S290" s="30"/>
      <c r="T290" s="30"/>
      <c r="U290" s="30"/>
      <c r="V290" s="30"/>
      <c r="W290" s="30"/>
      <c r="X290" s="30"/>
      <c r="Y290" s="30"/>
      <c r="Z290" s="30"/>
      <c r="AA290" s="30"/>
      <c r="AB290" s="30"/>
      <c r="AC290" s="30"/>
      <c r="AD290" s="30"/>
      <c r="AE290" s="30"/>
      <c r="AF290" s="33"/>
      <c r="AG290" s="33"/>
      <c r="AH290" s="33"/>
      <c r="AL290" s="6">
        <f t="shared" si="31"/>
        <v>0</v>
      </c>
      <c r="AM290" s="6">
        <f t="shared" si="32"/>
        <v>0</v>
      </c>
      <c r="AN290" s="6">
        <f t="shared" si="33"/>
        <v>0</v>
      </c>
    </row>
    <row r="291" spans="1:40">
      <c r="A291" s="32"/>
      <c r="B291" s="31"/>
      <c r="C291" s="31"/>
      <c r="D291" s="31"/>
      <c r="E291" s="31"/>
      <c r="F291" s="31"/>
      <c r="G291" s="31"/>
      <c r="H291" s="31"/>
      <c r="I291" s="31"/>
      <c r="J291" s="31"/>
      <c r="K291" s="30"/>
      <c r="L291" s="30"/>
      <c r="M291" s="30"/>
      <c r="N291" s="30"/>
      <c r="O291" s="30"/>
      <c r="P291" s="30"/>
      <c r="Q291" s="30"/>
      <c r="R291" s="30"/>
      <c r="S291" s="30"/>
      <c r="T291" s="30"/>
      <c r="U291" s="30"/>
      <c r="V291" s="30"/>
      <c r="W291" s="30"/>
      <c r="X291" s="30"/>
      <c r="Y291" s="30"/>
      <c r="Z291" s="30"/>
      <c r="AA291" s="30"/>
      <c r="AB291" s="30"/>
      <c r="AC291" s="30"/>
      <c r="AD291" s="30"/>
      <c r="AE291" s="30"/>
      <c r="AF291" s="33"/>
      <c r="AG291" s="33"/>
      <c r="AH291" s="33"/>
      <c r="AL291" s="6">
        <f t="shared" si="31"/>
        <v>0</v>
      </c>
      <c r="AM291" s="6">
        <f t="shared" si="32"/>
        <v>0</v>
      </c>
      <c r="AN291" s="6">
        <f t="shared" si="33"/>
        <v>0</v>
      </c>
    </row>
    <row r="292" spans="1:40">
      <c r="A292" s="32"/>
      <c r="B292" s="31"/>
      <c r="C292" s="31"/>
      <c r="D292" s="31"/>
      <c r="E292" s="31"/>
      <c r="F292" s="31"/>
      <c r="G292" s="31"/>
      <c r="H292" s="31"/>
      <c r="I292" s="31"/>
      <c r="J292" s="31"/>
      <c r="K292" s="30"/>
      <c r="L292" s="30"/>
      <c r="M292" s="30"/>
      <c r="N292" s="30"/>
      <c r="O292" s="30"/>
      <c r="P292" s="30"/>
      <c r="Q292" s="30"/>
      <c r="R292" s="30"/>
      <c r="S292" s="30"/>
      <c r="T292" s="30"/>
      <c r="U292" s="30"/>
      <c r="V292" s="30"/>
      <c r="W292" s="30"/>
      <c r="X292" s="30"/>
      <c r="Y292" s="30"/>
      <c r="Z292" s="30"/>
      <c r="AA292" s="30"/>
      <c r="AB292" s="30"/>
      <c r="AC292" s="30"/>
      <c r="AD292" s="30"/>
      <c r="AE292" s="30"/>
      <c r="AF292" s="33"/>
      <c r="AG292" s="33"/>
      <c r="AH292" s="33"/>
      <c r="AL292" s="6">
        <f t="shared" si="31"/>
        <v>0</v>
      </c>
      <c r="AM292" s="6">
        <f t="shared" si="32"/>
        <v>0</v>
      </c>
      <c r="AN292" s="6">
        <f t="shared" si="33"/>
        <v>0</v>
      </c>
    </row>
    <row r="293" spans="1:40">
      <c r="A293" s="32"/>
      <c r="B293" s="31"/>
      <c r="C293" s="31"/>
      <c r="D293" s="31"/>
      <c r="E293" s="31"/>
      <c r="F293" s="31"/>
      <c r="G293" s="31"/>
      <c r="H293" s="31"/>
      <c r="I293" s="31"/>
      <c r="J293" s="31"/>
      <c r="K293" s="30"/>
      <c r="L293" s="30"/>
      <c r="M293" s="30"/>
      <c r="N293" s="30"/>
      <c r="O293" s="30"/>
      <c r="P293" s="30"/>
      <c r="Q293" s="30"/>
      <c r="R293" s="30"/>
      <c r="S293" s="30"/>
      <c r="T293" s="30"/>
      <c r="U293" s="30"/>
      <c r="V293" s="30"/>
      <c r="W293" s="30"/>
      <c r="X293" s="30"/>
      <c r="Y293" s="30"/>
      <c r="Z293" s="30"/>
      <c r="AA293" s="30"/>
      <c r="AB293" s="30"/>
      <c r="AC293" s="30"/>
      <c r="AD293" s="30"/>
      <c r="AE293" s="30"/>
      <c r="AF293" s="33"/>
      <c r="AG293" s="33"/>
      <c r="AH293" s="33"/>
      <c r="AL293" s="6">
        <f t="shared" si="31"/>
        <v>0</v>
      </c>
      <c r="AM293" s="6">
        <f t="shared" si="32"/>
        <v>0</v>
      </c>
      <c r="AN293" s="6">
        <f t="shared" si="33"/>
        <v>0</v>
      </c>
    </row>
    <row r="294" spans="1:40">
      <c r="A294" s="32"/>
      <c r="B294" s="31"/>
      <c r="C294" s="31"/>
      <c r="D294" s="31"/>
      <c r="E294" s="31"/>
      <c r="F294" s="31"/>
      <c r="G294" s="31"/>
      <c r="H294" s="31"/>
      <c r="I294" s="31"/>
      <c r="J294" s="31"/>
      <c r="K294" s="30"/>
      <c r="L294" s="30"/>
      <c r="M294" s="30"/>
      <c r="N294" s="30"/>
      <c r="O294" s="30"/>
      <c r="P294" s="30"/>
      <c r="Q294" s="30"/>
      <c r="R294" s="30"/>
      <c r="S294" s="30"/>
      <c r="T294" s="30"/>
      <c r="U294" s="30"/>
      <c r="V294" s="30"/>
      <c r="W294" s="30"/>
      <c r="X294" s="30"/>
      <c r="Y294" s="30"/>
      <c r="Z294" s="30"/>
      <c r="AA294" s="30"/>
      <c r="AB294" s="30"/>
      <c r="AC294" s="30"/>
      <c r="AD294" s="30"/>
      <c r="AE294" s="30"/>
      <c r="AF294" s="33"/>
      <c r="AG294" s="33"/>
      <c r="AH294" s="33"/>
      <c r="AL294" s="6">
        <f t="shared" si="31"/>
        <v>0</v>
      </c>
      <c r="AM294" s="6">
        <f t="shared" si="32"/>
        <v>0</v>
      </c>
      <c r="AN294" s="6">
        <f t="shared" si="33"/>
        <v>0</v>
      </c>
    </row>
    <row r="295" spans="1:40">
      <c r="A295" s="32"/>
      <c r="B295" s="31"/>
      <c r="C295" s="31"/>
      <c r="D295" s="31"/>
      <c r="E295" s="31"/>
      <c r="F295" s="31"/>
      <c r="G295" s="31"/>
      <c r="H295" s="31"/>
      <c r="I295" s="31"/>
      <c r="J295" s="31"/>
      <c r="K295" s="30"/>
      <c r="L295" s="30"/>
      <c r="M295" s="30"/>
      <c r="N295" s="30"/>
      <c r="O295" s="30"/>
      <c r="P295" s="30"/>
      <c r="Q295" s="30"/>
      <c r="R295" s="30"/>
      <c r="S295" s="30"/>
      <c r="T295" s="30"/>
      <c r="U295" s="30"/>
      <c r="V295" s="30"/>
      <c r="W295" s="30"/>
      <c r="X295" s="30"/>
      <c r="Y295" s="30"/>
      <c r="Z295" s="30"/>
      <c r="AA295" s="30"/>
      <c r="AB295" s="30"/>
      <c r="AC295" s="30"/>
      <c r="AD295" s="30"/>
      <c r="AE295" s="30"/>
      <c r="AF295" s="33"/>
      <c r="AG295" s="33"/>
      <c r="AH295" s="33"/>
      <c r="AL295" s="6">
        <f t="shared" si="31"/>
        <v>0</v>
      </c>
      <c r="AM295" s="6">
        <f t="shared" si="32"/>
        <v>0</v>
      </c>
      <c r="AN295" s="6">
        <f t="shared" si="33"/>
        <v>0</v>
      </c>
    </row>
    <row r="296" spans="1:40">
      <c r="A296" s="32"/>
      <c r="B296" s="31"/>
      <c r="C296" s="31"/>
      <c r="D296" s="31"/>
      <c r="E296" s="31"/>
      <c r="F296" s="31"/>
      <c r="G296" s="31"/>
      <c r="H296" s="31"/>
      <c r="I296" s="31"/>
      <c r="J296" s="31"/>
      <c r="K296" s="30"/>
      <c r="L296" s="30"/>
      <c r="M296" s="30"/>
      <c r="N296" s="30"/>
      <c r="O296" s="30"/>
      <c r="P296" s="30"/>
      <c r="Q296" s="30"/>
      <c r="R296" s="30"/>
      <c r="S296" s="30"/>
      <c r="T296" s="30"/>
      <c r="U296" s="30"/>
      <c r="V296" s="30"/>
      <c r="W296" s="30"/>
      <c r="X296" s="30"/>
      <c r="Y296" s="30"/>
      <c r="Z296" s="30"/>
      <c r="AA296" s="30"/>
      <c r="AB296" s="30"/>
      <c r="AC296" s="30"/>
      <c r="AD296" s="30"/>
      <c r="AE296" s="30"/>
      <c r="AF296" s="33"/>
      <c r="AG296" s="33"/>
      <c r="AH296" s="33"/>
      <c r="AL296" s="6">
        <f t="shared" si="31"/>
        <v>0</v>
      </c>
      <c r="AM296" s="6">
        <f t="shared" si="32"/>
        <v>0</v>
      </c>
      <c r="AN296" s="6">
        <f t="shared" si="33"/>
        <v>0</v>
      </c>
    </row>
    <row r="297" spans="1:40">
      <c r="A297" s="32"/>
      <c r="B297" s="31"/>
      <c r="C297" s="31"/>
      <c r="D297" s="31"/>
      <c r="E297" s="31"/>
      <c r="F297" s="31"/>
      <c r="G297" s="31"/>
      <c r="H297" s="31"/>
      <c r="I297" s="31"/>
      <c r="J297" s="31"/>
      <c r="K297" s="30"/>
      <c r="L297" s="30"/>
      <c r="M297" s="30"/>
      <c r="N297" s="30"/>
      <c r="O297" s="30"/>
      <c r="P297" s="30"/>
      <c r="Q297" s="30"/>
      <c r="R297" s="30"/>
      <c r="S297" s="30"/>
      <c r="T297" s="30"/>
      <c r="U297" s="30"/>
      <c r="V297" s="30"/>
      <c r="W297" s="30"/>
      <c r="X297" s="30"/>
      <c r="Y297" s="30"/>
      <c r="Z297" s="30"/>
      <c r="AA297" s="30"/>
      <c r="AB297" s="30"/>
      <c r="AC297" s="30"/>
      <c r="AD297" s="30"/>
      <c r="AE297" s="30"/>
      <c r="AF297" s="33"/>
      <c r="AG297" s="33"/>
      <c r="AH297" s="33"/>
      <c r="AL297" s="6">
        <f t="shared" si="31"/>
        <v>0</v>
      </c>
      <c r="AM297" s="6">
        <f t="shared" si="32"/>
        <v>0</v>
      </c>
      <c r="AN297" s="6">
        <f t="shared" si="33"/>
        <v>0</v>
      </c>
    </row>
    <row r="298" spans="1:40">
      <c r="A298" s="32"/>
      <c r="B298" s="31"/>
      <c r="C298" s="31"/>
      <c r="D298" s="31"/>
      <c r="E298" s="31"/>
      <c r="F298" s="31"/>
      <c r="G298" s="31"/>
      <c r="H298" s="31"/>
      <c r="I298" s="31"/>
      <c r="J298" s="31"/>
      <c r="K298" s="30"/>
      <c r="L298" s="30"/>
      <c r="M298" s="30"/>
      <c r="N298" s="30"/>
      <c r="O298" s="30"/>
      <c r="P298" s="30"/>
      <c r="Q298" s="30"/>
      <c r="R298" s="30"/>
      <c r="S298" s="30"/>
      <c r="T298" s="30"/>
      <c r="U298" s="30"/>
      <c r="V298" s="30"/>
      <c r="W298" s="30"/>
      <c r="X298" s="30"/>
      <c r="Y298" s="30"/>
      <c r="Z298" s="30"/>
      <c r="AA298" s="30"/>
      <c r="AB298" s="30"/>
      <c r="AC298" s="30"/>
      <c r="AD298" s="30"/>
      <c r="AE298" s="30"/>
      <c r="AF298" s="33"/>
      <c r="AG298" s="33"/>
      <c r="AH298" s="33"/>
      <c r="AL298" s="6">
        <f t="shared" si="31"/>
        <v>0</v>
      </c>
      <c r="AM298" s="6">
        <f t="shared" si="32"/>
        <v>0</v>
      </c>
      <c r="AN298" s="6">
        <f t="shared" si="33"/>
        <v>0</v>
      </c>
    </row>
    <row r="299" spans="1:40">
      <c r="A299" s="32"/>
      <c r="B299" s="31"/>
      <c r="C299" s="31"/>
      <c r="D299" s="31"/>
      <c r="E299" s="31"/>
      <c r="F299" s="31"/>
      <c r="G299" s="31"/>
      <c r="H299" s="31"/>
      <c r="I299" s="31"/>
      <c r="J299" s="31"/>
      <c r="K299" s="30"/>
      <c r="L299" s="30"/>
      <c r="M299" s="30"/>
      <c r="N299" s="30"/>
      <c r="O299" s="30"/>
      <c r="P299" s="30"/>
      <c r="Q299" s="30"/>
      <c r="R299" s="30"/>
      <c r="S299" s="30"/>
      <c r="T299" s="30"/>
      <c r="U299" s="30"/>
      <c r="V299" s="30"/>
      <c r="W299" s="30"/>
      <c r="X299" s="30"/>
      <c r="Y299" s="30"/>
      <c r="Z299" s="30"/>
      <c r="AA299" s="30"/>
      <c r="AB299" s="30"/>
      <c r="AC299" s="30"/>
      <c r="AD299" s="30"/>
      <c r="AE299" s="30"/>
      <c r="AF299" s="33"/>
      <c r="AG299" s="33"/>
      <c r="AH299" s="33"/>
      <c r="AL299" s="6">
        <f t="shared" si="31"/>
        <v>0</v>
      </c>
      <c r="AM299" s="6">
        <f t="shared" si="32"/>
        <v>0</v>
      </c>
      <c r="AN299" s="6">
        <f t="shared" si="33"/>
        <v>0</v>
      </c>
    </row>
    <row r="300" spans="1:40">
      <c r="A300" s="32"/>
      <c r="B300" s="31"/>
      <c r="C300" s="31"/>
      <c r="D300" s="31"/>
      <c r="E300" s="31"/>
      <c r="F300" s="31"/>
      <c r="G300" s="31"/>
      <c r="H300" s="31"/>
      <c r="I300" s="31"/>
      <c r="J300" s="31"/>
      <c r="K300" s="30"/>
      <c r="L300" s="30"/>
      <c r="M300" s="30"/>
      <c r="N300" s="30"/>
      <c r="O300" s="30"/>
      <c r="P300" s="30"/>
      <c r="Q300" s="30"/>
      <c r="R300" s="30"/>
      <c r="S300" s="30"/>
      <c r="T300" s="30"/>
      <c r="U300" s="30"/>
      <c r="V300" s="30"/>
      <c r="W300" s="30"/>
      <c r="X300" s="30"/>
      <c r="Y300" s="30"/>
      <c r="Z300" s="30"/>
      <c r="AA300" s="30"/>
      <c r="AB300" s="30"/>
      <c r="AC300" s="30"/>
      <c r="AD300" s="30"/>
      <c r="AE300" s="30"/>
      <c r="AF300" s="33"/>
      <c r="AG300" s="33"/>
      <c r="AH300" s="33"/>
      <c r="AL300" s="6">
        <f t="shared" si="31"/>
        <v>0</v>
      </c>
      <c r="AM300" s="6">
        <f t="shared" si="32"/>
        <v>0</v>
      </c>
      <c r="AN300" s="6">
        <f t="shared" si="33"/>
        <v>0</v>
      </c>
    </row>
    <row r="301" spans="1:40">
      <c r="A301" s="32"/>
      <c r="B301" s="31"/>
      <c r="C301" s="31"/>
      <c r="D301" s="31"/>
      <c r="E301" s="31"/>
      <c r="F301" s="31"/>
      <c r="G301" s="31"/>
      <c r="H301" s="31"/>
      <c r="I301" s="31"/>
      <c r="J301" s="31"/>
      <c r="K301" s="30"/>
      <c r="L301" s="30"/>
      <c r="M301" s="30"/>
      <c r="N301" s="30"/>
      <c r="O301" s="30"/>
      <c r="P301" s="30"/>
      <c r="Q301" s="30"/>
      <c r="R301" s="30"/>
      <c r="S301" s="30"/>
      <c r="T301" s="30"/>
      <c r="U301" s="30"/>
      <c r="V301" s="30"/>
      <c r="W301" s="30"/>
      <c r="X301" s="30"/>
      <c r="Y301" s="30"/>
      <c r="Z301" s="30"/>
      <c r="AA301" s="30"/>
      <c r="AB301" s="30"/>
      <c r="AC301" s="30"/>
      <c r="AD301" s="30"/>
      <c r="AE301" s="30"/>
      <c r="AF301" s="33"/>
      <c r="AG301" s="33"/>
      <c r="AH301" s="33"/>
      <c r="AL301" s="6">
        <f t="shared" si="31"/>
        <v>0</v>
      </c>
      <c r="AM301" s="6">
        <f t="shared" si="32"/>
        <v>0</v>
      </c>
      <c r="AN301" s="6">
        <f t="shared" si="33"/>
        <v>0</v>
      </c>
    </row>
    <row r="302" spans="1:40">
      <c r="A302" s="32"/>
      <c r="B302" s="31"/>
      <c r="C302" s="31"/>
      <c r="D302" s="31"/>
      <c r="E302" s="31"/>
      <c r="F302" s="31"/>
      <c r="G302" s="31"/>
      <c r="H302" s="31"/>
      <c r="I302" s="31"/>
      <c r="J302" s="31"/>
      <c r="K302" s="30"/>
      <c r="L302" s="30"/>
      <c r="M302" s="30"/>
      <c r="N302" s="30"/>
      <c r="O302" s="30"/>
      <c r="P302" s="30"/>
      <c r="Q302" s="30"/>
      <c r="R302" s="30"/>
      <c r="S302" s="30"/>
      <c r="T302" s="30"/>
      <c r="U302" s="30"/>
      <c r="V302" s="30"/>
      <c r="W302" s="30"/>
      <c r="X302" s="30"/>
      <c r="Y302" s="30"/>
      <c r="Z302" s="30"/>
      <c r="AA302" s="30"/>
      <c r="AB302" s="30"/>
      <c r="AC302" s="30"/>
      <c r="AD302" s="30"/>
      <c r="AE302" s="30"/>
      <c r="AF302" s="33"/>
      <c r="AG302" s="33"/>
      <c r="AH302" s="33"/>
      <c r="AL302" s="6">
        <f t="shared" si="31"/>
        <v>0</v>
      </c>
      <c r="AM302" s="6">
        <f t="shared" si="32"/>
        <v>0</v>
      </c>
      <c r="AN302" s="6">
        <f t="shared" si="33"/>
        <v>0</v>
      </c>
    </row>
    <row r="303" spans="1:40">
      <c r="A303" s="32"/>
      <c r="B303" s="31"/>
      <c r="C303" s="31"/>
      <c r="D303" s="31"/>
      <c r="E303" s="31"/>
      <c r="F303" s="31"/>
      <c r="G303" s="31"/>
      <c r="H303" s="31"/>
      <c r="I303" s="31"/>
      <c r="J303" s="31"/>
      <c r="K303" s="30"/>
      <c r="L303" s="30"/>
      <c r="M303" s="30"/>
      <c r="N303" s="30"/>
      <c r="O303" s="30"/>
      <c r="P303" s="30"/>
      <c r="Q303" s="30"/>
      <c r="R303" s="30"/>
      <c r="S303" s="30"/>
      <c r="T303" s="30"/>
      <c r="U303" s="30"/>
      <c r="V303" s="30"/>
      <c r="W303" s="30"/>
      <c r="X303" s="30"/>
      <c r="Y303" s="30"/>
      <c r="Z303" s="30"/>
      <c r="AA303" s="30"/>
      <c r="AB303" s="30"/>
      <c r="AC303" s="30"/>
      <c r="AD303" s="30"/>
      <c r="AE303" s="30"/>
      <c r="AF303" s="33"/>
      <c r="AG303" s="33"/>
      <c r="AH303" s="33"/>
      <c r="AL303" s="6">
        <f t="shared" si="31"/>
        <v>0</v>
      </c>
      <c r="AM303" s="6">
        <f t="shared" si="32"/>
        <v>0</v>
      </c>
      <c r="AN303" s="6">
        <f t="shared" si="33"/>
        <v>0</v>
      </c>
    </row>
    <row r="304" spans="1:40">
      <c r="A304" s="32"/>
      <c r="B304" s="31"/>
      <c r="C304" s="31"/>
      <c r="D304" s="31"/>
      <c r="E304" s="31"/>
      <c r="F304" s="31"/>
      <c r="G304" s="31"/>
      <c r="H304" s="31"/>
      <c r="I304" s="31"/>
      <c r="J304" s="31"/>
      <c r="K304" s="30"/>
      <c r="L304" s="30"/>
      <c r="M304" s="30"/>
      <c r="N304" s="30"/>
      <c r="O304" s="30"/>
      <c r="P304" s="30"/>
      <c r="Q304" s="30"/>
      <c r="R304" s="30"/>
      <c r="S304" s="30"/>
      <c r="T304" s="30"/>
      <c r="U304" s="30"/>
      <c r="V304" s="30"/>
      <c r="W304" s="30"/>
      <c r="X304" s="30"/>
      <c r="Y304" s="30"/>
      <c r="Z304" s="30"/>
      <c r="AA304" s="30"/>
      <c r="AB304" s="30"/>
      <c r="AC304" s="30"/>
      <c r="AD304" s="30"/>
      <c r="AE304" s="30"/>
      <c r="AF304" s="33"/>
      <c r="AG304" s="33"/>
      <c r="AH304" s="33"/>
      <c r="AL304" s="6">
        <f t="shared" si="31"/>
        <v>0</v>
      </c>
      <c r="AM304" s="6">
        <f t="shared" si="32"/>
        <v>0</v>
      </c>
      <c r="AN304" s="6">
        <f t="shared" si="33"/>
        <v>0</v>
      </c>
    </row>
    <row r="305" spans="1:40">
      <c r="A305" s="32"/>
      <c r="B305" s="31"/>
      <c r="C305" s="31"/>
      <c r="D305" s="31"/>
      <c r="E305" s="31"/>
      <c r="F305" s="31"/>
      <c r="G305" s="31"/>
      <c r="H305" s="31"/>
      <c r="I305" s="31"/>
      <c r="J305" s="31"/>
      <c r="K305" s="30"/>
      <c r="L305" s="30"/>
      <c r="M305" s="30"/>
      <c r="N305" s="30"/>
      <c r="O305" s="30"/>
      <c r="P305" s="30"/>
      <c r="Q305" s="30"/>
      <c r="R305" s="30"/>
      <c r="S305" s="30"/>
      <c r="T305" s="30"/>
      <c r="U305" s="30"/>
      <c r="V305" s="30"/>
      <c r="W305" s="30"/>
      <c r="X305" s="30"/>
      <c r="Y305" s="30"/>
      <c r="Z305" s="30"/>
      <c r="AA305" s="30"/>
      <c r="AB305" s="30"/>
      <c r="AC305" s="30"/>
      <c r="AD305" s="30"/>
      <c r="AE305" s="30"/>
      <c r="AF305" s="33"/>
      <c r="AG305" s="33"/>
      <c r="AH305" s="33"/>
      <c r="AL305" s="6">
        <f t="shared" si="31"/>
        <v>0</v>
      </c>
      <c r="AM305" s="6">
        <f t="shared" si="32"/>
        <v>0</v>
      </c>
      <c r="AN305" s="6">
        <f t="shared" si="33"/>
        <v>0</v>
      </c>
    </row>
    <row r="306" spans="1:40">
      <c r="A306" s="32"/>
      <c r="B306" s="31"/>
      <c r="C306" s="31"/>
      <c r="D306" s="31"/>
      <c r="E306" s="31"/>
      <c r="F306" s="31"/>
      <c r="G306" s="31"/>
      <c r="H306" s="31"/>
      <c r="I306" s="31"/>
      <c r="J306" s="31"/>
      <c r="K306" s="30"/>
      <c r="L306" s="30"/>
      <c r="M306" s="30"/>
      <c r="N306" s="30"/>
      <c r="O306" s="30"/>
      <c r="P306" s="30"/>
      <c r="Q306" s="30"/>
      <c r="R306" s="30"/>
      <c r="S306" s="30"/>
      <c r="T306" s="30"/>
      <c r="U306" s="30"/>
      <c r="V306" s="30"/>
      <c r="W306" s="30"/>
      <c r="X306" s="30"/>
      <c r="Y306" s="30"/>
      <c r="Z306" s="30"/>
      <c r="AA306" s="30"/>
      <c r="AB306" s="30"/>
      <c r="AC306" s="30"/>
      <c r="AD306" s="30"/>
      <c r="AE306" s="30"/>
      <c r="AF306" s="33"/>
      <c r="AG306" s="33"/>
      <c r="AH306" s="33"/>
      <c r="AL306" s="6">
        <f t="shared" si="31"/>
        <v>0</v>
      </c>
      <c r="AM306" s="6">
        <f t="shared" si="32"/>
        <v>0</v>
      </c>
      <c r="AN306" s="6">
        <f t="shared" si="33"/>
        <v>0</v>
      </c>
    </row>
    <row r="307" spans="1:40">
      <c r="A307" s="32"/>
      <c r="B307" s="31"/>
      <c r="C307" s="31"/>
      <c r="D307" s="31"/>
      <c r="E307" s="31"/>
      <c r="F307" s="31"/>
      <c r="G307" s="31"/>
      <c r="H307" s="31"/>
      <c r="I307" s="31"/>
      <c r="J307" s="31"/>
      <c r="K307" s="30"/>
      <c r="L307" s="30"/>
      <c r="M307" s="30"/>
      <c r="N307" s="30"/>
      <c r="O307" s="30"/>
      <c r="P307" s="30"/>
      <c r="Q307" s="30"/>
      <c r="R307" s="30"/>
      <c r="S307" s="30"/>
      <c r="T307" s="30"/>
      <c r="U307" s="30"/>
      <c r="V307" s="30"/>
      <c r="W307" s="30"/>
      <c r="X307" s="30"/>
      <c r="Y307" s="30"/>
      <c r="Z307" s="30"/>
      <c r="AA307" s="30"/>
      <c r="AB307" s="30"/>
      <c r="AC307" s="30"/>
      <c r="AD307" s="30"/>
      <c r="AE307" s="30"/>
      <c r="AF307" s="33"/>
      <c r="AG307" s="33"/>
      <c r="AH307" s="33"/>
      <c r="AL307" s="6">
        <f t="shared" si="31"/>
        <v>0</v>
      </c>
      <c r="AM307" s="6">
        <f t="shared" si="32"/>
        <v>0</v>
      </c>
      <c r="AN307" s="6">
        <f t="shared" si="33"/>
        <v>0</v>
      </c>
    </row>
    <row r="308" spans="1:40">
      <c r="A308" s="32"/>
      <c r="B308" s="31"/>
      <c r="C308" s="31"/>
      <c r="D308" s="31"/>
      <c r="E308" s="31"/>
      <c r="F308" s="31"/>
      <c r="G308" s="31"/>
      <c r="H308" s="31"/>
      <c r="I308" s="31"/>
      <c r="J308" s="31"/>
      <c r="K308" s="30"/>
      <c r="L308" s="30"/>
      <c r="M308" s="30"/>
      <c r="N308" s="30"/>
      <c r="O308" s="30"/>
      <c r="P308" s="30"/>
      <c r="Q308" s="30"/>
      <c r="R308" s="30"/>
      <c r="S308" s="30"/>
      <c r="T308" s="30"/>
      <c r="U308" s="30"/>
      <c r="V308" s="30"/>
      <c r="W308" s="30"/>
      <c r="X308" s="30"/>
      <c r="Y308" s="30"/>
      <c r="Z308" s="30"/>
      <c r="AA308" s="30"/>
      <c r="AB308" s="30"/>
      <c r="AC308" s="30"/>
      <c r="AD308" s="30"/>
      <c r="AE308" s="30"/>
      <c r="AF308" s="33"/>
      <c r="AG308" s="33"/>
      <c r="AH308" s="33"/>
      <c r="AL308" s="6">
        <f t="shared" si="31"/>
        <v>0</v>
      </c>
      <c r="AM308" s="6">
        <f t="shared" si="32"/>
        <v>0</v>
      </c>
      <c r="AN308" s="6">
        <f t="shared" si="33"/>
        <v>0</v>
      </c>
    </row>
    <row r="309" spans="1:40">
      <c r="A309" s="32"/>
      <c r="B309" s="31"/>
      <c r="C309" s="31"/>
      <c r="D309" s="31"/>
      <c r="E309" s="31"/>
      <c r="F309" s="31"/>
      <c r="G309" s="31"/>
      <c r="H309" s="31"/>
      <c r="I309" s="31"/>
      <c r="J309" s="31"/>
      <c r="K309" s="30"/>
      <c r="L309" s="30"/>
      <c r="M309" s="30"/>
      <c r="N309" s="30"/>
      <c r="O309" s="30"/>
      <c r="P309" s="30"/>
      <c r="Q309" s="30"/>
      <c r="R309" s="30"/>
      <c r="S309" s="30"/>
      <c r="T309" s="30"/>
      <c r="U309" s="30"/>
      <c r="V309" s="30"/>
      <c r="W309" s="30"/>
      <c r="X309" s="30"/>
      <c r="Y309" s="30"/>
      <c r="Z309" s="30"/>
      <c r="AA309" s="30"/>
      <c r="AB309" s="30"/>
      <c r="AC309" s="30"/>
      <c r="AD309" s="30"/>
      <c r="AE309" s="30"/>
      <c r="AF309" s="33"/>
      <c r="AG309" s="33"/>
      <c r="AH309" s="33"/>
      <c r="AL309" s="6">
        <f t="shared" si="31"/>
        <v>0</v>
      </c>
      <c r="AM309" s="6">
        <f t="shared" si="32"/>
        <v>0</v>
      </c>
      <c r="AN309" s="6">
        <f t="shared" si="33"/>
        <v>0</v>
      </c>
    </row>
    <row r="310" spans="1:40">
      <c r="A310" s="32"/>
      <c r="B310" s="31"/>
      <c r="C310" s="31"/>
      <c r="D310" s="31"/>
      <c r="E310" s="31"/>
      <c r="F310" s="31"/>
      <c r="G310" s="31"/>
      <c r="H310" s="31"/>
      <c r="I310" s="31"/>
      <c r="J310" s="31"/>
      <c r="K310" s="30"/>
      <c r="L310" s="30"/>
      <c r="M310" s="30"/>
      <c r="N310" s="30"/>
      <c r="O310" s="30"/>
      <c r="P310" s="30"/>
      <c r="Q310" s="30"/>
      <c r="R310" s="30"/>
      <c r="S310" s="30"/>
      <c r="T310" s="30"/>
      <c r="U310" s="30"/>
      <c r="V310" s="30"/>
      <c r="W310" s="30"/>
      <c r="X310" s="30"/>
      <c r="Y310" s="30"/>
      <c r="Z310" s="30"/>
      <c r="AA310" s="30"/>
      <c r="AB310" s="30"/>
      <c r="AC310" s="30"/>
      <c r="AD310" s="30"/>
      <c r="AE310" s="30"/>
      <c r="AF310" s="33"/>
      <c r="AG310" s="33"/>
      <c r="AH310" s="33"/>
      <c r="AL310" s="6">
        <f t="shared" si="31"/>
        <v>0</v>
      </c>
      <c r="AM310" s="6">
        <f t="shared" si="32"/>
        <v>0</v>
      </c>
      <c r="AN310" s="6">
        <f t="shared" si="33"/>
        <v>0</v>
      </c>
    </row>
    <row r="311" spans="1:40">
      <c r="A311" s="32"/>
      <c r="B311" s="31"/>
      <c r="C311" s="31"/>
      <c r="D311" s="31"/>
      <c r="E311" s="31"/>
      <c r="F311" s="31"/>
      <c r="G311" s="31"/>
      <c r="H311" s="31"/>
      <c r="I311" s="31"/>
      <c r="J311" s="31"/>
      <c r="K311" s="30"/>
      <c r="L311" s="30"/>
      <c r="M311" s="30"/>
      <c r="N311" s="30"/>
      <c r="O311" s="30"/>
      <c r="P311" s="30"/>
      <c r="Q311" s="30"/>
      <c r="R311" s="30"/>
      <c r="S311" s="30"/>
      <c r="T311" s="30"/>
      <c r="U311" s="30"/>
      <c r="V311" s="30"/>
      <c r="W311" s="30"/>
      <c r="X311" s="30"/>
      <c r="Y311" s="30"/>
      <c r="Z311" s="30"/>
      <c r="AA311" s="30"/>
      <c r="AB311" s="30"/>
      <c r="AC311" s="30"/>
      <c r="AD311" s="30"/>
      <c r="AE311" s="30"/>
      <c r="AF311" s="33"/>
      <c r="AG311" s="33"/>
      <c r="AH311" s="33"/>
      <c r="AL311" s="6">
        <f t="shared" si="31"/>
        <v>0</v>
      </c>
      <c r="AM311" s="6">
        <f t="shared" si="32"/>
        <v>0</v>
      </c>
      <c r="AN311" s="6">
        <f t="shared" si="33"/>
        <v>0</v>
      </c>
    </row>
    <row r="312" spans="1:40">
      <c r="A312" s="32"/>
      <c r="B312" s="31"/>
      <c r="C312" s="31"/>
      <c r="D312" s="31"/>
      <c r="E312" s="31"/>
      <c r="F312" s="31"/>
      <c r="G312" s="31"/>
      <c r="H312" s="31"/>
      <c r="I312" s="31"/>
      <c r="J312" s="31"/>
      <c r="K312" s="30"/>
      <c r="L312" s="30"/>
      <c r="M312" s="30"/>
      <c r="N312" s="30"/>
      <c r="O312" s="30"/>
      <c r="P312" s="30"/>
      <c r="Q312" s="30"/>
      <c r="R312" s="30"/>
      <c r="S312" s="30"/>
      <c r="T312" s="30"/>
      <c r="U312" s="30"/>
      <c r="V312" s="30"/>
      <c r="W312" s="30"/>
      <c r="X312" s="30"/>
      <c r="Y312" s="30"/>
      <c r="Z312" s="30"/>
      <c r="AA312" s="30"/>
      <c r="AB312" s="30"/>
      <c r="AC312" s="30"/>
      <c r="AD312" s="30"/>
      <c r="AE312" s="30"/>
      <c r="AF312" s="33"/>
      <c r="AG312" s="33"/>
      <c r="AH312" s="33"/>
      <c r="AL312" s="6">
        <f t="shared" si="31"/>
        <v>0</v>
      </c>
      <c r="AM312" s="6">
        <f t="shared" si="32"/>
        <v>0</v>
      </c>
      <c r="AN312" s="6">
        <f t="shared" si="33"/>
        <v>0</v>
      </c>
    </row>
    <row r="313" spans="1:40">
      <c r="A313" s="32"/>
      <c r="B313" s="31"/>
      <c r="C313" s="31"/>
      <c r="D313" s="31"/>
      <c r="E313" s="31"/>
      <c r="F313" s="31"/>
      <c r="G313" s="31"/>
      <c r="H313" s="31"/>
      <c r="I313" s="31"/>
      <c r="J313" s="31"/>
      <c r="K313" s="30"/>
      <c r="L313" s="30"/>
      <c r="M313" s="30"/>
      <c r="N313" s="30"/>
      <c r="O313" s="30"/>
      <c r="P313" s="30"/>
      <c r="Q313" s="30"/>
      <c r="R313" s="30"/>
      <c r="S313" s="30"/>
      <c r="T313" s="30"/>
      <c r="U313" s="30"/>
      <c r="V313" s="30"/>
      <c r="W313" s="30"/>
      <c r="X313" s="30"/>
      <c r="Y313" s="30"/>
      <c r="Z313" s="30"/>
      <c r="AA313" s="30"/>
      <c r="AB313" s="30"/>
      <c r="AC313" s="30"/>
      <c r="AD313" s="30"/>
      <c r="AE313" s="30"/>
      <c r="AF313" s="33"/>
      <c r="AG313" s="33"/>
      <c r="AH313" s="33"/>
      <c r="AL313" s="6">
        <f t="shared" si="31"/>
        <v>0</v>
      </c>
      <c r="AM313" s="6">
        <f t="shared" si="32"/>
        <v>0</v>
      </c>
      <c r="AN313" s="6">
        <f t="shared" si="33"/>
        <v>0</v>
      </c>
    </row>
    <row r="314" spans="1:40">
      <c r="A314" s="32"/>
      <c r="B314" s="31"/>
      <c r="C314" s="31"/>
      <c r="D314" s="31"/>
      <c r="E314" s="31"/>
      <c r="F314" s="31"/>
      <c r="G314" s="31"/>
      <c r="H314" s="31"/>
      <c r="I314" s="31"/>
      <c r="J314" s="31"/>
      <c r="K314" s="30"/>
      <c r="L314" s="30"/>
      <c r="M314" s="30"/>
      <c r="N314" s="30"/>
      <c r="O314" s="30"/>
      <c r="P314" s="30"/>
      <c r="Q314" s="30"/>
      <c r="R314" s="30"/>
      <c r="S314" s="30"/>
      <c r="T314" s="30"/>
      <c r="U314" s="30"/>
      <c r="V314" s="30"/>
      <c r="W314" s="30"/>
      <c r="X314" s="30"/>
      <c r="Y314" s="30"/>
      <c r="Z314" s="30"/>
      <c r="AA314" s="30"/>
      <c r="AB314" s="30"/>
      <c r="AC314" s="30"/>
      <c r="AD314" s="30"/>
      <c r="AE314" s="30"/>
      <c r="AF314" s="33"/>
      <c r="AG314" s="33"/>
      <c r="AH314" s="33"/>
      <c r="AL314" s="6">
        <f t="shared" si="31"/>
        <v>0</v>
      </c>
      <c r="AM314" s="6">
        <f t="shared" si="32"/>
        <v>0</v>
      </c>
      <c r="AN314" s="6">
        <f t="shared" si="33"/>
        <v>0</v>
      </c>
    </row>
    <row r="315" spans="1:40">
      <c r="A315" s="32"/>
      <c r="B315" s="31"/>
      <c r="C315" s="31"/>
      <c r="D315" s="31"/>
      <c r="E315" s="31"/>
      <c r="F315" s="31"/>
      <c r="G315" s="31"/>
      <c r="H315" s="31"/>
      <c r="I315" s="31"/>
      <c r="J315" s="31"/>
      <c r="K315" s="30"/>
      <c r="L315" s="30"/>
      <c r="M315" s="30"/>
      <c r="N315" s="30"/>
      <c r="O315" s="30"/>
      <c r="P315" s="30"/>
      <c r="Q315" s="30"/>
      <c r="R315" s="30"/>
      <c r="S315" s="30"/>
      <c r="T315" s="30"/>
      <c r="U315" s="30"/>
      <c r="V315" s="30"/>
      <c r="W315" s="30"/>
      <c r="X315" s="30"/>
      <c r="Y315" s="30"/>
      <c r="Z315" s="30"/>
      <c r="AA315" s="30"/>
      <c r="AB315" s="30"/>
      <c r="AC315" s="30"/>
      <c r="AD315" s="30"/>
      <c r="AE315" s="30"/>
      <c r="AF315" s="33"/>
      <c r="AG315" s="33"/>
      <c r="AH315" s="33"/>
      <c r="AL315" s="6">
        <f t="shared" si="31"/>
        <v>0</v>
      </c>
      <c r="AM315" s="6">
        <f t="shared" si="32"/>
        <v>0</v>
      </c>
      <c r="AN315" s="6">
        <f t="shared" si="33"/>
        <v>0</v>
      </c>
    </row>
    <row r="316" spans="1:40">
      <c r="A316" s="32"/>
      <c r="B316" s="31"/>
      <c r="C316" s="31"/>
      <c r="D316" s="31"/>
      <c r="E316" s="31"/>
      <c r="F316" s="31"/>
      <c r="G316" s="31"/>
      <c r="H316" s="31"/>
      <c r="I316" s="31"/>
      <c r="J316" s="31"/>
      <c r="K316" s="30"/>
      <c r="L316" s="30"/>
      <c r="M316" s="30"/>
      <c r="N316" s="30"/>
      <c r="O316" s="30"/>
      <c r="P316" s="30"/>
      <c r="Q316" s="30"/>
      <c r="R316" s="30"/>
      <c r="S316" s="30"/>
      <c r="T316" s="30"/>
      <c r="U316" s="30"/>
      <c r="V316" s="30"/>
      <c r="W316" s="30"/>
      <c r="X316" s="30"/>
      <c r="Y316" s="30"/>
      <c r="Z316" s="30"/>
      <c r="AA316" s="30"/>
      <c r="AB316" s="30"/>
      <c r="AC316" s="30"/>
      <c r="AD316" s="30"/>
      <c r="AE316" s="30"/>
      <c r="AF316" s="33"/>
      <c r="AG316" s="33"/>
      <c r="AH316" s="33"/>
      <c r="AL316" s="6">
        <f t="shared" si="31"/>
        <v>0</v>
      </c>
      <c r="AM316" s="6">
        <f t="shared" si="32"/>
        <v>0</v>
      </c>
      <c r="AN316" s="6">
        <f t="shared" si="33"/>
        <v>0</v>
      </c>
    </row>
    <row r="317" spans="1:40">
      <c r="A317" s="32"/>
      <c r="B317" s="31"/>
      <c r="C317" s="31"/>
      <c r="D317" s="31"/>
      <c r="E317" s="31"/>
      <c r="F317" s="31"/>
      <c r="G317" s="31"/>
      <c r="H317" s="31"/>
      <c r="I317" s="31"/>
      <c r="J317" s="31"/>
      <c r="K317" s="30"/>
      <c r="L317" s="30"/>
      <c r="M317" s="30"/>
      <c r="N317" s="30"/>
      <c r="O317" s="30"/>
      <c r="P317" s="30"/>
      <c r="Q317" s="30"/>
      <c r="R317" s="30"/>
      <c r="S317" s="30"/>
      <c r="T317" s="30"/>
      <c r="U317" s="30"/>
      <c r="V317" s="30"/>
      <c r="W317" s="30"/>
      <c r="X317" s="30"/>
      <c r="Y317" s="30"/>
      <c r="Z317" s="30"/>
      <c r="AA317" s="30"/>
      <c r="AB317" s="30"/>
      <c r="AC317" s="30"/>
      <c r="AD317" s="30"/>
      <c r="AE317" s="30"/>
      <c r="AF317" s="33"/>
      <c r="AG317" s="33"/>
      <c r="AH317" s="33"/>
      <c r="AL317" s="6">
        <f t="shared" si="31"/>
        <v>0</v>
      </c>
      <c r="AM317" s="6">
        <f t="shared" si="32"/>
        <v>0</v>
      </c>
      <c r="AN317" s="6">
        <f t="shared" si="33"/>
        <v>0</v>
      </c>
    </row>
    <row r="318" spans="1:40">
      <c r="A318" s="32"/>
      <c r="B318" s="31"/>
      <c r="C318" s="31"/>
      <c r="D318" s="31"/>
      <c r="E318" s="31"/>
      <c r="F318" s="31"/>
      <c r="G318" s="31"/>
      <c r="H318" s="31"/>
      <c r="I318" s="31"/>
      <c r="J318" s="31"/>
      <c r="K318" s="30"/>
      <c r="L318" s="30"/>
      <c r="M318" s="30"/>
      <c r="N318" s="30"/>
      <c r="O318" s="30"/>
      <c r="P318" s="30"/>
      <c r="Q318" s="30"/>
      <c r="R318" s="30"/>
      <c r="S318" s="30"/>
      <c r="T318" s="30"/>
      <c r="U318" s="30"/>
      <c r="V318" s="30"/>
      <c r="W318" s="30"/>
      <c r="X318" s="30"/>
      <c r="Y318" s="30"/>
      <c r="Z318" s="30"/>
      <c r="AA318" s="30"/>
      <c r="AB318" s="30"/>
      <c r="AC318" s="30"/>
      <c r="AD318" s="30"/>
      <c r="AE318" s="30"/>
      <c r="AF318" s="33"/>
      <c r="AG318" s="33"/>
      <c r="AH318" s="33"/>
      <c r="AL318" s="6">
        <f t="shared" si="31"/>
        <v>0</v>
      </c>
      <c r="AM318" s="6">
        <f t="shared" si="32"/>
        <v>0</v>
      </c>
      <c r="AN318" s="6">
        <f t="shared" si="33"/>
        <v>0</v>
      </c>
    </row>
    <row r="319" spans="1:40">
      <c r="A319" s="32"/>
      <c r="B319" s="31"/>
      <c r="C319" s="31"/>
      <c r="D319" s="31"/>
      <c r="E319" s="31"/>
      <c r="F319" s="31"/>
      <c r="G319" s="31"/>
      <c r="H319" s="31"/>
      <c r="I319" s="31"/>
      <c r="J319" s="31"/>
      <c r="K319" s="30"/>
      <c r="L319" s="30"/>
      <c r="M319" s="30"/>
      <c r="N319" s="30"/>
      <c r="O319" s="30"/>
      <c r="P319" s="30"/>
      <c r="Q319" s="30"/>
      <c r="R319" s="30"/>
      <c r="S319" s="30"/>
      <c r="T319" s="30"/>
      <c r="U319" s="30"/>
      <c r="V319" s="30"/>
      <c r="W319" s="30"/>
      <c r="X319" s="30"/>
      <c r="Y319" s="30"/>
      <c r="Z319" s="30"/>
      <c r="AA319" s="30"/>
      <c r="AB319" s="30"/>
      <c r="AC319" s="30"/>
      <c r="AD319" s="30"/>
      <c r="AE319" s="30"/>
      <c r="AF319" s="33"/>
      <c r="AG319" s="33"/>
      <c r="AH319" s="33"/>
      <c r="AL319" s="6">
        <f t="shared" si="31"/>
        <v>0</v>
      </c>
      <c r="AM319" s="6">
        <f t="shared" si="32"/>
        <v>0</v>
      </c>
      <c r="AN319" s="6">
        <f t="shared" si="33"/>
        <v>0</v>
      </c>
    </row>
    <row r="320" spans="1:40">
      <c r="A320" s="32"/>
      <c r="B320" s="31"/>
      <c r="C320" s="31"/>
      <c r="D320" s="31"/>
      <c r="E320" s="31"/>
      <c r="F320" s="31"/>
      <c r="G320" s="31"/>
      <c r="H320" s="31"/>
      <c r="I320" s="31"/>
      <c r="J320" s="31"/>
      <c r="K320" s="30"/>
      <c r="L320" s="30"/>
      <c r="M320" s="30"/>
      <c r="N320" s="30"/>
      <c r="O320" s="30"/>
      <c r="P320" s="30"/>
      <c r="Q320" s="30"/>
      <c r="R320" s="30"/>
      <c r="S320" s="30"/>
      <c r="T320" s="30"/>
      <c r="U320" s="30"/>
      <c r="V320" s="30"/>
      <c r="W320" s="30"/>
      <c r="X320" s="30"/>
      <c r="Y320" s="30"/>
      <c r="Z320" s="30"/>
      <c r="AA320" s="30"/>
      <c r="AB320" s="30"/>
      <c r="AC320" s="30"/>
      <c r="AD320" s="30"/>
      <c r="AE320" s="30"/>
      <c r="AF320" s="33"/>
      <c r="AG320" s="33"/>
      <c r="AH320" s="33"/>
      <c r="AL320" s="6">
        <f t="shared" si="31"/>
        <v>0</v>
      </c>
      <c r="AM320" s="6">
        <f t="shared" si="32"/>
        <v>0</v>
      </c>
      <c r="AN320" s="6">
        <f t="shared" si="33"/>
        <v>0</v>
      </c>
    </row>
    <row r="321" spans="1:40">
      <c r="A321" s="32"/>
      <c r="B321" s="31"/>
      <c r="C321" s="31"/>
      <c r="D321" s="31"/>
      <c r="E321" s="31"/>
      <c r="F321" s="31"/>
      <c r="G321" s="31"/>
      <c r="H321" s="31"/>
      <c r="I321" s="31"/>
      <c r="J321" s="31"/>
      <c r="K321" s="30"/>
      <c r="L321" s="30"/>
      <c r="M321" s="30"/>
      <c r="N321" s="30"/>
      <c r="O321" s="30"/>
      <c r="P321" s="30"/>
      <c r="Q321" s="30"/>
      <c r="R321" s="30"/>
      <c r="S321" s="30"/>
      <c r="T321" s="30"/>
      <c r="U321" s="30"/>
      <c r="V321" s="30"/>
      <c r="W321" s="30"/>
      <c r="X321" s="30"/>
      <c r="Y321" s="30"/>
      <c r="Z321" s="30"/>
      <c r="AA321" s="30"/>
      <c r="AB321" s="30"/>
      <c r="AC321" s="30"/>
      <c r="AD321" s="30"/>
      <c r="AE321" s="30"/>
      <c r="AF321" s="33"/>
      <c r="AG321" s="33"/>
      <c r="AH321" s="33"/>
      <c r="AL321" s="6">
        <f t="shared" si="31"/>
        <v>0</v>
      </c>
      <c r="AM321" s="6">
        <f t="shared" si="32"/>
        <v>0</v>
      </c>
      <c r="AN321" s="6">
        <f t="shared" si="33"/>
        <v>0</v>
      </c>
    </row>
    <row r="322" spans="1:40">
      <c r="A322" s="32"/>
      <c r="B322" s="31"/>
      <c r="C322" s="31"/>
      <c r="D322" s="31"/>
      <c r="E322" s="31"/>
      <c r="F322" s="31"/>
      <c r="G322" s="31"/>
      <c r="H322" s="31"/>
      <c r="I322" s="31"/>
      <c r="J322" s="31"/>
      <c r="K322" s="30"/>
      <c r="L322" s="30"/>
      <c r="M322" s="30"/>
      <c r="N322" s="30"/>
      <c r="O322" s="30"/>
      <c r="P322" s="30"/>
      <c r="Q322" s="30"/>
      <c r="R322" s="30"/>
      <c r="S322" s="30"/>
      <c r="T322" s="30"/>
      <c r="U322" s="30"/>
      <c r="V322" s="30"/>
      <c r="W322" s="30"/>
      <c r="X322" s="30"/>
      <c r="Y322" s="30"/>
      <c r="Z322" s="30"/>
      <c r="AA322" s="30"/>
      <c r="AB322" s="30"/>
      <c r="AC322" s="30"/>
      <c r="AD322" s="30"/>
      <c r="AE322" s="30"/>
      <c r="AF322" s="33"/>
      <c r="AG322" s="33"/>
      <c r="AH322" s="33"/>
      <c r="AL322" s="6">
        <f t="shared" si="31"/>
        <v>0</v>
      </c>
      <c r="AM322" s="6">
        <f t="shared" si="32"/>
        <v>0</v>
      </c>
      <c r="AN322" s="6">
        <f t="shared" si="33"/>
        <v>0</v>
      </c>
    </row>
    <row r="323" spans="1:40">
      <c r="A323" s="32"/>
      <c r="B323" s="31"/>
      <c r="C323" s="31"/>
      <c r="D323" s="31"/>
      <c r="E323" s="31"/>
      <c r="F323" s="31"/>
      <c r="G323" s="31"/>
      <c r="H323" s="31"/>
      <c r="I323" s="31"/>
      <c r="J323" s="31"/>
      <c r="K323" s="30"/>
      <c r="L323" s="30"/>
      <c r="M323" s="30"/>
      <c r="N323" s="30"/>
      <c r="O323" s="30"/>
      <c r="P323" s="30"/>
      <c r="Q323" s="30"/>
      <c r="R323" s="30"/>
      <c r="S323" s="30"/>
      <c r="T323" s="30"/>
      <c r="U323" s="30"/>
      <c r="V323" s="30"/>
      <c r="W323" s="30"/>
      <c r="X323" s="30"/>
      <c r="Y323" s="30"/>
      <c r="Z323" s="30"/>
      <c r="AA323" s="30"/>
      <c r="AB323" s="30"/>
      <c r="AC323" s="30"/>
      <c r="AD323" s="30"/>
      <c r="AE323" s="30"/>
      <c r="AF323" s="33"/>
      <c r="AG323" s="33"/>
      <c r="AH323" s="33"/>
      <c r="AL323" s="6">
        <f t="shared" ref="AL323:AL362" si="34">SUMIF(AJ:AJ,AK323,AG:AG)</f>
        <v>0</v>
      </c>
      <c r="AM323" s="6">
        <f t="shared" ref="AM323:AM362" si="35">SUMIF(AJ:AJ,AK323,AF:AF)</f>
        <v>0</v>
      </c>
      <c r="AN323" s="6">
        <f t="shared" ref="AN323:AN362" si="36">SUMIF(AJ:AJ,AK323,AH:AH)</f>
        <v>0</v>
      </c>
    </row>
    <row r="324" spans="1:40">
      <c r="A324" s="32"/>
      <c r="B324" s="31"/>
      <c r="C324" s="31"/>
      <c r="D324" s="31"/>
      <c r="E324" s="31"/>
      <c r="F324" s="31"/>
      <c r="G324" s="31"/>
      <c r="H324" s="31"/>
      <c r="I324" s="31"/>
      <c r="J324" s="31"/>
      <c r="K324" s="30"/>
      <c r="L324" s="30"/>
      <c r="M324" s="30"/>
      <c r="N324" s="30"/>
      <c r="O324" s="30"/>
      <c r="P324" s="30"/>
      <c r="Q324" s="30"/>
      <c r="R324" s="30"/>
      <c r="S324" s="30"/>
      <c r="T324" s="30"/>
      <c r="U324" s="30"/>
      <c r="V324" s="30"/>
      <c r="W324" s="30"/>
      <c r="X324" s="30"/>
      <c r="Y324" s="30"/>
      <c r="Z324" s="30"/>
      <c r="AA324" s="30"/>
      <c r="AB324" s="30"/>
      <c r="AC324" s="30"/>
      <c r="AD324" s="30"/>
      <c r="AE324" s="30"/>
      <c r="AF324" s="33"/>
      <c r="AG324" s="33"/>
      <c r="AH324" s="33"/>
      <c r="AL324" s="6">
        <f t="shared" si="34"/>
        <v>0</v>
      </c>
      <c r="AM324" s="6">
        <f t="shared" si="35"/>
        <v>0</v>
      </c>
      <c r="AN324" s="6">
        <f t="shared" si="36"/>
        <v>0</v>
      </c>
    </row>
    <row r="325" spans="1:40">
      <c r="A325" s="32"/>
      <c r="B325" s="31"/>
      <c r="C325" s="31"/>
      <c r="D325" s="31"/>
      <c r="E325" s="31"/>
      <c r="F325" s="31"/>
      <c r="G325" s="31"/>
      <c r="H325" s="31"/>
      <c r="I325" s="31"/>
      <c r="J325" s="31"/>
      <c r="K325" s="30"/>
      <c r="L325" s="30"/>
      <c r="M325" s="30"/>
      <c r="N325" s="30"/>
      <c r="O325" s="30"/>
      <c r="P325" s="30"/>
      <c r="Q325" s="30"/>
      <c r="R325" s="30"/>
      <c r="S325" s="30"/>
      <c r="T325" s="30"/>
      <c r="U325" s="30"/>
      <c r="V325" s="30"/>
      <c r="W325" s="30"/>
      <c r="X325" s="30"/>
      <c r="Y325" s="30"/>
      <c r="Z325" s="30"/>
      <c r="AA325" s="30"/>
      <c r="AB325" s="30"/>
      <c r="AC325" s="30"/>
      <c r="AD325" s="30"/>
      <c r="AE325" s="30"/>
      <c r="AF325" s="33"/>
      <c r="AG325" s="33"/>
      <c r="AH325" s="33"/>
      <c r="AL325" s="6">
        <f t="shared" si="34"/>
        <v>0</v>
      </c>
      <c r="AM325" s="6">
        <f t="shared" si="35"/>
        <v>0</v>
      </c>
      <c r="AN325" s="6">
        <f t="shared" si="36"/>
        <v>0</v>
      </c>
    </row>
    <row r="326" spans="1:40">
      <c r="A326" s="32"/>
      <c r="B326" s="31"/>
      <c r="C326" s="31"/>
      <c r="D326" s="31"/>
      <c r="E326" s="31"/>
      <c r="F326" s="31"/>
      <c r="G326" s="31"/>
      <c r="H326" s="31"/>
      <c r="I326" s="31"/>
      <c r="J326" s="31"/>
      <c r="K326" s="30"/>
      <c r="L326" s="30"/>
      <c r="M326" s="30"/>
      <c r="N326" s="30"/>
      <c r="O326" s="30"/>
      <c r="P326" s="30"/>
      <c r="Q326" s="30"/>
      <c r="R326" s="30"/>
      <c r="S326" s="30"/>
      <c r="T326" s="30"/>
      <c r="U326" s="30"/>
      <c r="V326" s="30"/>
      <c r="W326" s="30"/>
      <c r="X326" s="30"/>
      <c r="Y326" s="30"/>
      <c r="Z326" s="30"/>
      <c r="AA326" s="30"/>
      <c r="AB326" s="30"/>
      <c r="AC326" s="30"/>
      <c r="AD326" s="30"/>
      <c r="AE326" s="30"/>
      <c r="AF326" s="33"/>
      <c r="AG326" s="33"/>
      <c r="AH326" s="33"/>
      <c r="AL326" s="6">
        <f t="shared" si="34"/>
        <v>0</v>
      </c>
      <c r="AM326" s="6">
        <f t="shared" si="35"/>
        <v>0</v>
      </c>
      <c r="AN326" s="6">
        <f t="shared" si="36"/>
        <v>0</v>
      </c>
    </row>
    <row r="327" spans="1:40">
      <c r="A327" s="32"/>
      <c r="B327" s="31"/>
      <c r="C327" s="31"/>
      <c r="D327" s="31"/>
      <c r="E327" s="31"/>
      <c r="F327" s="31"/>
      <c r="G327" s="31"/>
      <c r="H327" s="31"/>
      <c r="I327" s="31"/>
      <c r="J327" s="31"/>
      <c r="K327" s="30"/>
      <c r="L327" s="30"/>
      <c r="M327" s="30"/>
      <c r="N327" s="30"/>
      <c r="O327" s="30"/>
      <c r="P327" s="30"/>
      <c r="Q327" s="30"/>
      <c r="R327" s="30"/>
      <c r="S327" s="30"/>
      <c r="T327" s="30"/>
      <c r="U327" s="30"/>
      <c r="V327" s="30"/>
      <c r="W327" s="30"/>
      <c r="X327" s="30"/>
      <c r="Y327" s="30"/>
      <c r="Z327" s="30"/>
      <c r="AA327" s="30"/>
      <c r="AB327" s="30"/>
      <c r="AC327" s="30"/>
      <c r="AD327" s="30"/>
      <c r="AE327" s="30"/>
      <c r="AF327" s="33"/>
      <c r="AG327" s="33"/>
      <c r="AH327" s="33"/>
      <c r="AL327" s="6">
        <f t="shared" si="34"/>
        <v>0</v>
      </c>
      <c r="AM327" s="6">
        <f t="shared" si="35"/>
        <v>0</v>
      </c>
      <c r="AN327" s="6">
        <f t="shared" si="36"/>
        <v>0</v>
      </c>
    </row>
    <row r="328" spans="1:40">
      <c r="A328" s="32"/>
      <c r="B328" s="31"/>
      <c r="C328" s="31"/>
      <c r="D328" s="31"/>
      <c r="E328" s="31"/>
      <c r="F328" s="31"/>
      <c r="G328" s="31"/>
      <c r="H328" s="31"/>
      <c r="I328" s="31"/>
      <c r="J328" s="31"/>
      <c r="K328" s="30"/>
      <c r="L328" s="30"/>
      <c r="M328" s="30"/>
      <c r="N328" s="30"/>
      <c r="O328" s="30"/>
      <c r="P328" s="30"/>
      <c r="Q328" s="30"/>
      <c r="R328" s="30"/>
      <c r="S328" s="30"/>
      <c r="T328" s="30"/>
      <c r="U328" s="30"/>
      <c r="V328" s="30"/>
      <c r="W328" s="30"/>
      <c r="X328" s="30"/>
      <c r="Y328" s="30"/>
      <c r="Z328" s="30"/>
      <c r="AA328" s="30"/>
      <c r="AB328" s="30"/>
      <c r="AC328" s="30"/>
      <c r="AD328" s="30"/>
      <c r="AE328" s="30"/>
      <c r="AF328" s="33"/>
      <c r="AG328" s="33"/>
      <c r="AH328" s="33"/>
      <c r="AL328" s="6">
        <f t="shared" si="34"/>
        <v>0</v>
      </c>
      <c r="AM328" s="6">
        <f t="shared" si="35"/>
        <v>0</v>
      </c>
      <c r="AN328" s="6">
        <f t="shared" si="36"/>
        <v>0</v>
      </c>
    </row>
    <row r="329" spans="1:40">
      <c r="A329" s="32"/>
      <c r="B329" s="31"/>
      <c r="C329" s="31"/>
      <c r="D329" s="31"/>
      <c r="E329" s="31"/>
      <c r="F329" s="31"/>
      <c r="G329" s="31"/>
      <c r="H329" s="31"/>
      <c r="I329" s="31"/>
      <c r="J329" s="31"/>
      <c r="K329" s="30"/>
      <c r="L329" s="30"/>
      <c r="M329" s="30"/>
      <c r="N329" s="30"/>
      <c r="O329" s="30"/>
      <c r="P329" s="30"/>
      <c r="Q329" s="30"/>
      <c r="R329" s="30"/>
      <c r="S329" s="30"/>
      <c r="T329" s="30"/>
      <c r="U329" s="30"/>
      <c r="V329" s="30"/>
      <c r="W329" s="30"/>
      <c r="X329" s="30"/>
      <c r="Y329" s="30"/>
      <c r="Z329" s="30"/>
      <c r="AA329" s="30"/>
      <c r="AB329" s="30"/>
      <c r="AC329" s="30"/>
      <c r="AD329" s="30"/>
      <c r="AE329" s="30"/>
      <c r="AF329" s="33"/>
      <c r="AG329" s="33"/>
      <c r="AH329" s="33"/>
      <c r="AL329" s="6">
        <f t="shared" si="34"/>
        <v>0</v>
      </c>
      <c r="AM329" s="6">
        <f t="shared" si="35"/>
        <v>0</v>
      </c>
      <c r="AN329" s="6">
        <f t="shared" si="36"/>
        <v>0</v>
      </c>
    </row>
    <row r="330" spans="1:40">
      <c r="A330" s="32"/>
      <c r="B330" s="31"/>
      <c r="C330" s="31"/>
      <c r="D330" s="31"/>
      <c r="E330" s="31"/>
      <c r="F330" s="31"/>
      <c r="G330" s="31"/>
      <c r="H330" s="31"/>
      <c r="I330" s="31"/>
      <c r="J330" s="31"/>
      <c r="K330" s="30"/>
      <c r="L330" s="30"/>
      <c r="M330" s="30"/>
      <c r="N330" s="30"/>
      <c r="O330" s="30"/>
      <c r="P330" s="30"/>
      <c r="Q330" s="30"/>
      <c r="R330" s="30"/>
      <c r="S330" s="30"/>
      <c r="T330" s="30"/>
      <c r="U330" s="30"/>
      <c r="V330" s="30"/>
      <c r="W330" s="30"/>
      <c r="X330" s="30"/>
      <c r="Y330" s="30"/>
      <c r="Z330" s="30"/>
      <c r="AA330" s="30"/>
      <c r="AB330" s="30"/>
      <c r="AC330" s="30"/>
      <c r="AD330" s="30"/>
      <c r="AE330" s="30"/>
      <c r="AF330" s="33"/>
      <c r="AG330" s="33"/>
      <c r="AH330" s="33"/>
      <c r="AL330" s="6">
        <f t="shared" si="34"/>
        <v>0</v>
      </c>
      <c r="AM330" s="6">
        <f t="shared" si="35"/>
        <v>0</v>
      </c>
      <c r="AN330" s="6">
        <f t="shared" si="36"/>
        <v>0</v>
      </c>
    </row>
    <row r="331" spans="1:40">
      <c r="A331" s="32"/>
      <c r="B331" s="31"/>
      <c r="C331" s="31"/>
      <c r="D331" s="31"/>
      <c r="E331" s="31"/>
      <c r="F331" s="31"/>
      <c r="G331" s="31"/>
      <c r="H331" s="31"/>
      <c r="I331" s="31"/>
      <c r="J331" s="31"/>
      <c r="K331" s="30"/>
      <c r="L331" s="30"/>
      <c r="M331" s="30"/>
      <c r="N331" s="30"/>
      <c r="O331" s="30"/>
      <c r="P331" s="30"/>
      <c r="Q331" s="30"/>
      <c r="R331" s="30"/>
      <c r="S331" s="30"/>
      <c r="T331" s="30"/>
      <c r="U331" s="30"/>
      <c r="V331" s="30"/>
      <c r="W331" s="30"/>
      <c r="X331" s="30"/>
      <c r="Y331" s="30"/>
      <c r="Z331" s="30"/>
      <c r="AA331" s="30"/>
      <c r="AB331" s="30"/>
      <c r="AC331" s="30"/>
      <c r="AD331" s="30"/>
      <c r="AE331" s="30"/>
      <c r="AF331" s="33"/>
      <c r="AG331" s="33"/>
      <c r="AH331" s="33"/>
      <c r="AL331" s="6">
        <f t="shared" si="34"/>
        <v>0</v>
      </c>
      <c r="AM331" s="6">
        <f t="shared" si="35"/>
        <v>0</v>
      </c>
      <c r="AN331" s="6">
        <f t="shared" si="36"/>
        <v>0</v>
      </c>
    </row>
    <row r="332" spans="1:40">
      <c r="A332" s="32"/>
      <c r="B332" s="31"/>
      <c r="C332" s="31"/>
      <c r="D332" s="31"/>
      <c r="E332" s="31"/>
      <c r="F332" s="31"/>
      <c r="G332" s="31"/>
      <c r="H332" s="31"/>
      <c r="I332" s="31"/>
      <c r="J332" s="31"/>
      <c r="K332" s="30"/>
      <c r="L332" s="30"/>
      <c r="M332" s="30"/>
      <c r="N332" s="30"/>
      <c r="O332" s="30"/>
      <c r="P332" s="30"/>
      <c r="Q332" s="30"/>
      <c r="R332" s="30"/>
      <c r="S332" s="30"/>
      <c r="T332" s="30"/>
      <c r="U332" s="30"/>
      <c r="V332" s="30"/>
      <c r="W332" s="30"/>
      <c r="X332" s="30"/>
      <c r="Y332" s="30"/>
      <c r="Z332" s="30"/>
      <c r="AA332" s="30"/>
      <c r="AB332" s="30"/>
      <c r="AC332" s="30"/>
      <c r="AD332" s="30"/>
      <c r="AE332" s="30"/>
      <c r="AF332" s="33"/>
      <c r="AG332" s="33"/>
      <c r="AH332" s="33"/>
      <c r="AL332" s="6">
        <f t="shared" si="34"/>
        <v>0</v>
      </c>
      <c r="AM332" s="6">
        <f t="shared" si="35"/>
        <v>0</v>
      </c>
      <c r="AN332" s="6">
        <f t="shared" si="36"/>
        <v>0</v>
      </c>
    </row>
    <row r="333" spans="1:40">
      <c r="A333" s="32"/>
      <c r="B333" s="31"/>
      <c r="C333" s="31"/>
      <c r="D333" s="31"/>
      <c r="E333" s="31"/>
      <c r="F333" s="31"/>
      <c r="G333" s="31"/>
      <c r="H333" s="31"/>
      <c r="I333" s="31"/>
      <c r="J333" s="31"/>
      <c r="K333" s="30"/>
      <c r="L333" s="30"/>
      <c r="M333" s="30"/>
      <c r="N333" s="30"/>
      <c r="O333" s="30"/>
      <c r="P333" s="30"/>
      <c r="Q333" s="30"/>
      <c r="R333" s="30"/>
      <c r="S333" s="30"/>
      <c r="T333" s="30"/>
      <c r="U333" s="30"/>
      <c r="V333" s="30"/>
      <c r="W333" s="30"/>
      <c r="X333" s="30"/>
      <c r="Y333" s="30"/>
      <c r="Z333" s="30"/>
      <c r="AA333" s="30"/>
      <c r="AB333" s="30"/>
      <c r="AC333" s="30"/>
      <c r="AD333" s="30"/>
      <c r="AE333" s="30"/>
      <c r="AF333" s="33"/>
      <c r="AG333" s="33"/>
      <c r="AH333" s="33"/>
      <c r="AL333" s="6">
        <f t="shared" si="34"/>
        <v>0</v>
      </c>
      <c r="AM333" s="6">
        <f t="shared" si="35"/>
        <v>0</v>
      </c>
      <c r="AN333" s="6">
        <f t="shared" si="36"/>
        <v>0</v>
      </c>
    </row>
    <row r="334" spans="1:40">
      <c r="A334" s="32"/>
      <c r="B334" s="31"/>
      <c r="C334" s="31"/>
      <c r="D334" s="31"/>
      <c r="E334" s="31"/>
      <c r="F334" s="31"/>
      <c r="G334" s="31"/>
      <c r="H334" s="31"/>
      <c r="I334" s="31"/>
      <c r="J334" s="31"/>
      <c r="K334" s="30"/>
      <c r="L334" s="30"/>
      <c r="M334" s="30"/>
      <c r="N334" s="30"/>
      <c r="O334" s="30"/>
      <c r="P334" s="30"/>
      <c r="Q334" s="30"/>
      <c r="R334" s="30"/>
      <c r="S334" s="30"/>
      <c r="T334" s="30"/>
      <c r="U334" s="30"/>
      <c r="V334" s="30"/>
      <c r="W334" s="30"/>
      <c r="X334" s="30"/>
      <c r="Y334" s="30"/>
      <c r="Z334" s="30"/>
      <c r="AA334" s="30"/>
      <c r="AB334" s="30"/>
      <c r="AC334" s="30"/>
      <c r="AD334" s="30"/>
      <c r="AE334" s="30"/>
      <c r="AF334" s="33"/>
      <c r="AG334" s="33"/>
      <c r="AH334" s="33"/>
      <c r="AL334" s="6">
        <f t="shared" si="34"/>
        <v>0</v>
      </c>
      <c r="AM334" s="6">
        <f t="shared" si="35"/>
        <v>0</v>
      </c>
      <c r="AN334" s="6">
        <f t="shared" si="36"/>
        <v>0</v>
      </c>
    </row>
    <row r="335" spans="1:40">
      <c r="A335" s="32"/>
      <c r="B335" s="31"/>
      <c r="C335" s="31"/>
      <c r="D335" s="31"/>
      <c r="E335" s="31"/>
      <c r="F335" s="31"/>
      <c r="G335" s="31"/>
      <c r="H335" s="31"/>
      <c r="I335" s="31"/>
      <c r="J335" s="31"/>
      <c r="K335" s="30"/>
      <c r="L335" s="30"/>
      <c r="M335" s="30"/>
      <c r="N335" s="30"/>
      <c r="O335" s="30"/>
      <c r="P335" s="30"/>
      <c r="Q335" s="30"/>
      <c r="R335" s="30"/>
      <c r="S335" s="30"/>
      <c r="T335" s="30"/>
      <c r="U335" s="30"/>
      <c r="V335" s="30"/>
      <c r="W335" s="30"/>
      <c r="X335" s="30"/>
      <c r="Y335" s="30"/>
      <c r="Z335" s="30"/>
      <c r="AA335" s="30"/>
      <c r="AB335" s="30"/>
      <c r="AC335" s="30"/>
      <c r="AD335" s="30"/>
      <c r="AE335" s="30"/>
      <c r="AF335" s="33"/>
      <c r="AG335" s="33"/>
      <c r="AH335" s="33"/>
      <c r="AL335" s="6">
        <f t="shared" si="34"/>
        <v>0</v>
      </c>
      <c r="AM335" s="6">
        <f t="shared" si="35"/>
        <v>0</v>
      </c>
      <c r="AN335" s="6">
        <f t="shared" si="36"/>
        <v>0</v>
      </c>
    </row>
    <row r="336" spans="1:40">
      <c r="A336" s="32"/>
      <c r="B336" s="31"/>
      <c r="C336" s="31"/>
      <c r="D336" s="31"/>
      <c r="E336" s="31"/>
      <c r="F336" s="31"/>
      <c r="G336" s="31"/>
      <c r="H336" s="31"/>
      <c r="I336" s="31"/>
      <c r="J336" s="31"/>
      <c r="K336" s="30"/>
      <c r="L336" s="30"/>
      <c r="M336" s="30"/>
      <c r="N336" s="30"/>
      <c r="O336" s="30"/>
      <c r="P336" s="30"/>
      <c r="Q336" s="30"/>
      <c r="R336" s="30"/>
      <c r="S336" s="30"/>
      <c r="T336" s="30"/>
      <c r="U336" s="30"/>
      <c r="V336" s="30"/>
      <c r="W336" s="30"/>
      <c r="X336" s="30"/>
      <c r="Y336" s="30"/>
      <c r="Z336" s="30"/>
      <c r="AA336" s="30"/>
      <c r="AB336" s="30"/>
      <c r="AC336" s="30"/>
      <c r="AD336" s="30"/>
      <c r="AE336" s="30"/>
      <c r="AF336" s="33"/>
      <c r="AG336" s="33"/>
      <c r="AH336" s="33"/>
      <c r="AL336" s="6">
        <f t="shared" si="34"/>
        <v>0</v>
      </c>
      <c r="AM336" s="6">
        <f t="shared" si="35"/>
        <v>0</v>
      </c>
      <c r="AN336" s="6">
        <f t="shared" si="36"/>
        <v>0</v>
      </c>
    </row>
    <row r="337" spans="1:40">
      <c r="A337" s="32"/>
      <c r="B337" s="31"/>
      <c r="C337" s="31"/>
      <c r="D337" s="31"/>
      <c r="E337" s="31"/>
      <c r="F337" s="31"/>
      <c r="G337" s="31"/>
      <c r="H337" s="31"/>
      <c r="I337" s="31"/>
      <c r="J337" s="31"/>
      <c r="K337" s="30"/>
      <c r="L337" s="30"/>
      <c r="M337" s="30"/>
      <c r="N337" s="30"/>
      <c r="O337" s="30"/>
      <c r="P337" s="30"/>
      <c r="Q337" s="30"/>
      <c r="R337" s="30"/>
      <c r="S337" s="30"/>
      <c r="T337" s="30"/>
      <c r="U337" s="30"/>
      <c r="V337" s="30"/>
      <c r="W337" s="30"/>
      <c r="X337" s="30"/>
      <c r="Y337" s="30"/>
      <c r="Z337" s="30"/>
      <c r="AA337" s="30"/>
      <c r="AB337" s="30"/>
      <c r="AC337" s="30"/>
      <c r="AD337" s="30"/>
      <c r="AE337" s="30"/>
      <c r="AF337" s="33"/>
      <c r="AG337" s="33"/>
      <c r="AH337" s="33"/>
      <c r="AL337" s="6">
        <f t="shared" si="34"/>
        <v>0</v>
      </c>
      <c r="AM337" s="6">
        <f t="shared" si="35"/>
        <v>0</v>
      </c>
      <c r="AN337" s="6">
        <f t="shared" si="36"/>
        <v>0</v>
      </c>
    </row>
    <row r="338" spans="1:40">
      <c r="A338" s="32"/>
      <c r="B338" s="31"/>
      <c r="C338" s="31"/>
      <c r="D338" s="31"/>
      <c r="E338" s="31"/>
      <c r="F338" s="31"/>
      <c r="G338" s="31"/>
      <c r="H338" s="31"/>
      <c r="I338" s="31"/>
      <c r="J338" s="31"/>
      <c r="K338" s="30"/>
      <c r="L338" s="30"/>
      <c r="M338" s="30"/>
      <c r="N338" s="30"/>
      <c r="O338" s="30"/>
      <c r="P338" s="30"/>
      <c r="Q338" s="30"/>
      <c r="R338" s="30"/>
      <c r="S338" s="30"/>
      <c r="T338" s="30"/>
      <c r="U338" s="30"/>
      <c r="V338" s="30"/>
      <c r="W338" s="30"/>
      <c r="X338" s="30"/>
      <c r="Y338" s="30"/>
      <c r="Z338" s="30"/>
      <c r="AA338" s="30"/>
      <c r="AB338" s="30"/>
      <c r="AC338" s="30"/>
      <c r="AD338" s="30"/>
      <c r="AE338" s="30"/>
      <c r="AF338" s="33"/>
      <c r="AG338" s="33"/>
      <c r="AH338" s="33"/>
      <c r="AL338" s="6">
        <f t="shared" si="34"/>
        <v>0</v>
      </c>
      <c r="AM338" s="6">
        <f t="shared" si="35"/>
        <v>0</v>
      </c>
      <c r="AN338" s="6">
        <f t="shared" si="36"/>
        <v>0</v>
      </c>
    </row>
    <row r="339" spans="1:40">
      <c r="A339" s="32"/>
      <c r="B339" s="31"/>
      <c r="C339" s="31"/>
      <c r="D339" s="31"/>
      <c r="E339" s="31"/>
      <c r="F339" s="31"/>
      <c r="G339" s="31"/>
      <c r="H339" s="31"/>
      <c r="I339" s="31"/>
      <c r="J339" s="31"/>
      <c r="K339" s="30"/>
      <c r="L339" s="30"/>
      <c r="M339" s="30"/>
      <c r="N339" s="30"/>
      <c r="O339" s="30"/>
      <c r="P339" s="30"/>
      <c r="Q339" s="30"/>
      <c r="R339" s="30"/>
      <c r="S339" s="30"/>
      <c r="T339" s="30"/>
      <c r="U339" s="30"/>
      <c r="V339" s="30"/>
      <c r="W339" s="30"/>
      <c r="X339" s="30"/>
      <c r="Y339" s="30"/>
      <c r="Z339" s="30"/>
      <c r="AA339" s="30"/>
      <c r="AB339" s="30"/>
      <c r="AC339" s="30"/>
      <c r="AD339" s="30"/>
      <c r="AE339" s="30"/>
      <c r="AF339" s="33"/>
      <c r="AG339" s="33"/>
      <c r="AH339" s="33"/>
      <c r="AL339" s="6">
        <f t="shared" si="34"/>
        <v>0</v>
      </c>
      <c r="AM339" s="6">
        <f t="shared" si="35"/>
        <v>0</v>
      </c>
      <c r="AN339" s="6">
        <f t="shared" si="36"/>
        <v>0</v>
      </c>
    </row>
    <row r="340" spans="1:40">
      <c r="A340" s="32"/>
      <c r="B340" s="31"/>
      <c r="C340" s="31"/>
      <c r="D340" s="31"/>
      <c r="E340" s="31"/>
      <c r="F340" s="31"/>
      <c r="G340" s="31"/>
      <c r="H340" s="31"/>
      <c r="I340" s="31"/>
      <c r="J340" s="31"/>
      <c r="K340" s="30"/>
      <c r="L340" s="30"/>
      <c r="M340" s="30"/>
      <c r="N340" s="30"/>
      <c r="O340" s="30"/>
      <c r="P340" s="30"/>
      <c r="Q340" s="30"/>
      <c r="R340" s="30"/>
      <c r="S340" s="30"/>
      <c r="T340" s="30"/>
      <c r="U340" s="30"/>
      <c r="V340" s="30"/>
      <c r="W340" s="30"/>
      <c r="X340" s="30"/>
      <c r="Y340" s="30"/>
      <c r="Z340" s="30"/>
      <c r="AA340" s="30"/>
      <c r="AB340" s="30"/>
      <c r="AC340" s="30"/>
      <c r="AD340" s="30"/>
      <c r="AE340" s="30"/>
      <c r="AF340" s="33"/>
      <c r="AG340" s="33"/>
      <c r="AH340" s="33"/>
      <c r="AL340" s="6">
        <f t="shared" si="34"/>
        <v>0</v>
      </c>
      <c r="AM340" s="6">
        <f t="shared" si="35"/>
        <v>0</v>
      </c>
      <c r="AN340" s="6">
        <f t="shared" si="36"/>
        <v>0</v>
      </c>
    </row>
    <row r="341" spans="1:40">
      <c r="A341" s="32"/>
      <c r="B341" s="31"/>
      <c r="C341" s="31"/>
      <c r="D341" s="31"/>
      <c r="E341" s="31"/>
      <c r="F341" s="31"/>
      <c r="G341" s="31"/>
      <c r="H341" s="31"/>
      <c r="I341" s="31"/>
      <c r="J341" s="31"/>
      <c r="K341" s="30"/>
      <c r="L341" s="30"/>
      <c r="M341" s="30"/>
      <c r="N341" s="30"/>
      <c r="O341" s="30"/>
      <c r="P341" s="30"/>
      <c r="Q341" s="30"/>
      <c r="R341" s="30"/>
      <c r="S341" s="30"/>
      <c r="T341" s="30"/>
      <c r="U341" s="30"/>
      <c r="V341" s="30"/>
      <c r="W341" s="30"/>
      <c r="X341" s="30"/>
      <c r="Y341" s="30"/>
      <c r="Z341" s="30"/>
      <c r="AA341" s="30"/>
      <c r="AB341" s="30"/>
      <c r="AC341" s="30"/>
      <c r="AD341" s="30"/>
      <c r="AE341" s="30"/>
      <c r="AF341" s="33"/>
      <c r="AG341" s="33"/>
      <c r="AH341" s="33"/>
      <c r="AL341" s="6">
        <f t="shared" si="34"/>
        <v>0</v>
      </c>
      <c r="AM341" s="6">
        <f t="shared" si="35"/>
        <v>0</v>
      </c>
      <c r="AN341" s="6">
        <f t="shared" si="36"/>
        <v>0</v>
      </c>
    </row>
    <row r="342" spans="1:40">
      <c r="A342" s="32"/>
      <c r="B342" s="31"/>
      <c r="C342" s="31"/>
      <c r="D342" s="31"/>
      <c r="E342" s="31"/>
      <c r="F342" s="31"/>
      <c r="G342" s="31"/>
      <c r="H342" s="31"/>
      <c r="I342" s="31"/>
      <c r="J342" s="31"/>
      <c r="K342" s="30"/>
      <c r="L342" s="30"/>
      <c r="M342" s="30"/>
      <c r="N342" s="30"/>
      <c r="O342" s="30"/>
      <c r="P342" s="30"/>
      <c r="Q342" s="30"/>
      <c r="R342" s="30"/>
      <c r="S342" s="30"/>
      <c r="T342" s="30"/>
      <c r="U342" s="30"/>
      <c r="V342" s="30"/>
      <c r="W342" s="30"/>
      <c r="X342" s="30"/>
      <c r="Y342" s="30"/>
      <c r="Z342" s="30"/>
      <c r="AA342" s="30"/>
      <c r="AB342" s="30"/>
      <c r="AC342" s="30"/>
      <c r="AD342" s="30"/>
      <c r="AE342" s="30"/>
      <c r="AF342" s="33"/>
      <c r="AG342" s="33"/>
      <c r="AH342" s="33"/>
      <c r="AL342" s="6">
        <f t="shared" si="34"/>
        <v>0</v>
      </c>
      <c r="AM342" s="6">
        <f t="shared" si="35"/>
        <v>0</v>
      </c>
      <c r="AN342" s="6">
        <f t="shared" si="36"/>
        <v>0</v>
      </c>
    </row>
    <row r="343" spans="1:40">
      <c r="A343" s="32"/>
      <c r="B343" s="31"/>
      <c r="C343" s="31"/>
      <c r="D343" s="31"/>
      <c r="E343" s="31"/>
      <c r="F343" s="31"/>
      <c r="G343" s="31"/>
      <c r="H343" s="31"/>
      <c r="I343" s="31"/>
      <c r="J343" s="31"/>
      <c r="K343" s="30"/>
      <c r="L343" s="30"/>
      <c r="M343" s="30"/>
      <c r="N343" s="30"/>
      <c r="O343" s="30"/>
      <c r="P343" s="30"/>
      <c r="Q343" s="30"/>
      <c r="R343" s="30"/>
      <c r="S343" s="30"/>
      <c r="T343" s="30"/>
      <c r="U343" s="30"/>
      <c r="V343" s="30"/>
      <c r="W343" s="30"/>
      <c r="X343" s="30"/>
      <c r="Y343" s="30"/>
      <c r="Z343" s="30"/>
      <c r="AA343" s="30"/>
      <c r="AB343" s="30"/>
      <c r="AC343" s="30"/>
      <c r="AD343" s="30"/>
      <c r="AE343" s="30"/>
      <c r="AF343" s="33"/>
      <c r="AG343" s="33"/>
      <c r="AH343" s="33"/>
      <c r="AL343" s="6">
        <f t="shared" si="34"/>
        <v>0</v>
      </c>
      <c r="AM343" s="6">
        <f t="shared" si="35"/>
        <v>0</v>
      </c>
      <c r="AN343" s="6">
        <f t="shared" si="36"/>
        <v>0</v>
      </c>
    </row>
    <row r="344" spans="1:40">
      <c r="A344" s="32"/>
      <c r="B344" s="31"/>
      <c r="C344" s="31"/>
      <c r="D344" s="31"/>
      <c r="E344" s="31"/>
      <c r="F344" s="31"/>
      <c r="G344" s="31"/>
      <c r="H344" s="31"/>
      <c r="I344" s="31"/>
      <c r="J344" s="31"/>
      <c r="K344" s="30"/>
      <c r="L344" s="30"/>
      <c r="M344" s="30"/>
      <c r="N344" s="30"/>
      <c r="O344" s="30"/>
      <c r="P344" s="30"/>
      <c r="Q344" s="30"/>
      <c r="R344" s="30"/>
      <c r="S344" s="30"/>
      <c r="T344" s="30"/>
      <c r="U344" s="30"/>
      <c r="V344" s="30"/>
      <c r="W344" s="30"/>
      <c r="X344" s="30"/>
      <c r="Y344" s="30"/>
      <c r="Z344" s="30"/>
      <c r="AA344" s="30"/>
      <c r="AB344" s="30"/>
      <c r="AC344" s="30"/>
      <c r="AD344" s="30"/>
      <c r="AE344" s="30"/>
      <c r="AF344" s="33"/>
      <c r="AG344" s="33"/>
      <c r="AH344" s="33"/>
      <c r="AL344" s="6">
        <f t="shared" si="34"/>
        <v>0</v>
      </c>
      <c r="AM344" s="6">
        <f t="shared" si="35"/>
        <v>0</v>
      </c>
      <c r="AN344" s="6">
        <f t="shared" si="36"/>
        <v>0</v>
      </c>
    </row>
    <row r="345" spans="1:40">
      <c r="A345" s="32"/>
      <c r="B345" s="31"/>
      <c r="C345" s="31"/>
      <c r="D345" s="31"/>
      <c r="E345" s="31"/>
      <c r="F345" s="31"/>
      <c r="G345" s="31"/>
      <c r="H345" s="31"/>
      <c r="I345" s="31"/>
      <c r="J345" s="31"/>
      <c r="K345" s="30"/>
      <c r="L345" s="30"/>
      <c r="M345" s="30"/>
      <c r="N345" s="30"/>
      <c r="O345" s="30"/>
      <c r="P345" s="30"/>
      <c r="Q345" s="30"/>
      <c r="R345" s="30"/>
      <c r="S345" s="30"/>
      <c r="T345" s="30"/>
      <c r="U345" s="30"/>
      <c r="V345" s="30"/>
      <c r="W345" s="30"/>
      <c r="X345" s="30"/>
      <c r="Y345" s="30"/>
      <c r="Z345" s="30"/>
      <c r="AA345" s="30"/>
      <c r="AB345" s="30"/>
      <c r="AC345" s="30"/>
      <c r="AD345" s="30"/>
      <c r="AE345" s="30"/>
      <c r="AF345" s="33"/>
      <c r="AG345" s="33"/>
      <c r="AH345" s="33"/>
      <c r="AL345" s="6">
        <f t="shared" si="34"/>
        <v>0</v>
      </c>
      <c r="AM345" s="6">
        <f t="shared" si="35"/>
        <v>0</v>
      </c>
      <c r="AN345" s="6">
        <f t="shared" si="36"/>
        <v>0</v>
      </c>
    </row>
    <row r="346" spans="1:40">
      <c r="A346" s="32"/>
      <c r="B346" s="31"/>
      <c r="C346" s="31"/>
      <c r="D346" s="31"/>
      <c r="E346" s="31"/>
      <c r="F346" s="31"/>
      <c r="G346" s="31"/>
      <c r="H346" s="31"/>
      <c r="I346" s="31"/>
      <c r="J346" s="31"/>
      <c r="K346" s="30"/>
      <c r="L346" s="30"/>
      <c r="M346" s="30"/>
      <c r="N346" s="30"/>
      <c r="O346" s="30"/>
      <c r="P346" s="30"/>
      <c r="Q346" s="30"/>
      <c r="R346" s="30"/>
      <c r="S346" s="30"/>
      <c r="T346" s="30"/>
      <c r="U346" s="30"/>
      <c r="V346" s="30"/>
      <c r="W346" s="30"/>
      <c r="X346" s="30"/>
      <c r="Y346" s="30"/>
      <c r="Z346" s="30"/>
      <c r="AA346" s="30"/>
      <c r="AB346" s="30"/>
      <c r="AC346" s="30"/>
      <c r="AD346" s="30"/>
      <c r="AE346" s="30"/>
      <c r="AF346" s="33"/>
      <c r="AG346" s="33"/>
      <c r="AH346" s="33"/>
      <c r="AL346" s="6">
        <f t="shared" si="34"/>
        <v>0</v>
      </c>
      <c r="AM346" s="6">
        <f t="shared" si="35"/>
        <v>0</v>
      </c>
      <c r="AN346" s="6">
        <f t="shared" si="36"/>
        <v>0</v>
      </c>
    </row>
    <row r="347" spans="1:40">
      <c r="A347" s="32"/>
      <c r="B347" s="31"/>
      <c r="C347" s="31"/>
      <c r="D347" s="31"/>
      <c r="E347" s="31"/>
      <c r="F347" s="31"/>
      <c r="G347" s="31"/>
      <c r="H347" s="31"/>
      <c r="I347" s="31"/>
      <c r="J347" s="31"/>
      <c r="K347" s="30"/>
      <c r="L347" s="30"/>
      <c r="M347" s="30"/>
      <c r="N347" s="30"/>
      <c r="O347" s="30"/>
      <c r="P347" s="30"/>
      <c r="Q347" s="30"/>
      <c r="R347" s="30"/>
      <c r="S347" s="30"/>
      <c r="T347" s="30"/>
      <c r="U347" s="30"/>
      <c r="V347" s="30"/>
      <c r="W347" s="30"/>
      <c r="X347" s="30"/>
      <c r="Y347" s="30"/>
      <c r="Z347" s="30"/>
      <c r="AA347" s="30"/>
      <c r="AB347" s="30"/>
      <c r="AC347" s="30"/>
      <c r="AD347" s="30"/>
      <c r="AE347" s="30"/>
      <c r="AF347" s="33"/>
      <c r="AG347" s="33"/>
      <c r="AH347" s="33"/>
      <c r="AL347" s="6">
        <f t="shared" si="34"/>
        <v>0</v>
      </c>
      <c r="AM347" s="6">
        <f t="shared" si="35"/>
        <v>0</v>
      </c>
      <c r="AN347" s="6">
        <f t="shared" si="36"/>
        <v>0</v>
      </c>
    </row>
    <row r="348" spans="1:40">
      <c r="A348" s="32"/>
      <c r="B348" s="31"/>
      <c r="C348" s="31"/>
      <c r="D348" s="31"/>
      <c r="E348" s="31"/>
      <c r="F348" s="31"/>
      <c r="G348" s="31"/>
      <c r="H348" s="31"/>
      <c r="I348" s="31"/>
      <c r="J348" s="31"/>
      <c r="K348" s="30"/>
      <c r="L348" s="30"/>
      <c r="M348" s="30"/>
      <c r="N348" s="30"/>
      <c r="O348" s="30"/>
      <c r="P348" s="30"/>
      <c r="Q348" s="30"/>
      <c r="R348" s="30"/>
      <c r="S348" s="30"/>
      <c r="T348" s="30"/>
      <c r="U348" s="30"/>
      <c r="V348" s="30"/>
      <c r="W348" s="30"/>
      <c r="X348" s="30"/>
      <c r="Y348" s="30"/>
      <c r="Z348" s="30"/>
      <c r="AA348" s="30"/>
      <c r="AB348" s="30"/>
      <c r="AC348" s="30"/>
      <c r="AD348" s="30"/>
      <c r="AE348" s="30"/>
      <c r="AF348" s="33"/>
      <c r="AG348" s="33"/>
      <c r="AH348" s="33"/>
      <c r="AL348" s="6">
        <f t="shared" si="34"/>
        <v>0</v>
      </c>
      <c r="AM348" s="6">
        <f t="shared" si="35"/>
        <v>0</v>
      </c>
      <c r="AN348" s="6">
        <f t="shared" si="36"/>
        <v>0</v>
      </c>
    </row>
    <row r="349" spans="1:40">
      <c r="A349" s="32"/>
      <c r="B349" s="31"/>
      <c r="C349" s="31"/>
      <c r="D349" s="31"/>
      <c r="E349" s="31"/>
      <c r="F349" s="31"/>
      <c r="G349" s="31"/>
      <c r="H349" s="31"/>
      <c r="I349" s="31"/>
      <c r="J349" s="31"/>
      <c r="K349" s="30"/>
      <c r="L349" s="30"/>
      <c r="M349" s="30"/>
      <c r="N349" s="30"/>
      <c r="O349" s="30"/>
      <c r="P349" s="30"/>
      <c r="Q349" s="30"/>
      <c r="R349" s="30"/>
      <c r="S349" s="30"/>
      <c r="T349" s="30"/>
      <c r="U349" s="30"/>
      <c r="V349" s="30"/>
      <c r="W349" s="30"/>
      <c r="X349" s="30"/>
      <c r="Y349" s="30"/>
      <c r="Z349" s="30"/>
      <c r="AA349" s="30"/>
      <c r="AB349" s="30"/>
      <c r="AC349" s="30"/>
      <c r="AD349" s="30"/>
      <c r="AE349" s="30"/>
      <c r="AF349" s="33"/>
      <c r="AG349" s="33"/>
      <c r="AH349" s="33"/>
      <c r="AL349" s="6">
        <f t="shared" si="34"/>
        <v>0</v>
      </c>
      <c r="AM349" s="6">
        <f t="shared" si="35"/>
        <v>0</v>
      </c>
      <c r="AN349" s="6">
        <f t="shared" si="36"/>
        <v>0</v>
      </c>
    </row>
    <row r="350" spans="1:40">
      <c r="A350" s="32"/>
      <c r="B350" s="31"/>
      <c r="C350" s="31"/>
      <c r="D350" s="31"/>
      <c r="E350" s="31"/>
      <c r="F350" s="31"/>
      <c r="G350" s="31"/>
      <c r="H350" s="31"/>
      <c r="I350" s="31"/>
      <c r="J350" s="31"/>
      <c r="K350" s="30"/>
      <c r="L350" s="30"/>
      <c r="M350" s="30"/>
      <c r="N350" s="30"/>
      <c r="O350" s="30"/>
      <c r="P350" s="30"/>
      <c r="Q350" s="30"/>
      <c r="R350" s="30"/>
      <c r="S350" s="30"/>
      <c r="T350" s="30"/>
      <c r="U350" s="30"/>
      <c r="V350" s="30"/>
      <c r="W350" s="30"/>
      <c r="X350" s="30"/>
      <c r="Y350" s="30"/>
      <c r="Z350" s="30"/>
      <c r="AA350" s="30"/>
      <c r="AB350" s="30"/>
      <c r="AC350" s="30"/>
      <c r="AD350" s="30"/>
      <c r="AE350" s="30"/>
      <c r="AF350" s="33"/>
      <c r="AG350" s="33"/>
      <c r="AH350" s="33"/>
      <c r="AL350" s="6">
        <f t="shared" si="34"/>
        <v>0</v>
      </c>
      <c r="AM350" s="6">
        <f t="shared" si="35"/>
        <v>0</v>
      </c>
      <c r="AN350" s="6">
        <f t="shared" si="36"/>
        <v>0</v>
      </c>
    </row>
    <row r="351" spans="1:40">
      <c r="A351" s="32"/>
      <c r="B351" s="31"/>
      <c r="C351" s="31"/>
      <c r="D351" s="31"/>
      <c r="E351" s="31"/>
      <c r="F351" s="31"/>
      <c r="G351" s="31"/>
      <c r="H351" s="31"/>
      <c r="I351" s="31"/>
      <c r="J351" s="31"/>
      <c r="K351" s="30"/>
      <c r="L351" s="30"/>
      <c r="M351" s="30"/>
      <c r="N351" s="30"/>
      <c r="O351" s="30"/>
      <c r="P351" s="30"/>
      <c r="Q351" s="30"/>
      <c r="R351" s="30"/>
      <c r="S351" s="30"/>
      <c r="T351" s="30"/>
      <c r="U351" s="30"/>
      <c r="V351" s="30"/>
      <c r="W351" s="30"/>
      <c r="X351" s="30"/>
      <c r="Y351" s="30"/>
      <c r="Z351" s="30"/>
      <c r="AA351" s="30"/>
      <c r="AB351" s="30"/>
      <c r="AC351" s="30"/>
      <c r="AD351" s="30"/>
      <c r="AE351" s="30"/>
      <c r="AF351" s="33"/>
      <c r="AG351" s="33"/>
      <c r="AH351" s="33"/>
      <c r="AL351" s="6">
        <f t="shared" si="34"/>
        <v>0</v>
      </c>
      <c r="AM351" s="6">
        <f t="shared" si="35"/>
        <v>0</v>
      </c>
      <c r="AN351" s="6">
        <f t="shared" si="36"/>
        <v>0</v>
      </c>
    </row>
    <row r="352" spans="1:40">
      <c r="A352" s="32"/>
      <c r="B352" s="31"/>
      <c r="C352" s="31"/>
      <c r="D352" s="31"/>
      <c r="E352" s="31"/>
      <c r="F352" s="31"/>
      <c r="G352" s="31"/>
      <c r="H352" s="31"/>
      <c r="I352" s="31"/>
      <c r="J352" s="31"/>
      <c r="K352" s="30"/>
      <c r="L352" s="30"/>
      <c r="M352" s="30"/>
      <c r="N352" s="30"/>
      <c r="O352" s="30"/>
      <c r="P352" s="30"/>
      <c r="Q352" s="30"/>
      <c r="R352" s="30"/>
      <c r="S352" s="30"/>
      <c r="T352" s="30"/>
      <c r="U352" s="30"/>
      <c r="V352" s="30"/>
      <c r="W352" s="30"/>
      <c r="X352" s="30"/>
      <c r="Y352" s="30"/>
      <c r="Z352" s="30"/>
      <c r="AA352" s="30"/>
      <c r="AB352" s="30"/>
      <c r="AC352" s="30"/>
      <c r="AD352" s="30"/>
      <c r="AE352" s="30"/>
      <c r="AF352" s="33"/>
      <c r="AG352" s="33"/>
      <c r="AH352" s="33"/>
      <c r="AL352" s="6">
        <f t="shared" si="34"/>
        <v>0</v>
      </c>
      <c r="AM352" s="6">
        <f t="shared" si="35"/>
        <v>0</v>
      </c>
      <c r="AN352" s="6">
        <f t="shared" si="36"/>
        <v>0</v>
      </c>
    </row>
    <row r="353" spans="1:40">
      <c r="A353" s="32"/>
      <c r="B353" s="31"/>
      <c r="C353" s="31"/>
      <c r="D353" s="31"/>
      <c r="E353" s="31"/>
      <c r="F353" s="31"/>
      <c r="G353" s="31"/>
      <c r="H353" s="31"/>
      <c r="I353" s="31"/>
      <c r="J353" s="31"/>
      <c r="K353" s="30"/>
      <c r="L353" s="30"/>
      <c r="M353" s="30"/>
      <c r="N353" s="30"/>
      <c r="O353" s="30"/>
      <c r="P353" s="30"/>
      <c r="Q353" s="30"/>
      <c r="R353" s="30"/>
      <c r="S353" s="30"/>
      <c r="T353" s="30"/>
      <c r="U353" s="30"/>
      <c r="V353" s="30"/>
      <c r="W353" s="30"/>
      <c r="X353" s="30"/>
      <c r="Y353" s="30"/>
      <c r="Z353" s="30"/>
      <c r="AA353" s="30"/>
      <c r="AB353" s="30"/>
      <c r="AC353" s="30"/>
      <c r="AD353" s="30"/>
      <c r="AE353" s="30"/>
      <c r="AF353" s="33"/>
      <c r="AG353" s="33"/>
      <c r="AH353" s="33"/>
      <c r="AL353" s="6">
        <f t="shared" si="34"/>
        <v>0</v>
      </c>
      <c r="AM353" s="6">
        <f t="shared" si="35"/>
        <v>0</v>
      </c>
      <c r="AN353" s="6">
        <f t="shared" si="36"/>
        <v>0</v>
      </c>
    </row>
    <row r="354" spans="1:40">
      <c r="A354" s="32"/>
      <c r="B354" s="31"/>
      <c r="C354" s="31"/>
      <c r="D354" s="31"/>
      <c r="E354" s="31"/>
      <c r="F354" s="31"/>
      <c r="G354" s="31"/>
      <c r="H354" s="31"/>
      <c r="I354" s="31"/>
      <c r="J354" s="31"/>
      <c r="K354" s="30"/>
      <c r="L354" s="30"/>
      <c r="M354" s="30"/>
      <c r="N354" s="30"/>
      <c r="O354" s="30"/>
      <c r="P354" s="30"/>
      <c r="Q354" s="30"/>
      <c r="R354" s="30"/>
      <c r="S354" s="30"/>
      <c r="T354" s="30"/>
      <c r="U354" s="30"/>
      <c r="V354" s="30"/>
      <c r="W354" s="30"/>
      <c r="X354" s="30"/>
      <c r="Y354" s="30"/>
      <c r="Z354" s="30"/>
      <c r="AA354" s="30"/>
      <c r="AB354" s="30"/>
      <c r="AC354" s="30"/>
      <c r="AD354" s="30"/>
      <c r="AE354" s="30"/>
      <c r="AF354" s="33"/>
      <c r="AG354" s="33"/>
      <c r="AH354" s="33"/>
      <c r="AL354" s="6">
        <f t="shared" si="34"/>
        <v>0</v>
      </c>
      <c r="AM354" s="6">
        <f t="shared" si="35"/>
        <v>0</v>
      </c>
      <c r="AN354" s="6">
        <f t="shared" si="36"/>
        <v>0</v>
      </c>
    </row>
    <row r="355" spans="1:40">
      <c r="A355" s="32"/>
      <c r="B355" s="31"/>
      <c r="C355" s="31"/>
      <c r="D355" s="31"/>
      <c r="E355" s="31"/>
      <c r="F355" s="31"/>
      <c r="G355" s="31"/>
      <c r="H355" s="31"/>
      <c r="I355" s="31"/>
      <c r="J355" s="31"/>
      <c r="K355" s="30"/>
      <c r="L355" s="30"/>
      <c r="M355" s="30"/>
      <c r="N355" s="30"/>
      <c r="O355" s="30"/>
      <c r="P355" s="30"/>
      <c r="Q355" s="30"/>
      <c r="R355" s="30"/>
      <c r="S355" s="30"/>
      <c r="T355" s="30"/>
      <c r="U355" s="30"/>
      <c r="V355" s="30"/>
      <c r="W355" s="30"/>
      <c r="X355" s="30"/>
      <c r="Y355" s="30"/>
      <c r="Z355" s="30"/>
      <c r="AA355" s="30"/>
      <c r="AB355" s="30"/>
      <c r="AC355" s="30"/>
      <c r="AD355" s="30"/>
      <c r="AE355" s="30"/>
      <c r="AF355" s="33"/>
      <c r="AG355" s="33"/>
      <c r="AH355" s="33"/>
      <c r="AL355" s="6">
        <f t="shared" si="34"/>
        <v>0</v>
      </c>
      <c r="AM355" s="6">
        <f t="shared" si="35"/>
        <v>0</v>
      </c>
      <c r="AN355" s="6">
        <f t="shared" si="36"/>
        <v>0</v>
      </c>
    </row>
    <row r="356" spans="1:40">
      <c r="A356" s="32"/>
      <c r="B356" s="31"/>
      <c r="C356" s="31"/>
      <c r="D356" s="31"/>
      <c r="E356" s="31"/>
      <c r="F356" s="31"/>
      <c r="G356" s="31"/>
      <c r="H356" s="31"/>
      <c r="I356" s="31"/>
      <c r="J356" s="31"/>
      <c r="K356" s="30"/>
      <c r="L356" s="30"/>
      <c r="M356" s="30"/>
      <c r="N356" s="30"/>
      <c r="O356" s="30"/>
      <c r="P356" s="30"/>
      <c r="Q356" s="30"/>
      <c r="R356" s="30"/>
      <c r="S356" s="30"/>
      <c r="T356" s="30"/>
      <c r="U356" s="30"/>
      <c r="V356" s="30"/>
      <c r="W356" s="30"/>
      <c r="X356" s="30"/>
      <c r="Y356" s="30"/>
      <c r="Z356" s="30"/>
      <c r="AA356" s="30"/>
      <c r="AB356" s="30"/>
      <c r="AC356" s="30"/>
      <c r="AD356" s="30"/>
      <c r="AE356" s="30"/>
      <c r="AF356" s="33"/>
      <c r="AG356" s="33"/>
      <c r="AH356" s="33"/>
      <c r="AL356" s="6">
        <f t="shared" si="34"/>
        <v>0</v>
      </c>
      <c r="AM356" s="6">
        <f t="shared" si="35"/>
        <v>0</v>
      </c>
      <c r="AN356" s="6">
        <f t="shared" si="36"/>
        <v>0</v>
      </c>
    </row>
    <row r="357" spans="1:40">
      <c r="A357" s="32"/>
      <c r="B357" s="31"/>
      <c r="C357" s="31"/>
      <c r="D357" s="31"/>
      <c r="E357" s="31"/>
      <c r="F357" s="31"/>
      <c r="G357" s="31"/>
      <c r="H357" s="31"/>
      <c r="I357" s="31"/>
      <c r="J357" s="31"/>
      <c r="K357" s="30"/>
      <c r="L357" s="30"/>
      <c r="M357" s="30"/>
      <c r="N357" s="30"/>
      <c r="O357" s="30"/>
      <c r="P357" s="30"/>
      <c r="Q357" s="30"/>
      <c r="R357" s="30"/>
      <c r="S357" s="30"/>
      <c r="T357" s="30"/>
      <c r="U357" s="30"/>
      <c r="V357" s="30"/>
      <c r="W357" s="30"/>
      <c r="X357" s="30"/>
      <c r="Y357" s="30"/>
      <c r="Z357" s="30"/>
      <c r="AA357" s="30"/>
      <c r="AB357" s="30"/>
      <c r="AC357" s="30"/>
      <c r="AD357" s="30"/>
      <c r="AE357" s="30"/>
      <c r="AF357" s="33"/>
      <c r="AG357" s="33"/>
      <c r="AH357" s="33"/>
      <c r="AL357" s="6">
        <f t="shared" si="34"/>
        <v>0</v>
      </c>
      <c r="AM357" s="6">
        <f t="shared" si="35"/>
        <v>0</v>
      </c>
      <c r="AN357" s="6">
        <f t="shared" si="36"/>
        <v>0</v>
      </c>
    </row>
    <row r="358" spans="1:40">
      <c r="A358" s="32"/>
      <c r="B358" s="31"/>
      <c r="C358" s="31"/>
      <c r="D358" s="31"/>
      <c r="E358" s="31"/>
      <c r="F358" s="31"/>
      <c r="G358" s="31"/>
      <c r="H358" s="31"/>
      <c r="I358" s="31"/>
      <c r="J358" s="31"/>
      <c r="K358" s="30"/>
      <c r="L358" s="30"/>
      <c r="M358" s="30"/>
      <c r="N358" s="30"/>
      <c r="O358" s="30"/>
      <c r="P358" s="30"/>
      <c r="Q358" s="30"/>
      <c r="R358" s="30"/>
      <c r="S358" s="30"/>
      <c r="T358" s="30"/>
      <c r="U358" s="30"/>
      <c r="V358" s="30"/>
      <c r="W358" s="30"/>
      <c r="X358" s="30"/>
      <c r="Y358" s="30"/>
      <c r="Z358" s="30"/>
      <c r="AA358" s="30"/>
      <c r="AB358" s="30"/>
      <c r="AC358" s="30"/>
      <c r="AD358" s="30"/>
      <c r="AE358" s="30"/>
      <c r="AF358" s="33"/>
      <c r="AG358" s="33"/>
      <c r="AH358" s="33"/>
      <c r="AL358" s="6">
        <f t="shared" si="34"/>
        <v>0</v>
      </c>
      <c r="AM358" s="6">
        <f t="shared" si="35"/>
        <v>0</v>
      </c>
      <c r="AN358" s="6">
        <f t="shared" si="36"/>
        <v>0</v>
      </c>
    </row>
    <row r="359" spans="1:40">
      <c r="A359" s="32"/>
      <c r="B359" s="31"/>
      <c r="C359" s="31"/>
      <c r="D359" s="31"/>
      <c r="E359" s="31"/>
      <c r="F359" s="31"/>
      <c r="G359" s="31"/>
      <c r="H359" s="31"/>
      <c r="I359" s="31"/>
      <c r="J359" s="31"/>
      <c r="K359" s="30"/>
      <c r="L359" s="30"/>
      <c r="M359" s="30"/>
      <c r="N359" s="30"/>
      <c r="O359" s="30"/>
      <c r="P359" s="30"/>
      <c r="Q359" s="30"/>
      <c r="R359" s="30"/>
      <c r="S359" s="30"/>
      <c r="T359" s="30"/>
      <c r="U359" s="30"/>
      <c r="V359" s="30"/>
      <c r="W359" s="30"/>
      <c r="X359" s="30"/>
      <c r="Y359" s="30"/>
      <c r="Z359" s="30"/>
      <c r="AA359" s="30"/>
      <c r="AB359" s="30"/>
      <c r="AC359" s="30"/>
      <c r="AD359" s="30"/>
      <c r="AE359" s="30"/>
      <c r="AF359" s="33"/>
      <c r="AG359" s="33"/>
      <c r="AH359" s="33"/>
      <c r="AL359" s="6">
        <f t="shared" si="34"/>
        <v>0</v>
      </c>
      <c r="AM359" s="6">
        <f t="shared" si="35"/>
        <v>0</v>
      </c>
      <c r="AN359" s="6">
        <f t="shared" si="36"/>
        <v>0</v>
      </c>
    </row>
    <row r="360" spans="1:40">
      <c r="A360" s="32"/>
      <c r="B360" s="31"/>
      <c r="C360" s="31"/>
      <c r="D360" s="31"/>
      <c r="E360" s="31"/>
      <c r="F360" s="31"/>
      <c r="G360" s="31"/>
      <c r="H360" s="31"/>
      <c r="I360" s="31"/>
      <c r="J360" s="31"/>
      <c r="K360" s="30"/>
      <c r="L360" s="30"/>
      <c r="M360" s="30"/>
      <c r="N360" s="30"/>
      <c r="O360" s="30"/>
      <c r="P360" s="30"/>
      <c r="Q360" s="30"/>
      <c r="R360" s="30"/>
      <c r="S360" s="30"/>
      <c r="T360" s="30"/>
      <c r="U360" s="30"/>
      <c r="V360" s="30"/>
      <c r="W360" s="30"/>
      <c r="X360" s="30"/>
      <c r="Y360" s="30"/>
      <c r="Z360" s="30"/>
      <c r="AA360" s="30"/>
      <c r="AB360" s="30"/>
      <c r="AC360" s="30"/>
      <c r="AD360" s="30"/>
      <c r="AE360" s="30"/>
      <c r="AF360" s="33"/>
      <c r="AG360" s="33"/>
      <c r="AH360" s="33"/>
      <c r="AL360" s="6">
        <f t="shared" si="34"/>
        <v>0</v>
      </c>
      <c r="AM360" s="6">
        <f t="shared" si="35"/>
        <v>0</v>
      </c>
      <c r="AN360" s="6">
        <f t="shared" si="36"/>
        <v>0</v>
      </c>
    </row>
    <row r="361" spans="1:40">
      <c r="A361" s="32"/>
      <c r="B361" s="31"/>
      <c r="C361" s="31"/>
      <c r="D361" s="31"/>
      <c r="E361" s="31"/>
      <c r="F361" s="31"/>
      <c r="G361" s="31"/>
      <c r="H361" s="31"/>
      <c r="I361" s="31"/>
      <c r="J361" s="31"/>
      <c r="K361" s="30"/>
      <c r="L361" s="30"/>
      <c r="M361" s="30"/>
      <c r="N361" s="30"/>
      <c r="O361" s="30"/>
      <c r="P361" s="30"/>
      <c r="Q361" s="30"/>
      <c r="R361" s="30"/>
      <c r="S361" s="30"/>
      <c r="T361" s="30"/>
      <c r="U361" s="30"/>
      <c r="V361" s="30"/>
      <c r="W361" s="30"/>
      <c r="X361" s="30"/>
      <c r="Y361" s="30"/>
      <c r="Z361" s="30"/>
      <c r="AA361" s="30"/>
      <c r="AB361" s="30"/>
      <c r="AC361" s="30"/>
      <c r="AD361" s="30"/>
      <c r="AE361" s="30"/>
      <c r="AF361" s="33"/>
      <c r="AG361" s="33"/>
      <c r="AH361" s="33"/>
      <c r="AL361" s="6">
        <f t="shared" si="34"/>
        <v>0</v>
      </c>
      <c r="AM361" s="6">
        <f t="shared" si="35"/>
        <v>0</v>
      </c>
      <c r="AN361" s="6">
        <f t="shared" si="36"/>
        <v>0</v>
      </c>
    </row>
    <row r="362" spans="1:40">
      <c r="A362" s="32"/>
      <c r="B362" s="31"/>
      <c r="C362" s="31"/>
      <c r="D362" s="31"/>
      <c r="E362" s="31"/>
      <c r="F362" s="31"/>
      <c r="G362" s="31"/>
      <c r="H362" s="31"/>
      <c r="I362" s="31"/>
      <c r="J362" s="31"/>
      <c r="K362" s="30"/>
      <c r="L362" s="30"/>
      <c r="M362" s="30"/>
      <c r="N362" s="30"/>
      <c r="O362" s="30"/>
      <c r="P362" s="30"/>
      <c r="Q362" s="30"/>
      <c r="R362" s="30"/>
      <c r="S362" s="30"/>
      <c r="T362" s="30"/>
      <c r="U362" s="30"/>
      <c r="V362" s="30"/>
      <c r="W362" s="30"/>
      <c r="X362" s="30"/>
      <c r="Y362" s="30"/>
      <c r="Z362" s="30"/>
      <c r="AA362" s="30"/>
      <c r="AB362" s="30"/>
      <c r="AC362" s="30"/>
      <c r="AD362" s="30"/>
      <c r="AE362" s="30"/>
      <c r="AF362" s="33"/>
      <c r="AG362" s="33"/>
      <c r="AH362" s="33"/>
      <c r="AL362" s="6">
        <f t="shared" si="34"/>
        <v>0</v>
      </c>
      <c r="AM362" s="6">
        <f t="shared" si="35"/>
        <v>0</v>
      </c>
      <c r="AN362" s="6">
        <f t="shared" si="36"/>
        <v>0</v>
      </c>
    </row>
    <row r="363" spans="1:40">
      <c r="A363" s="32"/>
      <c r="B363" s="31"/>
      <c r="C363" s="31"/>
      <c r="D363" s="31"/>
      <c r="E363" s="31"/>
      <c r="F363" s="31"/>
      <c r="G363" s="31"/>
      <c r="H363" s="31"/>
      <c r="I363" s="31"/>
      <c r="J363" s="31"/>
      <c r="K363" s="30"/>
      <c r="L363" s="30"/>
      <c r="M363" s="30"/>
      <c r="N363" s="30"/>
      <c r="O363" s="30"/>
      <c r="P363" s="30"/>
      <c r="Q363" s="30"/>
      <c r="R363" s="30"/>
      <c r="S363" s="30"/>
      <c r="T363" s="30"/>
      <c r="U363" s="30"/>
      <c r="V363" s="30"/>
      <c r="W363" s="30"/>
      <c r="X363" s="30"/>
      <c r="Y363" s="30"/>
      <c r="Z363" s="30"/>
      <c r="AA363" s="30"/>
      <c r="AB363" s="30"/>
      <c r="AC363" s="30"/>
      <c r="AD363" s="30"/>
      <c r="AE363" s="30"/>
      <c r="AF363" s="33"/>
      <c r="AG363" s="33"/>
      <c r="AH363" s="33"/>
    </row>
    <row r="364" spans="1:40">
      <c r="A364" s="32"/>
      <c r="B364" s="31"/>
      <c r="C364" s="31"/>
      <c r="D364" s="31"/>
      <c r="E364" s="31"/>
      <c r="F364" s="31"/>
      <c r="G364" s="31"/>
      <c r="H364" s="31"/>
      <c r="I364" s="31"/>
      <c r="J364" s="31"/>
      <c r="K364" s="30"/>
      <c r="L364" s="30"/>
      <c r="M364" s="30"/>
      <c r="N364" s="30"/>
      <c r="O364" s="30"/>
      <c r="P364" s="30"/>
      <c r="Q364" s="30"/>
      <c r="R364" s="30"/>
      <c r="S364" s="30"/>
      <c r="T364" s="30"/>
      <c r="U364" s="30"/>
      <c r="V364" s="30"/>
      <c r="W364" s="30"/>
      <c r="X364" s="30"/>
      <c r="Y364" s="30"/>
      <c r="Z364" s="30"/>
      <c r="AA364" s="30"/>
      <c r="AB364" s="30"/>
      <c r="AC364" s="30"/>
      <c r="AD364" s="30"/>
      <c r="AE364" s="30"/>
      <c r="AF364" s="33"/>
      <c r="AG364" s="33"/>
      <c r="AH364" s="33"/>
    </row>
    <row r="365" spans="1:40">
      <c r="A365" s="32"/>
      <c r="B365" s="31"/>
      <c r="C365" s="31"/>
      <c r="D365" s="31"/>
      <c r="E365" s="31"/>
      <c r="F365" s="31"/>
      <c r="G365" s="31"/>
      <c r="H365" s="31"/>
      <c r="I365" s="31"/>
      <c r="J365" s="31"/>
      <c r="K365" s="30"/>
      <c r="L365" s="30"/>
      <c r="M365" s="30"/>
      <c r="N365" s="30"/>
      <c r="O365" s="30"/>
      <c r="P365" s="30"/>
      <c r="Q365" s="30"/>
      <c r="R365" s="30"/>
      <c r="S365" s="30"/>
      <c r="T365" s="30"/>
      <c r="U365" s="30"/>
      <c r="V365" s="30"/>
      <c r="W365" s="30"/>
      <c r="X365" s="30"/>
      <c r="Y365" s="30"/>
      <c r="Z365" s="30"/>
      <c r="AA365" s="30"/>
      <c r="AB365" s="30"/>
      <c r="AC365" s="30"/>
      <c r="AD365" s="30"/>
      <c r="AE365" s="30"/>
      <c r="AF365" s="33"/>
      <c r="AG365" s="33"/>
      <c r="AH365" s="33"/>
    </row>
    <row r="366" spans="1:40">
      <c r="A366" s="32"/>
      <c r="B366" s="31"/>
      <c r="C366" s="31"/>
      <c r="D366" s="31"/>
      <c r="E366" s="31"/>
      <c r="F366" s="31"/>
      <c r="G366" s="31"/>
      <c r="H366" s="82"/>
      <c r="I366" s="82"/>
      <c r="J366" s="82"/>
      <c r="K366" s="30"/>
      <c r="L366" s="30"/>
      <c r="M366" s="30"/>
      <c r="N366" s="30"/>
      <c r="O366" s="30"/>
      <c r="P366" s="30"/>
      <c r="Q366" s="30"/>
      <c r="R366" s="30"/>
      <c r="S366" s="30"/>
      <c r="T366" s="30"/>
      <c r="U366" s="30"/>
      <c r="V366" s="30"/>
      <c r="W366" s="30"/>
      <c r="X366" s="30"/>
      <c r="Y366" s="30"/>
      <c r="Z366" s="30"/>
      <c r="AA366" s="30"/>
      <c r="AB366" s="30"/>
      <c r="AC366" s="30"/>
      <c r="AD366" s="30"/>
      <c r="AE366" s="30"/>
      <c r="AF366" s="33"/>
      <c r="AG366" s="33"/>
      <c r="AH366" s="33"/>
    </row>
    <row r="367" spans="1:40">
      <c r="A367" s="32"/>
      <c r="B367" s="31"/>
      <c r="C367" s="31"/>
      <c r="D367" s="31"/>
      <c r="E367" s="31"/>
      <c r="F367" s="31"/>
      <c r="G367" s="31"/>
      <c r="H367" s="82"/>
      <c r="I367" s="82"/>
      <c r="J367" s="82"/>
      <c r="K367" s="30"/>
      <c r="L367" s="30"/>
      <c r="M367" s="30"/>
      <c r="N367" s="30"/>
      <c r="O367" s="30"/>
      <c r="P367" s="30"/>
      <c r="Q367" s="30"/>
      <c r="R367" s="30"/>
      <c r="S367" s="30"/>
      <c r="T367" s="30"/>
      <c r="U367" s="30"/>
      <c r="V367" s="30"/>
      <c r="W367" s="30"/>
      <c r="X367" s="30"/>
      <c r="Y367" s="30"/>
      <c r="Z367" s="30"/>
      <c r="AA367" s="30"/>
      <c r="AB367" s="30"/>
      <c r="AC367" s="30"/>
      <c r="AD367" s="30"/>
      <c r="AE367" s="30"/>
      <c r="AF367" s="33"/>
      <c r="AG367" s="33"/>
      <c r="AH367" s="33"/>
    </row>
    <row r="368" spans="1:40">
      <c r="A368" s="32"/>
      <c r="B368" s="31"/>
      <c r="C368" s="31"/>
      <c r="D368" s="31"/>
      <c r="E368" s="31"/>
      <c r="F368" s="31"/>
      <c r="G368" s="31"/>
      <c r="H368" s="82"/>
      <c r="I368" s="82"/>
      <c r="J368" s="82"/>
      <c r="K368" s="30"/>
      <c r="L368" s="30"/>
      <c r="M368" s="30"/>
      <c r="N368" s="30"/>
      <c r="O368" s="30"/>
      <c r="P368" s="30"/>
      <c r="Q368" s="30"/>
      <c r="R368" s="30"/>
      <c r="S368" s="30"/>
      <c r="T368" s="30"/>
      <c r="U368" s="30"/>
      <c r="V368" s="30"/>
      <c r="W368" s="30"/>
      <c r="X368" s="30"/>
      <c r="Y368" s="30"/>
      <c r="Z368" s="30"/>
      <c r="AA368" s="30"/>
      <c r="AB368" s="30"/>
      <c r="AC368" s="30"/>
      <c r="AD368" s="30"/>
      <c r="AE368" s="30"/>
      <c r="AF368" s="33"/>
      <c r="AG368" s="33"/>
      <c r="AH368" s="33"/>
    </row>
    <row r="369" spans="1:34">
      <c r="A369" s="32"/>
      <c r="B369" s="31"/>
      <c r="C369" s="31"/>
      <c r="D369" s="31"/>
      <c r="E369" s="31"/>
      <c r="F369" s="31"/>
      <c r="G369" s="31"/>
      <c r="H369" s="82"/>
      <c r="I369" s="82"/>
      <c r="J369" s="82"/>
      <c r="K369" s="30"/>
      <c r="L369" s="30"/>
      <c r="M369" s="30"/>
      <c r="N369" s="30"/>
      <c r="O369" s="30"/>
      <c r="P369" s="30"/>
      <c r="Q369" s="30"/>
      <c r="R369" s="30"/>
      <c r="S369" s="30"/>
      <c r="T369" s="30"/>
      <c r="U369" s="30"/>
      <c r="V369" s="30"/>
      <c r="W369" s="30"/>
      <c r="X369" s="30"/>
      <c r="Y369" s="30"/>
      <c r="Z369" s="30"/>
      <c r="AA369" s="30"/>
      <c r="AB369" s="30"/>
      <c r="AC369" s="30"/>
      <c r="AD369" s="30"/>
      <c r="AE369" s="30"/>
      <c r="AF369" s="33"/>
      <c r="AG369" s="33"/>
      <c r="AH369" s="33"/>
    </row>
    <row r="370" spans="1:34">
      <c r="A370" s="32"/>
      <c r="B370" s="31"/>
      <c r="C370" s="31"/>
      <c r="D370" s="31"/>
      <c r="E370" s="31"/>
      <c r="F370" s="31"/>
      <c r="G370" s="31"/>
      <c r="H370" s="82"/>
      <c r="I370" s="82"/>
      <c r="J370" s="82"/>
      <c r="K370" s="30"/>
      <c r="L370" s="30"/>
      <c r="M370" s="30"/>
      <c r="N370" s="30"/>
      <c r="O370" s="30"/>
      <c r="P370" s="30"/>
      <c r="Q370" s="30"/>
      <c r="R370" s="30"/>
      <c r="S370" s="30"/>
      <c r="T370" s="30"/>
      <c r="U370" s="30"/>
      <c r="V370" s="30"/>
      <c r="W370" s="30"/>
      <c r="X370" s="30"/>
      <c r="Y370" s="30"/>
      <c r="Z370" s="30"/>
      <c r="AA370" s="30"/>
      <c r="AB370" s="30"/>
      <c r="AC370" s="30"/>
      <c r="AD370" s="30"/>
      <c r="AE370" s="30"/>
      <c r="AF370" s="33"/>
      <c r="AG370" s="33"/>
      <c r="AH370" s="33"/>
    </row>
    <row r="371" spans="1:34">
      <c r="A371" s="32"/>
      <c r="B371" s="31"/>
      <c r="C371" s="31"/>
      <c r="D371" s="31"/>
      <c r="E371" s="31"/>
      <c r="F371" s="31"/>
      <c r="G371" s="31"/>
      <c r="H371" s="82"/>
      <c r="I371" s="82"/>
      <c r="J371" s="82"/>
      <c r="K371" s="30"/>
      <c r="L371" s="30"/>
      <c r="M371" s="30"/>
      <c r="N371" s="30"/>
      <c r="O371" s="30"/>
      <c r="P371" s="30"/>
      <c r="Q371" s="30"/>
      <c r="R371" s="30"/>
      <c r="S371" s="30"/>
      <c r="T371" s="30"/>
      <c r="U371" s="30"/>
      <c r="V371" s="30"/>
      <c r="W371" s="30"/>
      <c r="X371" s="30"/>
      <c r="Y371" s="30"/>
      <c r="Z371" s="30"/>
      <c r="AA371" s="30"/>
      <c r="AB371" s="30"/>
      <c r="AC371" s="30"/>
      <c r="AD371" s="30"/>
      <c r="AE371" s="30"/>
      <c r="AF371" s="33"/>
      <c r="AG371" s="33"/>
      <c r="AH371" s="33"/>
    </row>
    <row r="372" spans="1:34">
      <c r="A372" s="32"/>
      <c r="B372" s="31"/>
      <c r="C372" s="31"/>
      <c r="D372" s="31"/>
      <c r="E372" s="31"/>
      <c r="F372" s="31"/>
      <c r="G372" s="31"/>
      <c r="H372" s="82"/>
      <c r="I372" s="82"/>
      <c r="J372" s="82"/>
      <c r="K372" s="30"/>
      <c r="L372" s="30"/>
      <c r="M372" s="30"/>
      <c r="N372" s="30"/>
      <c r="O372" s="30"/>
      <c r="P372" s="30"/>
      <c r="Q372" s="30"/>
      <c r="R372" s="30"/>
      <c r="S372" s="30"/>
      <c r="T372" s="30"/>
      <c r="U372" s="30"/>
      <c r="V372" s="30"/>
      <c r="W372" s="30"/>
      <c r="X372" s="30"/>
      <c r="Y372" s="30"/>
      <c r="Z372" s="30"/>
      <c r="AA372" s="30"/>
      <c r="AB372" s="30"/>
      <c r="AC372" s="30"/>
      <c r="AD372" s="30"/>
      <c r="AE372" s="30"/>
      <c r="AF372" s="33"/>
      <c r="AG372" s="33"/>
      <c r="AH372" s="33"/>
    </row>
    <row r="373" spans="1:34">
      <c r="A373" s="32"/>
      <c r="B373" s="31"/>
      <c r="C373" s="31"/>
      <c r="D373" s="31"/>
      <c r="E373" s="31"/>
      <c r="F373" s="31"/>
      <c r="G373" s="31"/>
      <c r="H373" s="82"/>
      <c r="I373" s="82"/>
      <c r="J373" s="82"/>
      <c r="K373" s="30"/>
      <c r="L373" s="30"/>
      <c r="M373" s="30"/>
      <c r="N373" s="30"/>
      <c r="O373" s="30"/>
      <c r="P373" s="30"/>
      <c r="Q373" s="30"/>
      <c r="R373" s="30"/>
      <c r="S373" s="30"/>
      <c r="T373" s="30"/>
      <c r="U373" s="30"/>
      <c r="V373" s="30"/>
      <c r="W373" s="30"/>
      <c r="X373" s="30"/>
      <c r="Y373" s="30"/>
      <c r="Z373" s="30"/>
      <c r="AA373" s="30"/>
      <c r="AB373" s="30"/>
      <c r="AC373" s="30"/>
      <c r="AD373" s="30"/>
      <c r="AE373" s="30"/>
      <c r="AF373" s="33"/>
      <c r="AG373" s="33"/>
      <c r="AH373" s="33"/>
    </row>
    <row r="374" spans="1:34">
      <c r="A374" s="32"/>
      <c r="B374" s="31"/>
      <c r="C374" s="31"/>
      <c r="D374" s="31"/>
      <c r="E374" s="31"/>
      <c r="F374" s="31"/>
      <c r="G374" s="31"/>
      <c r="H374" s="82"/>
      <c r="I374" s="82"/>
      <c r="J374" s="82"/>
      <c r="K374" s="30"/>
      <c r="L374" s="30"/>
      <c r="M374" s="30"/>
      <c r="N374" s="30"/>
      <c r="O374" s="30"/>
      <c r="P374" s="30"/>
      <c r="Q374" s="30"/>
      <c r="R374" s="30"/>
      <c r="S374" s="30"/>
      <c r="T374" s="30"/>
      <c r="U374" s="30"/>
      <c r="V374" s="30"/>
      <c r="W374" s="30"/>
      <c r="X374" s="30"/>
      <c r="Y374" s="30"/>
      <c r="Z374" s="30"/>
      <c r="AA374" s="30"/>
      <c r="AB374" s="30"/>
      <c r="AC374" s="30"/>
      <c r="AD374" s="30"/>
      <c r="AE374" s="30"/>
      <c r="AF374" s="33"/>
      <c r="AG374" s="33"/>
      <c r="AH374" s="33"/>
    </row>
    <row r="375" spans="1:34">
      <c r="A375" s="32"/>
      <c r="B375" s="31"/>
      <c r="C375" s="31"/>
      <c r="D375" s="31"/>
      <c r="E375" s="31"/>
      <c r="F375" s="31"/>
      <c r="G375" s="31"/>
      <c r="H375" s="82"/>
      <c r="I375" s="82"/>
      <c r="J375" s="82"/>
      <c r="K375" s="30"/>
      <c r="L375" s="30"/>
      <c r="M375" s="30"/>
      <c r="N375" s="30"/>
      <c r="O375" s="30"/>
      <c r="P375" s="30"/>
      <c r="Q375" s="30"/>
      <c r="R375" s="30"/>
      <c r="S375" s="30"/>
      <c r="T375" s="30"/>
      <c r="U375" s="30"/>
      <c r="V375" s="30"/>
      <c r="W375" s="30"/>
      <c r="X375" s="30"/>
      <c r="Y375" s="30"/>
      <c r="Z375" s="30"/>
      <c r="AA375" s="30"/>
      <c r="AB375" s="30"/>
      <c r="AC375" s="30"/>
      <c r="AD375" s="30"/>
      <c r="AE375" s="30"/>
      <c r="AF375" s="33"/>
      <c r="AG375" s="33"/>
      <c r="AH375" s="33"/>
    </row>
    <row r="376" spans="1:34">
      <c r="A376" s="32"/>
      <c r="B376" s="31"/>
      <c r="C376" s="31"/>
      <c r="D376" s="31"/>
      <c r="E376" s="31"/>
      <c r="F376" s="31"/>
      <c r="G376" s="31"/>
      <c r="H376" s="82"/>
      <c r="I376" s="82"/>
      <c r="J376" s="82"/>
      <c r="K376" s="30"/>
      <c r="L376" s="30"/>
      <c r="M376" s="30"/>
      <c r="N376" s="30"/>
      <c r="O376" s="30"/>
      <c r="P376" s="30"/>
      <c r="Q376" s="30"/>
      <c r="R376" s="30"/>
      <c r="S376" s="30"/>
      <c r="T376" s="30"/>
      <c r="U376" s="30"/>
      <c r="V376" s="30"/>
      <c r="W376" s="30"/>
      <c r="X376" s="30"/>
      <c r="Y376" s="30"/>
      <c r="Z376" s="30"/>
      <c r="AA376" s="30"/>
      <c r="AB376" s="30"/>
      <c r="AC376" s="30"/>
      <c r="AD376" s="30"/>
      <c r="AE376" s="30"/>
      <c r="AF376" s="33"/>
      <c r="AG376" s="33"/>
      <c r="AH376" s="33"/>
    </row>
    <row r="377" spans="1:34">
      <c r="A377" s="32"/>
      <c r="B377" s="31"/>
      <c r="C377" s="31"/>
      <c r="D377" s="31"/>
      <c r="E377" s="31"/>
      <c r="F377" s="31"/>
      <c r="G377" s="31"/>
      <c r="H377" s="82"/>
      <c r="I377" s="82"/>
      <c r="J377" s="82"/>
      <c r="K377" s="30"/>
      <c r="L377" s="30"/>
      <c r="M377" s="30"/>
      <c r="N377" s="30"/>
      <c r="O377" s="30"/>
      <c r="P377" s="30"/>
      <c r="Q377" s="30"/>
      <c r="R377" s="30"/>
      <c r="S377" s="30"/>
      <c r="T377" s="30"/>
      <c r="U377" s="30"/>
      <c r="V377" s="30"/>
      <c r="W377" s="30"/>
      <c r="X377" s="30"/>
      <c r="Y377" s="30"/>
      <c r="Z377" s="30"/>
      <c r="AA377" s="30"/>
      <c r="AB377" s="30"/>
      <c r="AC377" s="30"/>
      <c r="AD377" s="30"/>
      <c r="AE377" s="30"/>
      <c r="AF377" s="33"/>
      <c r="AG377" s="33"/>
      <c r="AH377" s="33"/>
    </row>
    <row r="378" spans="1:34">
      <c r="A378" s="32"/>
      <c r="B378" s="31"/>
      <c r="C378" s="31"/>
      <c r="D378" s="31"/>
      <c r="E378" s="31"/>
      <c r="F378" s="31"/>
      <c r="G378" s="31"/>
      <c r="H378" s="82"/>
      <c r="I378" s="82"/>
      <c r="J378" s="82"/>
      <c r="K378" s="30"/>
      <c r="L378" s="30"/>
      <c r="M378" s="30"/>
      <c r="N378" s="30"/>
      <c r="O378" s="30"/>
      <c r="P378" s="30"/>
      <c r="Q378" s="30"/>
      <c r="R378" s="30"/>
      <c r="S378" s="30"/>
      <c r="T378" s="30"/>
      <c r="U378" s="30"/>
      <c r="V378" s="30"/>
      <c r="W378" s="30"/>
      <c r="X378" s="30"/>
      <c r="Y378" s="30"/>
      <c r="Z378" s="30"/>
      <c r="AA378" s="30"/>
      <c r="AB378" s="30"/>
      <c r="AC378" s="30"/>
      <c r="AD378" s="30"/>
      <c r="AE378" s="30"/>
      <c r="AF378" s="33"/>
      <c r="AG378" s="33"/>
      <c r="AH378" s="33"/>
    </row>
    <row r="379" spans="1:34">
      <c r="A379" s="32"/>
      <c r="B379" s="31"/>
      <c r="C379" s="31"/>
      <c r="D379" s="31"/>
      <c r="E379" s="31"/>
      <c r="F379" s="31"/>
      <c r="G379" s="31"/>
      <c r="H379" s="82"/>
      <c r="I379" s="82"/>
      <c r="J379" s="82"/>
      <c r="K379" s="30"/>
      <c r="L379" s="30"/>
      <c r="M379" s="30"/>
      <c r="N379" s="30"/>
      <c r="O379" s="30"/>
      <c r="P379" s="30"/>
      <c r="Q379" s="30"/>
      <c r="R379" s="30"/>
      <c r="S379" s="30"/>
      <c r="T379" s="30"/>
      <c r="U379" s="30"/>
      <c r="V379" s="30"/>
      <c r="W379" s="30"/>
      <c r="X379" s="30"/>
      <c r="Y379" s="30"/>
      <c r="Z379" s="30"/>
      <c r="AA379" s="30"/>
      <c r="AB379" s="30"/>
      <c r="AC379" s="30"/>
      <c r="AD379" s="30"/>
      <c r="AE379" s="30"/>
      <c r="AF379" s="33"/>
      <c r="AG379" s="33"/>
      <c r="AH379" s="33"/>
    </row>
    <row r="380" spans="1:34">
      <c r="A380" s="32"/>
      <c r="B380" s="31"/>
      <c r="C380" s="31"/>
      <c r="D380" s="31"/>
      <c r="E380" s="31"/>
      <c r="F380" s="31"/>
      <c r="G380" s="31"/>
      <c r="H380" s="82"/>
      <c r="I380" s="82"/>
      <c r="J380" s="82"/>
      <c r="AF380" s="33"/>
      <c r="AG380" s="33"/>
      <c r="AH380" s="33"/>
    </row>
    <row r="381" spans="1:34">
      <c r="A381" s="32"/>
      <c r="B381" s="31"/>
      <c r="C381" s="31"/>
      <c r="D381" s="31"/>
      <c r="E381" s="31"/>
      <c r="F381" s="31"/>
      <c r="G381" s="31"/>
      <c r="H381" s="82"/>
      <c r="I381" s="82"/>
      <c r="J381" s="82"/>
      <c r="AF381" s="33"/>
      <c r="AG381" s="33"/>
      <c r="AH381" s="33"/>
    </row>
    <row r="382" spans="1:34">
      <c r="A382" s="32"/>
      <c r="B382" s="31"/>
      <c r="C382" s="31"/>
      <c r="D382" s="31"/>
      <c r="E382" s="31"/>
      <c r="F382" s="31"/>
      <c r="G382" s="31"/>
      <c r="H382" s="82"/>
      <c r="I382" s="82"/>
      <c r="J382" s="82"/>
      <c r="AF382" s="33"/>
      <c r="AG382" s="33"/>
      <c r="AH382" s="33"/>
    </row>
    <row r="383" spans="1:34">
      <c r="A383" s="32"/>
      <c r="B383" s="31"/>
      <c r="C383" s="31"/>
      <c r="D383" s="31"/>
      <c r="E383" s="31"/>
      <c r="F383" s="31"/>
      <c r="G383" s="31"/>
      <c r="H383" s="82"/>
      <c r="I383" s="82"/>
      <c r="J383" s="82"/>
      <c r="AF383" s="33"/>
      <c r="AG383" s="33"/>
      <c r="AH383" s="33"/>
    </row>
    <row r="384" spans="1:34">
      <c r="A384" s="32"/>
      <c r="B384" s="31"/>
      <c r="C384" s="31"/>
      <c r="D384" s="31"/>
      <c r="E384" s="31"/>
      <c r="F384" s="31"/>
      <c r="G384" s="31"/>
      <c r="H384" s="82"/>
      <c r="I384" s="82"/>
      <c r="J384" s="82"/>
      <c r="AF384" s="33"/>
      <c r="AG384" s="33"/>
      <c r="AH384" s="33"/>
    </row>
    <row r="385" spans="1:34">
      <c r="A385" s="32"/>
      <c r="B385" s="31"/>
      <c r="C385" s="31"/>
      <c r="D385" s="31"/>
      <c r="E385" s="31"/>
      <c r="F385" s="31"/>
      <c r="G385" s="31"/>
      <c r="H385" s="82"/>
      <c r="I385" s="82"/>
      <c r="J385" s="82"/>
      <c r="AF385" s="33"/>
      <c r="AG385" s="33"/>
      <c r="AH385" s="33"/>
    </row>
    <row r="386" spans="1:34">
      <c r="A386" s="32"/>
      <c r="B386" s="31"/>
      <c r="C386" s="31"/>
      <c r="D386" s="31"/>
      <c r="E386" s="31"/>
      <c r="F386" s="31"/>
      <c r="G386" s="31"/>
      <c r="H386" s="82"/>
      <c r="I386" s="82"/>
      <c r="J386" s="82"/>
      <c r="AF386" s="33"/>
      <c r="AG386" s="33"/>
      <c r="AH386" s="33"/>
    </row>
    <row r="387" spans="1:34">
      <c r="A387" s="32"/>
      <c r="B387" s="31"/>
      <c r="C387" s="31"/>
      <c r="D387" s="31"/>
      <c r="E387" s="31"/>
      <c r="F387" s="31"/>
      <c r="G387" s="31"/>
      <c r="H387" s="82"/>
      <c r="I387" s="82"/>
      <c r="J387" s="82"/>
      <c r="AF387" s="33"/>
      <c r="AG387" s="33"/>
      <c r="AH387" s="33"/>
    </row>
    <row r="388" spans="1:34">
      <c r="A388" s="32"/>
      <c r="B388" s="31"/>
      <c r="C388" s="31"/>
      <c r="D388" s="31"/>
      <c r="E388" s="31"/>
      <c r="F388" s="31"/>
      <c r="G388" s="31"/>
      <c r="H388" s="82"/>
      <c r="I388" s="82"/>
      <c r="J388" s="82"/>
      <c r="AF388" s="33"/>
      <c r="AG388" s="33"/>
      <c r="AH388" s="33"/>
    </row>
    <row r="389" spans="1:34">
      <c r="A389" s="32"/>
      <c r="B389" s="31"/>
      <c r="C389" s="31"/>
      <c r="D389" s="31"/>
      <c r="E389" s="31"/>
      <c r="F389" s="31"/>
      <c r="G389" s="31"/>
      <c r="H389" s="82"/>
      <c r="I389" s="82"/>
      <c r="J389" s="82"/>
      <c r="AF389" s="33"/>
      <c r="AG389" s="33"/>
      <c r="AH389" s="33"/>
    </row>
    <row r="390" spans="1:34">
      <c r="A390" s="32"/>
      <c r="B390" s="31"/>
      <c r="C390" s="31"/>
      <c r="D390" s="31"/>
      <c r="E390" s="31"/>
      <c r="F390" s="31"/>
      <c r="G390" s="31"/>
      <c r="H390" s="82"/>
      <c r="I390" s="82"/>
      <c r="J390" s="82"/>
      <c r="AF390" s="33"/>
      <c r="AG390" s="33"/>
      <c r="AH390" s="33"/>
    </row>
    <row r="391" spans="1:34">
      <c r="A391" s="32"/>
      <c r="B391" s="31"/>
      <c r="C391" s="31"/>
      <c r="D391" s="31"/>
      <c r="E391" s="31"/>
      <c r="F391" s="31"/>
      <c r="G391" s="31"/>
      <c r="H391" s="82"/>
      <c r="I391" s="82"/>
      <c r="J391" s="82"/>
      <c r="AF391" s="33"/>
      <c r="AG391" s="33"/>
      <c r="AH391" s="33"/>
    </row>
    <row r="392" spans="1:34">
      <c r="A392" s="32"/>
      <c r="B392" s="31"/>
      <c r="C392" s="31"/>
      <c r="D392" s="31"/>
      <c r="E392" s="31"/>
      <c r="F392" s="31"/>
      <c r="G392" s="31"/>
      <c r="H392" s="82"/>
      <c r="I392" s="82"/>
      <c r="J392" s="82"/>
      <c r="AF392" s="33"/>
      <c r="AG392" s="33"/>
      <c r="AH392" s="33"/>
    </row>
    <row r="393" spans="1:34">
      <c r="A393" s="32"/>
      <c r="B393" s="31"/>
      <c r="C393" s="31"/>
      <c r="D393" s="31"/>
      <c r="E393" s="31"/>
      <c r="F393" s="31"/>
      <c r="G393" s="31"/>
      <c r="H393" s="82"/>
      <c r="I393" s="82"/>
      <c r="J393" s="82"/>
      <c r="AF393" s="33"/>
      <c r="AG393" s="33"/>
      <c r="AH393" s="33"/>
    </row>
    <row r="394" spans="1:34">
      <c r="A394" s="32"/>
      <c r="B394" s="31"/>
      <c r="C394" s="31"/>
      <c r="D394" s="31"/>
      <c r="E394" s="31"/>
      <c r="F394" s="31"/>
      <c r="G394" s="31"/>
      <c r="H394" s="82"/>
      <c r="I394" s="82"/>
      <c r="J394" s="82"/>
      <c r="AF394" s="33"/>
      <c r="AG394" s="33"/>
      <c r="AH394" s="33"/>
    </row>
    <row r="395" spans="1:34">
      <c r="A395" s="32"/>
      <c r="B395" s="31"/>
      <c r="C395" s="31"/>
      <c r="D395" s="31"/>
      <c r="E395" s="31"/>
      <c r="F395" s="31"/>
      <c r="G395" s="31"/>
      <c r="H395" s="82"/>
      <c r="I395" s="82"/>
      <c r="J395" s="82"/>
      <c r="AF395" s="33"/>
      <c r="AG395" s="33"/>
      <c r="AH395" s="33"/>
    </row>
    <row r="396" spans="1:34">
      <c r="A396" s="32"/>
      <c r="B396" s="31"/>
      <c r="C396" s="31"/>
      <c r="D396" s="31"/>
      <c r="E396" s="31"/>
      <c r="F396" s="31"/>
      <c r="G396" s="31"/>
      <c r="H396" s="82"/>
      <c r="I396" s="82"/>
      <c r="J396" s="82"/>
      <c r="AF396" s="33"/>
      <c r="AG396" s="33"/>
      <c r="AH396" s="33"/>
    </row>
    <row r="397" spans="1:34">
      <c r="A397" s="32"/>
      <c r="B397" s="31"/>
      <c r="C397" s="31"/>
      <c r="D397" s="31"/>
      <c r="E397" s="31"/>
      <c r="F397" s="31"/>
      <c r="G397" s="31"/>
      <c r="H397" s="82"/>
      <c r="I397" s="82"/>
      <c r="J397" s="82"/>
      <c r="AF397" s="33"/>
      <c r="AG397" s="33"/>
      <c r="AH397" s="33"/>
    </row>
    <row r="398" spans="1:34">
      <c r="A398" s="32"/>
      <c r="B398" s="31"/>
      <c r="C398" s="31"/>
      <c r="D398" s="31"/>
      <c r="E398" s="31"/>
      <c r="F398" s="31"/>
      <c r="G398" s="31"/>
      <c r="H398" s="82"/>
      <c r="I398" s="82"/>
      <c r="J398" s="82"/>
      <c r="AF398" s="33"/>
      <c r="AG398" s="33"/>
      <c r="AH398" s="33"/>
    </row>
    <row r="399" spans="1:34">
      <c r="A399" s="32"/>
      <c r="B399" s="31"/>
      <c r="C399" s="31"/>
      <c r="D399" s="31"/>
      <c r="E399" s="31"/>
      <c r="F399" s="31"/>
      <c r="G399" s="31"/>
      <c r="H399" s="82"/>
      <c r="I399" s="82"/>
      <c r="J399" s="82"/>
      <c r="AF399" s="33"/>
      <c r="AG399" s="33"/>
      <c r="AH399" s="33"/>
    </row>
    <row r="400" spans="1:34">
      <c r="A400" s="32"/>
      <c r="B400" s="31"/>
      <c r="C400" s="31"/>
      <c r="D400" s="31"/>
      <c r="E400" s="31"/>
      <c r="F400" s="31"/>
      <c r="G400" s="31"/>
      <c r="H400" s="82"/>
      <c r="I400" s="82"/>
      <c r="J400" s="82"/>
      <c r="AF400" s="33"/>
      <c r="AG400" s="33"/>
      <c r="AH400" s="33"/>
    </row>
    <row r="401" spans="1:34">
      <c r="A401" s="32"/>
      <c r="B401" s="31"/>
      <c r="C401" s="31"/>
      <c r="D401" s="31"/>
      <c r="E401" s="31"/>
      <c r="F401" s="31"/>
      <c r="G401" s="31"/>
      <c r="H401" s="82"/>
      <c r="I401" s="82"/>
      <c r="J401" s="82"/>
      <c r="AF401" s="33"/>
      <c r="AG401" s="33"/>
      <c r="AH401" s="33"/>
    </row>
    <row r="402" spans="1:34">
      <c r="A402" s="32"/>
      <c r="B402" s="31"/>
      <c r="C402" s="31"/>
      <c r="D402" s="31"/>
      <c r="E402" s="31"/>
      <c r="F402" s="31"/>
      <c r="G402" s="31"/>
      <c r="H402" s="82"/>
      <c r="I402" s="82"/>
      <c r="J402" s="82"/>
      <c r="AF402" s="33"/>
      <c r="AG402" s="33"/>
      <c r="AH402" s="33"/>
    </row>
    <row r="403" spans="1:34">
      <c r="A403" s="32"/>
      <c r="B403" s="31"/>
      <c r="C403" s="31"/>
      <c r="D403" s="31"/>
      <c r="E403" s="31"/>
      <c r="F403" s="31"/>
      <c r="G403" s="31"/>
      <c r="H403" s="82"/>
      <c r="I403" s="82"/>
      <c r="J403" s="82"/>
      <c r="AF403" s="33"/>
      <c r="AG403" s="33"/>
      <c r="AH403" s="33"/>
    </row>
    <row r="404" spans="1:34">
      <c r="A404" s="32"/>
      <c r="B404" s="31"/>
      <c r="C404" s="31"/>
      <c r="D404" s="31"/>
      <c r="E404" s="31"/>
      <c r="F404" s="31"/>
      <c r="G404" s="31"/>
      <c r="H404" s="82"/>
      <c r="I404" s="82"/>
      <c r="J404" s="82"/>
      <c r="AF404" s="33"/>
      <c r="AG404" s="33"/>
      <c r="AH404" s="33"/>
    </row>
    <row r="405" spans="1:34">
      <c r="A405" s="32"/>
      <c r="B405" s="31"/>
      <c r="C405" s="31"/>
      <c r="D405" s="31"/>
      <c r="E405" s="31"/>
      <c r="F405" s="31"/>
      <c r="G405" s="31"/>
      <c r="H405" s="82"/>
      <c r="I405" s="82"/>
      <c r="J405" s="82"/>
      <c r="AF405" s="33"/>
      <c r="AG405" s="33"/>
      <c r="AH405" s="33"/>
    </row>
    <row r="406" spans="1:34">
      <c r="A406" s="32"/>
      <c r="B406" s="31"/>
      <c r="C406" s="31"/>
      <c r="D406" s="31"/>
      <c r="E406" s="31"/>
      <c r="F406" s="31"/>
      <c r="G406" s="31"/>
      <c r="H406" s="82"/>
      <c r="I406" s="82"/>
      <c r="J406" s="82"/>
      <c r="AF406" s="33"/>
      <c r="AG406" s="33"/>
      <c r="AH406" s="33"/>
    </row>
    <row r="407" spans="1:34">
      <c r="A407" s="32"/>
      <c r="B407" s="31"/>
      <c r="C407" s="31"/>
      <c r="D407" s="31"/>
      <c r="E407" s="31"/>
      <c r="F407" s="31"/>
      <c r="G407" s="31"/>
      <c r="H407" s="82"/>
      <c r="I407" s="82"/>
      <c r="J407" s="82"/>
      <c r="AF407" s="33"/>
      <c r="AG407" s="33"/>
      <c r="AH407" s="33"/>
    </row>
    <row r="408" spans="1:34">
      <c r="A408" s="32"/>
      <c r="B408" s="31"/>
      <c r="C408" s="31"/>
      <c r="D408" s="31"/>
      <c r="E408" s="31"/>
      <c r="F408" s="31"/>
      <c r="G408" s="31"/>
      <c r="H408" s="82"/>
      <c r="I408" s="82"/>
      <c r="J408" s="82"/>
      <c r="AF408" s="33"/>
      <c r="AG408" s="33"/>
      <c r="AH408" s="33"/>
    </row>
    <row r="409" spans="1:34">
      <c r="A409" s="32"/>
      <c r="B409" s="31"/>
      <c r="C409" s="31"/>
      <c r="D409" s="31"/>
      <c r="E409" s="31"/>
      <c r="F409" s="31"/>
      <c r="G409" s="31"/>
      <c r="H409" s="82"/>
      <c r="I409" s="82"/>
      <c r="J409" s="82"/>
      <c r="AF409" s="33"/>
      <c r="AG409" s="33"/>
      <c r="AH409" s="33"/>
    </row>
    <row r="410" spans="1:34">
      <c r="A410" s="32"/>
      <c r="B410" s="31"/>
      <c r="C410" s="31"/>
      <c r="D410" s="31"/>
      <c r="E410" s="31"/>
      <c r="F410" s="31"/>
      <c r="G410" s="31"/>
      <c r="H410" s="82"/>
      <c r="I410" s="82"/>
      <c r="J410" s="82"/>
      <c r="AF410" s="33"/>
      <c r="AG410" s="33"/>
      <c r="AH410" s="33"/>
    </row>
    <row r="411" spans="1:34">
      <c r="A411" s="32"/>
      <c r="B411" s="31"/>
      <c r="C411" s="31"/>
      <c r="D411" s="31"/>
      <c r="E411" s="31"/>
      <c r="F411" s="31"/>
      <c r="G411" s="31"/>
      <c r="H411" s="82"/>
      <c r="I411" s="82"/>
      <c r="J411" s="82"/>
      <c r="AF411" s="33"/>
      <c r="AG411" s="33"/>
      <c r="AH411" s="33"/>
    </row>
    <row r="412" spans="1:34">
      <c r="A412" s="32"/>
      <c r="B412" s="31"/>
      <c r="C412" s="31"/>
      <c r="D412" s="31"/>
      <c r="E412" s="31"/>
      <c r="F412" s="31"/>
      <c r="G412" s="31"/>
      <c r="H412" s="82"/>
      <c r="I412" s="82"/>
      <c r="J412" s="82"/>
      <c r="AF412" s="33"/>
      <c r="AG412" s="33"/>
      <c r="AH412" s="33"/>
    </row>
    <row r="413" spans="1:34">
      <c r="A413" s="32"/>
      <c r="B413" s="31"/>
      <c r="C413" s="31"/>
      <c r="D413" s="31"/>
      <c r="E413" s="31"/>
      <c r="F413" s="31"/>
      <c r="G413" s="31"/>
      <c r="H413" s="82"/>
      <c r="I413" s="82"/>
      <c r="J413" s="82"/>
      <c r="AF413" s="33"/>
      <c r="AG413" s="33"/>
      <c r="AH413" s="33"/>
    </row>
    <row r="414" spans="1:34">
      <c r="A414" s="32"/>
      <c r="B414" s="31"/>
      <c r="C414" s="31"/>
      <c r="D414" s="31"/>
      <c r="E414" s="31"/>
      <c r="F414" s="31"/>
      <c r="G414" s="31"/>
      <c r="H414" s="82"/>
      <c r="I414" s="82"/>
      <c r="J414" s="82"/>
      <c r="AF414" s="33"/>
      <c r="AG414" s="33"/>
      <c r="AH414" s="33"/>
    </row>
    <row r="415" spans="1:34">
      <c r="A415" s="32"/>
      <c r="B415" s="31"/>
      <c r="C415" s="31"/>
      <c r="D415" s="31"/>
      <c r="E415" s="31"/>
      <c r="F415" s="31"/>
      <c r="G415" s="31"/>
      <c r="H415" s="82"/>
      <c r="I415" s="82"/>
      <c r="J415" s="82"/>
      <c r="AF415" s="33"/>
      <c r="AG415" s="33"/>
      <c r="AH415" s="33"/>
    </row>
    <row r="416" spans="1:34">
      <c r="A416" s="32"/>
      <c r="B416" s="31"/>
      <c r="C416" s="31"/>
      <c r="D416" s="31"/>
      <c r="E416" s="31"/>
      <c r="F416" s="31"/>
      <c r="G416" s="31"/>
      <c r="H416" s="82"/>
      <c r="I416" s="82"/>
      <c r="J416" s="82"/>
      <c r="AF416" s="33"/>
      <c r="AG416" s="33"/>
      <c r="AH416" s="33"/>
    </row>
    <row r="417" spans="1:34">
      <c r="A417" s="32"/>
      <c r="B417" s="31"/>
      <c r="C417" s="31"/>
      <c r="D417" s="31"/>
      <c r="E417" s="31"/>
      <c r="F417" s="31"/>
      <c r="G417" s="31"/>
      <c r="H417" s="82"/>
      <c r="I417" s="82"/>
      <c r="J417" s="82"/>
      <c r="AF417" s="33"/>
      <c r="AG417" s="33"/>
      <c r="AH417" s="33"/>
    </row>
    <row r="418" spans="1:34">
      <c r="A418" s="32"/>
      <c r="B418" s="31"/>
      <c r="C418" s="31"/>
      <c r="D418" s="31"/>
      <c r="E418" s="31"/>
      <c r="F418" s="31"/>
      <c r="G418" s="31"/>
      <c r="H418" s="82"/>
      <c r="I418" s="82"/>
      <c r="J418" s="82"/>
      <c r="AF418" s="33"/>
      <c r="AG418" s="33"/>
      <c r="AH418" s="33"/>
    </row>
    <row r="419" spans="1:34">
      <c r="A419" s="32"/>
      <c r="B419" s="31"/>
      <c r="C419" s="31"/>
      <c r="D419" s="31"/>
      <c r="E419" s="31"/>
      <c r="F419" s="31"/>
      <c r="G419" s="31"/>
      <c r="H419" s="82"/>
      <c r="I419" s="82"/>
      <c r="J419" s="82"/>
      <c r="AF419" s="33"/>
      <c r="AG419" s="33"/>
      <c r="AH419" s="33"/>
    </row>
    <row r="420" spans="1:34">
      <c r="A420" s="32"/>
      <c r="B420" s="31"/>
      <c r="C420" s="31"/>
      <c r="D420" s="31"/>
      <c r="E420" s="31"/>
      <c r="F420" s="31"/>
      <c r="G420" s="31"/>
      <c r="H420" s="82"/>
      <c r="I420" s="82"/>
      <c r="J420" s="82"/>
      <c r="AF420" s="33"/>
      <c r="AG420" s="33"/>
      <c r="AH420" s="33"/>
    </row>
    <row r="421" spans="1:34">
      <c r="A421" s="32"/>
      <c r="B421" s="31"/>
      <c r="C421" s="31"/>
      <c r="D421" s="31"/>
      <c r="E421" s="31"/>
      <c r="F421" s="31"/>
      <c r="G421" s="31"/>
      <c r="H421" s="82"/>
      <c r="I421" s="82"/>
      <c r="J421" s="82"/>
      <c r="AF421" s="33"/>
      <c r="AG421" s="33"/>
      <c r="AH421" s="33"/>
    </row>
    <row r="422" spans="1:34">
      <c r="A422" s="32"/>
      <c r="B422" s="31"/>
      <c r="C422" s="31"/>
      <c r="D422" s="31"/>
      <c r="E422" s="31"/>
      <c r="F422" s="31"/>
      <c r="G422" s="31"/>
      <c r="H422" s="82"/>
      <c r="I422" s="82"/>
      <c r="J422" s="82"/>
      <c r="AF422" s="33"/>
      <c r="AG422" s="33"/>
      <c r="AH422" s="33"/>
    </row>
    <row r="423" spans="1:34">
      <c r="A423" s="32"/>
      <c r="B423" s="31"/>
      <c r="C423" s="31"/>
      <c r="D423" s="31"/>
      <c r="E423" s="31"/>
      <c r="F423" s="31"/>
      <c r="G423" s="31"/>
      <c r="H423" s="82"/>
      <c r="I423" s="82"/>
      <c r="J423" s="82"/>
      <c r="AF423" s="33"/>
      <c r="AG423" s="33"/>
      <c r="AH423" s="33"/>
    </row>
    <row r="424" spans="1:34">
      <c r="A424" s="32"/>
      <c r="B424" s="31"/>
      <c r="C424" s="31"/>
      <c r="D424" s="31"/>
      <c r="E424" s="31"/>
      <c r="F424" s="31"/>
      <c r="G424" s="31"/>
      <c r="H424" s="82"/>
      <c r="I424" s="82"/>
      <c r="J424" s="82"/>
      <c r="AF424" s="33"/>
      <c r="AG424" s="33"/>
      <c r="AH424" s="33"/>
    </row>
    <row r="425" spans="1:34">
      <c r="A425" s="32"/>
      <c r="B425" s="31"/>
      <c r="C425" s="31"/>
      <c r="D425" s="31"/>
      <c r="E425" s="31"/>
      <c r="F425" s="31"/>
      <c r="G425" s="31"/>
      <c r="H425" s="82"/>
      <c r="I425" s="82"/>
      <c r="J425" s="82"/>
      <c r="AF425" s="33"/>
      <c r="AG425" s="33"/>
      <c r="AH425" s="33"/>
    </row>
    <row r="426" spans="1:34">
      <c r="A426" s="32"/>
      <c r="B426" s="31"/>
      <c r="C426" s="31"/>
      <c r="D426" s="31"/>
      <c r="E426" s="31"/>
      <c r="F426" s="31"/>
      <c r="G426" s="31"/>
      <c r="H426" s="82"/>
      <c r="I426" s="82"/>
      <c r="J426" s="82"/>
      <c r="AF426" s="33"/>
      <c r="AG426" s="33"/>
      <c r="AH426" s="33"/>
    </row>
    <row r="427" spans="1:34">
      <c r="A427" s="32"/>
      <c r="B427" s="31"/>
      <c r="C427" s="31"/>
      <c r="D427" s="31"/>
      <c r="E427" s="31"/>
      <c r="F427" s="31"/>
      <c r="G427" s="31"/>
      <c r="H427" s="82"/>
      <c r="I427" s="82"/>
      <c r="J427" s="82"/>
      <c r="AF427" s="33"/>
      <c r="AG427" s="33"/>
      <c r="AH427" s="33"/>
    </row>
    <row r="428" spans="1:34">
      <c r="A428" s="32"/>
      <c r="B428" s="31"/>
      <c r="C428" s="31"/>
      <c r="D428" s="31"/>
      <c r="E428" s="31"/>
      <c r="F428" s="31"/>
      <c r="G428" s="31"/>
      <c r="H428" s="82"/>
      <c r="I428" s="82"/>
      <c r="J428" s="82"/>
      <c r="AF428" s="33"/>
      <c r="AG428" s="33"/>
      <c r="AH428" s="33"/>
    </row>
    <row r="429" spans="1:34">
      <c r="A429" s="32"/>
      <c r="B429" s="31"/>
      <c r="C429" s="31"/>
      <c r="D429" s="31"/>
      <c r="E429" s="31"/>
      <c r="F429" s="31"/>
      <c r="G429" s="31"/>
      <c r="H429" s="82"/>
      <c r="I429" s="82"/>
      <c r="J429" s="82"/>
      <c r="AF429" s="33"/>
      <c r="AG429" s="33"/>
      <c r="AH429" s="33"/>
    </row>
    <row r="430" spans="1:34">
      <c r="A430" s="32"/>
      <c r="B430" s="31"/>
      <c r="C430" s="31"/>
      <c r="D430" s="31"/>
      <c r="E430" s="31"/>
      <c r="F430" s="31"/>
      <c r="G430" s="31"/>
      <c r="H430" s="82"/>
      <c r="I430" s="82"/>
      <c r="J430" s="82"/>
      <c r="AF430" s="33"/>
      <c r="AG430" s="33"/>
      <c r="AH430" s="33"/>
    </row>
    <row r="431" spans="1:34">
      <c r="A431" s="32"/>
      <c r="B431" s="31"/>
      <c r="C431" s="31"/>
      <c r="D431" s="31"/>
      <c r="E431" s="31"/>
      <c r="F431" s="31"/>
      <c r="G431" s="31"/>
      <c r="H431" s="82"/>
      <c r="I431" s="82"/>
      <c r="J431" s="82"/>
      <c r="AF431" s="33"/>
      <c r="AG431" s="33"/>
      <c r="AH431" s="33"/>
    </row>
    <row r="432" spans="1:34">
      <c r="A432" s="32"/>
      <c r="B432" s="31"/>
      <c r="C432" s="31"/>
      <c r="D432" s="31"/>
      <c r="E432" s="31"/>
      <c r="F432" s="31"/>
      <c r="G432" s="31"/>
      <c r="H432" s="82"/>
      <c r="I432" s="82"/>
      <c r="J432" s="82"/>
      <c r="AF432" s="33"/>
      <c r="AG432" s="33"/>
      <c r="AH432" s="33"/>
    </row>
    <row r="433" spans="1:34">
      <c r="A433" s="32"/>
      <c r="B433" s="31"/>
      <c r="C433" s="31"/>
      <c r="D433" s="31"/>
      <c r="E433" s="31"/>
      <c r="F433" s="31"/>
      <c r="G433" s="31"/>
      <c r="H433" s="82"/>
      <c r="I433" s="82"/>
      <c r="J433" s="82"/>
      <c r="AF433" s="33"/>
      <c r="AG433" s="33"/>
      <c r="AH433" s="33"/>
    </row>
    <row r="434" spans="1:34">
      <c r="A434" s="32"/>
      <c r="B434" s="31"/>
      <c r="C434" s="31"/>
      <c r="D434" s="31"/>
      <c r="E434" s="31"/>
      <c r="F434" s="31"/>
      <c r="G434" s="31"/>
      <c r="H434" s="82"/>
      <c r="I434" s="82"/>
      <c r="J434" s="82"/>
      <c r="AF434" s="33"/>
      <c r="AG434" s="33"/>
      <c r="AH434" s="33"/>
    </row>
    <row r="435" spans="1:34">
      <c r="A435" s="32"/>
      <c r="B435" s="31"/>
      <c r="C435" s="31"/>
      <c r="D435" s="31"/>
      <c r="E435" s="31"/>
      <c r="F435" s="31"/>
      <c r="G435" s="31"/>
      <c r="H435" s="82"/>
      <c r="I435" s="82"/>
      <c r="J435" s="82"/>
      <c r="AF435" s="33"/>
      <c r="AG435" s="33"/>
      <c r="AH435" s="33"/>
    </row>
    <row r="436" spans="1:34">
      <c r="A436" s="32"/>
      <c r="B436" s="31"/>
      <c r="C436" s="31"/>
      <c r="D436" s="31"/>
      <c r="E436" s="31"/>
      <c r="F436" s="31"/>
      <c r="G436" s="31"/>
      <c r="H436" s="82"/>
      <c r="I436" s="82"/>
      <c r="J436" s="82"/>
      <c r="AF436" s="33"/>
      <c r="AG436" s="33"/>
      <c r="AH436" s="33"/>
    </row>
    <row r="437" spans="1:34">
      <c r="A437" s="32"/>
      <c r="B437" s="31"/>
      <c r="C437" s="31"/>
      <c r="D437" s="31"/>
      <c r="E437" s="31"/>
      <c r="F437" s="31"/>
      <c r="G437" s="31"/>
      <c r="H437" s="82"/>
      <c r="I437" s="82"/>
      <c r="J437" s="82"/>
      <c r="AF437" s="33"/>
      <c r="AG437" s="33"/>
      <c r="AH437" s="33"/>
    </row>
    <row r="438" spans="1:34">
      <c r="A438" s="32"/>
      <c r="B438" s="31"/>
      <c r="C438" s="31"/>
      <c r="D438" s="31"/>
      <c r="E438" s="31"/>
      <c r="F438" s="31"/>
      <c r="G438" s="31"/>
      <c r="H438" s="82"/>
      <c r="I438" s="82"/>
      <c r="J438" s="82"/>
      <c r="AF438" s="33"/>
      <c r="AG438" s="33"/>
      <c r="AH438" s="33"/>
    </row>
    <row r="439" spans="1:34">
      <c r="A439" s="32"/>
      <c r="B439" s="31"/>
      <c r="C439" s="31"/>
      <c r="D439" s="31"/>
      <c r="E439" s="31"/>
      <c r="F439" s="31"/>
      <c r="G439" s="31"/>
      <c r="H439" s="82"/>
      <c r="I439" s="82"/>
      <c r="J439" s="82"/>
      <c r="AF439" s="33"/>
      <c r="AG439" s="33"/>
      <c r="AH439" s="33"/>
    </row>
    <row r="440" spans="1:34">
      <c r="A440" s="32"/>
      <c r="B440" s="31"/>
      <c r="C440" s="31"/>
      <c r="D440" s="31"/>
      <c r="E440" s="31"/>
      <c r="F440" s="31"/>
      <c r="G440" s="31"/>
      <c r="H440" s="82"/>
      <c r="I440" s="82"/>
      <c r="J440" s="82"/>
      <c r="AF440" s="33"/>
      <c r="AG440" s="33"/>
      <c r="AH440" s="33"/>
    </row>
    <row r="441" spans="1:34">
      <c r="A441" s="32"/>
      <c r="B441" s="31"/>
      <c r="C441" s="31"/>
      <c r="D441" s="31"/>
      <c r="E441" s="31"/>
      <c r="F441" s="31"/>
      <c r="G441" s="31"/>
      <c r="H441" s="82"/>
      <c r="I441" s="82"/>
      <c r="J441" s="82"/>
      <c r="AF441" s="33"/>
      <c r="AG441" s="33"/>
      <c r="AH441" s="33"/>
    </row>
    <row r="442" spans="1:34">
      <c r="A442" s="32"/>
      <c r="B442" s="31"/>
      <c r="C442" s="31"/>
      <c r="D442" s="31"/>
      <c r="E442" s="31"/>
      <c r="F442" s="31"/>
      <c r="G442" s="31"/>
      <c r="H442" s="82"/>
      <c r="I442" s="82"/>
      <c r="J442" s="82"/>
      <c r="AF442" s="33"/>
      <c r="AG442" s="33"/>
      <c r="AH442" s="33"/>
    </row>
    <row r="443" spans="1:34">
      <c r="A443" s="32"/>
      <c r="B443" s="31"/>
      <c r="C443" s="31"/>
      <c r="D443" s="31"/>
      <c r="E443" s="31"/>
      <c r="F443" s="31"/>
      <c r="G443" s="31"/>
      <c r="H443" s="82"/>
      <c r="I443" s="82"/>
      <c r="J443" s="82"/>
      <c r="AF443" s="33"/>
      <c r="AG443" s="33"/>
      <c r="AH443" s="33"/>
    </row>
    <row r="444" spans="1:34">
      <c r="A444" s="32"/>
      <c r="B444" s="31"/>
      <c r="C444" s="31"/>
      <c r="D444" s="31"/>
      <c r="E444" s="31"/>
      <c r="F444" s="31"/>
      <c r="G444" s="31"/>
      <c r="H444" s="82"/>
      <c r="I444" s="82"/>
      <c r="J444" s="82"/>
      <c r="AF444" s="33"/>
      <c r="AG444" s="33"/>
      <c r="AH444" s="33"/>
    </row>
    <row r="445" spans="1:34">
      <c r="A445" s="32"/>
      <c r="B445" s="31"/>
      <c r="C445" s="31"/>
      <c r="D445" s="31"/>
      <c r="E445" s="31"/>
      <c r="F445" s="31"/>
      <c r="G445" s="31"/>
      <c r="H445" s="82"/>
      <c r="I445" s="82"/>
      <c r="J445" s="82"/>
      <c r="AF445" s="33"/>
      <c r="AG445" s="33"/>
      <c r="AH445" s="33"/>
    </row>
    <row r="446" spans="1:34">
      <c r="A446" s="32"/>
      <c r="B446" s="31"/>
      <c r="C446" s="31"/>
      <c r="D446" s="31"/>
      <c r="E446" s="31"/>
      <c r="F446" s="31"/>
      <c r="G446" s="31"/>
      <c r="H446" s="82"/>
      <c r="I446" s="82"/>
      <c r="J446" s="82"/>
      <c r="AF446" s="33"/>
      <c r="AG446" s="33"/>
      <c r="AH446" s="33"/>
    </row>
    <row r="447" spans="1:34">
      <c r="A447" s="32"/>
      <c r="B447" s="31"/>
      <c r="C447" s="31"/>
      <c r="D447" s="31"/>
      <c r="E447" s="31"/>
      <c r="F447" s="31"/>
      <c r="G447" s="31"/>
      <c r="H447" s="82"/>
      <c r="I447" s="82"/>
      <c r="J447" s="82"/>
      <c r="AF447" s="33"/>
      <c r="AG447" s="33"/>
      <c r="AH447" s="33"/>
    </row>
    <row r="448" spans="1:34">
      <c r="A448" s="32"/>
      <c r="B448" s="31"/>
      <c r="C448" s="31"/>
      <c r="D448" s="31"/>
      <c r="E448" s="31"/>
      <c r="F448" s="31"/>
      <c r="G448" s="31"/>
      <c r="H448" s="82"/>
      <c r="I448" s="82"/>
      <c r="J448" s="82"/>
      <c r="AF448" s="33"/>
      <c r="AG448" s="33"/>
      <c r="AH448" s="33"/>
    </row>
    <row r="449" spans="1:34">
      <c r="A449" s="32"/>
      <c r="B449" s="31"/>
      <c r="C449" s="31"/>
      <c r="D449" s="31"/>
      <c r="E449" s="31"/>
      <c r="F449" s="31"/>
      <c r="G449" s="31"/>
      <c r="H449" s="82"/>
      <c r="I449" s="82"/>
      <c r="J449" s="82"/>
      <c r="AF449" s="33"/>
      <c r="AG449" s="33"/>
      <c r="AH449" s="33"/>
    </row>
    <row r="450" spans="1:34">
      <c r="A450" s="32"/>
      <c r="B450" s="31"/>
      <c r="C450" s="31"/>
      <c r="D450" s="31"/>
      <c r="E450" s="31"/>
      <c r="F450" s="31"/>
      <c r="G450" s="31"/>
      <c r="H450" s="82"/>
      <c r="I450" s="82"/>
      <c r="J450" s="82"/>
      <c r="AF450" s="33"/>
      <c r="AG450" s="33"/>
      <c r="AH450" s="33"/>
    </row>
    <row r="451" spans="1:34">
      <c r="A451" s="32"/>
      <c r="B451" s="31"/>
      <c r="C451" s="31"/>
      <c r="D451" s="31"/>
      <c r="E451" s="31"/>
      <c r="F451" s="31"/>
      <c r="G451" s="31"/>
      <c r="H451" s="82"/>
      <c r="I451" s="82"/>
      <c r="J451" s="82"/>
      <c r="AF451" s="33"/>
      <c r="AG451" s="33"/>
      <c r="AH451" s="33"/>
    </row>
    <row r="452" spans="1:34">
      <c r="A452" s="32"/>
      <c r="B452" s="31"/>
      <c r="C452" s="31"/>
      <c r="D452" s="31"/>
      <c r="E452" s="31"/>
      <c r="F452" s="31"/>
      <c r="G452" s="31"/>
      <c r="H452" s="82"/>
      <c r="I452" s="82"/>
      <c r="J452" s="82"/>
      <c r="AF452" s="33"/>
      <c r="AG452" s="33"/>
      <c r="AH452" s="33"/>
    </row>
    <row r="453" spans="1:34">
      <c r="A453" s="32"/>
      <c r="B453" s="31"/>
      <c r="C453" s="31"/>
      <c r="D453" s="31"/>
      <c r="E453" s="31"/>
      <c r="F453" s="31"/>
      <c r="G453" s="31"/>
      <c r="H453" s="82"/>
      <c r="I453" s="82"/>
      <c r="J453" s="82"/>
      <c r="AF453" s="33"/>
      <c r="AG453" s="33"/>
      <c r="AH453" s="33"/>
    </row>
    <row r="454" spans="1:34">
      <c r="A454" s="32"/>
      <c r="B454" s="31"/>
      <c r="C454" s="31"/>
      <c r="D454" s="31"/>
      <c r="E454" s="31"/>
      <c r="F454" s="31"/>
      <c r="G454" s="31"/>
      <c r="H454" s="82"/>
      <c r="I454" s="82"/>
      <c r="J454" s="82"/>
      <c r="AF454" s="33"/>
      <c r="AG454" s="33"/>
      <c r="AH454" s="33"/>
    </row>
    <row r="455" spans="1:34">
      <c r="A455" s="32"/>
      <c r="B455" s="31"/>
      <c r="C455" s="31"/>
      <c r="D455" s="31"/>
      <c r="E455" s="31"/>
      <c r="F455" s="31"/>
      <c r="G455" s="31"/>
      <c r="H455" s="82"/>
      <c r="I455" s="82"/>
      <c r="J455" s="82"/>
      <c r="AF455" s="33"/>
      <c r="AG455" s="33"/>
      <c r="AH455" s="33"/>
    </row>
    <row r="456" spans="1:34">
      <c r="A456" s="32"/>
      <c r="B456" s="31"/>
      <c r="C456" s="31"/>
      <c r="D456" s="31"/>
      <c r="E456" s="31"/>
      <c r="F456" s="31"/>
      <c r="G456" s="31"/>
      <c r="H456" s="82"/>
      <c r="I456" s="82"/>
      <c r="J456" s="82"/>
      <c r="AF456" s="33"/>
      <c r="AG456" s="33"/>
      <c r="AH456" s="33"/>
    </row>
    <row r="457" spans="1:34">
      <c r="A457" s="32"/>
      <c r="B457" s="31"/>
      <c r="C457" s="31"/>
      <c r="D457" s="31"/>
      <c r="E457" s="31"/>
      <c r="F457" s="31"/>
      <c r="G457" s="31"/>
      <c r="H457" s="82"/>
      <c r="I457" s="82"/>
      <c r="J457" s="82"/>
      <c r="AF457" s="33"/>
      <c r="AG457" s="33"/>
      <c r="AH457" s="33"/>
    </row>
    <row r="458" spans="1:34">
      <c r="A458" s="32"/>
      <c r="B458" s="31"/>
      <c r="C458" s="31"/>
      <c r="D458" s="31"/>
      <c r="E458" s="31"/>
      <c r="F458" s="31"/>
      <c r="G458" s="31"/>
      <c r="H458" s="82"/>
      <c r="I458" s="82"/>
      <c r="J458" s="82"/>
      <c r="AF458" s="33"/>
      <c r="AG458" s="33"/>
      <c r="AH458" s="33"/>
    </row>
    <row r="459" spans="1:34">
      <c r="A459" s="32"/>
      <c r="B459" s="31"/>
      <c r="C459" s="31"/>
      <c r="D459" s="31"/>
      <c r="E459" s="31"/>
      <c r="F459" s="31"/>
      <c r="G459" s="31"/>
      <c r="H459" s="82"/>
      <c r="I459" s="82"/>
      <c r="J459" s="82"/>
      <c r="AF459" s="33"/>
      <c r="AG459" s="33"/>
      <c r="AH459" s="33"/>
    </row>
    <row r="460" spans="1:34">
      <c r="A460" s="32"/>
      <c r="B460" s="31"/>
      <c r="C460" s="31"/>
      <c r="D460" s="31"/>
      <c r="E460" s="31"/>
      <c r="F460" s="31"/>
      <c r="G460" s="31"/>
      <c r="H460" s="82"/>
      <c r="I460" s="82"/>
      <c r="J460" s="82"/>
      <c r="AF460" s="33"/>
      <c r="AG460" s="33"/>
      <c r="AH460" s="33"/>
    </row>
    <row r="461" spans="1:34">
      <c r="A461" s="32"/>
      <c r="B461" s="31"/>
      <c r="C461" s="31"/>
      <c r="D461" s="31"/>
      <c r="E461" s="31"/>
      <c r="F461" s="31"/>
      <c r="G461" s="31"/>
      <c r="H461" s="82"/>
      <c r="I461" s="82"/>
      <c r="J461" s="82"/>
      <c r="AF461" s="33"/>
      <c r="AG461" s="33"/>
      <c r="AH461" s="33"/>
    </row>
    <row r="462" spans="1:34">
      <c r="A462" s="32"/>
      <c r="B462" s="31"/>
      <c r="C462" s="31"/>
      <c r="D462" s="31"/>
      <c r="E462" s="31"/>
      <c r="F462" s="31"/>
      <c r="G462" s="31"/>
      <c r="H462" s="82"/>
      <c r="I462" s="82"/>
      <c r="J462" s="82"/>
      <c r="AF462" s="33"/>
      <c r="AG462" s="33"/>
      <c r="AH462" s="33"/>
    </row>
    <row r="463" spans="1:34">
      <c r="A463" s="32"/>
      <c r="B463" s="31"/>
      <c r="C463" s="31"/>
      <c r="D463" s="31"/>
      <c r="E463" s="31"/>
      <c r="F463" s="31"/>
      <c r="G463" s="31"/>
      <c r="H463" s="82"/>
      <c r="I463" s="82"/>
      <c r="J463" s="82"/>
      <c r="AF463" s="33"/>
      <c r="AG463" s="33"/>
      <c r="AH463" s="33"/>
    </row>
    <row r="464" spans="1:34">
      <c r="A464" s="32"/>
      <c r="B464" s="31"/>
      <c r="C464" s="31"/>
      <c r="D464" s="31"/>
      <c r="E464" s="31"/>
      <c r="F464" s="31"/>
      <c r="G464" s="31"/>
      <c r="H464" s="82"/>
      <c r="I464" s="82"/>
      <c r="J464" s="82"/>
      <c r="AF464" s="33"/>
      <c r="AG464" s="33"/>
      <c r="AH464" s="33"/>
    </row>
    <row r="465" spans="1:34">
      <c r="A465" s="32"/>
      <c r="B465" s="31"/>
      <c r="C465" s="31"/>
      <c r="D465" s="31"/>
      <c r="E465" s="31"/>
      <c r="F465" s="31"/>
      <c r="G465" s="31"/>
      <c r="H465" s="82"/>
      <c r="I465" s="82"/>
      <c r="J465" s="82"/>
      <c r="AF465" s="33"/>
      <c r="AG465" s="33"/>
      <c r="AH465" s="33"/>
    </row>
    <row r="466" spans="1:34">
      <c r="A466" s="32"/>
      <c r="B466" s="31"/>
      <c r="C466" s="31"/>
      <c r="D466" s="31"/>
      <c r="E466" s="31"/>
      <c r="F466" s="31"/>
      <c r="G466" s="31"/>
      <c r="H466" s="82"/>
      <c r="I466" s="82"/>
      <c r="J466" s="82"/>
      <c r="AF466" s="33"/>
      <c r="AG466" s="33"/>
      <c r="AH466" s="33"/>
    </row>
    <row r="467" spans="1:34">
      <c r="A467" s="32"/>
      <c r="B467" s="31"/>
      <c r="C467" s="31"/>
      <c r="D467" s="31"/>
      <c r="E467" s="31"/>
      <c r="F467" s="31"/>
      <c r="G467" s="31"/>
      <c r="H467" s="82"/>
      <c r="I467" s="82"/>
      <c r="J467" s="82"/>
      <c r="AF467" s="33"/>
      <c r="AG467" s="33"/>
      <c r="AH467" s="33"/>
    </row>
    <row r="468" spans="1:34">
      <c r="A468" s="32"/>
      <c r="B468" s="31"/>
      <c r="C468" s="31"/>
      <c r="D468" s="31"/>
      <c r="E468" s="31"/>
      <c r="F468" s="31"/>
      <c r="G468" s="31"/>
      <c r="H468" s="82"/>
      <c r="I468" s="82"/>
      <c r="J468" s="82"/>
      <c r="AF468" s="33"/>
      <c r="AG468" s="33"/>
      <c r="AH468" s="33"/>
    </row>
    <row r="469" spans="1:34">
      <c r="A469" s="32"/>
      <c r="B469" s="31"/>
      <c r="C469" s="31"/>
      <c r="D469" s="31"/>
      <c r="E469" s="31"/>
      <c r="F469" s="31"/>
      <c r="G469" s="31"/>
      <c r="H469" s="82"/>
      <c r="I469" s="82"/>
      <c r="J469" s="82"/>
      <c r="AF469" s="33"/>
      <c r="AG469" s="33"/>
      <c r="AH469" s="33"/>
    </row>
    <row r="470" spans="1:34">
      <c r="A470" s="32"/>
      <c r="B470" s="31"/>
      <c r="C470" s="31"/>
      <c r="D470" s="31"/>
      <c r="E470" s="31"/>
      <c r="F470" s="31"/>
      <c r="G470" s="31"/>
      <c r="H470" s="82"/>
      <c r="I470" s="82"/>
      <c r="J470" s="82"/>
      <c r="AF470" s="33"/>
      <c r="AG470" s="33"/>
      <c r="AH470" s="33"/>
    </row>
    <row r="471" spans="1:34">
      <c r="A471" s="32"/>
      <c r="B471" s="31"/>
      <c r="C471" s="31"/>
      <c r="D471" s="31"/>
      <c r="E471" s="31"/>
      <c r="F471" s="31"/>
      <c r="G471" s="31"/>
      <c r="H471" s="82"/>
      <c r="I471" s="82"/>
      <c r="J471" s="82"/>
      <c r="AF471" s="33"/>
      <c r="AG471" s="33"/>
      <c r="AH471" s="33"/>
    </row>
    <row r="472" spans="1:34">
      <c r="A472" s="32"/>
      <c r="B472" s="31"/>
      <c r="C472" s="31"/>
      <c r="D472" s="31"/>
      <c r="E472" s="31"/>
      <c r="F472" s="31"/>
      <c r="G472" s="31"/>
      <c r="H472" s="82"/>
      <c r="I472" s="82"/>
      <c r="J472" s="82"/>
      <c r="AF472" s="33"/>
      <c r="AG472" s="33"/>
      <c r="AH472" s="33"/>
    </row>
    <row r="473" spans="1:34">
      <c r="A473" s="32"/>
      <c r="B473" s="31"/>
      <c r="C473" s="31"/>
      <c r="D473" s="31"/>
      <c r="E473" s="31"/>
      <c r="F473" s="31"/>
      <c r="G473" s="31"/>
      <c r="H473" s="82"/>
      <c r="I473" s="82"/>
      <c r="J473" s="82"/>
      <c r="AF473" s="33"/>
      <c r="AG473" s="33"/>
      <c r="AH473" s="33"/>
    </row>
    <row r="474" spans="1:34">
      <c r="A474" s="32"/>
      <c r="B474" s="31"/>
      <c r="C474" s="31"/>
      <c r="D474" s="31"/>
      <c r="E474" s="31"/>
      <c r="F474" s="31"/>
      <c r="G474" s="31"/>
      <c r="H474" s="82"/>
      <c r="I474" s="82"/>
      <c r="J474" s="82"/>
      <c r="AF474" s="33"/>
      <c r="AG474" s="33"/>
      <c r="AH474" s="33"/>
    </row>
    <row r="475" spans="1:34">
      <c r="A475" s="32"/>
      <c r="B475" s="31"/>
      <c r="C475" s="31"/>
      <c r="D475" s="31"/>
      <c r="E475" s="31"/>
      <c r="F475" s="31"/>
      <c r="G475" s="31"/>
      <c r="H475" s="82"/>
      <c r="I475" s="82"/>
      <c r="J475" s="82"/>
      <c r="AF475" s="33"/>
      <c r="AG475" s="33"/>
      <c r="AH475" s="33"/>
    </row>
    <row r="476" spans="1:34">
      <c r="A476" s="32"/>
      <c r="B476" s="31"/>
      <c r="C476" s="31"/>
      <c r="D476" s="31"/>
      <c r="E476" s="31"/>
      <c r="F476" s="31"/>
      <c r="G476" s="31"/>
      <c r="H476" s="82"/>
      <c r="I476" s="82"/>
      <c r="J476" s="82"/>
      <c r="AF476" s="33"/>
      <c r="AG476" s="33"/>
      <c r="AH476" s="33"/>
    </row>
    <row r="477" spans="1:34">
      <c r="A477" s="32"/>
      <c r="B477" s="31"/>
      <c r="C477" s="31"/>
      <c r="D477" s="31"/>
      <c r="E477" s="31"/>
      <c r="F477" s="31"/>
      <c r="G477" s="31"/>
      <c r="H477" s="82"/>
      <c r="I477" s="82"/>
      <c r="J477" s="82"/>
      <c r="AF477" s="33"/>
      <c r="AG477" s="33"/>
      <c r="AH477" s="33"/>
    </row>
    <row r="478" spans="1:34">
      <c r="A478" s="32"/>
      <c r="B478" s="31"/>
      <c r="C478" s="31"/>
      <c r="D478" s="31"/>
      <c r="E478" s="31"/>
      <c r="F478" s="31"/>
      <c r="G478" s="31"/>
      <c r="H478" s="82"/>
      <c r="I478" s="82"/>
      <c r="J478" s="82"/>
      <c r="AF478" s="33"/>
      <c r="AG478" s="33"/>
      <c r="AH478" s="33"/>
    </row>
    <row r="479" spans="1:34">
      <c r="A479" s="32"/>
      <c r="B479" s="31"/>
      <c r="C479" s="31"/>
      <c r="D479" s="31"/>
      <c r="E479" s="31"/>
      <c r="F479" s="31"/>
      <c r="G479" s="31"/>
      <c r="H479" s="82"/>
      <c r="I479" s="82"/>
      <c r="J479" s="82"/>
      <c r="AF479" s="33"/>
      <c r="AG479" s="33"/>
      <c r="AH479" s="33"/>
    </row>
    <row r="480" spans="1:34">
      <c r="A480" s="32"/>
      <c r="B480" s="31"/>
      <c r="C480" s="31"/>
      <c r="D480" s="31"/>
      <c r="E480" s="31"/>
      <c r="F480" s="31"/>
      <c r="G480" s="31"/>
      <c r="H480" s="82"/>
      <c r="I480" s="82"/>
      <c r="J480" s="82"/>
      <c r="AF480" s="33"/>
      <c r="AG480" s="33"/>
      <c r="AH480" s="33"/>
    </row>
    <row r="481" spans="1:34">
      <c r="A481" s="32"/>
      <c r="B481" s="31"/>
      <c r="C481" s="31"/>
      <c r="D481" s="31"/>
      <c r="E481" s="31"/>
      <c r="F481" s="31"/>
      <c r="G481" s="31"/>
      <c r="H481" s="82"/>
      <c r="I481" s="82"/>
      <c r="J481" s="82"/>
      <c r="AF481" s="33"/>
      <c r="AG481" s="33"/>
      <c r="AH481" s="33"/>
    </row>
    <row r="482" spans="1:34">
      <c r="A482" s="32"/>
      <c r="B482" s="31"/>
      <c r="C482" s="31"/>
      <c r="D482" s="31"/>
      <c r="E482" s="31"/>
      <c r="F482" s="31"/>
      <c r="G482" s="31"/>
      <c r="H482" s="82"/>
      <c r="I482" s="82"/>
      <c r="J482" s="82"/>
      <c r="AF482" s="33"/>
      <c r="AG482" s="33"/>
      <c r="AH482" s="33"/>
    </row>
    <row r="483" spans="1:34">
      <c r="A483" s="32"/>
      <c r="B483" s="31"/>
      <c r="C483" s="31"/>
      <c r="D483" s="31"/>
      <c r="E483" s="31"/>
      <c r="F483" s="31"/>
      <c r="G483" s="31"/>
      <c r="H483" s="82"/>
      <c r="I483" s="82"/>
      <c r="J483" s="82"/>
      <c r="AF483" s="33"/>
      <c r="AG483" s="33"/>
      <c r="AH483" s="33"/>
    </row>
    <row r="484" spans="1:34">
      <c r="A484" s="32"/>
      <c r="B484" s="31"/>
      <c r="C484" s="31"/>
      <c r="D484" s="31"/>
      <c r="E484" s="31"/>
      <c r="F484" s="31"/>
      <c r="G484" s="31"/>
      <c r="H484" s="82"/>
      <c r="I484" s="82"/>
      <c r="J484" s="82"/>
      <c r="AF484" s="33"/>
      <c r="AG484" s="33"/>
      <c r="AH484" s="33"/>
    </row>
    <row r="485" spans="1:34">
      <c r="A485" s="32"/>
      <c r="B485" s="31"/>
      <c r="C485" s="31"/>
      <c r="D485" s="31"/>
      <c r="E485" s="31"/>
      <c r="F485" s="31"/>
      <c r="G485" s="31"/>
      <c r="H485" s="82"/>
      <c r="I485" s="82"/>
      <c r="J485" s="82"/>
      <c r="AF485" s="33"/>
      <c r="AG485" s="33"/>
      <c r="AH485" s="33"/>
    </row>
    <row r="486" spans="1:34">
      <c r="A486" s="32"/>
      <c r="B486" s="31"/>
      <c r="C486" s="31"/>
      <c r="D486" s="31"/>
      <c r="E486" s="31"/>
      <c r="F486" s="31"/>
      <c r="G486" s="31"/>
      <c r="H486" s="82"/>
      <c r="I486" s="82"/>
      <c r="J486" s="82"/>
      <c r="AF486" s="33"/>
      <c r="AG486" s="33"/>
      <c r="AH486" s="33"/>
    </row>
    <row r="487" spans="1:34">
      <c r="A487" s="32"/>
      <c r="B487" s="31"/>
      <c r="C487" s="31"/>
      <c r="D487" s="31"/>
      <c r="E487" s="31"/>
      <c r="F487" s="31"/>
      <c r="G487" s="31"/>
      <c r="H487" s="82"/>
      <c r="I487" s="82"/>
      <c r="J487" s="82"/>
      <c r="AF487" s="33"/>
      <c r="AG487" s="33"/>
      <c r="AH487" s="33"/>
    </row>
    <row r="488" spans="1:34">
      <c r="A488" s="32"/>
      <c r="B488" s="31"/>
      <c r="C488" s="31"/>
      <c r="D488" s="31"/>
      <c r="E488" s="31"/>
      <c r="F488" s="31"/>
      <c r="G488" s="31"/>
      <c r="H488" s="82"/>
      <c r="I488" s="82"/>
      <c r="J488" s="82"/>
      <c r="AF488" s="33"/>
      <c r="AG488" s="33"/>
      <c r="AH488" s="33"/>
    </row>
    <row r="489" spans="1:34">
      <c r="A489" s="32"/>
      <c r="B489" s="31"/>
      <c r="C489" s="31"/>
      <c r="D489" s="31"/>
      <c r="E489" s="31"/>
      <c r="F489" s="31"/>
      <c r="G489" s="31"/>
      <c r="H489" s="82"/>
      <c r="I489" s="82"/>
      <c r="J489" s="82"/>
      <c r="AF489" s="33"/>
      <c r="AG489" s="33"/>
      <c r="AH489" s="33"/>
    </row>
    <row r="490" spans="1:34">
      <c r="A490" s="32"/>
      <c r="B490" s="31"/>
      <c r="C490" s="31"/>
      <c r="D490" s="31"/>
      <c r="E490" s="31"/>
      <c r="F490" s="31"/>
      <c r="G490" s="31"/>
      <c r="H490" s="82"/>
      <c r="I490" s="82"/>
      <c r="J490" s="82"/>
      <c r="AF490" s="33"/>
      <c r="AG490" s="33"/>
      <c r="AH490" s="33"/>
    </row>
    <row r="491" spans="1:34">
      <c r="A491" s="32"/>
      <c r="B491" s="31"/>
      <c r="C491" s="31"/>
      <c r="D491" s="31"/>
      <c r="E491" s="31"/>
      <c r="F491" s="31"/>
      <c r="G491" s="31"/>
      <c r="H491" s="82"/>
      <c r="I491" s="82"/>
      <c r="J491" s="82"/>
      <c r="AF491" s="33"/>
      <c r="AG491" s="33"/>
      <c r="AH491" s="33"/>
    </row>
    <row r="492" spans="1:34">
      <c r="A492" s="32"/>
      <c r="B492" s="31"/>
      <c r="C492" s="31"/>
      <c r="D492" s="31"/>
      <c r="E492" s="31"/>
      <c r="F492" s="31"/>
      <c r="G492" s="31"/>
      <c r="H492" s="82"/>
      <c r="I492" s="82"/>
      <c r="J492" s="82"/>
      <c r="AF492" s="33"/>
      <c r="AG492" s="33"/>
      <c r="AH492" s="33"/>
    </row>
    <row r="493" spans="1:34">
      <c r="A493" s="32"/>
      <c r="B493" s="31"/>
      <c r="C493" s="31"/>
      <c r="D493" s="31"/>
      <c r="E493" s="31"/>
      <c r="F493" s="31"/>
      <c r="G493" s="31"/>
      <c r="H493" s="82"/>
      <c r="I493" s="82"/>
      <c r="J493" s="82"/>
      <c r="AF493" s="33"/>
      <c r="AG493" s="33"/>
      <c r="AH493" s="33"/>
    </row>
    <row r="494" spans="1:34">
      <c r="A494" s="32"/>
      <c r="B494" s="31"/>
      <c r="C494" s="31"/>
      <c r="D494" s="31"/>
      <c r="E494" s="31"/>
      <c r="F494" s="31"/>
      <c r="G494" s="31"/>
      <c r="H494" s="82"/>
      <c r="I494" s="82"/>
      <c r="J494" s="82"/>
      <c r="AF494" s="33"/>
      <c r="AG494" s="33"/>
      <c r="AH494" s="33"/>
    </row>
    <row r="495" spans="1:34">
      <c r="A495" s="32"/>
      <c r="B495" s="31"/>
      <c r="C495" s="31"/>
      <c r="D495" s="31"/>
      <c r="E495" s="31"/>
      <c r="F495" s="31"/>
      <c r="G495" s="31"/>
      <c r="H495" s="82"/>
      <c r="I495" s="82"/>
      <c r="J495" s="82"/>
      <c r="AF495" s="33"/>
      <c r="AG495" s="33"/>
      <c r="AH495" s="33"/>
    </row>
    <row r="496" spans="1:34">
      <c r="A496" s="32"/>
      <c r="B496" s="31"/>
      <c r="C496" s="31"/>
      <c r="D496" s="31"/>
      <c r="E496" s="31"/>
      <c r="F496" s="31"/>
      <c r="G496" s="31"/>
      <c r="H496" s="82"/>
      <c r="I496" s="82"/>
      <c r="J496" s="82"/>
      <c r="AF496" s="33"/>
      <c r="AG496" s="33"/>
      <c r="AH496" s="33"/>
    </row>
    <row r="497" spans="1:34">
      <c r="A497" s="32"/>
      <c r="B497" s="31"/>
      <c r="C497" s="31"/>
      <c r="D497" s="31"/>
      <c r="E497" s="31"/>
      <c r="F497" s="31"/>
      <c r="G497" s="31"/>
      <c r="H497" s="82"/>
      <c r="I497" s="82"/>
      <c r="J497" s="82"/>
      <c r="AF497" s="33"/>
      <c r="AG497" s="33"/>
      <c r="AH497" s="33"/>
    </row>
    <row r="498" spans="1:34">
      <c r="A498" s="32"/>
      <c r="B498" s="31"/>
      <c r="C498" s="31"/>
      <c r="D498" s="31"/>
      <c r="E498" s="31"/>
      <c r="F498" s="31"/>
      <c r="G498" s="31"/>
      <c r="H498" s="82"/>
      <c r="I498" s="82"/>
      <c r="J498" s="82"/>
      <c r="AF498" s="33"/>
      <c r="AG498" s="33"/>
      <c r="AH498" s="33"/>
    </row>
    <row r="499" spans="1:34">
      <c r="A499" s="32"/>
      <c r="B499" s="31"/>
      <c r="C499" s="31"/>
      <c r="D499" s="31"/>
      <c r="E499" s="31"/>
      <c r="F499" s="31"/>
      <c r="G499" s="31"/>
      <c r="H499" s="82"/>
      <c r="I499" s="82"/>
      <c r="J499" s="82"/>
      <c r="AF499" s="33"/>
      <c r="AG499" s="33"/>
      <c r="AH499" s="33"/>
    </row>
    <row r="500" spans="1:34">
      <c r="A500" s="32"/>
      <c r="B500" s="31"/>
      <c r="C500" s="31"/>
      <c r="D500" s="31"/>
      <c r="E500" s="31"/>
      <c r="F500" s="31"/>
      <c r="G500" s="31"/>
      <c r="H500" s="82"/>
      <c r="I500" s="82"/>
      <c r="J500" s="82"/>
      <c r="AF500" s="33"/>
      <c r="AG500" s="33"/>
      <c r="AH500" s="33"/>
    </row>
    <row r="501" spans="1:34">
      <c r="A501" s="32"/>
      <c r="B501" s="31"/>
      <c r="C501" s="31"/>
      <c r="D501" s="31"/>
      <c r="E501" s="31"/>
      <c r="F501" s="31"/>
      <c r="G501" s="31"/>
      <c r="H501" s="82"/>
      <c r="I501" s="82"/>
      <c r="J501" s="82"/>
      <c r="AF501" s="33"/>
      <c r="AG501" s="33"/>
      <c r="AH501" s="33"/>
    </row>
    <row r="502" spans="1:34">
      <c r="A502" s="32"/>
      <c r="B502" s="31"/>
      <c r="C502" s="31"/>
      <c r="D502" s="31"/>
      <c r="E502" s="31"/>
      <c r="F502" s="31"/>
      <c r="G502" s="31"/>
      <c r="H502" s="82"/>
      <c r="I502" s="82"/>
      <c r="J502" s="82"/>
      <c r="AF502" s="33"/>
      <c r="AG502" s="33"/>
      <c r="AH502" s="33"/>
    </row>
    <row r="503" spans="1:34">
      <c r="A503" s="32"/>
      <c r="B503" s="31"/>
      <c r="C503" s="31"/>
      <c r="D503" s="31"/>
      <c r="E503" s="31"/>
      <c r="F503" s="31"/>
      <c r="G503" s="31"/>
      <c r="H503" s="82"/>
      <c r="I503" s="82"/>
      <c r="J503" s="82"/>
      <c r="AF503" s="33"/>
      <c r="AG503" s="33"/>
      <c r="AH503" s="33"/>
    </row>
    <row r="504" spans="1:34">
      <c r="A504" s="32"/>
      <c r="B504" s="31"/>
      <c r="C504" s="31"/>
      <c r="D504" s="31"/>
      <c r="E504" s="31"/>
      <c r="F504" s="31"/>
      <c r="G504" s="31"/>
      <c r="H504" s="82"/>
      <c r="I504" s="82"/>
      <c r="J504" s="82"/>
      <c r="AF504" s="33"/>
      <c r="AG504" s="33"/>
      <c r="AH504" s="33"/>
    </row>
    <row r="505" spans="1:34">
      <c r="A505" s="32"/>
      <c r="B505" s="31"/>
      <c r="C505" s="31"/>
      <c r="D505" s="31"/>
      <c r="E505" s="31"/>
      <c r="F505" s="31"/>
      <c r="G505" s="31"/>
      <c r="H505" s="82"/>
      <c r="I505" s="82"/>
      <c r="J505" s="82"/>
      <c r="AF505" s="33"/>
      <c r="AG505" s="33"/>
      <c r="AH505" s="33"/>
    </row>
    <row r="506" spans="1:34">
      <c r="A506" s="32"/>
      <c r="B506" s="31"/>
      <c r="C506" s="31"/>
      <c r="D506" s="31"/>
      <c r="E506" s="31"/>
      <c r="F506" s="31"/>
      <c r="G506" s="31"/>
      <c r="H506" s="82"/>
      <c r="I506" s="82"/>
      <c r="J506" s="82"/>
      <c r="AF506" s="33"/>
      <c r="AG506" s="33"/>
      <c r="AH506" s="33"/>
    </row>
    <row r="507" spans="1:34">
      <c r="A507" s="32"/>
      <c r="B507" s="31"/>
      <c r="C507" s="31"/>
      <c r="D507" s="31"/>
      <c r="E507" s="31"/>
      <c r="F507" s="31"/>
      <c r="G507" s="31"/>
      <c r="H507" s="82"/>
      <c r="I507" s="82"/>
      <c r="J507" s="82"/>
      <c r="AF507" s="33"/>
      <c r="AG507" s="33"/>
      <c r="AH507" s="33"/>
    </row>
    <row r="508" spans="1:34">
      <c r="A508" s="32"/>
      <c r="B508" s="31"/>
      <c r="C508" s="31"/>
      <c r="D508" s="31"/>
      <c r="E508" s="31"/>
      <c r="F508" s="31"/>
      <c r="G508" s="31"/>
      <c r="H508" s="82"/>
      <c r="I508" s="82"/>
      <c r="J508" s="82"/>
      <c r="AF508" s="33"/>
      <c r="AG508" s="33"/>
      <c r="AH508" s="33"/>
    </row>
    <row r="509" spans="1:34">
      <c r="A509" s="32"/>
      <c r="B509" s="31"/>
      <c r="C509" s="31"/>
      <c r="D509" s="31"/>
      <c r="E509" s="31"/>
      <c r="F509" s="31"/>
      <c r="G509" s="31"/>
      <c r="H509" s="82"/>
      <c r="I509" s="82"/>
      <c r="J509" s="82"/>
      <c r="AF509" s="33"/>
      <c r="AG509" s="33"/>
      <c r="AH509" s="33"/>
    </row>
    <row r="510" spans="1:34">
      <c r="A510" s="32"/>
      <c r="B510" s="31"/>
      <c r="C510" s="31"/>
      <c r="D510" s="31"/>
      <c r="E510" s="31"/>
      <c r="F510" s="31"/>
      <c r="G510" s="31"/>
      <c r="H510" s="82"/>
      <c r="I510" s="82"/>
      <c r="J510" s="82"/>
      <c r="AF510" s="33"/>
      <c r="AG510" s="33"/>
      <c r="AH510" s="33"/>
    </row>
    <row r="511" spans="1:34">
      <c r="A511" s="32"/>
      <c r="B511" s="31"/>
      <c r="C511" s="31"/>
      <c r="D511" s="31"/>
      <c r="E511" s="31"/>
      <c r="F511" s="31"/>
      <c r="G511" s="31"/>
      <c r="H511" s="82"/>
      <c r="I511" s="82"/>
      <c r="J511" s="82"/>
      <c r="AF511" s="33"/>
      <c r="AG511" s="33"/>
      <c r="AH511" s="33"/>
    </row>
    <row r="512" spans="1:34">
      <c r="A512" s="32"/>
      <c r="B512" s="31"/>
      <c r="C512" s="31"/>
      <c r="D512" s="31"/>
      <c r="E512" s="31"/>
      <c r="F512" s="31"/>
      <c r="G512" s="31"/>
      <c r="H512" s="82"/>
      <c r="I512" s="82"/>
      <c r="J512" s="82"/>
      <c r="AF512" s="33"/>
      <c r="AG512" s="33"/>
      <c r="AH512" s="33"/>
    </row>
    <row r="513" spans="1:34">
      <c r="A513" s="32"/>
      <c r="B513" s="31"/>
      <c r="C513" s="31"/>
      <c r="D513" s="31"/>
      <c r="E513" s="31"/>
      <c r="F513" s="31"/>
      <c r="G513" s="31"/>
      <c r="H513" s="82"/>
      <c r="I513" s="82"/>
      <c r="J513" s="82"/>
      <c r="AF513" s="33"/>
      <c r="AG513" s="33"/>
      <c r="AH513" s="33"/>
    </row>
    <row r="514" spans="1:34">
      <c r="A514" s="32"/>
      <c r="B514" s="31"/>
      <c r="C514" s="31"/>
      <c r="D514" s="31"/>
      <c r="E514" s="31"/>
      <c r="F514" s="31"/>
      <c r="G514" s="31"/>
      <c r="H514" s="82"/>
      <c r="I514" s="82"/>
      <c r="J514" s="82"/>
      <c r="AF514" s="33"/>
      <c r="AG514" s="33"/>
      <c r="AH514" s="33"/>
    </row>
    <row r="515" spans="1:34">
      <c r="A515" s="32"/>
      <c r="B515" s="31"/>
      <c r="C515" s="31"/>
      <c r="D515" s="31"/>
      <c r="E515" s="31"/>
      <c r="F515" s="31"/>
      <c r="G515" s="31"/>
      <c r="H515" s="82"/>
      <c r="I515" s="82"/>
      <c r="J515" s="82"/>
      <c r="AF515" s="33"/>
      <c r="AG515" s="33"/>
      <c r="AH515" s="33"/>
    </row>
    <row r="516" spans="1:34">
      <c r="A516" s="32"/>
      <c r="B516" s="31"/>
      <c r="C516" s="31"/>
      <c r="D516" s="31"/>
      <c r="E516" s="31"/>
      <c r="F516" s="31"/>
      <c r="G516" s="31"/>
      <c r="H516" s="82"/>
      <c r="I516" s="82"/>
      <c r="J516" s="82"/>
      <c r="AF516" s="33"/>
      <c r="AG516" s="33"/>
      <c r="AH516" s="33"/>
    </row>
    <row r="517" spans="1:34">
      <c r="A517" s="32"/>
      <c r="B517" s="31"/>
      <c r="C517" s="31"/>
      <c r="D517" s="31"/>
      <c r="E517" s="31"/>
      <c r="F517" s="31"/>
      <c r="G517" s="31"/>
      <c r="H517" s="82"/>
      <c r="I517" s="82"/>
      <c r="J517" s="82"/>
      <c r="AF517" s="33"/>
      <c r="AG517" s="33"/>
      <c r="AH517" s="33"/>
    </row>
    <row r="518" spans="1:34">
      <c r="A518" s="32"/>
      <c r="B518" s="31"/>
      <c r="C518" s="31"/>
      <c r="D518" s="31"/>
      <c r="E518" s="31"/>
      <c r="F518" s="31"/>
      <c r="G518" s="31"/>
      <c r="H518" s="82"/>
      <c r="I518" s="82"/>
      <c r="J518" s="82"/>
      <c r="AF518" s="33"/>
      <c r="AG518" s="33"/>
      <c r="AH518" s="33"/>
    </row>
    <row r="519" spans="1:34">
      <c r="A519" s="32"/>
      <c r="B519" s="31"/>
      <c r="C519" s="31"/>
      <c r="D519" s="31"/>
      <c r="E519" s="31"/>
      <c r="F519" s="31"/>
      <c r="G519" s="31"/>
      <c r="H519" s="82"/>
      <c r="I519" s="82"/>
      <c r="J519" s="82"/>
      <c r="AF519" s="33"/>
      <c r="AG519" s="33"/>
      <c r="AH519" s="33"/>
    </row>
    <row r="520" spans="1:34">
      <c r="A520" s="32"/>
      <c r="B520" s="31"/>
      <c r="C520" s="31"/>
      <c r="D520" s="31"/>
      <c r="E520" s="31"/>
      <c r="F520" s="31"/>
      <c r="G520" s="31"/>
      <c r="H520" s="82"/>
      <c r="I520" s="82"/>
      <c r="J520" s="82"/>
      <c r="AF520" s="33"/>
      <c r="AG520" s="33"/>
      <c r="AH520" s="33"/>
    </row>
    <row r="521" spans="1:34">
      <c r="A521" s="32"/>
      <c r="B521" s="31"/>
      <c r="C521" s="31"/>
      <c r="D521" s="31"/>
      <c r="E521" s="31"/>
      <c r="F521" s="31"/>
      <c r="G521" s="31"/>
      <c r="H521" s="82"/>
      <c r="I521" s="82"/>
      <c r="J521" s="82"/>
      <c r="AF521" s="33"/>
      <c r="AG521" s="33"/>
      <c r="AH521" s="33"/>
    </row>
    <row r="522" spans="1:34">
      <c r="A522" s="32"/>
      <c r="B522" s="31"/>
      <c r="C522" s="31"/>
      <c r="D522" s="31"/>
      <c r="E522" s="31"/>
      <c r="F522" s="31"/>
      <c r="G522" s="31"/>
      <c r="H522" s="82"/>
      <c r="I522" s="82"/>
      <c r="J522" s="82"/>
      <c r="AF522" s="33"/>
      <c r="AG522" s="33"/>
      <c r="AH522" s="33"/>
    </row>
    <row r="523" spans="1:34">
      <c r="A523" s="32"/>
      <c r="B523" s="31"/>
      <c r="C523" s="31"/>
      <c r="D523" s="31"/>
      <c r="E523" s="31"/>
      <c r="F523" s="31"/>
      <c r="G523" s="31"/>
      <c r="H523" s="82"/>
      <c r="I523" s="82"/>
      <c r="J523" s="82"/>
      <c r="AF523" s="33"/>
      <c r="AG523" s="33"/>
      <c r="AH523" s="33"/>
    </row>
    <row r="524" spans="1:34">
      <c r="A524" s="32"/>
      <c r="B524" s="31"/>
      <c r="C524" s="31"/>
      <c r="D524" s="31"/>
      <c r="E524" s="31"/>
      <c r="F524" s="31"/>
      <c r="G524" s="31"/>
      <c r="H524" s="82"/>
      <c r="I524" s="82"/>
      <c r="J524" s="82"/>
      <c r="AF524" s="33"/>
      <c r="AG524" s="33"/>
      <c r="AH524" s="33"/>
    </row>
    <row r="525" spans="1:34">
      <c r="A525" s="32"/>
      <c r="B525" s="31"/>
      <c r="C525" s="31"/>
      <c r="D525" s="31"/>
      <c r="E525" s="31"/>
      <c r="F525" s="31"/>
      <c r="G525" s="31"/>
      <c r="H525" s="82"/>
      <c r="I525" s="82"/>
      <c r="J525" s="82"/>
      <c r="AF525" s="33"/>
      <c r="AG525" s="33"/>
      <c r="AH525" s="33"/>
    </row>
    <row r="526" spans="1:34">
      <c r="A526" s="32"/>
      <c r="B526" s="31"/>
      <c r="C526" s="31"/>
      <c r="D526" s="31"/>
      <c r="E526" s="31"/>
      <c r="F526" s="31"/>
      <c r="G526" s="31"/>
      <c r="H526" s="82"/>
      <c r="I526" s="82"/>
      <c r="J526" s="82"/>
      <c r="AF526" s="33"/>
      <c r="AG526" s="33"/>
      <c r="AH526" s="33"/>
    </row>
    <row r="527" spans="1:34">
      <c r="A527" s="32"/>
      <c r="B527" s="31"/>
      <c r="C527" s="31"/>
      <c r="D527" s="31"/>
      <c r="E527" s="31"/>
      <c r="F527" s="31"/>
      <c r="G527" s="31"/>
      <c r="H527" s="82"/>
      <c r="I527" s="82"/>
      <c r="J527" s="82"/>
      <c r="AF527" s="33"/>
      <c r="AG527" s="33"/>
      <c r="AH527" s="33"/>
    </row>
    <row r="528" spans="1:34">
      <c r="A528" s="32"/>
      <c r="B528" s="31"/>
      <c r="C528" s="31"/>
      <c r="D528" s="31"/>
      <c r="E528" s="31"/>
      <c r="F528" s="31"/>
      <c r="G528" s="31"/>
      <c r="H528" s="82"/>
      <c r="I528" s="82"/>
      <c r="J528" s="82"/>
      <c r="AF528" s="33"/>
      <c r="AG528" s="33"/>
      <c r="AH528" s="33"/>
    </row>
    <row r="529" spans="1:34">
      <c r="A529" s="32"/>
      <c r="B529" s="31"/>
      <c r="C529" s="31"/>
      <c r="D529" s="31"/>
      <c r="E529" s="31"/>
      <c r="F529" s="31"/>
      <c r="G529" s="31"/>
      <c r="H529" s="82"/>
      <c r="I529" s="82"/>
      <c r="J529" s="82"/>
      <c r="AF529" s="33"/>
      <c r="AG529" s="33"/>
      <c r="AH529" s="33"/>
    </row>
    <row r="530" spans="1:34">
      <c r="A530" s="32"/>
      <c r="B530" s="31"/>
      <c r="C530" s="31"/>
      <c r="D530" s="31"/>
      <c r="E530" s="31"/>
      <c r="F530" s="31"/>
      <c r="G530" s="31"/>
      <c r="H530" s="82"/>
      <c r="I530" s="82"/>
      <c r="J530" s="82"/>
      <c r="AF530" s="33"/>
      <c r="AG530" s="33"/>
      <c r="AH530" s="33"/>
    </row>
    <row r="531" spans="1:34">
      <c r="A531" s="32"/>
      <c r="B531" s="31"/>
      <c r="C531" s="31"/>
      <c r="D531" s="31"/>
      <c r="E531" s="31"/>
      <c r="F531" s="31"/>
      <c r="G531" s="31"/>
      <c r="H531" s="82"/>
      <c r="I531" s="82"/>
      <c r="J531" s="82"/>
      <c r="AF531" s="33"/>
      <c r="AG531" s="33"/>
      <c r="AH531" s="33"/>
    </row>
    <row r="532" spans="1:34">
      <c r="A532" s="32"/>
      <c r="B532" s="31"/>
      <c r="C532" s="31"/>
      <c r="D532" s="31"/>
      <c r="E532" s="31"/>
      <c r="F532" s="31"/>
      <c r="G532" s="31"/>
      <c r="H532" s="82"/>
      <c r="I532" s="82"/>
      <c r="J532" s="82"/>
      <c r="AF532" s="33"/>
      <c r="AG532" s="33"/>
      <c r="AH532" s="33"/>
    </row>
    <row r="533" spans="1:34">
      <c r="A533" s="32"/>
      <c r="B533" s="31"/>
      <c r="C533" s="31"/>
      <c r="D533" s="31"/>
      <c r="E533" s="31"/>
      <c r="F533" s="31"/>
      <c r="G533" s="31"/>
      <c r="H533" s="82"/>
      <c r="I533" s="82"/>
      <c r="J533" s="82"/>
      <c r="AF533" s="33"/>
      <c r="AG533" s="33"/>
      <c r="AH533" s="33"/>
    </row>
    <row r="534" spans="1:34">
      <c r="A534" s="32"/>
      <c r="B534" s="31"/>
      <c r="C534" s="31"/>
      <c r="D534" s="31"/>
      <c r="E534" s="31"/>
      <c r="F534" s="31"/>
      <c r="G534" s="31"/>
      <c r="H534" s="82"/>
      <c r="I534" s="82"/>
      <c r="J534" s="82"/>
      <c r="AF534" s="33"/>
      <c r="AG534" s="33"/>
      <c r="AH534" s="33"/>
    </row>
    <row r="535" spans="1:34">
      <c r="A535" s="32"/>
      <c r="B535" s="31"/>
      <c r="C535" s="31"/>
      <c r="D535" s="31"/>
      <c r="E535" s="31"/>
      <c r="F535" s="31"/>
      <c r="G535" s="31"/>
      <c r="H535" s="82"/>
      <c r="I535" s="82"/>
      <c r="J535" s="82"/>
      <c r="AF535" s="33"/>
      <c r="AG535" s="33"/>
      <c r="AH535" s="33"/>
    </row>
    <row r="536" spans="1:34">
      <c r="A536" s="32"/>
      <c r="B536" s="31"/>
      <c r="C536" s="31"/>
      <c r="D536" s="31"/>
      <c r="E536" s="31"/>
      <c r="F536" s="31"/>
      <c r="G536" s="31"/>
      <c r="H536" s="82"/>
      <c r="I536" s="82"/>
      <c r="J536" s="82"/>
      <c r="AF536" s="33"/>
      <c r="AG536" s="33"/>
      <c r="AH536" s="33"/>
    </row>
    <row r="537" spans="1:34">
      <c r="A537" s="32"/>
      <c r="B537" s="31"/>
      <c r="C537" s="31"/>
      <c r="D537" s="31"/>
      <c r="E537" s="31"/>
      <c r="F537" s="31"/>
      <c r="G537" s="31"/>
      <c r="H537" s="82"/>
      <c r="I537" s="82"/>
      <c r="J537" s="82"/>
      <c r="AF537" s="33"/>
      <c r="AG537" s="33"/>
      <c r="AH537" s="33"/>
    </row>
    <row r="538" spans="1:34">
      <c r="A538" s="32"/>
      <c r="B538" s="31"/>
      <c r="C538" s="31"/>
      <c r="D538" s="31"/>
      <c r="E538" s="31"/>
      <c r="F538" s="31"/>
      <c r="G538" s="31"/>
      <c r="H538" s="82"/>
      <c r="I538" s="82"/>
      <c r="J538" s="82"/>
      <c r="AF538" s="33"/>
      <c r="AG538" s="33"/>
      <c r="AH538" s="33"/>
    </row>
    <row r="539" spans="1:34">
      <c r="A539" s="32"/>
      <c r="B539" s="31"/>
      <c r="C539" s="31"/>
      <c r="D539" s="31"/>
      <c r="E539" s="31"/>
      <c r="F539" s="31"/>
      <c r="G539" s="31"/>
      <c r="H539" s="82"/>
      <c r="I539" s="82"/>
      <c r="J539" s="82"/>
      <c r="AF539" s="33"/>
      <c r="AG539" s="33"/>
      <c r="AH539" s="33"/>
    </row>
    <row r="540" spans="1:34">
      <c r="A540" s="32"/>
      <c r="B540" s="31"/>
      <c r="C540" s="31"/>
      <c r="D540" s="31"/>
      <c r="E540" s="31"/>
      <c r="F540" s="31"/>
      <c r="G540" s="31"/>
      <c r="H540" s="82"/>
      <c r="I540" s="82"/>
      <c r="J540" s="82"/>
      <c r="AF540" s="33"/>
      <c r="AG540" s="33"/>
      <c r="AH540" s="33"/>
    </row>
    <row r="541" spans="1:34">
      <c r="A541" s="32"/>
      <c r="B541" s="31"/>
      <c r="C541" s="31"/>
      <c r="D541" s="31"/>
      <c r="E541" s="31"/>
      <c r="F541" s="31"/>
      <c r="G541" s="31"/>
      <c r="H541" s="82"/>
      <c r="I541" s="82"/>
      <c r="J541" s="82"/>
      <c r="AF541" s="33"/>
      <c r="AG541" s="33"/>
      <c r="AH541" s="33"/>
    </row>
    <row r="542" spans="1:34">
      <c r="A542" s="32"/>
      <c r="B542" s="31"/>
      <c r="C542" s="31"/>
      <c r="D542" s="31"/>
      <c r="E542" s="31"/>
      <c r="F542" s="31"/>
      <c r="G542" s="31"/>
      <c r="H542" s="82"/>
      <c r="I542" s="82"/>
      <c r="J542" s="82"/>
      <c r="AF542" s="33"/>
      <c r="AG542" s="33"/>
      <c r="AH542" s="33"/>
    </row>
    <row r="543" spans="1:34">
      <c r="A543" s="32"/>
      <c r="B543" s="31"/>
      <c r="C543" s="31"/>
      <c r="D543" s="31"/>
      <c r="E543" s="31"/>
      <c r="F543" s="31"/>
      <c r="G543" s="31"/>
      <c r="H543" s="82"/>
      <c r="I543" s="82"/>
      <c r="J543" s="82"/>
      <c r="AF543" s="33"/>
      <c r="AG543" s="33"/>
      <c r="AH543" s="33"/>
    </row>
    <row r="544" spans="1:34">
      <c r="A544" s="32"/>
      <c r="B544" s="31"/>
      <c r="C544" s="31"/>
      <c r="D544" s="31"/>
      <c r="E544" s="31"/>
      <c r="F544" s="31"/>
      <c r="G544" s="31"/>
      <c r="H544" s="82"/>
      <c r="I544" s="82"/>
      <c r="J544" s="82"/>
      <c r="AF544" s="33"/>
      <c r="AG544" s="33"/>
      <c r="AH544" s="33"/>
    </row>
    <row r="545" spans="1:34">
      <c r="A545" s="32"/>
      <c r="B545" s="31"/>
      <c r="C545" s="31"/>
      <c r="D545" s="31"/>
      <c r="E545" s="31"/>
      <c r="F545" s="31"/>
      <c r="G545" s="31"/>
      <c r="H545" s="82"/>
      <c r="I545" s="82"/>
      <c r="J545" s="82"/>
      <c r="AF545" s="33"/>
      <c r="AG545" s="33"/>
      <c r="AH545" s="33"/>
    </row>
    <row r="546" spans="1:34">
      <c r="A546" s="32"/>
      <c r="B546" s="31"/>
      <c r="C546" s="31"/>
      <c r="D546" s="31"/>
      <c r="E546" s="31"/>
      <c r="F546" s="31"/>
      <c r="G546" s="31"/>
      <c r="H546" s="82"/>
      <c r="I546" s="82"/>
      <c r="J546" s="82"/>
      <c r="AF546" s="33"/>
      <c r="AG546" s="33"/>
      <c r="AH546" s="33"/>
    </row>
    <row r="547" spans="1:34">
      <c r="A547" s="32"/>
      <c r="B547" s="31"/>
      <c r="C547" s="31"/>
      <c r="D547" s="31"/>
      <c r="E547" s="31"/>
      <c r="F547" s="31"/>
      <c r="G547" s="31"/>
      <c r="H547" s="82"/>
      <c r="I547" s="82"/>
      <c r="J547" s="82"/>
      <c r="AF547" s="33"/>
      <c r="AG547" s="33"/>
      <c r="AH547" s="33"/>
    </row>
    <row r="548" spans="1:34">
      <c r="A548" s="32"/>
      <c r="B548" s="31"/>
      <c r="C548" s="31"/>
      <c r="D548" s="31"/>
      <c r="E548" s="31"/>
      <c r="F548" s="31"/>
      <c r="G548" s="31"/>
      <c r="H548" s="82"/>
      <c r="I548" s="82"/>
      <c r="J548" s="82"/>
      <c r="AF548" s="33"/>
      <c r="AG548" s="33"/>
      <c r="AH548" s="33"/>
    </row>
    <row r="549" spans="1:34">
      <c r="A549" s="32"/>
      <c r="B549" s="31"/>
      <c r="C549" s="31"/>
      <c r="D549" s="31"/>
      <c r="E549" s="31"/>
      <c r="F549" s="31"/>
      <c r="G549" s="31"/>
      <c r="H549" s="82"/>
      <c r="I549" s="82"/>
      <c r="J549" s="82"/>
      <c r="AF549" s="33"/>
      <c r="AG549" s="33"/>
      <c r="AH549" s="33"/>
    </row>
    <row r="550" spans="1:34">
      <c r="A550" s="32"/>
      <c r="B550" s="31"/>
      <c r="C550" s="31"/>
      <c r="D550" s="31"/>
      <c r="E550" s="31"/>
      <c r="F550" s="31"/>
      <c r="G550" s="31"/>
      <c r="H550" s="82"/>
      <c r="I550" s="82"/>
      <c r="J550" s="82"/>
      <c r="AF550" s="33"/>
      <c r="AG550" s="33"/>
      <c r="AH550" s="33"/>
    </row>
    <row r="551" spans="1:34">
      <c r="A551" s="32"/>
      <c r="B551" s="31"/>
      <c r="C551" s="31"/>
      <c r="D551" s="31"/>
      <c r="E551" s="31"/>
      <c r="F551" s="31"/>
      <c r="G551" s="31"/>
      <c r="H551" s="82"/>
      <c r="I551" s="82"/>
      <c r="J551" s="82"/>
      <c r="AF551" s="33"/>
      <c r="AG551" s="33"/>
      <c r="AH551" s="33"/>
    </row>
    <row r="552" spans="1:34">
      <c r="A552" s="32"/>
      <c r="B552" s="31"/>
      <c r="C552" s="31"/>
      <c r="D552" s="31"/>
      <c r="E552" s="31"/>
      <c r="F552" s="31"/>
      <c r="G552" s="31"/>
      <c r="H552" s="82"/>
      <c r="I552" s="82"/>
      <c r="J552" s="82"/>
      <c r="AF552" s="33"/>
      <c r="AG552" s="33"/>
      <c r="AH552" s="33"/>
    </row>
    <row r="553" spans="1:34">
      <c r="A553" s="32"/>
      <c r="B553" s="31"/>
      <c r="C553" s="31"/>
      <c r="D553" s="31"/>
      <c r="E553" s="31"/>
      <c r="F553" s="31"/>
      <c r="G553" s="31"/>
      <c r="H553" s="82"/>
      <c r="I553" s="82"/>
      <c r="J553" s="82"/>
      <c r="AF553" s="33"/>
      <c r="AG553" s="33"/>
      <c r="AH553" s="33"/>
    </row>
    <row r="554" spans="1:34">
      <c r="A554" s="32"/>
      <c r="B554" s="31"/>
      <c r="C554" s="31"/>
      <c r="D554" s="31"/>
      <c r="E554" s="31"/>
      <c r="F554" s="31"/>
      <c r="G554" s="31"/>
      <c r="H554" s="82"/>
      <c r="I554" s="82"/>
      <c r="J554" s="82"/>
      <c r="AF554" s="33"/>
      <c r="AG554" s="33"/>
      <c r="AH554" s="33"/>
    </row>
    <row r="555" spans="1:34">
      <c r="A555" s="32"/>
      <c r="B555" s="31"/>
      <c r="C555" s="31"/>
      <c r="D555" s="31"/>
      <c r="E555" s="31"/>
      <c r="F555" s="31"/>
      <c r="G555" s="31"/>
      <c r="H555" s="82"/>
      <c r="I555" s="82"/>
      <c r="J555" s="82"/>
      <c r="AF555" s="33"/>
      <c r="AG555" s="33"/>
      <c r="AH555" s="33"/>
    </row>
    <row r="556" spans="1:34">
      <c r="A556" s="32"/>
      <c r="B556" s="31"/>
      <c r="C556" s="31"/>
      <c r="D556" s="31"/>
      <c r="E556" s="31"/>
      <c r="F556" s="31"/>
      <c r="G556" s="31"/>
      <c r="H556" s="82"/>
      <c r="I556" s="82"/>
      <c r="J556" s="82"/>
      <c r="AF556" s="33"/>
      <c r="AG556" s="33"/>
      <c r="AH556" s="33"/>
    </row>
    <row r="557" spans="1:34">
      <c r="A557" s="32"/>
      <c r="B557" s="31"/>
      <c r="C557" s="31"/>
      <c r="D557" s="31"/>
      <c r="E557" s="31"/>
      <c r="F557" s="31"/>
      <c r="G557" s="31"/>
      <c r="H557" s="82"/>
      <c r="I557" s="82"/>
      <c r="J557" s="82"/>
      <c r="AF557" s="33"/>
      <c r="AG557" s="33"/>
      <c r="AH557" s="33"/>
    </row>
    <row r="558" spans="1:34">
      <c r="A558" s="32"/>
      <c r="B558" s="31"/>
      <c r="C558" s="31"/>
      <c r="D558" s="31"/>
      <c r="E558" s="31"/>
      <c r="F558" s="31"/>
      <c r="G558" s="31"/>
      <c r="H558" s="82"/>
      <c r="I558" s="82"/>
      <c r="J558" s="82"/>
      <c r="AF558" s="33"/>
      <c r="AG558" s="33"/>
      <c r="AH558" s="33"/>
    </row>
    <row r="559" spans="1:34">
      <c r="A559" s="32"/>
      <c r="B559" s="31"/>
      <c r="C559" s="31"/>
      <c r="D559" s="31"/>
      <c r="E559" s="31"/>
      <c r="F559" s="31"/>
      <c r="G559" s="31"/>
      <c r="H559" s="82"/>
      <c r="I559" s="82"/>
      <c r="J559" s="82"/>
      <c r="AF559" s="33"/>
      <c r="AG559" s="33"/>
      <c r="AH559" s="33"/>
    </row>
    <row r="560" spans="1:34">
      <c r="A560" s="32"/>
      <c r="B560" s="31"/>
      <c r="C560" s="31"/>
      <c r="D560" s="31"/>
      <c r="E560" s="31"/>
      <c r="F560" s="31"/>
      <c r="G560" s="31"/>
      <c r="H560" s="82"/>
      <c r="I560" s="82"/>
      <c r="J560" s="82"/>
      <c r="AF560" s="33"/>
      <c r="AG560" s="33"/>
      <c r="AH560" s="33"/>
    </row>
    <row r="561" spans="1:34">
      <c r="A561" s="32"/>
      <c r="B561" s="31"/>
      <c r="C561" s="31"/>
      <c r="D561" s="31"/>
      <c r="E561" s="31"/>
      <c r="F561" s="31"/>
      <c r="G561" s="31"/>
      <c r="H561" s="82"/>
      <c r="I561" s="82"/>
      <c r="J561" s="82"/>
      <c r="AF561" s="33"/>
      <c r="AG561" s="33"/>
      <c r="AH561" s="33"/>
    </row>
    <row r="562" spans="1:34">
      <c r="A562" s="32"/>
      <c r="B562" s="31"/>
      <c r="C562" s="31"/>
      <c r="D562" s="31"/>
      <c r="E562" s="31"/>
      <c r="F562" s="31"/>
      <c r="G562" s="31"/>
      <c r="H562" s="82"/>
      <c r="I562" s="82"/>
      <c r="J562" s="82"/>
      <c r="AF562" s="33"/>
      <c r="AG562" s="33"/>
      <c r="AH562" s="33"/>
    </row>
    <row r="563" spans="1:34">
      <c r="A563" s="32"/>
      <c r="B563" s="31"/>
      <c r="C563" s="31"/>
      <c r="D563" s="31"/>
      <c r="E563" s="31"/>
      <c r="F563" s="31"/>
      <c r="G563" s="31"/>
      <c r="H563" s="82"/>
      <c r="I563" s="82"/>
      <c r="J563" s="82"/>
      <c r="AF563" s="33"/>
      <c r="AG563" s="33"/>
      <c r="AH563" s="33"/>
    </row>
    <row r="564" spans="1:34">
      <c r="A564" s="32"/>
      <c r="B564" s="31"/>
      <c r="C564" s="31"/>
      <c r="D564" s="31"/>
      <c r="E564" s="31"/>
      <c r="F564" s="31"/>
      <c r="G564" s="31"/>
      <c r="H564" s="82"/>
      <c r="I564" s="82"/>
      <c r="J564" s="82"/>
      <c r="AF564" s="33"/>
      <c r="AG564" s="33"/>
      <c r="AH564" s="33"/>
    </row>
    <row r="565" spans="1:34">
      <c r="A565" s="32"/>
      <c r="B565" s="31"/>
      <c r="C565" s="31"/>
      <c r="D565" s="31"/>
      <c r="E565" s="31"/>
      <c r="F565" s="31"/>
      <c r="G565" s="31"/>
      <c r="H565" s="82"/>
      <c r="I565" s="82"/>
      <c r="J565" s="82"/>
      <c r="AF565" s="33"/>
      <c r="AG565" s="33"/>
      <c r="AH565" s="33"/>
    </row>
    <row r="566" spans="1:34">
      <c r="A566" s="32"/>
      <c r="B566" s="31"/>
      <c r="C566" s="31"/>
      <c r="D566" s="31"/>
      <c r="E566" s="31"/>
      <c r="F566" s="31"/>
      <c r="G566" s="31"/>
      <c r="H566" s="82"/>
      <c r="I566" s="82"/>
      <c r="J566" s="82"/>
      <c r="AF566" s="33"/>
      <c r="AG566" s="33"/>
      <c r="AH566" s="33"/>
    </row>
    <row r="567" spans="1:34">
      <c r="A567" s="32"/>
      <c r="B567" s="31"/>
      <c r="C567" s="31"/>
      <c r="D567" s="31"/>
      <c r="E567" s="31"/>
      <c r="F567" s="31"/>
      <c r="G567" s="31"/>
      <c r="H567" s="82"/>
      <c r="I567" s="82"/>
      <c r="J567" s="82"/>
      <c r="AF567" s="33"/>
      <c r="AG567" s="33"/>
      <c r="AH567" s="33"/>
    </row>
    <row r="568" spans="1:34">
      <c r="A568" s="32"/>
      <c r="B568" s="31"/>
      <c r="C568" s="31"/>
      <c r="D568" s="31"/>
      <c r="E568" s="31"/>
      <c r="F568" s="31"/>
      <c r="G568" s="31"/>
      <c r="H568" s="82"/>
      <c r="I568" s="82"/>
      <c r="J568" s="82"/>
      <c r="AF568" s="33"/>
      <c r="AG568" s="33"/>
      <c r="AH568" s="33"/>
    </row>
    <row r="569" spans="1:34">
      <c r="A569" s="32"/>
      <c r="B569" s="31"/>
      <c r="C569" s="31"/>
      <c r="D569" s="31"/>
      <c r="E569" s="31"/>
      <c r="F569" s="31"/>
      <c r="G569" s="31"/>
      <c r="H569" s="82"/>
      <c r="I569" s="82"/>
      <c r="J569" s="82"/>
      <c r="AF569" s="33"/>
      <c r="AG569" s="33"/>
      <c r="AH569" s="33"/>
    </row>
    <row r="570" spans="1:34">
      <c r="A570" s="32"/>
      <c r="B570" s="31"/>
      <c r="C570" s="31"/>
      <c r="D570" s="31"/>
      <c r="E570" s="31"/>
      <c r="F570" s="31"/>
      <c r="G570" s="31"/>
      <c r="H570" s="82"/>
      <c r="I570" s="82"/>
      <c r="J570" s="82"/>
      <c r="AF570" s="33"/>
      <c r="AG570" s="33"/>
      <c r="AH570" s="33"/>
    </row>
    <row r="571" spans="1:34">
      <c r="A571" s="32"/>
      <c r="B571" s="31"/>
      <c r="C571" s="31"/>
      <c r="D571" s="31"/>
      <c r="E571" s="31"/>
      <c r="F571" s="31"/>
      <c r="G571" s="31"/>
      <c r="H571" s="82"/>
      <c r="I571" s="82"/>
      <c r="J571" s="82"/>
      <c r="AF571" s="33"/>
      <c r="AG571" s="33"/>
      <c r="AH571" s="33"/>
    </row>
    <row r="572" spans="1:34">
      <c r="A572" s="32"/>
      <c r="B572" s="31"/>
      <c r="C572" s="31"/>
      <c r="D572" s="31"/>
      <c r="E572" s="31"/>
      <c r="F572" s="31"/>
      <c r="G572" s="31"/>
      <c r="H572" s="82"/>
      <c r="I572" s="82"/>
      <c r="J572" s="82"/>
      <c r="AF572" s="33"/>
      <c r="AG572" s="33"/>
      <c r="AH572" s="33"/>
    </row>
    <row r="573" spans="1:34">
      <c r="A573" s="32"/>
      <c r="B573" s="31"/>
      <c r="C573" s="31"/>
      <c r="D573" s="31"/>
      <c r="E573" s="31"/>
      <c r="F573" s="31"/>
      <c r="G573" s="31"/>
      <c r="H573" s="82"/>
      <c r="I573" s="82"/>
      <c r="J573" s="82"/>
      <c r="AF573" s="33"/>
      <c r="AG573" s="33"/>
      <c r="AH573" s="33"/>
    </row>
    <row r="574" spans="1:34">
      <c r="A574" s="32"/>
      <c r="B574" s="31"/>
      <c r="C574" s="31"/>
      <c r="D574" s="31"/>
      <c r="E574" s="31"/>
      <c r="F574" s="31"/>
      <c r="G574" s="31"/>
      <c r="H574" s="82"/>
      <c r="I574" s="82"/>
      <c r="J574" s="82"/>
      <c r="AF574" s="33"/>
      <c r="AG574" s="33"/>
      <c r="AH574" s="33"/>
    </row>
    <row r="575" spans="1:34">
      <c r="A575" s="32"/>
      <c r="B575" s="31"/>
      <c r="C575" s="31"/>
      <c r="D575" s="31"/>
      <c r="E575" s="31"/>
      <c r="F575" s="31"/>
      <c r="G575" s="31"/>
      <c r="H575" s="82"/>
      <c r="I575" s="82"/>
      <c r="J575" s="82"/>
      <c r="AF575" s="33"/>
      <c r="AG575" s="33"/>
      <c r="AH575" s="33"/>
    </row>
    <row r="576" spans="1:34">
      <c r="A576" s="32"/>
      <c r="B576" s="31"/>
      <c r="C576" s="31"/>
      <c r="D576" s="31"/>
      <c r="E576" s="31"/>
      <c r="F576" s="31"/>
      <c r="G576" s="31"/>
      <c r="H576" s="82"/>
      <c r="I576" s="82"/>
      <c r="J576" s="82"/>
      <c r="AF576" s="33"/>
      <c r="AG576" s="33"/>
      <c r="AH576" s="33"/>
    </row>
    <row r="577" spans="1:34">
      <c r="A577" s="32"/>
      <c r="B577" s="31"/>
      <c r="C577" s="31"/>
      <c r="D577" s="31"/>
      <c r="E577" s="31"/>
      <c r="F577" s="31"/>
      <c r="G577" s="31"/>
      <c r="H577" s="82"/>
      <c r="I577" s="82"/>
      <c r="J577" s="82"/>
      <c r="AF577" s="33"/>
      <c r="AG577" s="33"/>
      <c r="AH577" s="33"/>
    </row>
    <row r="578" spans="1:34">
      <c r="A578" s="32"/>
      <c r="B578" s="31"/>
      <c r="C578" s="31"/>
      <c r="D578" s="31"/>
      <c r="E578" s="31"/>
      <c r="F578" s="31"/>
      <c r="G578" s="31"/>
      <c r="H578" s="82"/>
      <c r="I578" s="82"/>
      <c r="J578" s="82"/>
      <c r="AF578" s="33"/>
      <c r="AG578" s="33"/>
      <c r="AH578" s="33"/>
    </row>
    <row r="579" spans="1:34">
      <c r="A579" s="32"/>
      <c r="B579" s="31"/>
      <c r="C579" s="31"/>
      <c r="D579" s="31"/>
      <c r="E579" s="31"/>
      <c r="F579" s="31"/>
      <c r="G579" s="31"/>
      <c r="H579" s="82"/>
      <c r="I579" s="82"/>
      <c r="J579" s="82"/>
      <c r="AF579" s="33"/>
      <c r="AG579" s="33"/>
      <c r="AH579" s="33"/>
    </row>
    <row r="580" spans="1:34">
      <c r="A580" s="32"/>
      <c r="B580" s="31"/>
      <c r="C580" s="31"/>
      <c r="D580" s="31"/>
      <c r="E580" s="31"/>
      <c r="F580" s="31"/>
      <c r="G580" s="31"/>
      <c r="H580" s="82"/>
      <c r="I580" s="82"/>
      <c r="J580" s="82"/>
      <c r="AF580" s="33"/>
      <c r="AG580" s="33"/>
      <c r="AH580" s="33"/>
    </row>
    <row r="581" spans="1:34">
      <c r="A581" s="32"/>
      <c r="B581" s="31"/>
      <c r="C581" s="31"/>
      <c r="D581" s="31"/>
      <c r="E581" s="31"/>
      <c r="F581" s="31"/>
      <c r="G581" s="31"/>
      <c r="H581" s="82"/>
      <c r="I581" s="82"/>
      <c r="J581" s="82"/>
      <c r="AF581" s="33"/>
      <c r="AG581" s="33"/>
      <c r="AH581" s="33"/>
    </row>
    <row r="582" spans="1:34">
      <c r="A582" s="32"/>
      <c r="B582" s="31"/>
      <c r="C582" s="31"/>
      <c r="D582" s="31"/>
      <c r="E582" s="31"/>
      <c r="F582" s="31"/>
      <c r="G582" s="31"/>
      <c r="H582" s="82"/>
      <c r="I582" s="82"/>
      <c r="J582" s="82"/>
      <c r="AF582" s="33"/>
      <c r="AG582" s="33"/>
      <c r="AH582" s="33"/>
    </row>
    <row r="583" spans="1:34">
      <c r="A583" s="32"/>
      <c r="B583" s="31"/>
      <c r="C583" s="31"/>
      <c r="D583" s="31"/>
      <c r="E583" s="31"/>
      <c r="F583" s="31"/>
      <c r="G583" s="31"/>
      <c r="H583" s="82"/>
      <c r="I583" s="82"/>
      <c r="J583" s="82"/>
      <c r="AF583" s="33"/>
      <c r="AG583" s="33"/>
      <c r="AH583" s="33"/>
    </row>
    <row r="584" spans="1:34">
      <c r="A584" s="32"/>
      <c r="B584" s="31"/>
      <c r="C584" s="31"/>
      <c r="D584" s="31"/>
      <c r="E584" s="31"/>
      <c r="F584" s="31"/>
      <c r="G584" s="31"/>
      <c r="H584" s="82"/>
      <c r="I584" s="82"/>
      <c r="J584" s="82"/>
      <c r="AF584" s="33"/>
      <c r="AG584" s="33"/>
      <c r="AH584" s="33"/>
    </row>
    <row r="585" spans="1:34">
      <c r="A585" s="32"/>
      <c r="B585" s="31"/>
      <c r="C585" s="31"/>
      <c r="D585" s="31"/>
      <c r="E585" s="31"/>
      <c r="F585" s="31"/>
      <c r="G585" s="31"/>
      <c r="H585" s="82"/>
      <c r="I585" s="82"/>
      <c r="J585" s="82"/>
      <c r="AF585" s="33"/>
      <c r="AG585" s="33"/>
      <c r="AH585" s="33"/>
    </row>
    <row r="586" spans="1:34">
      <c r="A586" s="32"/>
      <c r="B586" s="31"/>
      <c r="C586" s="31"/>
      <c r="D586" s="31"/>
      <c r="E586" s="31"/>
      <c r="F586" s="31"/>
      <c r="G586" s="31"/>
      <c r="H586" s="82"/>
      <c r="I586" s="82"/>
      <c r="J586" s="82"/>
      <c r="AF586" s="33"/>
      <c r="AG586" s="33"/>
      <c r="AH586" s="33"/>
    </row>
    <row r="587" spans="1:34">
      <c r="A587" s="32"/>
      <c r="B587" s="31"/>
      <c r="C587" s="31"/>
      <c r="D587" s="31"/>
      <c r="E587" s="31"/>
      <c r="F587" s="31"/>
      <c r="G587" s="31"/>
      <c r="H587" s="82"/>
      <c r="I587" s="82"/>
      <c r="J587" s="82"/>
      <c r="AF587" s="33"/>
      <c r="AG587" s="33"/>
      <c r="AH587" s="33"/>
    </row>
    <row r="588" spans="1:34">
      <c r="A588" s="32"/>
      <c r="B588" s="31"/>
      <c r="C588" s="31"/>
      <c r="D588" s="31"/>
      <c r="E588" s="31"/>
      <c r="F588" s="31"/>
      <c r="G588" s="31"/>
      <c r="H588" s="82"/>
      <c r="I588" s="82"/>
      <c r="J588" s="82"/>
      <c r="AF588" s="33"/>
      <c r="AG588" s="33"/>
      <c r="AH588" s="33"/>
    </row>
    <row r="589" spans="1:34">
      <c r="A589" s="32"/>
      <c r="B589" s="31"/>
      <c r="C589" s="31"/>
      <c r="D589" s="31"/>
      <c r="E589" s="31"/>
      <c r="F589" s="31"/>
      <c r="G589" s="31"/>
      <c r="H589" s="82"/>
      <c r="I589" s="82"/>
      <c r="J589" s="82"/>
      <c r="AF589" s="33"/>
      <c r="AG589" s="33"/>
      <c r="AH589" s="33"/>
    </row>
    <row r="590" spans="1:34">
      <c r="A590" s="32"/>
      <c r="B590" s="31"/>
      <c r="C590" s="31"/>
      <c r="D590" s="31"/>
      <c r="E590" s="31"/>
      <c r="F590" s="31"/>
      <c r="G590" s="31"/>
      <c r="H590" s="82"/>
      <c r="I590" s="82"/>
      <c r="J590" s="82"/>
      <c r="AF590" s="33"/>
      <c r="AG590" s="33"/>
      <c r="AH590" s="33"/>
    </row>
    <row r="591" spans="1:34">
      <c r="A591" s="32"/>
      <c r="B591" s="31"/>
      <c r="C591" s="31"/>
      <c r="D591" s="31"/>
      <c r="E591" s="31"/>
      <c r="F591" s="31"/>
      <c r="G591" s="31"/>
      <c r="H591" s="82"/>
      <c r="I591" s="82"/>
      <c r="J591" s="82"/>
      <c r="AF591" s="33"/>
      <c r="AG591" s="33"/>
      <c r="AH591" s="33"/>
    </row>
    <row r="592" spans="1:34">
      <c r="A592" s="32"/>
      <c r="B592" s="31"/>
      <c r="C592" s="31"/>
      <c r="D592" s="31"/>
      <c r="E592" s="31"/>
      <c r="F592" s="31"/>
      <c r="G592" s="31"/>
      <c r="H592" s="82"/>
      <c r="I592" s="82"/>
      <c r="J592" s="82"/>
      <c r="AF592" s="33"/>
      <c r="AG592" s="33"/>
      <c r="AH592" s="33"/>
    </row>
    <row r="593" spans="1:34">
      <c r="A593" s="32"/>
      <c r="B593" s="31"/>
      <c r="C593" s="31"/>
      <c r="D593" s="31"/>
      <c r="E593" s="31"/>
      <c r="F593" s="31"/>
      <c r="G593" s="31"/>
      <c r="H593" s="82"/>
      <c r="I593" s="82"/>
      <c r="J593" s="82"/>
      <c r="AF593" s="33"/>
      <c r="AG593" s="33"/>
      <c r="AH593" s="33"/>
    </row>
    <row r="594" spans="1:34">
      <c r="A594" s="32"/>
      <c r="B594" s="31"/>
      <c r="C594" s="31"/>
      <c r="D594" s="31"/>
      <c r="E594" s="31"/>
      <c r="F594" s="31"/>
      <c r="G594" s="31"/>
      <c r="H594" s="82"/>
      <c r="I594" s="82"/>
      <c r="J594" s="82"/>
      <c r="AF594" s="33"/>
      <c r="AG594" s="33"/>
      <c r="AH594" s="33"/>
    </row>
    <row r="595" spans="1:34">
      <c r="A595" s="32"/>
      <c r="B595" s="31"/>
      <c r="C595" s="31"/>
      <c r="D595" s="31"/>
      <c r="E595" s="31"/>
      <c r="F595" s="31"/>
      <c r="G595" s="31"/>
      <c r="H595" s="82"/>
      <c r="I595" s="82"/>
      <c r="J595" s="82"/>
      <c r="AF595" s="33"/>
      <c r="AG595" s="33"/>
      <c r="AH595" s="33"/>
    </row>
    <row r="596" spans="1:34">
      <c r="A596" s="32"/>
      <c r="B596" s="31"/>
      <c r="C596" s="31"/>
      <c r="D596" s="31"/>
      <c r="E596" s="31"/>
      <c r="F596" s="31"/>
      <c r="G596" s="31"/>
      <c r="H596" s="82"/>
      <c r="I596" s="82"/>
      <c r="J596" s="82"/>
      <c r="AF596" s="33"/>
      <c r="AG596" s="33"/>
      <c r="AH596" s="33"/>
    </row>
    <row r="597" spans="1:34">
      <c r="A597" s="32"/>
      <c r="B597" s="31"/>
      <c r="C597" s="31"/>
      <c r="D597" s="31"/>
      <c r="E597" s="31"/>
      <c r="F597" s="31"/>
      <c r="G597" s="31"/>
      <c r="H597" s="82"/>
      <c r="I597" s="82"/>
      <c r="J597" s="82"/>
      <c r="AF597" s="33"/>
      <c r="AG597" s="33"/>
      <c r="AH597" s="33"/>
    </row>
    <row r="598" spans="1:34">
      <c r="A598" s="32"/>
      <c r="B598" s="31"/>
      <c r="C598" s="31"/>
      <c r="D598" s="31"/>
      <c r="E598" s="31"/>
      <c r="F598" s="31"/>
      <c r="G598" s="31"/>
      <c r="H598" s="82"/>
      <c r="I598" s="82"/>
      <c r="J598" s="82"/>
      <c r="AF598" s="33"/>
      <c r="AG598" s="33"/>
      <c r="AH598" s="33"/>
    </row>
    <row r="599" spans="1:34">
      <c r="A599" s="32"/>
      <c r="B599" s="31"/>
      <c r="C599" s="31"/>
      <c r="D599" s="31"/>
      <c r="E599" s="31"/>
      <c r="F599" s="31"/>
      <c r="G599" s="31"/>
      <c r="H599" s="82"/>
      <c r="I599" s="82"/>
      <c r="J599" s="82"/>
      <c r="AF599" s="33"/>
      <c r="AG599" s="33"/>
      <c r="AH599" s="33"/>
    </row>
    <row r="600" spans="1:34">
      <c r="A600" s="32"/>
      <c r="B600" s="31"/>
      <c r="C600" s="31"/>
      <c r="D600" s="31"/>
      <c r="E600" s="31"/>
      <c r="F600" s="31"/>
      <c r="G600" s="31"/>
      <c r="H600" s="82"/>
      <c r="I600" s="82"/>
      <c r="J600" s="82"/>
      <c r="AF600" s="33"/>
      <c r="AG600" s="33"/>
      <c r="AH600" s="33"/>
    </row>
    <row r="601" spans="1:34">
      <c r="A601" s="32"/>
      <c r="B601" s="31"/>
      <c r="C601" s="31"/>
      <c r="D601" s="31"/>
      <c r="E601" s="31"/>
      <c r="F601" s="31"/>
      <c r="G601" s="31"/>
      <c r="H601" s="82"/>
      <c r="I601" s="82"/>
      <c r="J601" s="82"/>
      <c r="AF601" s="33"/>
      <c r="AG601" s="33"/>
      <c r="AH601" s="33"/>
    </row>
    <row r="602" spans="1:34">
      <c r="A602" s="32"/>
      <c r="B602" s="31"/>
      <c r="C602" s="31"/>
      <c r="D602" s="31"/>
      <c r="E602" s="31"/>
      <c r="F602" s="31"/>
      <c r="G602" s="31"/>
      <c r="H602" s="82"/>
      <c r="I602" s="82"/>
      <c r="J602" s="82"/>
      <c r="AF602" s="33"/>
      <c r="AG602" s="33"/>
      <c r="AH602" s="33"/>
    </row>
    <row r="603" spans="1:34">
      <c r="A603" s="32"/>
      <c r="B603" s="31"/>
      <c r="C603" s="31"/>
      <c r="D603" s="31"/>
      <c r="E603" s="31"/>
      <c r="F603" s="31"/>
      <c r="G603" s="31"/>
      <c r="H603" s="82"/>
      <c r="I603" s="82"/>
      <c r="J603" s="82"/>
      <c r="AF603" s="33"/>
      <c r="AG603" s="33"/>
      <c r="AH603" s="33"/>
    </row>
    <row r="604" spans="1:34">
      <c r="A604" s="32"/>
      <c r="B604" s="31"/>
      <c r="C604" s="31"/>
      <c r="D604" s="31"/>
      <c r="E604" s="31"/>
      <c r="F604" s="31"/>
      <c r="G604" s="31"/>
      <c r="H604" s="82"/>
      <c r="I604" s="82"/>
      <c r="J604" s="82"/>
      <c r="AF604" s="33"/>
      <c r="AG604" s="33"/>
      <c r="AH604" s="33"/>
    </row>
    <row r="605" spans="1:34">
      <c r="A605" s="32"/>
      <c r="B605" s="31"/>
      <c r="C605" s="31"/>
      <c r="D605" s="31"/>
      <c r="E605" s="31"/>
      <c r="F605" s="31"/>
      <c r="G605" s="31"/>
      <c r="H605" s="82"/>
      <c r="I605" s="82"/>
      <c r="J605" s="82"/>
      <c r="AF605" s="33"/>
      <c r="AG605" s="33"/>
      <c r="AH605" s="33"/>
    </row>
    <row r="606" spans="1:34">
      <c r="A606" s="32"/>
      <c r="B606" s="31"/>
      <c r="C606" s="31"/>
      <c r="D606" s="31"/>
      <c r="E606" s="31"/>
      <c r="F606" s="31"/>
      <c r="G606" s="31"/>
      <c r="H606" s="82"/>
      <c r="I606" s="82"/>
      <c r="J606" s="82"/>
      <c r="AF606" s="33"/>
      <c r="AG606" s="33"/>
      <c r="AH606" s="33"/>
    </row>
    <row r="607" spans="1:34">
      <c r="A607" s="32"/>
      <c r="B607" s="31"/>
      <c r="C607" s="31"/>
      <c r="D607" s="31"/>
      <c r="E607" s="31"/>
      <c r="F607" s="31"/>
      <c r="G607" s="31"/>
      <c r="H607" s="82"/>
      <c r="I607" s="82"/>
      <c r="J607" s="82"/>
      <c r="AF607" s="33"/>
      <c r="AG607" s="33"/>
      <c r="AH607" s="33"/>
    </row>
    <row r="608" spans="1:34">
      <c r="A608" s="32"/>
      <c r="B608" s="31"/>
      <c r="C608" s="31"/>
      <c r="D608" s="31"/>
      <c r="E608" s="31"/>
      <c r="F608" s="31"/>
      <c r="G608" s="31"/>
      <c r="H608" s="82"/>
      <c r="I608" s="82"/>
      <c r="J608" s="82"/>
      <c r="AF608" s="33"/>
      <c r="AG608" s="33"/>
      <c r="AH608" s="33"/>
    </row>
    <row r="609" spans="1:34">
      <c r="A609" s="32"/>
      <c r="B609" s="31"/>
      <c r="C609" s="31"/>
      <c r="D609" s="31"/>
      <c r="E609" s="31"/>
      <c r="F609" s="31"/>
      <c r="G609" s="31"/>
      <c r="H609" s="82"/>
      <c r="I609" s="82"/>
      <c r="J609" s="82"/>
      <c r="AF609" s="33"/>
      <c r="AG609" s="33"/>
      <c r="AH609" s="33"/>
    </row>
    <row r="610" spans="1:34">
      <c r="A610" s="32"/>
      <c r="B610" s="31"/>
      <c r="C610" s="31"/>
      <c r="D610" s="31"/>
      <c r="E610" s="31"/>
      <c r="F610" s="31"/>
      <c r="G610" s="31"/>
      <c r="H610" s="82"/>
      <c r="I610" s="82"/>
      <c r="J610" s="82"/>
      <c r="AF610" s="33"/>
      <c r="AG610" s="33"/>
      <c r="AH610" s="33"/>
    </row>
    <row r="611" spans="1:34">
      <c r="A611" s="32"/>
      <c r="B611" s="31"/>
      <c r="C611" s="31"/>
      <c r="D611" s="31"/>
      <c r="E611" s="31"/>
      <c r="F611" s="31"/>
      <c r="G611" s="31"/>
      <c r="H611" s="82"/>
      <c r="I611" s="82"/>
      <c r="J611" s="82"/>
      <c r="AF611" s="33"/>
      <c r="AG611" s="33"/>
      <c r="AH611" s="33"/>
    </row>
    <row r="612" spans="1:34">
      <c r="A612" s="32"/>
      <c r="B612" s="31"/>
      <c r="C612" s="31"/>
      <c r="D612" s="31"/>
      <c r="E612" s="31"/>
      <c r="F612" s="31"/>
      <c r="G612" s="31"/>
      <c r="H612" s="82"/>
      <c r="I612" s="82"/>
      <c r="J612" s="82"/>
      <c r="AF612" s="33"/>
      <c r="AG612" s="33"/>
      <c r="AH612" s="33"/>
    </row>
    <row r="613" spans="1:34">
      <c r="A613" s="32"/>
      <c r="B613" s="31"/>
      <c r="C613" s="31"/>
      <c r="D613" s="31"/>
      <c r="E613" s="31"/>
      <c r="F613" s="31"/>
      <c r="G613" s="31"/>
      <c r="H613" s="82"/>
      <c r="I613" s="82"/>
      <c r="J613" s="82"/>
      <c r="AF613" s="33"/>
      <c r="AG613" s="33"/>
      <c r="AH613" s="33"/>
    </row>
    <row r="614" spans="1:34">
      <c r="A614" s="32"/>
      <c r="B614" s="31"/>
      <c r="C614" s="31"/>
      <c r="D614" s="31"/>
      <c r="E614" s="31"/>
      <c r="F614" s="31"/>
      <c r="G614" s="31"/>
      <c r="H614" s="82"/>
      <c r="I614" s="82"/>
      <c r="J614" s="82"/>
      <c r="AF614" s="33"/>
      <c r="AG614" s="33"/>
      <c r="AH614" s="33"/>
    </row>
    <row r="615" spans="1:34">
      <c r="A615" s="32"/>
      <c r="B615" s="31"/>
      <c r="C615" s="31"/>
      <c r="D615" s="31"/>
      <c r="E615" s="31"/>
      <c r="F615" s="31"/>
      <c r="G615" s="31"/>
      <c r="H615" s="82"/>
      <c r="I615" s="82"/>
      <c r="J615" s="82"/>
      <c r="AF615" s="33"/>
      <c r="AG615" s="33"/>
      <c r="AH615" s="33"/>
    </row>
    <row r="616" spans="1:34">
      <c r="A616" s="32"/>
      <c r="B616" s="31"/>
      <c r="C616" s="31"/>
      <c r="D616" s="31"/>
      <c r="E616" s="31"/>
      <c r="F616" s="31"/>
      <c r="G616" s="31"/>
      <c r="H616" s="82"/>
      <c r="I616" s="82"/>
      <c r="J616" s="82"/>
      <c r="AF616" s="33"/>
      <c r="AG616" s="33"/>
      <c r="AH616" s="33"/>
    </row>
    <row r="617" spans="1:34">
      <c r="A617" s="32"/>
      <c r="B617" s="31"/>
      <c r="C617" s="31"/>
      <c r="D617" s="31"/>
      <c r="E617" s="31"/>
      <c r="F617" s="31"/>
      <c r="G617" s="31"/>
      <c r="H617" s="82"/>
      <c r="I617" s="82"/>
      <c r="J617" s="82"/>
      <c r="AF617" s="33"/>
      <c r="AG617" s="33"/>
      <c r="AH617" s="33"/>
    </row>
    <row r="618" spans="1:34">
      <c r="A618" s="32"/>
      <c r="B618" s="31"/>
      <c r="C618" s="31"/>
      <c r="D618" s="31"/>
      <c r="E618" s="31"/>
      <c r="F618" s="31"/>
      <c r="G618" s="31"/>
      <c r="H618" s="82"/>
      <c r="I618" s="82"/>
      <c r="J618" s="82"/>
      <c r="AF618" s="33"/>
      <c r="AG618" s="33"/>
      <c r="AH618" s="33"/>
    </row>
    <row r="619" spans="1:34">
      <c r="A619" s="32"/>
      <c r="B619" s="31"/>
      <c r="C619" s="31"/>
      <c r="D619" s="31"/>
      <c r="E619" s="31"/>
      <c r="F619" s="31"/>
      <c r="G619" s="31"/>
      <c r="H619" s="82"/>
      <c r="I619" s="82"/>
      <c r="J619" s="82"/>
      <c r="AF619" s="33"/>
      <c r="AG619" s="33"/>
      <c r="AH619" s="33"/>
    </row>
    <row r="620" spans="1:34">
      <c r="A620" s="32"/>
      <c r="B620" s="31"/>
      <c r="C620" s="31"/>
      <c r="D620" s="31"/>
      <c r="E620" s="31"/>
      <c r="F620" s="31"/>
      <c r="G620" s="31"/>
      <c r="H620" s="82"/>
      <c r="I620" s="82"/>
      <c r="J620" s="82"/>
      <c r="AF620" s="33"/>
      <c r="AG620" s="33"/>
      <c r="AH620" s="33"/>
    </row>
    <row r="621" spans="1:34">
      <c r="A621" s="32"/>
      <c r="B621" s="31"/>
      <c r="C621" s="31"/>
      <c r="D621" s="31"/>
      <c r="E621" s="31"/>
      <c r="F621" s="31"/>
      <c r="G621" s="31"/>
      <c r="H621" s="82"/>
      <c r="I621" s="82"/>
      <c r="J621" s="82"/>
      <c r="AF621" s="33"/>
      <c r="AG621" s="33"/>
      <c r="AH621" s="33"/>
    </row>
    <row r="622" spans="1:34">
      <c r="A622" s="32"/>
      <c r="B622" s="31"/>
      <c r="C622" s="31"/>
      <c r="D622" s="31"/>
      <c r="E622" s="31"/>
      <c r="F622" s="31"/>
      <c r="G622" s="31"/>
      <c r="H622" s="82"/>
      <c r="I622" s="82"/>
      <c r="J622" s="82"/>
      <c r="AF622" s="33"/>
      <c r="AG622" s="33"/>
      <c r="AH622" s="33"/>
    </row>
  </sheetData>
  <mergeCells count="11">
    <mergeCell ref="AF1:AH1"/>
    <mergeCell ref="B1:D1"/>
    <mergeCell ref="E1:G1"/>
    <mergeCell ref="H1:J1"/>
    <mergeCell ref="K1:M1"/>
    <mergeCell ref="N1:P1"/>
    <mergeCell ref="Q1:S1"/>
    <mergeCell ref="T1:V1"/>
    <mergeCell ref="W1:Y1"/>
    <mergeCell ref="Z1:AB1"/>
    <mergeCell ref="AC1:AE1"/>
  </mergeCells>
  <pageMargins left="0.511811024" right="0.511811024" top="0.78740157499999996" bottom="0.78740157499999996" header="0.31496062000000002" footer="0.31496062000000002"/>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622"/>
  <sheetViews>
    <sheetView workbookViewId="0">
      <pane xSplit="1" ySplit="1" topLeftCell="B2" activePane="bottomRight" state="frozen"/>
      <selection pane="bottomRight" activeCell="B2" sqref="B2"/>
      <selection pane="bottomLeft" activeCell="B5" sqref="B5"/>
      <selection pane="topRight" activeCell="B5" sqref="B5"/>
    </sheetView>
  </sheetViews>
  <sheetFormatPr defaultRowHeight="14.45"/>
  <cols>
    <col min="2" max="7" width="15.140625" bestFit="1" customWidth="1"/>
    <col min="8" max="10" width="15.140625" style="42" customWidth="1"/>
    <col min="11" max="11" width="16.140625" customWidth="1"/>
    <col min="12" max="12" width="15.5703125" customWidth="1"/>
    <col min="13" max="13" width="15.140625" customWidth="1"/>
    <col min="14" max="14" width="14" bestFit="1" customWidth="1"/>
    <col min="15" max="16" width="15.140625" bestFit="1" customWidth="1"/>
    <col min="17" max="19" width="15.140625" customWidth="1"/>
    <col min="20" max="31" width="15.42578125" customWidth="1"/>
    <col min="32" max="33" width="15.140625" bestFit="1" customWidth="1"/>
    <col min="34" max="34" width="16.5703125" bestFit="1" customWidth="1"/>
    <col min="35" max="35" width="14.140625" bestFit="1" customWidth="1"/>
    <col min="38" max="38" width="18" style="6" bestFit="1" customWidth="1"/>
    <col min="39" max="39" width="16.85546875" style="6" bestFit="1" customWidth="1"/>
    <col min="40" max="40" width="18" style="6" bestFit="1" customWidth="1"/>
    <col min="41" max="41" width="16.5703125" bestFit="1" customWidth="1"/>
    <col min="43" max="43" width="10.140625" bestFit="1" customWidth="1"/>
    <col min="44" max="44" width="9.5703125" bestFit="1" customWidth="1"/>
  </cols>
  <sheetData>
    <row r="1" spans="1:44" ht="126.75" customHeight="1">
      <c r="A1" s="60" t="s">
        <v>37</v>
      </c>
      <c r="B1" s="230" t="s">
        <v>38</v>
      </c>
      <c r="C1" s="230"/>
      <c r="D1" s="230"/>
      <c r="E1" s="220" t="s">
        <v>39</v>
      </c>
      <c r="F1" s="220"/>
      <c r="G1" s="220"/>
      <c r="H1" s="221" t="s">
        <v>40</v>
      </c>
      <c r="I1" s="222"/>
      <c r="J1" s="223"/>
      <c r="K1" s="224" t="s">
        <v>41</v>
      </c>
      <c r="L1" s="224"/>
      <c r="M1" s="224"/>
      <c r="N1" s="225" t="s">
        <v>42</v>
      </c>
      <c r="O1" s="225"/>
      <c r="P1" s="225"/>
      <c r="Q1" s="226" t="s">
        <v>43</v>
      </c>
      <c r="R1" s="226"/>
      <c r="S1" s="226"/>
      <c r="T1" s="227" t="s">
        <v>44</v>
      </c>
      <c r="U1" s="228"/>
      <c r="V1" s="229"/>
      <c r="W1" s="227" t="s">
        <v>45</v>
      </c>
      <c r="X1" s="228"/>
      <c r="Y1" s="229"/>
      <c r="Z1" s="227" t="s">
        <v>46</v>
      </c>
      <c r="AA1" s="228"/>
      <c r="AB1" s="229"/>
      <c r="AC1" s="227" t="s">
        <v>47</v>
      </c>
      <c r="AD1" s="228"/>
      <c r="AE1" s="229"/>
      <c r="AF1" s="216" t="s">
        <v>48</v>
      </c>
      <c r="AG1" s="216"/>
      <c r="AH1" s="216"/>
    </row>
    <row r="2" spans="1:44">
      <c r="A2" s="55"/>
      <c r="B2" s="22" t="s">
        <v>49</v>
      </c>
      <c r="C2" s="22" t="s">
        <v>50</v>
      </c>
      <c r="D2" s="22" t="s">
        <v>51</v>
      </c>
      <c r="E2" s="23" t="s">
        <v>49</v>
      </c>
      <c r="F2" s="23" t="s">
        <v>50</v>
      </c>
      <c r="G2" s="23" t="s">
        <v>51</v>
      </c>
      <c r="H2" s="80" t="s">
        <v>49</v>
      </c>
      <c r="I2" s="80" t="s">
        <v>50</v>
      </c>
      <c r="J2" s="80" t="s">
        <v>51</v>
      </c>
      <c r="K2" s="20" t="s">
        <v>49</v>
      </c>
      <c r="L2" s="20" t="s">
        <v>50</v>
      </c>
      <c r="M2" s="20" t="s">
        <v>48</v>
      </c>
      <c r="N2" s="24" t="s">
        <v>49</v>
      </c>
      <c r="O2" s="24" t="s">
        <v>50</v>
      </c>
      <c r="P2" s="24" t="s">
        <v>48</v>
      </c>
      <c r="Q2" s="58" t="s">
        <v>49</v>
      </c>
      <c r="R2" s="58" t="s">
        <v>50</v>
      </c>
      <c r="S2" s="58" t="s">
        <v>51</v>
      </c>
      <c r="T2" s="109" t="s">
        <v>49</v>
      </c>
      <c r="U2" s="109" t="s">
        <v>50</v>
      </c>
      <c r="V2" s="109" t="s">
        <v>51</v>
      </c>
      <c r="W2" s="109" t="s">
        <v>49</v>
      </c>
      <c r="X2" s="109" t="s">
        <v>50</v>
      </c>
      <c r="Y2" s="109" t="s">
        <v>51</v>
      </c>
      <c r="Z2" s="109" t="s">
        <v>49</v>
      </c>
      <c r="AA2" s="109" t="s">
        <v>50</v>
      </c>
      <c r="AB2" s="109" t="s">
        <v>51</v>
      </c>
      <c r="AC2" s="109" t="s">
        <v>49</v>
      </c>
      <c r="AD2" s="109" t="s">
        <v>50</v>
      </c>
      <c r="AE2" s="109" t="s">
        <v>51</v>
      </c>
      <c r="AF2" s="61" t="s">
        <v>49</v>
      </c>
      <c r="AG2" s="61" t="s">
        <v>50</v>
      </c>
      <c r="AH2" s="61" t="s">
        <v>48</v>
      </c>
      <c r="AK2" s="120" t="s">
        <v>52</v>
      </c>
      <c r="AL2" s="121" t="s">
        <v>50</v>
      </c>
      <c r="AM2" s="121" t="s">
        <v>49</v>
      </c>
      <c r="AN2" s="121" t="s">
        <v>53</v>
      </c>
      <c r="AQ2" s="34" t="s">
        <v>50</v>
      </c>
      <c r="AR2" s="34" t="s">
        <v>49</v>
      </c>
    </row>
    <row r="3" spans="1:44">
      <c r="A3" s="62">
        <v>44562</v>
      </c>
      <c r="B3" s="25">
        <v>0</v>
      </c>
      <c r="C3" s="25">
        <v>0</v>
      </c>
      <c r="D3" s="25">
        <v>0</v>
      </c>
      <c r="E3" s="26">
        <f>'9496'!T3</f>
        <v>0</v>
      </c>
      <c r="F3" s="26">
        <f>'9496'!U3</f>
        <v>0</v>
      </c>
      <c r="G3" s="26">
        <f>'9496'!V3</f>
        <v>0</v>
      </c>
      <c r="H3" s="45"/>
      <c r="I3" s="45"/>
      <c r="J3" s="45"/>
      <c r="K3" s="27">
        <f>'Fluxo dív. garantidas - RRF'!J3</f>
        <v>15273481.9</v>
      </c>
      <c r="L3" s="27">
        <f>'Fluxo dív. garantidas - RRF'!I3</f>
        <v>39696646.009999998</v>
      </c>
      <c r="M3" s="27">
        <f>'Fluxo dív. garantidas - RRF'!K3</f>
        <v>54970127.909999996</v>
      </c>
      <c r="N3" s="63">
        <f>'Contratos fora RRF'!AS3</f>
        <v>1918668.93</v>
      </c>
      <c r="O3" s="63">
        <f>'Contratos fora RRF'!AR3</f>
        <v>328374.3</v>
      </c>
      <c r="P3" s="63">
        <f>'Contratos fora RRF'!AT3</f>
        <v>2247043.23</v>
      </c>
      <c r="Q3" s="59">
        <v>6211.0239988872108</v>
      </c>
      <c r="R3" s="59">
        <v>1875698.7922159201</v>
      </c>
      <c r="S3" s="59">
        <v>1881909.8162148099</v>
      </c>
      <c r="T3" s="108">
        <f>'OC A CONTRATAR'!C3</f>
        <v>0</v>
      </c>
      <c r="U3" s="108">
        <f>'OC A CONTRATAR'!B3</f>
        <v>0</v>
      </c>
      <c r="V3" s="108">
        <f>'OC A CONTRATAR'!D3</f>
        <v>0</v>
      </c>
      <c r="W3" s="108">
        <f>'OC A CONTRATAR'!H3</f>
        <v>0</v>
      </c>
      <c r="X3" s="108">
        <f>'OC A CONTRATAR'!G3</f>
        <v>0</v>
      </c>
      <c r="Y3" s="108">
        <f>'OC A CONTRATAR'!I3</f>
        <v>0</v>
      </c>
      <c r="Z3" s="108">
        <f>'OC A CONTRATAR'!M3</f>
        <v>0</v>
      </c>
      <c r="AA3" s="108">
        <f>'OC A CONTRATAR'!L3</f>
        <v>0</v>
      </c>
      <c r="AB3" s="108">
        <f>'OC A CONTRATAR'!N3</f>
        <v>0</v>
      </c>
      <c r="AC3" s="108">
        <f>'OC A CONTRATAR'!X3</f>
        <v>0</v>
      </c>
      <c r="AD3" s="108">
        <f>'OC A CONTRATAR'!W3</f>
        <v>0</v>
      </c>
      <c r="AE3" s="108">
        <f>'OC A CONTRATAR'!Y3</f>
        <v>0</v>
      </c>
      <c r="AF3" s="64">
        <f t="shared" ref="AF3:AF34" si="0">B3+E3+K3+N3+Q3+H3+T3+W3+Z3+AC3</f>
        <v>17198361.853998888</v>
      </c>
      <c r="AG3" s="64">
        <f t="shared" ref="AG3:AG34" si="1">C3+F3+L3+O3+R3+I3+U3+X3+AA3+AD3</f>
        <v>41900719.102215916</v>
      </c>
      <c r="AH3" s="64">
        <f t="shared" ref="AH3:AH34" si="2">D3+G3+M3+P3+S3+J3+V3+Y3+AB3+AE3</f>
        <v>59099080.9562148</v>
      </c>
      <c r="AI3" s="33"/>
      <c r="AJ3">
        <f t="shared" ref="AJ3:AJ34" si="3">YEAR(A3)</f>
        <v>2022</v>
      </c>
      <c r="AK3">
        <v>2022</v>
      </c>
      <c r="AL3" s="6">
        <v>330118393.93000001</v>
      </c>
      <c r="AM3" s="6">
        <v>481969346.69999999</v>
      </c>
      <c r="AN3" s="6">
        <v>812087740.63</v>
      </c>
      <c r="AP3">
        <f t="shared" ref="AP3:AP12" si="4">AK3</f>
        <v>2022</v>
      </c>
      <c r="AQ3" s="33">
        <f t="shared" ref="AQ3:AQ7" si="5">AL3/10^6</f>
        <v>330.11839393000002</v>
      </c>
      <c r="AR3" s="33">
        <f t="shared" ref="AR3:AR7" si="6">AM3/10^6</f>
        <v>481.96934669999996</v>
      </c>
    </row>
    <row r="4" spans="1:44">
      <c r="A4" s="62">
        <v>44593</v>
      </c>
      <c r="B4" s="25">
        <f>'Art. 9º-A'!J5</f>
        <v>0</v>
      </c>
      <c r="C4" s="25">
        <f>'Art. 9º-A'!K5</f>
        <v>0</v>
      </c>
      <c r="D4" s="25">
        <f>'Art. 9º-A'!I5</f>
        <v>0</v>
      </c>
      <c r="E4" s="26">
        <f>'9496'!T4</f>
        <v>0</v>
      </c>
      <c r="F4" s="26">
        <f>'9496'!U4</f>
        <v>0</v>
      </c>
      <c r="G4" s="26">
        <f>'9496'!V4</f>
        <v>0</v>
      </c>
      <c r="H4" s="45"/>
      <c r="I4" s="45"/>
      <c r="J4" s="45"/>
      <c r="K4" s="27">
        <f>'Fluxo dív. garantidas - RRF'!J4</f>
        <v>7326672.1900000004</v>
      </c>
      <c r="L4" s="27">
        <f>'Fluxo dív. garantidas - RRF'!I4</f>
        <v>40547331.299999997</v>
      </c>
      <c r="M4" s="27">
        <f>'Fluxo dív. garantidas - RRF'!K4</f>
        <v>47874003.489999995</v>
      </c>
      <c r="N4" s="63">
        <f>'Contratos fora RRF'!AS4</f>
        <v>2130604.52</v>
      </c>
      <c r="O4" s="63">
        <f>'Contratos fora RRF'!AR4</f>
        <v>7648135</v>
      </c>
      <c r="P4" s="63">
        <f>'Contratos fora RRF'!AT4</f>
        <v>9778739.5200000014</v>
      </c>
      <c r="Q4" s="59">
        <v>4007.75</v>
      </c>
      <c r="R4" s="59">
        <v>1867653.8</v>
      </c>
      <c r="S4" s="59">
        <v>1871661.55</v>
      </c>
      <c r="T4" s="108">
        <f>'OC A CONTRATAR'!C4</f>
        <v>0</v>
      </c>
      <c r="U4" s="108">
        <f>'OC A CONTRATAR'!B4</f>
        <v>0</v>
      </c>
      <c r="V4" s="108">
        <f>'OC A CONTRATAR'!D4</f>
        <v>0</v>
      </c>
      <c r="W4" s="108">
        <f>'OC A CONTRATAR'!H4</f>
        <v>0</v>
      </c>
      <c r="X4" s="108">
        <f>'OC A CONTRATAR'!G4</f>
        <v>0</v>
      </c>
      <c r="Y4" s="108">
        <f>'OC A CONTRATAR'!I4</f>
        <v>0</v>
      </c>
      <c r="Z4" s="108">
        <f>'OC A CONTRATAR'!M4</f>
        <v>0</v>
      </c>
      <c r="AA4" s="108">
        <f>'OC A CONTRATAR'!L4</f>
        <v>0</v>
      </c>
      <c r="AB4" s="108">
        <f>'OC A CONTRATAR'!N4</f>
        <v>0</v>
      </c>
      <c r="AC4" s="108">
        <f>'OC A CONTRATAR'!X4</f>
        <v>0</v>
      </c>
      <c r="AD4" s="108">
        <f>'OC A CONTRATAR'!W4</f>
        <v>0</v>
      </c>
      <c r="AE4" s="108">
        <f>'OC A CONTRATAR'!Y4</f>
        <v>0</v>
      </c>
      <c r="AF4" s="64">
        <f t="shared" si="0"/>
        <v>9461284.4600000009</v>
      </c>
      <c r="AG4" s="64">
        <f t="shared" si="1"/>
        <v>50063120.099999994</v>
      </c>
      <c r="AH4" s="64">
        <f t="shared" si="2"/>
        <v>59524404.559999995</v>
      </c>
      <c r="AJ4">
        <f t="shared" si="3"/>
        <v>2022</v>
      </c>
      <c r="AK4">
        <f t="shared" ref="AK4:AK12" si="7">AK3+1</f>
        <v>2023</v>
      </c>
      <c r="AL4" s="6">
        <v>664083192.84000003</v>
      </c>
      <c r="AM4" s="6">
        <v>1471988509.0799999</v>
      </c>
      <c r="AN4" s="6">
        <v>2136071701.9200001</v>
      </c>
      <c r="AP4">
        <f t="shared" si="4"/>
        <v>2023</v>
      </c>
      <c r="AQ4" s="33">
        <f t="shared" si="5"/>
        <v>664.08319284000004</v>
      </c>
      <c r="AR4" s="33">
        <f t="shared" si="6"/>
        <v>1471.9885090799999</v>
      </c>
    </row>
    <row r="5" spans="1:44">
      <c r="A5" s="62">
        <v>44621</v>
      </c>
      <c r="B5" s="25">
        <f>'Art. 9º-A'!J6</f>
        <v>0</v>
      </c>
      <c r="C5" s="25">
        <f>'Art. 9º-A'!K6</f>
        <v>0</v>
      </c>
      <c r="D5" s="25">
        <f>'Art. 9º-A'!I6</f>
        <v>0</v>
      </c>
      <c r="E5" s="26">
        <f>'9496'!T5</f>
        <v>0</v>
      </c>
      <c r="F5" s="26">
        <f>'9496'!U5</f>
        <v>0</v>
      </c>
      <c r="G5" s="26">
        <f>'9496'!V5</f>
        <v>0</v>
      </c>
      <c r="H5" s="45"/>
      <c r="I5" s="45"/>
      <c r="J5" s="45"/>
      <c r="K5" s="27">
        <f>'Fluxo dív. garantidas - RRF'!J5</f>
        <v>0</v>
      </c>
      <c r="L5" s="27">
        <f>'Fluxo dív. garantidas - RRF'!I5</f>
        <v>0</v>
      </c>
      <c r="M5" s="27">
        <f>'Fluxo dív. garantidas - RRF'!K5</f>
        <v>0</v>
      </c>
      <c r="N5" s="63">
        <f>'Contratos fora RRF'!AS5</f>
        <v>695429.28</v>
      </c>
      <c r="O5" s="63">
        <f>'Contratos fora RRF'!AR5</f>
        <v>1150511.21</v>
      </c>
      <c r="P5" s="63">
        <f>'Contratos fora RRF'!AT5</f>
        <v>1845940.4899999998</v>
      </c>
      <c r="Q5" s="59">
        <v>0</v>
      </c>
      <c r="R5" s="59">
        <v>2238801.34</v>
      </c>
      <c r="S5" s="59">
        <f>R5</f>
        <v>2238801.34</v>
      </c>
      <c r="T5" s="108">
        <f>'OC A CONTRATAR'!C5</f>
        <v>0</v>
      </c>
      <c r="U5" s="108">
        <f>'OC A CONTRATAR'!B5</f>
        <v>0</v>
      </c>
      <c r="V5" s="108">
        <f>'OC A CONTRATAR'!D5</f>
        <v>0</v>
      </c>
      <c r="W5" s="108">
        <f>'OC A CONTRATAR'!H5</f>
        <v>0</v>
      </c>
      <c r="X5" s="108">
        <f>'OC A CONTRATAR'!G5</f>
        <v>0</v>
      </c>
      <c r="Y5" s="108">
        <f>'OC A CONTRATAR'!I5</f>
        <v>0</v>
      </c>
      <c r="Z5" s="108">
        <f>'OC A CONTRATAR'!M5</f>
        <v>0</v>
      </c>
      <c r="AA5" s="108">
        <f>'OC A CONTRATAR'!L5</f>
        <v>0</v>
      </c>
      <c r="AB5" s="108">
        <f>'OC A CONTRATAR'!N5</f>
        <v>0</v>
      </c>
      <c r="AC5" s="108">
        <f>'OC A CONTRATAR'!X5</f>
        <v>0</v>
      </c>
      <c r="AD5" s="108">
        <f>'OC A CONTRATAR'!W5</f>
        <v>0</v>
      </c>
      <c r="AE5" s="108">
        <f>'OC A CONTRATAR'!Y5</f>
        <v>0</v>
      </c>
      <c r="AF5" s="64">
        <f t="shared" si="0"/>
        <v>695429.28</v>
      </c>
      <c r="AG5" s="64">
        <f t="shared" si="1"/>
        <v>3389312.55</v>
      </c>
      <c r="AH5" s="64">
        <f t="shared" si="2"/>
        <v>4084741.8299999996</v>
      </c>
      <c r="AJ5">
        <f t="shared" si="3"/>
        <v>2022</v>
      </c>
      <c r="AK5">
        <f t="shared" si="7"/>
        <v>2024</v>
      </c>
      <c r="AL5" s="6">
        <v>384116189.70999998</v>
      </c>
      <c r="AM5" s="6">
        <v>852758375.42999995</v>
      </c>
      <c r="AN5" s="6">
        <f>AL5+AM5</f>
        <v>1236874565.1399999</v>
      </c>
      <c r="AP5">
        <f t="shared" si="4"/>
        <v>2024</v>
      </c>
      <c r="AQ5" s="33">
        <f t="shared" si="5"/>
        <v>384.11618970999996</v>
      </c>
      <c r="AR5" s="33">
        <f t="shared" si="6"/>
        <v>852.75837543</v>
      </c>
    </row>
    <row r="6" spans="1:44">
      <c r="A6" s="62">
        <v>44652</v>
      </c>
      <c r="B6" s="25">
        <f>'Art. 9º-A'!J7</f>
        <v>0</v>
      </c>
      <c r="C6" s="25">
        <f>'Art. 9º-A'!K7</f>
        <v>0</v>
      </c>
      <c r="D6" s="25">
        <f>'Art. 9º-A'!I7</f>
        <v>0</v>
      </c>
      <c r="E6" s="26">
        <f>'9496'!T6</f>
        <v>0</v>
      </c>
      <c r="F6" s="26">
        <f>'9496'!U6</f>
        <v>0</v>
      </c>
      <c r="G6" s="26">
        <f>'9496'!V6</f>
        <v>0</v>
      </c>
      <c r="H6" s="45">
        <f>'Art. 23'!H7</f>
        <v>55156696.200000003</v>
      </c>
      <c r="I6" s="45">
        <f>'Art. 23'!I7</f>
        <v>23841255.039999992</v>
      </c>
      <c r="J6" s="45">
        <f>'Art. 23'!G7</f>
        <v>78997951.239999995</v>
      </c>
      <c r="K6" s="27">
        <f>'Fluxo dív. garantidas - RRF'!J6</f>
        <v>0</v>
      </c>
      <c r="L6" s="27">
        <f>'Fluxo dív. garantidas - RRF'!I6</f>
        <v>0</v>
      </c>
      <c r="M6" s="27">
        <f>'Fluxo dív. garantidas - RRF'!K6</f>
        <v>0</v>
      </c>
      <c r="N6" s="63">
        <f>'Contratos fora RRF'!AS6</f>
        <v>1639849.59</v>
      </c>
      <c r="O6" s="63">
        <f>'Contratos fora RRF'!AR6</f>
        <v>1151869.24</v>
      </c>
      <c r="P6" s="63">
        <f>'Contratos fora RRF'!AT6</f>
        <v>2791718.83</v>
      </c>
      <c r="Q6" s="59"/>
      <c r="R6" s="59"/>
      <c r="S6" s="59"/>
      <c r="T6" s="108">
        <f>'OC A CONTRATAR'!C6</f>
        <v>0</v>
      </c>
      <c r="U6" s="108">
        <f>'OC A CONTRATAR'!B6</f>
        <v>0</v>
      </c>
      <c r="V6" s="108">
        <f>'OC A CONTRATAR'!D6</f>
        <v>0</v>
      </c>
      <c r="W6" s="108">
        <f>'OC A CONTRATAR'!H6</f>
        <v>0</v>
      </c>
      <c r="X6" s="108">
        <f>'OC A CONTRATAR'!G6</f>
        <v>0</v>
      </c>
      <c r="Y6" s="108">
        <f>'OC A CONTRATAR'!I6</f>
        <v>0</v>
      </c>
      <c r="Z6" s="108">
        <f>'OC A CONTRATAR'!M6</f>
        <v>0</v>
      </c>
      <c r="AA6" s="108">
        <f>'OC A CONTRATAR'!L6</f>
        <v>0</v>
      </c>
      <c r="AB6" s="108">
        <f>'OC A CONTRATAR'!N6</f>
        <v>0</v>
      </c>
      <c r="AC6" s="108">
        <f>'OC A CONTRATAR'!X6</f>
        <v>0</v>
      </c>
      <c r="AD6" s="108">
        <f>'OC A CONTRATAR'!W6</f>
        <v>0</v>
      </c>
      <c r="AE6" s="108">
        <f>'OC A CONTRATAR'!Y6</f>
        <v>0</v>
      </c>
      <c r="AF6" s="64">
        <f t="shared" si="0"/>
        <v>56796545.790000007</v>
      </c>
      <c r="AG6" s="64">
        <f t="shared" si="1"/>
        <v>24993124.27999999</v>
      </c>
      <c r="AH6" s="64">
        <f t="shared" si="2"/>
        <v>81789670.069999993</v>
      </c>
      <c r="AJ6">
        <f t="shared" si="3"/>
        <v>2022</v>
      </c>
      <c r="AK6">
        <f t="shared" si="7"/>
        <v>2025</v>
      </c>
      <c r="AL6" s="6">
        <f t="shared" ref="AL6:AL66" si="8">SUMIF(AJ:AJ,AK6,AG:AG)</f>
        <v>54474811.7231737</v>
      </c>
      <c r="AM6" s="6">
        <f t="shared" ref="AM6:AM66" si="9">SUMIF(AJ:AJ,AK6,AF:AF)</f>
        <v>338041297.38744187</v>
      </c>
      <c r="AN6" s="6">
        <f t="shared" ref="AN6:AN66" si="10">SUMIF(AJ:AJ,AK6,AH:AH)</f>
        <v>392516109.11061549</v>
      </c>
      <c r="AO6" s="33"/>
      <c r="AP6">
        <f t="shared" si="4"/>
        <v>2025</v>
      </c>
      <c r="AQ6" s="33">
        <f t="shared" si="5"/>
        <v>54.474811723173701</v>
      </c>
      <c r="AR6" s="33">
        <f t="shared" si="6"/>
        <v>338.04129738744189</v>
      </c>
    </row>
    <row r="7" spans="1:44">
      <c r="A7" s="62">
        <v>44682</v>
      </c>
      <c r="B7" s="25">
        <f>'Art. 9º-A'!J8</f>
        <v>0</v>
      </c>
      <c r="C7" s="25">
        <f>'Art. 9º-A'!K8</f>
        <v>0</v>
      </c>
      <c r="D7" s="25">
        <f>'Art. 9º-A'!I8</f>
        <v>0</v>
      </c>
      <c r="E7" s="26">
        <f>'9496'!T7</f>
        <v>0</v>
      </c>
      <c r="F7" s="26">
        <f>'9496'!U7</f>
        <v>0</v>
      </c>
      <c r="G7" s="26">
        <f>'9496'!V7</f>
        <v>0</v>
      </c>
      <c r="H7" s="45">
        <f>'Art. 23'!H8</f>
        <v>55403117.289999999</v>
      </c>
      <c r="I7" s="45">
        <f>'Art. 23'!I8</f>
        <v>24062264.830000006</v>
      </c>
      <c r="J7" s="45">
        <f>'Art. 23'!G8</f>
        <v>79465382.120000005</v>
      </c>
      <c r="K7" s="27">
        <f>'Fluxo dív. garantidas - RRF'!J7</f>
        <v>0</v>
      </c>
      <c r="L7" s="27">
        <f>'Fluxo dív. garantidas - RRF'!I7</f>
        <v>0</v>
      </c>
      <c r="M7" s="27">
        <f>'Fluxo dív. garantidas - RRF'!K7</f>
        <v>0</v>
      </c>
      <c r="N7" s="63">
        <f>'Contratos fora RRF'!AS7</f>
        <v>1949700.83</v>
      </c>
      <c r="O7" s="63">
        <f>'Contratos fora RRF'!AR7</f>
        <v>11617188.890000002</v>
      </c>
      <c r="P7" s="63">
        <f>'Contratos fora RRF'!AT7</f>
        <v>13566889.720000001</v>
      </c>
      <c r="Q7" s="59"/>
      <c r="R7" s="59"/>
      <c r="S7" s="59"/>
      <c r="T7" s="108">
        <f>'OC A CONTRATAR'!C7</f>
        <v>0</v>
      </c>
      <c r="U7" s="108">
        <f>'OC A CONTRATAR'!B7</f>
        <v>0</v>
      </c>
      <c r="V7" s="108">
        <f>'OC A CONTRATAR'!D7</f>
        <v>0</v>
      </c>
      <c r="W7" s="108">
        <f>'OC A CONTRATAR'!H7</f>
        <v>0</v>
      </c>
      <c r="X7" s="108">
        <f>'OC A CONTRATAR'!G7</f>
        <v>0</v>
      </c>
      <c r="Y7" s="108">
        <f>'OC A CONTRATAR'!I7</f>
        <v>0</v>
      </c>
      <c r="Z7" s="108">
        <f>'OC A CONTRATAR'!M7</f>
        <v>0</v>
      </c>
      <c r="AA7" s="108">
        <f>'OC A CONTRATAR'!L7</f>
        <v>0</v>
      </c>
      <c r="AB7" s="108">
        <f>'OC A CONTRATAR'!N7</f>
        <v>0</v>
      </c>
      <c r="AC7" s="108">
        <f>'OC A CONTRATAR'!X7</f>
        <v>0</v>
      </c>
      <c r="AD7" s="108">
        <f>'OC A CONTRATAR'!W7</f>
        <v>0</v>
      </c>
      <c r="AE7" s="108">
        <f>'OC A CONTRATAR'!Y7</f>
        <v>0</v>
      </c>
      <c r="AF7" s="64">
        <f t="shared" si="0"/>
        <v>57352818.119999997</v>
      </c>
      <c r="AG7" s="64">
        <f t="shared" si="1"/>
        <v>35679453.720000006</v>
      </c>
      <c r="AH7" s="64">
        <f t="shared" si="2"/>
        <v>93032271.840000004</v>
      </c>
      <c r="AJ7">
        <f t="shared" si="3"/>
        <v>2022</v>
      </c>
      <c r="AK7">
        <f t="shared" si="7"/>
        <v>2026</v>
      </c>
      <c r="AL7" s="6">
        <f t="shared" si="8"/>
        <v>73139738.533286035</v>
      </c>
      <c r="AM7" s="6">
        <f t="shared" si="9"/>
        <v>558544952.25089693</v>
      </c>
      <c r="AN7" s="6">
        <f t="shared" si="10"/>
        <v>631684690.78418291</v>
      </c>
      <c r="AP7">
        <f t="shared" si="4"/>
        <v>2026</v>
      </c>
      <c r="AQ7" s="33">
        <f t="shared" si="5"/>
        <v>73.139738533286035</v>
      </c>
      <c r="AR7" s="33">
        <f t="shared" si="6"/>
        <v>558.54495225089693</v>
      </c>
    </row>
    <row r="8" spans="1:44">
      <c r="A8" s="62">
        <v>44713</v>
      </c>
      <c r="B8" s="25">
        <f>'Art. 9º-A'!J9</f>
        <v>0</v>
      </c>
      <c r="C8" s="25">
        <f>'Art. 9º-A'!K9</f>
        <v>0</v>
      </c>
      <c r="D8" s="25">
        <f>'Art. 9º-A'!I9</f>
        <v>0</v>
      </c>
      <c r="E8" s="26">
        <f>'9496'!T8</f>
        <v>0</v>
      </c>
      <c r="F8" s="26">
        <f>'9496'!U8</f>
        <v>0</v>
      </c>
      <c r="G8" s="26">
        <f>'9496'!V8</f>
        <v>0</v>
      </c>
      <c r="H8" s="45">
        <f>'Art. 23'!H9</f>
        <v>55599137.030000001</v>
      </c>
      <c r="I8" s="45">
        <f>'Art. 23'!I9</f>
        <v>24263015.739999995</v>
      </c>
      <c r="J8" s="45">
        <f>'Art. 23'!G9</f>
        <v>79862152.769999996</v>
      </c>
      <c r="K8" s="27">
        <f>'Fluxo dív. garantidas - RRF'!J8</f>
        <v>0</v>
      </c>
      <c r="L8" s="27">
        <f>'Fluxo dív. garantidas - RRF'!I8</f>
        <v>0</v>
      </c>
      <c r="M8" s="27">
        <f>'Fluxo dív. garantidas - RRF'!K8</f>
        <v>0</v>
      </c>
      <c r="N8" s="63">
        <f>'Contratos fora RRF'!AS8</f>
        <v>728601.36</v>
      </c>
      <c r="O8" s="63">
        <f>'Contratos fora RRF'!AR8</f>
        <v>1155009.24</v>
      </c>
      <c r="P8" s="63">
        <f>'Contratos fora RRF'!AT8</f>
        <v>1883610.6</v>
      </c>
      <c r="Q8" s="59"/>
      <c r="R8" s="59"/>
      <c r="S8" s="59"/>
      <c r="T8" s="108">
        <f>'OC A CONTRATAR'!C8</f>
        <v>0</v>
      </c>
      <c r="U8" s="108">
        <f>'OC A CONTRATAR'!B8</f>
        <v>0</v>
      </c>
      <c r="V8" s="108">
        <f>'OC A CONTRATAR'!D8</f>
        <v>0</v>
      </c>
      <c r="W8" s="108">
        <f>'OC A CONTRATAR'!H8</f>
        <v>0</v>
      </c>
      <c r="X8" s="108">
        <f>'OC A CONTRATAR'!G8</f>
        <v>0</v>
      </c>
      <c r="Y8" s="108">
        <f>'OC A CONTRATAR'!I8</f>
        <v>0</v>
      </c>
      <c r="Z8" s="108">
        <f>'OC A CONTRATAR'!M8</f>
        <v>0</v>
      </c>
      <c r="AA8" s="108">
        <f>'OC A CONTRATAR'!L8</f>
        <v>0</v>
      </c>
      <c r="AB8" s="108">
        <f>'OC A CONTRATAR'!N8</f>
        <v>0</v>
      </c>
      <c r="AC8" s="108">
        <f>'OC A CONTRATAR'!X8</f>
        <v>0</v>
      </c>
      <c r="AD8" s="108">
        <f>'OC A CONTRATAR'!W8</f>
        <v>0</v>
      </c>
      <c r="AE8" s="108">
        <f>'OC A CONTRATAR'!Y8</f>
        <v>0</v>
      </c>
      <c r="AF8" s="64">
        <f t="shared" si="0"/>
        <v>56327738.390000001</v>
      </c>
      <c r="AG8" s="64">
        <f t="shared" si="1"/>
        <v>25418024.979999993</v>
      </c>
      <c r="AH8" s="64">
        <f t="shared" si="2"/>
        <v>81745763.36999999</v>
      </c>
      <c r="AJ8">
        <f t="shared" si="3"/>
        <v>2022</v>
      </c>
      <c r="AK8">
        <f t="shared" si="7"/>
        <v>2027</v>
      </c>
      <c r="AL8" s="6">
        <f t="shared" si="8"/>
        <v>1750941971.9383063</v>
      </c>
      <c r="AM8" s="6">
        <f t="shared" si="9"/>
        <v>2900756909.2831955</v>
      </c>
      <c r="AN8" s="6">
        <f t="shared" si="10"/>
        <v>4651698881.2215023</v>
      </c>
      <c r="AP8">
        <f t="shared" si="4"/>
        <v>2027</v>
      </c>
      <c r="AQ8" s="33">
        <f t="shared" ref="AQ8:AQ12" si="11">AL8/10^6</f>
        <v>1750.9419719383063</v>
      </c>
      <c r="AR8" s="33">
        <f t="shared" ref="AR8:AR12" si="12">AM8/10^6</f>
        <v>2900.7569092831955</v>
      </c>
    </row>
    <row r="9" spans="1:44">
      <c r="A9" s="62">
        <v>44743</v>
      </c>
      <c r="B9" s="25">
        <f>'Art. 9º-A'!J10</f>
        <v>62504089.129461139</v>
      </c>
      <c r="C9" s="25">
        <f>'Art. 9º-A'!K10</f>
        <v>27017135.409162164</v>
      </c>
      <c r="D9" s="25">
        <f>'Art. 9º-A'!I10</f>
        <v>89521224.538623303</v>
      </c>
      <c r="E9" s="26">
        <f>'9496'!T9</f>
        <v>0</v>
      </c>
      <c r="F9" s="26">
        <f>'9496'!U9</f>
        <v>0</v>
      </c>
      <c r="G9" s="26">
        <f>'9496'!V9</f>
        <v>0</v>
      </c>
      <c r="H9" s="45"/>
      <c r="I9" s="45"/>
      <c r="J9" s="45"/>
      <c r="K9" s="27">
        <f>'Fluxo dív. garantidas - RRF'!J9</f>
        <v>0</v>
      </c>
      <c r="L9" s="27">
        <f>'Fluxo dív. garantidas - RRF'!I9</f>
        <v>0</v>
      </c>
      <c r="M9" s="27">
        <f>'Fluxo dív. garantidas - RRF'!K9</f>
        <v>0</v>
      </c>
      <c r="N9" s="63">
        <f>'Contratos fora RRF'!AS9</f>
        <v>722423.25</v>
      </c>
      <c r="O9" s="63">
        <f>'Contratos fora RRF'!AR9</f>
        <v>1156762.44</v>
      </c>
      <c r="P9" s="63">
        <f>'Contratos fora RRF'!AT9</f>
        <v>1879185.69</v>
      </c>
      <c r="Q9" s="59"/>
      <c r="R9" s="59"/>
      <c r="S9" s="59"/>
      <c r="T9" s="108">
        <f>'OC A CONTRATAR'!C9</f>
        <v>0</v>
      </c>
      <c r="U9" s="108">
        <f>'OC A CONTRATAR'!B9</f>
        <v>0</v>
      </c>
      <c r="V9" s="108">
        <f>'OC A CONTRATAR'!D9</f>
        <v>0</v>
      </c>
      <c r="W9" s="108">
        <f>'OC A CONTRATAR'!H9</f>
        <v>0</v>
      </c>
      <c r="X9" s="108">
        <f>'OC A CONTRATAR'!G9</f>
        <v>0</v>
      </c>
      <c r="Y9" s="108">
        <f>'OC A CONTRATAR'!I9</f>
        <v>0</v>
      </c>
      <c r="Z9" s="108">
        <f>'OC A CONTRATAR'!M9</f>
        <v>0</v>
      </c>
      <c r="AA9" s="108">
        <f>'OC A CONTRATAR'!L9</f>
        <v>0</v>
      </c>
      <c r="AB9" s="108">
        <f>'OC A CONTRATAR'!N9</f>
        <v>0</v>
      </c>
      <c r="AC9" s="108">
        <f>'OC A CONTRATAR'!X9</f>
        <v>0</v>
      </c>
      <c r="AD9" s="108">
        <f>'OC A CONTRATAR'!W9</f>
        <v>0</v>
      </c>
      <c r="AE9" s="108">
        <f>'OC A CONTRATAR'!Y9</f>
        <v>0</v>
      </c>
      <c r="AF9" s="64">
        <f t="shared" si="0"/>
        <v>63226512.379461139</v>
      </c>
      <c r="AG9" s="64">
        <f t="shared" si="1"/>
        <v>28173897.849162165</v>
      </c>
      <c r="AH9" s="64">
        <f t="shared" si="2"/>
        <v>91400410.228623301</v>
      </c>
      <c r="AJ9">
        <f t="shared" si="3"/>
        <v>2022</v>
      </c>
      <c r="AK9">
        <f t="shared" si="7"/>
        <v>2028</v>
      </c>
      <c r="AL9" s="6">
        <f t="shared" si="8"/>
        <v>2778821971.6924076</v>
      </c>
      <c r="AM9" s="6">
        <f t="shared" si="9"/>
        <v>5303789495.8285084</v>
      </c>
      <c r="AN9" s="6">
        <f t="shared" si="10"/>
        <v>8082611467.5209179</v>
      </c>
      <c r="AP9">
        <f t="shared" si="4"/>
        <v>2028</v>
      </c>
      <c r="AQ9" s="33">
        <f t="shared" si="11"/>
        <v>2778.8219716924077</v>
      </c>
      <c r="AR9" s="33">
        <f t="shared" si="12"/>
        <v>5303.7894958285087</v>
      </c>
    </row>
    <row r="10" spans="1:44">
      <c r="A10" s="62">
        <v>44774</v>
      </c>
      <c r="B10" s="25">
        <f>'Art. 9º-A'!J11</f>
        <v>64048289.20670145</v>
      </c>
      <c r="C10" s="25">
        <f>'Art. 9º-A'!K11</f>
        <v>27816970.809471361</v>
      </c>
      <c r="D10" s="25">
        <f>'Art. 9º-A'!I11</f>
        <v>91865260.016172811</v>
      </c>
      <c r="E10" s="26">
        <f>'9496'!T10</f>
        <v>0</v>
      </c>
      <c r="F10" s="26">
        <f>'9496'!U10</f>
        <v>0</v>
      </c>
      <c r="G10" s="26">
        <f>'9496'!V10</f>
        <v>0</v>
      </c>
      <c r="H10" s="45"/>
      <c r="I10" s="45"/>
      <c r="J10" s="45"/>
      <c r="K10" s="27">
        <f>'Fluxo dív. garantidas - RRF'!J10</f>
        <v>0</v>
      </c>
      <c r="L10" s="27">
        <f>'Fluxo dív. garantidas - RRF'!I10</f>
        <v>0</v>
      </c>
      <c r="M10" s="27">
        <f>'Fluxo dív. garantidas - RRF'!K10</f>
        <v>0</v>
      </c>
      <c r="N10" s="63">
        <f>'Contratos fora RRF'!AS10</f>
        <v>2994367.82</v>
      </c>
      <c r="O10" s="63">
        <f>'Contratos fora RRF'!AR10</f>
        <v>7549525.1100000003</v>
      </c>
      <c r="P10" s="63">
        <f>'Contratos fora RRF'!AT10</f>
        <v>10543892.930000002</v>
      </c>
      <c r="Q10" s="59"/>
      <c r="R10" s="59"/>
      <c r="S10" s="59"/>
      <c r="T10" s="108">
        <f>'OC A CONTRATAR'!C10</f>
        <v>0</v>
      </c>
      <c r="U10" s="108">
        <f>'OC A CONTRATAR'!B10</f>
        <v>0</v>
      </c>
      <c r="V10" s="108">
        <f>'OC A CONTRATAR'!D10</f>
        <v>0</v>
      </c>
      <c r="W10" s="108">
        <f>'OC A CONTRATAR'!H10</f>
        <v>0</v>
      </c>
      <c r="X10" s="108">
        <f>'OC A CONTRATAR'!G10</f>
        <v>0</v>
      </c>
      <c r="Y10" s="108">
        <f>'OC A CONTRATAR'!I10</f>
        <v>0</v>
      </c>
      <c r="Z10" s="108">
        <f>'OC A CONTRATAR'!M10</f>
        <v>0</v>
      </c>
      <c r="AA10" s="108">
        <f>'OC A CONTRATAR'!L10</f>
        <v>0</v>
      </c>
      <c r="AB10" s="108">
        <f>'OC A CONTRATAR'!N10</f>
        <v>0</v>
      </c>
      <c r="AC10" s="108">
        <f>'OC A CONTRATAR'!X10</f>
        <v>0</v>
      </c>
      <c r="AD10" s="108">
        <f>'OC A CONTRATAR'!W10</f>
        <v>0</v>
      </c>
      <c r="AE10" s="108">
        <f>'OC A CONTRATAR'!Y10</f>
        <v>0</v>
      </c>
      <c r="AF10" s="64">
        <f t="shared" si="0"/>
        <v>67042657.02670145</v>
      </c>
      <c r="AG10" s="64">
        <f t="shared" si="1"/>
        <v>35366495.919471361</v>
      </c>
      <c r="AH10" s="64">
        <f t="shared" si="2"/>
        <v>102409152.94617282</v>
      </c>
      <c r="AJ10">
        <f t="shared" si="3"/>
        <v>2022</v>
      </c>
      <c r="AK10">
        <f t="shared" si="7"/>
        <v>2029</v>
      </c>
      <c r="AL10" s="6">
        <f t="shared" si="8"/>
        <v>3566747830.8377037</v>
      </c>
      <c r="AM10" s="6">
        <f t="shared" si="9"/>
        <v>5300019944.0905743</v>
      </c>
      <c r="AN10" s="6">
        <f t="shared" si="10"/>
        <v>8866767774.928278</v>
      </c>
      <c r="AP10">
        <f t="shared" si="4"/>
        <v>2029</v>
      </c>
      <c r="AQ10" s="33">
        <f t="shared" si="11"/>
        <v>3566.7478308377035</v>
      </c>
      <c r="AR10" s="33">
        <f t="shared" si="12"/>
        <v>5300.0199440905744</v>
      </c>
    </row>
    <row r="11" spans="1:44">
      <c r="A11" s="62">
        <v>44805</v>
      </c>
      <c r="B11" s="25">
        <f>'Art. 9º-A'!J12</f>
        <v>65626873.17480474</v>
      </c>
      <c r="C11" s="25">
        <f>'Art. 9º-A'!K12</f>
        <v>28639039.052704342</v>
      </c>
      <c r="D11" s="25">
        <f>'Art. 9º-A'!I12</f>
        <v>94265912.227509081</v>
      </c>
      <c r="E11" s="26">
        <f>'9496'!T11</f>
        <v>0</v>
      </c>
      <c r="F11" s="26">
        <f>'9496'!U11</f>
        <v>0</v>
      </c>
      <c r="G11" s="26">
        <f>'9496'!V11</f>
        <v>0</v>
      </c>
      <c r="H11" s="45"/>
      <c r="I11" s="45"/>
      <c r="J11" s="45"/>
      <c r="K11" s="27">
        <f>'Fluxo dív. garantidas - RRF'!J11</f>
        <v>0</v>
      </c>
      <c r="L11" s="27">
        <f>'Fluxo dív. garantidas - RRF'!I11</f>
        <v>0</v>
      </c>
      <c r="M11" s="27">
        <f>'Fluxo dív. garantidas - RRF'!K11</f>
        <v>0</v>
      </c>
      <c r="N11" s="63">
        <f>'Contratos fora RRF'!AS11</f>
        <v>734890.16999999993</v>
      </c>
      <c r="O11" s="63">
        <f>'Contratos fora RRF'!AR11</f>
        <v>1160642.25</v>
      </c>
      <c r="P11" s="63">
        <f>'Contratos fora RRF'!AT11</f>
        <v>1895532.42</v>
      </c>
      <c r="Q11" s="59"/>
      <c r="R11" s="59"/>
      <c r="S11" s="59"/>
      <c r="T11" s="108">
        <f>'OC A CONTRATAR'!C11</f>
        <v>0</v>
      </c>
      <c r="U11" s="108">
        <f>'OC A CONTRATAR'!B11</f>
        <v>0</v>
      </c>
      <c r="V11" s="108">
        <f>'OC A CONTRATAR'!D11</f>
        <v>0</v>
      </c>
      <c r="W11" s="108">
        <f>'OC A CONTRATAR'!H11</f>
        <v>0</v>
      </c>
      <c r="X11" s="108">
        <f>'OC A CONTRATAR'!G11</f>
        <v>0</v>
      </c>
      <c r="Y11" s="108">
        <f>'OC A CONTRATAR'!I11</f>
        <v>0</v>
      </c>
      <c r="Z11" s="108">
        <f>'OC A CONTRATAR'!M11</f>
        <v>0</v>
      </c>
      <c r="AA11" s="108">
        <f>'OC A CONTRATAR'!L11</f>
        <v>0</v>
      </c>
      <c r="AB11" s="108">
        <f>'OC A CONTRATAR'!N11</f>
        <v>0</v>
      </c>
      <c r="AC11" s="108">
        <f>'OC A CONTRATAR'!X11</f>
        <v>0</v>
      </c>
      <c r="AD11" s="108">
        <f>'OC A CONTRATAR'!W11</f>
        <v>0</v>
      </c>
      <c r="AE11" s="108">
        <f>'OC A CONTRATAR'!Y11</f>
        <v>0</v>
      </c>
      <c r="AF11" s="64">
        <f t="shared" si="0"/>
        <v>66361763.344804741</v>
      </c>
      <c r="AG11" s="64">
        <f t="shared" si="1"/>
        <v>29799681.302704342</v>
      </c>
      <c r="AH11" s="64">
        <f t="shared" si="2"/>
        <v>96161444.647509083</v>
      </c>
      <c r="AJ11">
        <f t="shared" si="3"/>
        <v>2022</v>
      </c>
      <c r="AK11">
        <f t="shared" si="7"/>
        <v>2030</v>
      </c>
      <c r="AL11" s="6">
        <f t="shared" si="8"/>
        <v>4476856865.7977734</v>
      </c>
      <c r="AM11" s="6">
        <f t="shared" si="9"/>
        <v>5253669136.1641045</v>
      </c>
      <c r="AN11" s="6">
        <f t="shared" si="10"/>
        <v>9730526001.9618797</v>
      </c>
      <c r="AP11">
        <f t="shared" si="4"/>
        <v>2030</v>
      </c>
      <c r="AQ11" s="33">
        <f t="shared" si="11"/>
        <v>4476.856865797773</v>
      </c>
      <c r="AR11" s="33">
        <f t="shared" si="12"/>
        <v>5253.6691361641042</v>
      </c>
    </row>
    <row r="12" spans="1:44">
      <c r="A12" s="62">
        <v>44835</v>
      </c>
      <c r="B12" s="25">
        <f>'Art. 9º-A'!J13</f>
        <v>67823344.96069397</v>
      </c>
      <c r="C12" s="25">
        <f>'Art. 9º-A'!K13</f>
        <v>29739480.426515818</v>
      </c>
      <c r="D12" s="25">
        <f>'Art. 9º-A'!I13</f>
        <v>97562825.387209788</v>
      </c>
      <c r="E12" s="26">
        <f>'9496'!T12</f>
        <v>0</v>
      </c>
      <c r="F12" s="26">
        <f>'9496'!U12</f>
        <v>0</v>
      </c>
      <c r="G12" s="26">
        <f>'9496'!V12</f>
        <v>0</v>
      </c>
      <c r="H12" s="45"/>
      <c r="I12" s="45"/>
      <c r="J12" s="45"/>
      <c r="K12" s="27">
        <f>'Fluxo dív. garantidas - RRF'!J12</f>
        <v>0</v>
      </c>
      <c r="L12" s="27">
        <f>'Fluxo dív. garantidas - RRF'!I12</f>
        <v>0</v>
      </c>
      <c r="M12" s="27">
        <f>'Fluxo dív. garantidas - RRF'!K12</f>
        <v>0</v>
      </c>
      <c r="N12" s="63">
        <f>'Contratos fora RRF'!AS12</f>
        <v>1937766.44</v>
      </c>
      <c r="O12" s="63">
        <f>'Contratos fora RRF'!AR12</f>
        <v>1162686.8799999999</v>
      </c>
      <c r="P12" s="63">
        <f>'Contratos fora RRF'!AT12</f>
        <v>3100453.3200000003</v>
      </c>
      <c r="Q12" s="59"/>
      <c r="R12" s="59"/>
      <c r="S12" s="59"/>
      <c r="T12" s="108">
        <f>'OC A CONTRATAR'!C12</f>
        <v>0</v>
      </c>
      <c r="U12" s="108">
        <f>'OC A CONTRATAR'!B12</f>
        <v>0</v>
      </c>
      <c r="V12" s="108">
        <f>'OC A CONTRATAR'!D12</f>
        <v>0</v>
      </c>
      <c r="W12" s="108">
        <f>'OC A CONTRATAR'!H12</f>
        <v>0</v>
      </c>
      <c r="X12" s="108">
        <f>'OC A CONTRATAR'!G12</f>
        <v>0</v>
      </c>
      <c r="Y12" s="108">
        <f>'OC A CONTRATAR'!I12</f>
        <v>0</v>
      </c>
      <c r="Z12" s="108">
        <f>'OC A CONTRATAR'!M12</f>
        <v>0</v>
      </c>
      <c r="AA12" s="108">
        <f>'OC A CONTRATAR'!L12</f>
        <v>0</v>
      </c>
      <c r="AB12" s="108">
        <f>'OC A CONTRATAR'!N12</f>
        <v>0</v>
      </c>
      <c r="AC12" s="108">
        <f>'OC A CONTRATAR'!X12</f>
        <v>0</v>
      </c>
      <c r="AD12" s="108">
        <f>'OC A CONTRATAR'!W12</f>
        <v>0</v>
      </c>
      <c r="AE12" s="108">
        <f>'OC A CONTRATAR'!Y12</f>
        <v>0</v>
      </c>
      <c r="AF12" s="64">
        <f t="shared" si="0"/>
        <v>69761111.400693968</v>
      </c>
      <c r="AG12" s="64">
        <f t="shared" si="1"/>
        <v>30902167.306515817</v>
      </c>
      <c r="AH12" s="64">
        <f t="shared" si="2"/>
        <v>100663278.7072098</v>
      </c>
      <c r="AJ12">
        <f t="shared" si="3"/>
        <v>2022</v>
      </c>
      <c r="AK12">
        <f t="shared" si="7"/>
        <v>2031</v>
      </c>
      <c r="AL12" s="6">
        <f t="shared" si="8"/>
        <v>5165201492.7842703</v>
      </c>
      <c r="AM12" s="6">
        <f t="shared" si="9"/>
        <v>5149379874.04568</v>
      </c>
      <c r="AN12" s="6">
        <f>SUMIF(AJ:AJ,AK12,AH:AH)</f>
        <v>10314581366.82995</v>
      </c>
      <c r="AP12">
        <f t="shared" si="4"/>
        <v>2031</v>
      </c>
      <c r="AQ12" s="33">
        <f t="shared" si="11"/>
        <v>5165.2014927842702</v>
      </c>
      <c r="AR12" s="33">
        <f t="shared" si="12"/>
        <v>5149.3798740456805</v>
      </c>
    </row>
    <row r="13" spans="1:44">
      <c r="A13" s="62">
        <v>44866</v>
      </c>
      <c r="B13" s="25">
        <f>'Art. 9º-A'!J14</f>
        <v>69469967.961460099</v>
      </c>
      <c r="C13" s="25">
        <f>'Art. 9º-A'!K14</f>
        <v>30607774.070386514</v>
      </c>
      <c r="D13" s="25">
        <f>'Art. 9º-A'!I14</f>
        <v>100077742.03184661</v>
      </c>
      <c r="E13" s="26">
        <f>'9496'!T13</f>
        <v>0</v>
      </c>
      <c r="F13" s="26">
        <f>'9496'!U13</f>
        <v>0</v>
      </c>
      <c r="G13" s="26">
        <f>'9496'!V13</f>
        <v>0</v>
      </c>
      <c r="H13" s="45"/>
      <c r="I13" s="45"/>
      <c r="J13" s="45"/>
      <c r="K13" s="27">
        <f>'Fluxo dív. garantidas - RRF'!J13</f>
        <v>0</v>
      </c>
      <c r="L13" s="27">
        <f>'Fluxo dív. garantidas - RRF'!I13</f>
        <v>0</v>
      </c>
      <c r="M13" s="27">
        <f>'Fluxo dív. garantidas - RRF'!K13</f>
        <v>0</v>
      </c>
      <c r="N13" s="63">
        <f>'Contratos fora RRF'!AS13</f>
        <v>4190852.1800000006</v>
      </c>
      <c r="O13" s="63">
        <f>'Contratos fora RRF'!AR13</f>
        <v>11950128.23</v>
      </c>
      <c r="P13" s="63">
        <f>'Contratos fora RRF'!AT13</f>
        <v>16140980.409999998</v>
      </c>
      <c r="Q13" s="59"/>
      <c r="R13" s="59"/>
      <c r="S13" s="59"/>
      <c r="T13" s="108">
        <f>'OC A CONTRATAR'!C13</f>
        <v>0</v>
      </c>
      <c r="U13" s="108">
        <f>'OC A CONTRATAR'!B13</f>
        <v>0</v>
      </c>
      <c r="V13" s="108">
        <f>'OC A CONTRATAR'!D13</f>
        <v>0</v>
      </c>
      <c r="W13" s="108">
        <f>'OC A CONTRATAR'!H13</f>
        <v>0</v>
      </c>
      <c r="X13" s="108">
        <f>'OC A CONTRATAR'!G13</f>
        <v>0</v>
      </c>
      <c r="Y13" s="108">
        <f>'OC A CONTRATAR'!I13</f>
        <v>0</v>
      </c>
      <c r="Z13" s="108">
        <f>'OC A CONTRATAR'!M13</f>
        <v>0</v>
      </c>
      <c r="AA13" s="108">
        <f>'OC A CONTRATAR'!L13</f>
        <v>0</v>
      </c>
      <c r="AB13" s="108">
        <f>'OC A CONTRATAR'!N13</f>
        <v>0</v>
      </c>
      <c r="AC13" s="108">
        <f>'OC A CONTRATAR'!X13</f>
        <v>0</v>
      </c>
      <c r="AD13" s="108">
        <f>'OC A CONTRATAR'!W13</f>
        <v>0</v>
      </c>
      <c r="AE13" s="108">
        <f>'OC A CONTRATAR'!Y13</f>
        <v>0</v>
      </c>
      <c r="AF13" s="64">
        <f t="shared" si="0"/>
        <v>73660820.141460106</v>
      </c>
      <c r="AG13" s="64">
        <f t="shared" si="1"/>
        <v>42557902.300386518</v>
      </c>
      <c r="AH13" s="64">
        <f t="shared" si="2"/>
        <v>116218722.44184661</v>
      </c>
      <c r="AJ13">
        <f t="shared" si="3"/>
        <v>2022</v>
      </c>
    </row>
    <row r="14" spans="1:44">
      <c r="A14" s="62">
        <v>44896</v>
      </c>
      <c r="B14" s="25">
        <f>'Art. 9º-A'!J15</f>
        <v>71259719.589290872</v>
      </c>
      <c r="C14" s="25">
        <f>'Art. 9º-A'!K15</f>
        <v>31547306.592848554</v>
      </c>
      <c r="D14" s="25">
        <f>'Art. 9º-A'!I15</f>
        <v>102807026.18213943</v>
      </c>
      <c r="E14" s="26">
        <f>'9496'!T14</f>
        <v>0</v>
      </c>
      <c r="F14" s="26">
        <f>'9496'!U14</f>
        <v>0</v>
      </c>
      <c r="G14" s="26">
        <f>'9496'!V14</f>
        <v>0</v>
      </c>
      <c r="H14" s="45"/>
      <c r="I14" s="45"/>
      <c r="J14" s="45"/>
      <c r="K14" s="27">
        <f>'Fluxo dív. garantidas - RRF'!J14</f>
        <v>0</v>
      </c>
      <c r="L14" s="27">
        <f>'Fluxo dív. garantidas - RRF'!I14</f>
        <v>0</v>
      </c>
      <c r="M14" s="27">
        <f>'Fluxo dív. garantidas - RRF'!K14</f>
        <v>0</v>
      </c>
      <c r="N14" s="63">
        <f>'Contratos fora RRF'!AS14</f>
        <v>671120.31</v>
      </c>
      <c r="O14" s="63">
        <f>'Contratos fora RRF'!AR14</f>
        <v>1166755.58</v>
      </c>
      <c r="P14" s="63">
        <f>'Contratos fora RRF'!AT14</f>
        <v>1837875.89</v>
      </c>
      <c r="Q14" s="59"/>
      <c r="R14" s="59"/>
      <c r="S14" s="59"/>
      <c r="T14" s="108">
        <f>'OC A CONTRATAR'!C14</f>
        <v>0</v>
      </c>
      <c r="U14" s="108">
        <f>'OC A CONTRATAR'!B14</f>
        <v>0</v>
      </c>
      <c r="V14" s="108">
        <f>'OC A CONTRATAR'!D14</f>
        <v>0</v>
      </c>
      <c r="W14" s="108">
        <f>'OC A CONTRATAR'!H14</f>
        <v>0</v>
      </c>
      <c r="X14" s="108">
        <f>'OC A CONTRATAR'!G14</f>
        <v>0</v>
      </c>
      <c r="Y14" s="108">
        <f>'OC A CONTRATAR'!I14</f>
        <v>0</v>
      </c>
      <c r="Z14" s="108">
        <f>'OC A CONTRATAR'!M14</f>
        <v>0</v>
      </c>
      <c r="AA14" s="108">
        <f>'OC A CONTRATAR'!L14</f>
        <v>0</v>
      </c>
      <c r="AB14" s="108">
        <f>'OC A CONTRATAR'!N14</f>
        <v>0</v>
      </c>
      <c r="AC14" s="108">
        <f>'OC A CONTRATAR'!X14</f>
        <v>0</v>
      </c>
      <c r="AD14" s="108">
        <f>'OC A CONTRATAR'!W14</f>
        <v>0</v>
      </c>
      <c r="AE14" s="108">
        <f>'OC A CONTRATAR'!Y14</f>
        <v>0</v>
      </c>
      <c r="AF14" s="64">
        <f t="shared" si="0"/>
        <v>71930839.899290875</v>
      </c>
      <c r="AG14" s="64">
        <f t="shared" si="1"/>
        <v>32714062.172848552</v>
      </c>
      <c r="AH14" s="64">
        <f t="shared" si="2"/>
        <v>104644902.07213943</v>
      </c>
      <c r="AJ14">
        <f t="shared" si="3"/>
        <v>2022</v>
      </c>
    </row>
    <row r="15" spans="1:44">
      <c r="A15" s="62">
        <v>44927</v>
      </c>
      <c r="B15" s="25">
        <f>'Art. 9º-A'!J16</f>
        <v>72912568.274729282</v>
      </c>
      <c r="C15" s="25">
        <f>'Art. 9º-A'!K16</f>
        <v>32434497.540861845</v>
      </c>
      <c r="D15" s="25">
        <f>'Art. 9º-A'!I16</f>
        <v>105347065.81559113</v>
      </c>
      <c r="E15" s="26">
        <f>'9496'!T15</f>
        <v>35873285.959640607</v>
      </c>
      <c r="F15" s="26">
        <f>'9496'!U15</f>
        <v>0</v>
      </c>
      <c r="G15" s="26">
        <f>'9496'!V15</f>
        <v>35873285.959640607</v>
      </c>
      <c r="H15" s="45"/>
      <c r="I15" s="45"/>
      <c r="J15" s="45"/>
      <c r="K15" s="27">
        <f>'Fluxo dív. garantidas - RRF'!J15</f>
        <v>6768168.1254990008</v>
      </c>
      <c r="L15" s="27">
        <f>'Fluxo dív. garantidas - RRF'!I15</f>
        <v>0</v>
      </c>
      <c r="M15" s="27">
        <f>'Fluxo dív. garantidas - RRF'!K15</f>
        <v>6768168.1254990008</v>
      </c>
      <c r="N15" s="63">
        <f>'Contratos fora RRF'!AS15</f>
        <v>734312.39000000013</v>
      </c>
      <c r="O15" s="63">
        <f>'Contratos fora RRF'!AR15</f>
        <v>1125773.7600000002</v>
      </c>
      <c r="P15" s="63">
        <f>'Contratos fora RRF'!AT15</f>
        <v>1860086.15</v>
      </c>
      <c r="Q15" s="59"/>
      <c r="R15" s="59"/>
      <c r="S15" s="59"/>
      <c r="T15" s="108">
        <f>'OC A CONTRATAR'!C15</f>
        <v>0</v>
      </c>
      <c r="U15" s="108">
        <f>'OC A CONTRATAR'!B15</f>
        <v>0</v>
      </c>
      <c r="V15" s="108">
        <f>'OC A CONTRATAR'!D15</f>
        <v>0</v>
      </c>
      <c r="W15" s="108">
        <f>'OC A CONTRATAR'!H15</f>
        <v>0</v>
      </c>
      <c r="X15" s="108">
        <f>'OC A CONTRATAR'!G15</f>
        <v>0</v>
      </c>
      <c r="Y15" s="108">
        <f>'OC A CONTRATAR'!I15</f>
        <v>0</v>
      </c>
      <c r="Z15" s="108">
        <f>'OC A CONTRATAR'!M15</f>
        <v>0</v>
      </c>
      <c r="AA15" s="108">
        <f>'OC A CONTRATAR'!L15</f>
        <v>0</v>
      </c>
      <c r="AB15" s="108">
        <f>'OC A CONTRATAR'!N15</f>
        <v>0</v>
      </c>
      <c r="AC15" s="108">
        <f>'OC A CONTRATAR'!X15</f>
        <v>0</v>
      </c>
      <c r="AD15" s="108">
        <f>'OC A CONTRATAR'!W15</f>
        <v>0</v>
      </c>
      <c r="AE15" s="108">
        <f>'OC A CONTRATAR'!Y15</f>
        <v>0</v>
      </c>
      <c r="AF15" s="64">
        <f t="shared" si="0"/>
        <v>116288334.74986888</v>
      </c>
      <c r="AG15" s="64">
        <f t="shared" si="1"/>
        <v>33560271.300861843</v>
      </c>
      <c r="AH15" s="64">
        <f t="shared" si="2"/>
        <v>149848606.05073074</v>
      </c>
      <c r="AJ15">
        <f t="shared" si="3"/>
        <v>2023</v>
      </c>
      <c r="AN15" s="154" t="s">
        <v>54</v>
      </c>
    </row>
    <row r="16" spans="1:44">
      <c r="A16" s="62">
        <v>44958</v>
      </c>
      <c r="B16" s="25">
        <f>'Art. 9º-A'!J17</f>
        <v>74515565.830879554</v>
      </c>
      <c r="C16" s="25">
        <f>'Art. 9º-A'!K17</f>
        <v>33307456.853813946</v>
      </c>
      <c r="D16" s="25">
        <f>'Art. 9º-A'!I17</f>
        <v>107823022.6846935</v>
      </c>
      <c r="E16" s="26">
        <f>'9496'!T16</f>
        <v>36201725.61060413</v>
      </c>
      <c r="F16" s="26">
        <f>'9496'!U16</f>
        <v>0</v>
      </c>
      <c r="G16" s="26">
        <f>'9496'!V16</f>
        <v>36201725.61060413</v>
      </c>
      <c r="H16" s="45"/>
      <c r="I16" s="45"/>
      <c r="J16" s="45"/>
      <c r="K16" s="27">
        <f>'Fluxo dív. garantidas - RRF'!J16</f>
        <v>6810780.3771810001</v>
      </c>
      <c r="L16" s="27">
        <f>'Fluxo dív. garantidas - RRF'!I16</f>
        <v>0</v>
      </c>
      <c r="M16" s="27">
        <f>'Fluxo dív. garantidas - RRF'!K16</f>
        <v>6810780.3771810001</v>
      </c>
      <c r="N16" s="63">
        <f>'Contratos fora RRF'!AS16</f>
        <v>6135486.6999999993</v>
      </c>
      <c r="O16" s="63">
        <f>'Contratos fora RRF'!AR16</f>
        <v>7607081.3900000006</v>
      </c>
      <c r="P16" s="63">
        <f>'Contratos fora RRF'!AT16</f>
        <v>13742568.090000002</v>
      </c>
      <c r="Q16" s="59"/>
      <c r="R16" s="59"/>
      <c r="S16" s="59"/>
      <c r="T16" s="108">
        <f>'OC A CONTRATAR'!C16</f>
        <v>0</v>
      </c>
      <c r="U16" s="108">
        <f>'OC A CONTRATAR'!B16</f>
        <v>0</v>
      </c>
      <c r="V16" s="108">
        <f>'OC A CONTRATAR'!D16</f>
        <v>0</v>
      </c>
      <c r="W16" s="108">
        <f>'OC A CONTRATAR'!H16</f>
        <v>0</v>
      </c>
      <c r="X16" s="108">
        <f>'OC A CONTRATAR'!G16</f>
        <v>0</v>
      </c>
      <c r="Y16" s="108">
        <f>'OC A CONTRATAR'!I16</f>
        <v>0</v>
      </c>
      <c r="Z16" s="108">
        <f>'OC A CONTRATAR'!M16</f>
        <v>0</v>
      </c>
      <c r="AA16" s="108">
        <f>'OC A CONTRATAR'!L16</f>
        <v>0</v>
      </c>
      <c r="AB16" s="108">
        <f>'OC A CONTRATAR'!N16</f>
        <v>0</v>
      </c>
      <c r="AC16" s="108">
        <f>'OC A CONTRATAR'!X16</f>
        <v>0</v>
      </c>
      <c r="AD16" s="108">
        <f>'OC A CONTRATAR'!W16</f>
        <v>0</v>
      </c>
      <c r="AE16" s="108">
        <f>'OC A CONTRATAR'!Y16</f>
        <v>0</v>
      </c>
      <c r="AF16" s="64">
        <f t="shared" si="0"/>
        <v>123663558.51866467</v>
      </c>
      <c r="AG16" s="64">
        <f t="shared" si="1"/>
        <v>40914538.243813947</v>
      </c>
      <c r="AH16" s="64">
        <f t="shared" si="2"/>
        <v>164578096.76247862</v>
      </c>
      <c r="AJ16">
        <f t="shared" si="3"/>
        <v>2023</v>
      </c>
    </row>
    <row r="17" spans="1:40">
      <c r="A17" s="62">
        <v>44986</v>
      </c>
      <c r="B17" s="25">
        <f>'Art. 9º-A'!J18</f>
        <v>76137842.372073397</v>
      </c>
      <c r="C17" s="25">
        <f>'Art. 9º-A'!K18</f>
        <v>34196986.627666533</v>
      </c>
      <c r="D17" s="25">
        <f>'Art. 9º-A'!I18</f>
        <v>110334828.99973993</v>
      </c>
      <c r="E17" s="26">
        <f>'9496'!T17</f>
        <v>36475005.336499773</v>
      </c>
      <c r="F17" s="26">
        <f>'9496'!U17</f>
        <v>0</v>
      </c>
      <c r="G17" s="26">
        <f>'9496'!V17</f>
        <v>36475005.336499773</v>
      </c>
      <c r="H17" s="45"/>
      <c r="I17" s="45"/>
      <c r="J17" s="45"/>
      <c r="K17" s="27">
        <f>'Fluxo dív. garantidas - RRF'!J17</f>
        <v>24851683.750861</v>
      </c>
      <c r="L17" s="27">
        <f>'Fluxo dív. garantidas - RRF'!I17</f>
        <v>0</v>
      </c>
      <c r="M17" s="27">
        <f>'Fluxo dív. garantidas - RRF'!K17</f>
        <v>24851683.750861</v>
      </c>
      <c r="N17" s="63">
        <f>'Contratos fora RRF'!AS17</f>
        <v>631527.03</v>
      </c>
      <c r="O17" s="63">
        <f>'Contratos fora RRF'!AR17</f>
        <v>1129652.31</v>
      </c>
      <c r="P17" s="63">
        <f>'Contratos fora RRF'!AT17</f>
        <v>1761179.34</v>
      </c>
      <c r="Q17" s="59"/>
      <c r="R17" s="59"/>
      <c r="S17" s="59"/>
      <c r="T17" s="108">
        <f>'OC A CONTRATAR'!C17</f>
        <v>0</v>
      </c>
      <c r="U17" s="108">
        <f>'OC A CONTRATAR'!B17</f>
        <v>0</v>
      </c>
      <c r="V17" s="108">
        <f>'OC A CONTRATAR'!D17</f>
        <v>0</v>
      </c>
      <c r="W17" s="108">
        <f>'OC A CONTRATAR'!H17</f>
        <v>0</v>
      </c>
      <c r="X17" s="108">
        <f>'OC A CONTRATAR'!G17</f>
        <v>0</v>
      </c>
      <c r="Y17" s="108">
        <f>'OC A CONTRATAR'!I17</f>
        <v>0</v>
      </c>
      <c r="Z17" s="108">
        <f>'OC A CONTRATAR'!M17</f>
        <v>0</v>
      </c>
      <c r="AA17" s="108">
        <f>'OC A CONTRATAR'!L17</f>
        <v>0</v>
      </c>
      <c r="AB17" s="108">
        <f>'OC A CONTRATAR'!N17</f>
        <v>0</v>
      </c>
      <c r="AC17" s="108">
        <f>'OC A CONTRATAR'!X17</f>
        <v>0</v>
      </c>
      <c r="AD17" s="108">
        <f>'OC A CONTRATAR'!W17</f>
        <v>0</v>
      </c>
      <c r="AE17" s="108">
        <f>'OC A CONTRATAR'!Y17</f>
        <v>0</v>
      </c>
      <c r="AF17" s="64">
        <f t="shared" si="0"/>
        <v>138096058.48943415</v>
      </c>
      <c r="AG17" s="64">
        <f t="shared" si="1"/>
        <v>35326638.937666535</v>
      </c>
      <c r="AH17" s="64">
        <f t="shared" si="2"/>
        <v>173422697.42710069</v>
      </c>
      <c r="AJ17">
        <f t="shared" si="3"/>
        <v>2023</v>
      </c>
    </row>
    <row r="18" spans="1:40">
      <c r="A18" s="62">
        <v>45017</v>
      </c>
      <c r="B18" s="25">
        <f>'Art. 9º-A'!J19</f>
        <v>78103055.525235593</v>
      </c>
      <c r="C18" s="25">
        <f>'Art. 9º-A'!K19</f>
        <v>35249359.562939927</v>
      </c>
      <c r="D18" s="25">
        <f>'Art. 9º-A'!I19</f>
        <v>113352415.08817552</v>
      </c>
      <c r="E18" s="26">
        <f>'9496'!T18</f>
        <v>36628376.358094215</v>
      </c>
      <c r="F18" s="26">
        <f>'9496'!U18</f>
        <v>0</v>
      </c>
      <c r="G18" s="26">
        <f>'9496'!V18</f>
        <v>36628376.358094215</v>
      </c>
      <c r="H18" s="45"/>
      <c r="I18" s="45"/>
      <c r="J18" s="45"/>
      <c r="K18" s="27">
        <f>'Fluxo dív. garantidas - RRF'!J18</f>
        <v>6725706.1043479992</v>
      </c>
      <c r="L18" s="27">
        <f>'Fluxo dív. garantidas - RRF'!I18</f>
        <v>0</v>
      </c>
      <c r="M18" s="27">
        <f>'Fluxo dív. garantidas - RRF'!K18</f>
        <v>6725706.1043479992</v>
      </c>
      <c r="N18" s="63">
        <f>'Contratos fora RRF'!AS18</f>
        <v>4584985.8500000006</v>
      </c>
      <c r="O18" s="63">
        <f>'Contratos fora RRF'!AR18</f>
        <v>1131804.48</v>
      </c>
      <c r="P18" s="63">
        <f>'Contratos fora RRF'!AT18</f>
        <v>5716790.330000001</v>
      </c>
      <c r="Q18" s="59"/>
      <c r="R18" s="59"/>
      <c r="S18" s="59"/>
      <c r="T18" s="108">
        <f>'OC A CONTRATAR'!C18</f>
        <v>0</v>
      </c>
      <c r="U18" s="108">
        <f>'OC A CONTRATAR'!B18</f>
        <v>0</v>
      </c>
      <c r="V18" s="108">
        <f>'OC A CONTRATAR'!D18</f>
        <v>0</v>
      </c>
      <c r="W18" s="108">
        <f>'OC A CONTRATAR'!H18</f>
        <v>0</v>
      </c>
      <c r="X18" s="108">
        <f>'OC A CONTRATAR'!G18</f>
        <v>0</v>
      </c>
      <c r="Y18" s="108">
        <f>'OC A CONTRATAR'!I18</f>
        <v>0</v>
      </c>
      <c r="Z18" s="108">
        <f>'OC A CONTRATAR'!M18</f>
        <v>0</v>
      </c>
      <c r="AA18" s="108">
        <f>'OC A CONTRATAR'!L18</f>
        <v>0</v>
      </c>
      <c r="AB18" s="108">
        <f>'OC A CONTRATAR'!N18</f>
        <v>0</v>
      </c>
      <c r="AC18" s="108">
        <f>'OC A CONTRATAR'!X18</f>
        <v>0</v>
      </c>
      <c r="AD18" s="108">
        <f>'OC A CONTRATAR'!W18</f>
        <v>0</v>
      </c>
      <c r="AE18" s="108">
        <f>'OC A CONTRATAR'!Y18</f>
        <v>0</v>
      </c>
      <c r="AF18" s="64">
        <f t="shared" si="0"/>
        <v>126042123.83767781</v>
      </c>
      <c r="AG18" s="64">
        <f t="shared" si="1"/>
        <v>36381164.042939924</v>
      </c>
      <c r="AH18" s="64">
        <f t="shared" si="2"/>
        <v>162423287.88061777</v>
      </c>
      <c r="AJ18">
        <f t="shared" si="3"/>
        <v>2023</v>
      </c>
    </row>
    <row r="19" spans="1:40">
      <c r="A19" s="62">
        <v>45047</v>
      </c>
      <c r="B19" s="25">
        <f>'Art. 9º-A'!J20</f>
        <v>79796085.832054555</v>
      </c>
      <c r="C19" s="25">
        <f>'Art. 9º-A'!K20</f>
        <v>36187941.403838396</v>
      </c>
      <c r="D19" s="25">
        <f>'Art. 9º-A'!I20</f>
        <v>115984027.23589295</v>
      </c>
      <c r="E19" s="26">
        <f>'9496'!T19</f>
        <v>37012787.846651077</v>
      </c>
      <c r="F19" s="26">
        <f>'9496'!U19</f>
        <v>0</v>
      </c>
      <c r="G19" s="26">
        <f>'9496'!V19</f>
        <v>37012787.846651077</v>
      </c>
      <c r="H19" s="45"/>
      <c r="I19" s="45"/>
      <c r="J19" s="45"/>
      <c r="K19" s="27">
        <f>'Fluxo dív. garantidas - RRF'!J19</f>
        <v>24025276.635393001</v>
      </c>
      <c r="L19" s="27">
        <f>'Fluxo dív. garantidas - RRF'!I19</f>
        <v>0</v>
      </c>
      <c r="M19" s="27">
        <f>'Fluxo dív. garantidas - RRF'!K19</f>
        <v>24025276.635393001</v>
      </c>
      <c r="N19" s="63">
        <f>'Contratos fora RRF'!AS19</f>
        <v>5616347.8200000003</v>
      </c>
      <c r="O19" s="63">
        <f>'Contratos fora RRF'!AR19</f>
        <v>11234436.539999997</v>
      </c>
      <c r="P19" s="63">
        <f>'Contratos fora RRF'!AT19</f>
        <v>16850784.359999999</v>
      </c>
      <c r="Q19" s="59"/>
      <c r="R19" s="59"/>
      <c r="S19" s="59"/>
      <c r="T19" s="108">
        <f>'OC A CONTRATAR'!C19</f>
        <v>0</v>
      </c>
      <c r="U19" s="108">
        <f>'OC A CONTRATAR'!B19</f>
        <v>0</v>
      </c>
      <c r="V19" s="108">
        <f>'OC A CONTRATAR'!D19</f>
        <v>0</v>
      </c>
      <c r="W19" s="108">
        <f>'OC A CONTRATAR'!H19</f>
        <v>0</v>
      </c>
      <c r="X19" s="108">
        <f>'OC A CONTRATAR'!G19</f>
        <v>0</v>
      </c>
      <c r="Y19" s="108">
        <f>'OC A CONTRATAR'!I19</f>
        <v>0</v>
      </c>
      <c r="Z19" s="108">
        <f>'OC A CONTRATAR'!M19</f>
        <v>0</v>
      </c>
      <c r="AA19" s="108">
        <f>'OC A CONTRATAR'!L19</f>
        <v>0</v>
      </c>
      <c r="AB19" s="108">
        <f>'OC A CONTRATAR'!N19</f>
        <v>0</v>
      </c>
      <c r="AC19" s="108">
        <f>'OC A CONTRATAR'!X19</f>
        <v>0</v>
      </c>
      <c r="AD19" s="108">
        <f>'OC A CONTRATAR'!W19</f>
        <v>0</v>
      </c>
      <c r="AE19" s="108">
        <f>'OC A CONTRATAR'!Y19</f>
        <v>0</v>
      </c>
      <c r="AF19" s="64">
        <f t="shared" si="0"/>
        <v>146450498.13409862</v>
      </c>
      <c r="AG19" s="64">
        <f t="shared" si="1"/>
        <v>47422377.943838395</v>
      </c>
      <c r="AH19" s="64">
        <f t="shared" si="2"/>
        <v>193872876.07793701</v>
      </c>
      <c r="AJ19">
        <f t="shared" si="3"/>
        <v>2023</v>
      </c>
    </row>
    <row r="20" spans="1:40">
      <c r="A20" s="62">
        <v>45078</v>
      </c>
      <c r="B20" s="25">
        <f>'Art. 9º-A'!J21</f>
        <v>81768254.97135143</v>
      </c>
      <c r="C20" s="25">
        <f>'Art. 9º-A'!K21</f>
        <v>37262266.944981053</v>
      </c>
      <c r="D20" s="25">
        <f>'Art. 9º-A'!I21</f>
        <v>119030521.91633248</v>
      </c>
      <c r="E20" s="26">
        <f>'9496'!T20</f>
        <v>37150765.418709442</v>
      </c>
      <c r="F20" s="26">
        <f>'9496'!U20</f>
        <v>0</v>
      </c>
      <c r="G20" s="26">
        <f>'9496'!V20</f>
        <v>37150765.418709442</v>
      </c>
      <c r="H20" s="45"/>
      <c r="I20" s="45"/>
      <c r="J20" s="45"/>
      <c r="K20" s="27">
        <f>'Fluxo dív. garantidas - RRF'!J20</f>
        <v>6688247.2117229998</v>
      </c>
      <c r="L20" s="27">
        <f>'Fluxo dív. garantidas - RRF'!I20</f>
        <v>0</v>
      </c>
      <c r="M20" s="27">
        <f>'Fluxo dív. garantidas - RRF'!K20</f>
        <v>6688247.2117229998</v>
      </c>
      <c r="N20" s="63">
        <f>'Contratos fora RRF'!AS20</f>
        <v>683173.7</v>
      </c>
      <c r="O20" s="63">
        <f>'Contratos fora RRF'!AR20</f>
        <v>1135638.3999999999</v>
      </c>
      <c r="P20" s="63">
        <f>'Contratos fora RRF'!AT20</f>
        <v>1818812.0999999996</v>
      </c>
      <c r="Q20" s="59"/>
      <c r="R20" s="59"/>
      <c r="S20" s="59"/>
      <c r="T20" s="108">
        <f>'OC A CONTRATAR'!C20</f>
        <v>0</v>
      </c>
      <c r="U20" s="108">
        <f>'OC A CONTRATAR'!B20</f>
        <v>0</v>
      </c>
      <c r="V20" s="108">
        <f>'OC A CONTRATAR'!D20</f>
        <v>0</v>
      </c>
      <c r="W20" s="108">
        <f>'OC A CONTRATAR'!H20</f>
        <v>0</v>
      </c>
      <c r="X20" s="108">
        <f>'OC A CONTRATAR'!G20</f>
        <v>0</v>
      </c>
      <c r="Y20" s="108">
        <f>'OC A CONTRATAR'!I20</f>
        <v>0</v>
      </c>
      <c r="Z20" s="108">
        <f>'OC A CONTRATAR'!M20</f>
        <v>0</v>
      </c>
      <c r="AA20" s="108">
        <f>'OC A CONTRATAR'!L20</f>
        <v>0</v>
      </c>
      <c r="AB20" s="108">
        <f>'OC A CONTRATAR'!N20</f>
        <v>0</v>
      </c>
      <c r="AC20" s="108">
        <f>'OC A CONTRATAR'!X20</f>
        <v>0</v>
      </c>
      <c r="AD20" s="108">
        <f>'OC A CONTRATAR'!W20</f>
        <v>0</v>
      </c>
      <c r="AE20" s="108">
        <f>'OC A CONTRATAR'!Y20</f>
        <v>0</v>
      </c>
      <c r="AF20" s="64">
        <f t="shared" si="0"/>
        <v>126290441.30178387</v>
      </c>
      <c r="AG20" s="64">
        <f t="shared" si="1"/>
        <v>38397905.344981052</v>
      </c>
      <c r="AH20" s="64">
        <f t="shared" si="2"/>
        <v>164688346.64676493</v>
      </c>
      <c r="AJ20">
        <f t="shared" si="3"/>
        <v>2023</v>
      </c>
    </row>
    <row r="21" spans="1:40">
      <c r="A21" s="62">
        <v>45108</v>
      </c>
      <c r="B21" s="25">
        <f>'Art. 9º-A'!J22</f>
        <v>83456371.841848031</v>
      </c>
      <c r="C21" s="25">
        <f>'Art. 9º-A'!K22</f>
        <v>38216374.820263609</v>
      </c>
      <c r="D21" s="25">
        <f>'Art. 9º-A'!I22</f>
        <v>121672746.66211164</v>
      </c>
      <c r="E21" s="26">
        <f>'9496'!T21</f>
        <v>37503775.853845745</v>
      </c>
      <c r="F21" s="26">
        <f>'9496'!U21</f>
        <v>0</v>
      </c>
      <c r="G21" s="26">
        <f>'9496'!V21</f>
        <v>37503775.853845745</v>
      </c>
      <c r="H21" s="45"/>
      <c r="I21" s="45"/>
      <c r="J21" s="45"/>
      <c r="K21" s="27">
        <f>'Fluxo dív. garantidas - RRF'!J21</f>
        <v>6587506.445696</v>
      </c>
      <c r="L21" s="27">
        <f>'Fluxo dív. garantidas - RRF'!I21</f>
        <v>0</v>
      </c>
      <c r="M21" s="27">
        <f>'Fluxo dív. garantidas - RRF'!K21</f>
        <v>6587506.445696</v>
      </c>
      <c r="N21" s="63">
        <f>'Contratos fora RRF'!AS21</f>
        <v>699028.94</v>
      </c>
      <c r="O21" s="63">
        <f>'Contratos fora RRF'!AR21</f>
        <v>1137626.78</v>
      </c>
      <c r="P21" s="63">
        <f>'Contratos fora RRF'!AT21</f>
        <v>1836655.72</v>
      </c>
      <c r="Q21" s="59"/>
      <c r="R21" s="59"/>
      <c r="S21" s="59"/>
      <c r="T21" s="108">
        <f>'OC A CONTRATAR'!C21</f>
        <v>0</v>
      </c>
      <c r="U21" s="108">
        <f>'OC A CONTRATAR'!B21</f>
        <v>0</v>
      </c>
      <c r="V21" s="108">
        <f>'OC A CONTRATAR'!D21</f>
        <v>0</v>
      </c>
      <c r="W21" s="108">
        <f>'OC A CONTRATAR'!H21</f>
        <v>0</v>
      </c>
      <c r="X21" s="108">
        <f>'OC A CONTRATAR'!G21</f>
        <v>0</v>
      </c>
      <c r="Y21" s="108">
        <f>'OC A CONTRATAR'!I21</f>
        <v>0</v>
      </c>
      <c r="Z21" s="108">
        <f>'OC A CONTRATAR'!M21</f>
        <v>0</v>
      </c>
      <c r="AA21" s="108">
        <f>'OC A CONTRATAR'!L21</f>
        <v>0</v>
      </c>
      <c r="AB21" s="108">
        <f>'OC A CONTRATAR'!N21</f>
        <v>0</v>
      </c>
      <c r="AC21" s="108">
        <f>'OC A CONTRATAR'!X21</f>
        <v>0</v>
      </c>
      <c r="AD21" s="108">
        <f>'OC A CONTRATAR'!W21</f>
        <v>0</v>
      </c>
      <c r="AE21" s="108">
        <f>'OC A CONTRATAR'!Y21</f>
        <v>0</v>
      </c>
      <c r="AF21" s="64">
        <f t="shared" si="0"/>
        <v>128246683.08138977</v>
      </c>
      <c r="AG21" s="64">
        <f t="shared" si="1"/>
        <v>39354001.60026361</v>
      </c>
      <c r="AH21" s="64">
        <f t="shared" si="2"/>
        <v>167600684.68165338</v>
      </c>
      <c r="AJ21">
        <f t="shared" si="3"/>
        <v>2023</v>
      </c>
    </row>
    <row r="22" spans="1:40">
      <c r="A22" s="62">
        <v>45139</v>
      </c>
      <c r="B22" s="25">
        <f>'Art. 9º-A'!J23</f>
        <v>85118956.634871811</v>
      </c>
      <c r="C22" s="25">
        <f>'Art. 9º-A'!K23</f>
        <v>39167417.191580936</v>
      </c>
      <c r="D22" s="25">
        <f>'Art. 9º-A'!I23</f>
        <v>124286373.82645275</v>
      </c>
      <c r="E22" s="26">
        <f>'9496'!T22</f>
        <v>37761886.880067691</v>
      </c>
      <c r="F22" s="26">
        <f>'9496'!U22</f>
        <v>0</v>
      </c>
      <c r="G22" s="26">
        <f>'9496'!V22</f>
        <v>37761886.880067691</v>
      </c>
      <c r="H22" s="45"/>
      <c r="I22" s="45"/>
      <c r="J22" s="45"/>
      <c r="K22" s="27">
        <f>'Fluxo dív. garantidas - RRF'!J22</f>
        <v>6828358.2070000004</v>
      </c>
      <c r="L22" s="27">
        <f>'Fluxo dív. garantidas - RRF'!I22</f>
        <v>0</v>
      </c>
      <c r="M22" s="27">
        <f>'Fluxo dív. garantidas - RRF'!K22</f>
        <v>6828358.2070000004</v>
      </c>
      <c r="N22" s="63">
        <f>'Contratos fora RRF'!AS22</f>
        <v>6892808.6599999992</v>
      </c>
      <c r="O22" s="63">
        <f>'Contratos fora RRF'!AR22</f>
        <v>7254116.3599999994</v>
      </c>
      <c r="P22" s="63">
        <f>'Contratos fora RRF'!AT22</f>
        <v>14146925.020000001</v>
      </c>
      <c r="Q22" s="59"/>
      <c r="R22" s="59"/>
      <c r="S22" s="59"/>
      <c r="T22" s="108">
        <f>'OC A CONTRATAR'!C22</f>
        <v>0</v>
      </c>
      <c r="U22" s="108">
        <f>'OC A CONTRATAR'!B22</f>
        <v>0</v>
      </c>
      <c r="V22" s="108">
        <f>'OC A CONTRATAR'!D22</f>
        <v>0</v>
      </c>
      <c r="W22" s="108">
        <f>'OC A CONTRATAR'!H22</f>
        <v>0</v>
      </c>
      <c r="X22" s="108">
        <f>'OC A CONTRATAR'!G22</f>
        <v>0</v>
      </c>
      <c r="Y22" s="108">
        <f>'OC A CONTRATAR'!I22</f>
        <v>0</v>
      </c>
      <c r="Z22" s="108">
        <f>'OC A CONTRATAR'!M22</f>
        <v>0</v>
      </c>
      <c r="AA22" s="108">
        <f>'OC A CONTRATAR'!L22</f>
        <v>0</v>
      </c>
      <c r="AB22" s="108">
        <f>'OC A CONTRATAR'!N22</f>
        <v>0</v>
      </c>
      <c r="AC22" s="108">
        <f>'OC A CONTRATAR'!X22</f>
        <v>0</v>
      </c>
      <c r="AD22" s="108">
        <f>'OC A CONTRATAR'!W22</f>
        <v>0</v>
      </c>
      <c r="AE22" s="108">
        <f>'OC A CONTRATAR'!Y22</f>
        <v>0</v>
      </c>
      <c r="AF22" s="64">
        <f t="shared" si="0"/>
        <v>136602010.3819395</v>
      </c>
      <c r="AG22" s="64">
        <f t="shared" si="1"/>
        <v>46421533.551580936</v>
      </c>
      <c r="AH22" s="64">
        <f t="shared" si="2"/>
        <v>183023543.93352044</v>
      </c>
      <c r="AJ22">
        <f t="shared" si="3"/>
        <v>2023</v>
      </c>
    </row>
    <row r="23" spans="1:40">
      <c r="A23" s="62">
        <v>45170</v>
      </c>
      <c r="B23" s="25">
        <f>'Art. 9º-A'!J24</f>
        <v>86803898.14595674</v>
      </c>
      <c r="C23" s="25">
        <f>'Art. 9º-A'!K24</f>
        <v>40137448.145152703</v>
      </c>
      <c r="D23" s="25">
        <f>'Art. 9º-A'!I24</f>
        <v>126941346.29110944</v>
      </c>
      <c r="E23" s="26">
        <f>'9496'!T23</f>
        <v>38052501.176941678</v>
      </c>
      <c r="F23" s="26">
        <f>'9496'!U23</f>
        <v>0</v>
      </c>
      <c r="G23" s="26">
        <f>'9496'!V23</f>
        <v>38052501.176941678</v>
      </c>
      <c r="H23" s="45"/>
      <c r="I23" s="45"/>
      <c r="J23" s="45"/>
      <c r="K23" s="27">
        <f>'Fluxo dív. garantidas - RRF'!J23</f>
        <v>27659410.485663004</v>
      </c>
      <c r="L23" s="27">
        <f>'Fluxo dív. garantidas - RRF'!I23</f>
        <v>0</v>
      </c>
      <c r="M23" s="27">
        <f>'Fluxo dív. garantidas - RRF'!K23</f>
        <v>27659410.485663004</v>
      </c>
      <c r="N23" s="63">
        <f>'Contratos fora RRF'!AS23</f>
        <v>665594.22</v>
      </c>
      <c r="O23" s="63">
        <f>'Contratos fora RRF'!AR23</f>
        <v>1141193.72</v>
      </c>
      <c r="P23" s="63">
        <f>'Contratos fora RRF'!AT23</f>
        <v>1806787.94</v>
      </c>
      <c r="Q23" s="59"/>
      <c r="R23" s="59"/>
      <c r="S23" s="59"/>
      <c r="T23" s="108">
        <f>'OC A CONTRATAR'!C23</f>
        <v>0</v>
      </c>
      <c r="U23" s="108">
        <f>'OC A CONTRATAR'!B23</f>
        <v>0</v>
      </c>
      <c r="V23" s="108">
        <f>'OC A CONTRATAR'!D23</f>
        <v>0</v>
      </c>
      <c r="W23" s="108">
        <f>'OC A CONTRATAR'!H23</f>
        <v>0</v>
      </c>
      <c r="X23" s="108">
        <f>'OC A CONTRATAR'!G23</f>
        <v>0</v>
      </c>
      <c r="Y23" s="108">
        <f>'OC A CONTRATAR'!I23</f>
        <v>0</v>
      </c>
      <c r="Z23" s="108">
        <f>'OC A CONTRATAR'!M23</f>
        <v>0</v>
      </c>
      <c r="AA23" s="108">
        <f>'OC A CONTRATAR'!L23</f>
        <v>0</v>
      </c>
      <c r="AB23" s="108">
        <f>'OC A CONTRATAR'!N23</f>
        <v>0</v>
      </c>
      <c r="AC23" s="108">
        <f>'OC A CONTRATAR'!X23</f>
        <v>0</v>
      </c>
      <c r="AD23" s="108">
        <f>'OC A CONTRATAR'!W23</f>
        <v>0</v>
      </c>
      <c r="AE23" s="108">
        <f>'OC A CONTRATAR'!Y23</f>
        <v>0</v>
      </c>
      <c r="AF23" s="64">
        <f t="shared" si="0"/>
        <v>153181404.02856141</v>
      </c>
      <c r="AG23" s="64">
        <f t="shared" si="1"/>
        <v>41278641.865152702</v>
      </c>
      <c r="AH23" s="64">
        <f t="shared" si="2"/>
        <v>194460045.89371413</v>
      </c>
      <c r="AJ23">
        <f t="shared" si="3"/>
        <v>2023</v>
      </c>
    </row>
    <row r="24" spans="1:40">
      <c r="A24" s="62">
        <v>45200</v>
      </c>
      <c r="B24" s="25">
        <f>'Art. 9º-A'!J25</f>
        <v>89117578.351159602</v>
      </c>
      <c r="C24" s="25">
        <f>'Art. 9º-A'!K25</f>
        <v>41408456.646171972</v>
      </c>
      <c r="D24" s="25">
        <f>'Art. 9º-A'!I25</f>
        <v>130526034.99733157</v>
      </c>
      <c r="E24" s="26">
        <f>'9496'!T24</f>
        <v>38367955.522697173</v>
      </c>
      <c r="F24" s="26">
        <f>'9496'!U24</f>
        <v>0</v>
      </c>
      <c r="G24" s="26">
        <f>'9496'!V24</f>
        <v>38367955.522697173</v>
      </c>
      <c r="H24" s="45"/>
      <c r="I24" s="45"/>
      <c r="J24" s="45"/>
      <c r="K24" s="27">
        <f>'Fluxo dív. garantidas - RRF'!J24</f>
        <v>6303123.7790290006</v>
      </c>
      <c r="L24" s="27">
        <f>'Fluxo dív. garantidas - RRF'!I24</f>
        <v>0</v>
      </c>
      <c r="M24" s="27">
        <f>'Fluxo dív. garantidas - RRF'!K24</f>
        <v>6303123.7790290006</v>
      </c>
      <c r="N24" s="63">
        <f>'Contratos fora RRF'!AS24</f>
        <v>6152715.6599999992</v>
      </c>
      <c r="O24" s="63">
        <f>'Contratos fora RRF'!AR24</f>
        <v>1142733.21</v>
      </c>
      <c r="P24" s="63">
        <f>'Contratos fora RRF'!AT24</f>
        <v>7295448.8700000001</v>
      </c>
      <c r="Q24" s="59"/>
      <c r="R24" s="59"/>
      <c r="S24" s="59"/>
      <c r="T24" s="108">
        <f>'OC A CONTRATAR'!C24</f>
        <v>0</v>
      </c>
      <c r="U24" s="108">
        <f>'OC A CONTRATAR'!B24</f>
        <v>0</v>
      </c>
      <c r="V24" s="108">
        <f>'OC A CONTRATAR'!D24</f>
        <v>0</v>
      </c>
      <c r="W24" s="108">
        <f>'OC A CONTRATAR'!H24</f>
        <v>0</v>
      </c>
      <c r="X24" s="108">
        <f>'OC A CONTRATAR'!G24</f>
        <v>0</v>
      </c>
      <c r="Y24" s="108">
        <f>'OC A CONTRATAR'!I24</f>
        <v>0</v>
      </c>
      <c r="Z24" s="108">
        <f>'OC A CONTRATAR'!M24</f>
        <v>0</v>
      </c>
      <c r="AA24" s="108">
        <f>'OC A CONTRATAR'!L24</f>
        <v>0</v>
      </c>
      <c r="AB24" s="108">
        <f>'OC A CONTRATAR'!N24</f>
        <v>0</v>
      </c>
      <c r="AC24" s="108">
        <f>'OC A CONTRATAR'!X24</f>
        <v>0</v>
      </c>
      <c r="AD24" s="108">
        <f>'OC A CONTRATAR'!W24</f>
        <v>0</v>
      </c>
      <c r="AE24" s="108">
        <f>'OC A CONTRATAR'!Y24</f>
        <v>0</v>
      </c>
      <c r="AF24" s="64">
        <f t="shared" si="0"/>
        <v>139941373.31288579</v>
      </c>
      <c r="AG24" s="64">
        <f t="shared" si="1"/>
        <v>42551189.856171973</v>
      </c>
      <c r="AH24" s="64">
        <f t="shared" si="2"/>
        <v>182492563.16905776</v>
      </c>
      <c r="AJ24">
        <f t="shared" si="3"/>
        <v>2023</v>
      </c>
    </row>
    <row r="25" spans="1:40">
      <c r="A25" s="62">
        <v>45231</v>
      </c>
      <c r="B25" s="25">
        <f>'Art. 9º-A'!J26</f>
        <v>90738707.968614846</v>
      </c>
      <c r="C25" s="25">
        <f>'Art. 9º-A'!K26</f>
        <v>42367873.828165174</v>
      </c>
      <c r="D25" s="25">
        <f>'Art. 9º-A'!I26</f>
        <v>133106581.79678002</v>
      </c>
      <c r="E25" s="26">
        <f>'9496'!T25</f>
        <v>38565382.745790407</v>
      </c>
      <c r="F25" s="26">
        <f>'9496'!U25</f>
        <v>0</v>
      </c>
      <c r="G25" s="26">
        <f>'9496'!V25</f>
        <v>38565382.745790407</v>
      </c>
      <c r="H25" s="45"/>
      <c r="I25" s="45"/>
      <c r="J25" s="45"/>
      <c r="K25" s="27">
        <f>'Fluxo dív. garantidas - RRF'!J25</f>
        <v>24610354.648407001</v>
      </c>
      <c r="L25" s="27">
        <f>'Fluxo dív. garantidas - RRF'!I25</f>
        <v>0</v>
      </c>
      <c r="M25" s="27">
        <f>'Fluxo dív. garantidas - RRF'!K25</f>
        <v>24610354.648407001</v>
      </c>
      <c r="N25" s="63">
        <f>'Contratos fora RRF'!AS25</f>
        <v>5969896.7599999998</v>
      </c>
      <c r="O25" s="63">
        <f>'Contratos fora RRF'!AR25</f>
        <v>11148018.41</v>
      </c>
      <c r="P25" s="63">
        <f>'Contratos fora RRF'!AT25</f>
        <v>17117915.170000002</v>
      </c>
      <c r="Q25" s="59"/>
      <c r="R25" s="59"/>
      <c r="S25" s="59"/>
      <c r="T25" s="108">
        <f>'OC A CONTRATAR'!C25</f>
        <v>0</v>
      </c>
      <c r="U25" s="108">
        <f>'OC A CONTRATAR'!B25</f>
        <v>0</v>
      </c>
      <c r="V25" s="108">
        <f>'OC A CONTRATAR'!D25</f>
        <v>0</v>
      </c>
      <c r="W25" s="108">
        <f>'OC A CONTRATAR'!H25</f>
        <v>0</v>
      </c>
      <c r="X25" s="108">
        <f>'OC A CONTRATAR'!G25</f>
        <v>0</v>
      </c>
      <c r="Y25" s="108">
        <f>'OC A CONTRATAR'!I25</f>
        <v>0</v>
      </c>
      <c r="Z25" s="108">
        <f>'OC A CONTRATAR'!M25</f>
        <v>0</v>
      </c>
      <c r="AA25" s="108">
        <f>'OC A CONTRATAR'!L25</f>
        <v>0</v>
      </c>
      <c r="AB25" s="108">
        <f>'OC A CONTRATAR'!N25</f>
        <v>0</v>
      </c>
      <c r="AC25" s="108">
        <f>'OC A CONTRATAR'!X25</f>
        <v>0</v>
      </c>
      <c r="AD25" s="108">
        <f>'OC A CONTRATAR'!W25</f>
        <v>0</v>
      </c>
      <c r="AE25" s="108">
        <f>'OC A CONTRATAR'!Y25</f>
        <v>0</v>
      </c>
      <c r="AF25" s="64">
        <f t="shared" si="0"/>
        <v>159884342.12281224</v>
      </c>
      <c r="AG25" s="64">
        <f t="shared" si="1"/>
        <v>53515892.23816517</v>
      </c>
      <c r="AH25" s="64">
        <f t="shared" si="2"/>
        <v>213400234.36097741</v>
      </c>
      <c r="AJ25">
        <f t="shared" si="3"/>
        <v>2023</v>
      </c>
    </row>
    <row r="26" spans="1:40">
      <c r="A26" s="62">
        <v>45261</v>
      </c>
      <c r="B26" s="25">
        <f>'Art. 9º-A'!J27</f>
        <v>92882453.288560078</v>
      </c>
      <c r="C26" s="25">
        <f>'Art. 9º-A'!K27</f>
        <v>43581227.942725524</v>
      </c>
      <c r="D26" s="25">
        <f>'Art. 9º-A'!I27</f>
        <v>136463681.2312856</v>
      </c>
      <c r="E26" s="26">
        <f>'9496'!T26</f>
        <v>38817841.888551041</v>
      </c>
      <c r="F26" s="26">
        <f>'9496'!U26</f>
        <v>0</v>
      </c>
      <c r="G26" s="26">
        <f>'9496'!V26</f>
        <v>38817841.888551041</v>
      </c>
      <c r="H26" s="45"/>
      <c r="I26" s="45"/>
      <c r="J26" s="45"/>
      <c r="K26" s="27">
        <f>'Fluxo dív. garantidas - RRF'!J26</f>
        <v>6600739.2567269998</v>
      </c>
      <c r="L26" s="27">
        <f>'Fluxo dív. garantidas - RRF'!I26</f>
        <v>0</v>
      </c>
      <c r="M26" s="27">
        <f>'Fluxo dív. garantidas - RRF'!K26</f>
        <v>6600739.2567269998</v>
      </c>
      <c r="N26" s="63">
        <f>'Contratos fora RRF'!AS26</f>
        <v>605527.32999999996</v>
      </c>
      <c r="O26" s="63">
        <f>'Contratos fora RRF'!AR26</f>
        <v>1145440.2999999998</v>
      </c>
      <c r="P26" s="63">
        <f>'Contratos fora RRF'!AT26</f>
        <v>1750967.63</v>
      </c>
      <c r="Q26" s="59"/>
      <c r="R26" s="59"/>
      <c r="S26" s="59"/>
      <c r="T26" s="108">
        <f>'OC A CONTRATAR'!C26</f>
        <v>0</v>
      </c>
      <c r="U26" s="108">
        <f>'OC A CONTRATAR'!B26</f>
        <v>0</v>
      </c>
      <c r="V26" s="108">
        <f>'OC A CONTRATAR'!D26</f>
        <v>0</v>
      </c>
      <c r="W26" s="108">
        <f>'OC A CONTRATAR'!H26</f>
        <v>0</v>
      </c>
      <c r="X26" s="108">
        <f>'OC A CONTRATAR'!G26</f>
        <v>0</v>
      </c>
      <c r="Y26" s="108">
        <f>'OC A CONTRATAR'!I26</f>
        <v>0</v>
      </c>
      <c r="Z26" s="108">
        <f>'OC A CONTRATAR'!M26</f>
        <v>0</v>
      </c>
      <c r="AA26" s="108">
        <f>'OC A CONTRATAR'!L26</f>
        <v>0</v>
      </c>
      <c r="AB26" s="108">
        <f>'OC A CONTRATAR'!N26</f>
        <v>0</v>
      </c>
      <c r="AC26" s="108">
        <f>'OC A CONTRATAR'!X26</f>
        <v>0</v>
      </c>
      <c r="AD26" s="108">
        <f>'OC A CONTRATAR'!W26</f>
        <v>0</v>
      </c>
      <c r="AE26" s="108">
        <f>'OC A CONTRATAR'!Y26</f>
        <v>0</v>
      </c>
      <c r="AF26" s="64">
        <f t="shared" si="0"/>
        <v>138906561.76383814</v>
      </c>
      <c r="AG26" s="64">
        <f t="shared" si="1"/>
        <v>44726668.242725521</v>
      </c>
      <c r="AH26" s="64">
        <f t="shared" si="2"/>
        <v>183633230.00656363</v>
      </c>
      <c r="AJ26">
        <f t="shared" si="3"/>
        <v>2023</v>
      </c>
    </row>
    <row r="27" spans="1:40">
      <c r="A27" s="62">
        <v>45292</v>
      </c>
      <c r="B27" s="25">
        <f>'Art. 9º-A'!J28</f>
        <v>94487614.959135026</v>
      </c>
      <c r="C27" s="25">
        <f>'Art. 9º-A'!K28</f>
        <v>44551844.904661566</v>
      </c>
      <c r="D27" s="25">
        <f>'Art. 9º-A'!I28</f>
        <v>139039459.86379659</v>
      </c>
      <c r="E27" s="26">
        <f>'9496'!T27</f>
        <v>78027514.649634212</v>
      </c>
      <c r="F27" s="26">
        <f>'9496'!U27</f>
        <v>0</v>
      </c>
      <c r="G27" s="26">
        <f>'9496'!V27</f>
        <v>78027514.649634212</v>
      </c>
      <c r="H27" s="45"/>
      <c r="I27" s="45"/>
      <c r="J27" s="45"/>
      <c r="K27" s="27">
        <f>'Fluxo dív. garantidas - RRF'!J27</f>
        <v>13325148.569621654</v>
      </c>
      <c r="L27" s="27">
        <f>'Fluxo dív. garantidas - RRF'!I27</f>
        <v>0</v>
      </c>
      <c r="M27" s="27">
        <f>'Fluxo dív. garantidas - RRF'!K27</f>
        <v>13325148.569621654</v>
      </c>
      <c r="N27" s="63">
        <f>'Contratos fora RRF'!AS27</f>
        <v>639803.94684226578</v>
      </c>
      <c r="O27" s="63">
        <f>'Contratos fora RRF'!AR27</f>
        <v>1146684.8655120686</v>
      </c>
      <c r="P27" s="63">
        <f>'Contratos fora RRF'!AT27</f>
        <v>1786488.8123543342</v>
      </c>
      <c r="Q27" s="59"/>
      <c r="R27" s="59"/>
      <c r="S27" s="59"/>
      <c r="T27" s="108">
        <f>'OC A CONTRATAR'!C27</f>
        <v>0</v>
      </c>
      <c r="U27" s="108">
        <f>'OC A CONTRATAR'!B27</f>
        <v>0</v>
      </c>
      <c r="V27" s="108">
        <f>'OC A CONTRATAR'!D27</f>
        <v>0</v>
      </c>
      <c r="W27" s="108">
        <f>'OC A CONTRATAR'!H27</f>
        <v>0</v>
      </c>
      <c r="X27" s="108">
        <f>'OC A CONTRATAR'!G27</f>
        <v>0</v>
      </c>
      <c r="Y27" s="108">
        <f>'OC A CONTRATAR'!I27</f>
        <v>0</v>
      </c>
      <c r="Z27" s="108">
        <f>'OC A CONTRATAR'!M27</f>
        <v>0</v>
      </c>
      <c r="AA27" s="108">
        <f>'OC A CONTRATAR'!L27</f>
        <v>0</v>
      </c>
      <c r="AB27" s="108">
        <f>'OC A CONTRATAR'!N27</f>
        <v>0</v>
      </c>
      <c r="AC27" s="108">
        <f>'OC A CONTRATAR'!X27</f>
        <v>0</v>
      </c>
      <c r="AD27" s="108">
        <f>'OC A CONTRATAR'!W27</f>
        <v>0</v>
      </c>
      <c r="AE27" s="108">
        <f>'OC A CONTRATAR'!Y27</f>
        <v>0</v>
      </c>
      <c r="AF27" s="64">
        <f t="shared" si="0"/>
        <v>186480082.12523314</v>
      </c>
      <c r="AG27" s="64">
        <f t="shared" si="1"/>
        <v>45698529.770173632</v>
      </c>
      <c r="AH27" s="64">
        <f t="shared" si="2"/>
        <v>232178611.89540678</v>
      </c>
      <c r="AJ27">
        <f t="shared" si="3"/>
        <v>2024</v>
      </c>
    </row>
    <row r="28" spans="1:40">
      <c r="A28" s="62">
        <v>45323</v>
      </c>
      <c r="B28" s="25">
        <f>'Art. 9º-A'!J29</f>
        <v>95933188.782431185</v>
      </c>
      <c r="C28" s="25">
        <f>'Art. 9º-A'!K29</f>
        <v>45455668.072917223</v>
      </c>
      <c r="D28" s="25">
        <f>'Art. 9º-A'!I29</f>
        <v>141388856.85534841</v>
      </c>
      <c r="E28" s="26">
        <f>'9496'!T28</f>
        <v>78445196.876347318</v>
      </c>
      <c r="F28" s="26">
        <f>'9496'!U28</f>
        <v>0</v>
      </c>
      <c r="G28" s="26">
        <f>'9496'!V28</f>
        <v>78445196.876347318</v>
      </c>
      <c r="H28" s="45"/>
      <c r="I28" s="45"/>
      <c r="J28" s="45"/>
      <c r="K28" s="27">
        <f>'Fluxo dív. garantidas - RRF'!J28</f>
        <v>13470215.253008928</v>
      </c>
      <c r="L28" s="27">
        <f>'Fluxo dív. garantidas - RRF'!I28</f>
        <v>0</v>
      </c>
      <c r="M28" s="27">
        <f>'Fluxo dív. garantidas - RRF'!K28</f>
        <v>13470215.253008928</v>
      </c>
      <c r="N28" s="63">
        <f>'Contratos fora RRF'!AS28</f>
        <v>7458680.472348962</v>
      </c>
      <c r="O28" s="63">
        <f>'Contratos fora RRF'!AR28</f>
        <v>7362623.4716774533</v>
      </c>
      <c r="P28" s="63">
        <f>'Contratos fora RRF'!AT28</f>
        <v>14821303.944026414</v>
      </c>
      <c r="Q28" s="59"/>
      <c r="R28" s="59"/>
      <c r="S28" s="59"/>
      <c r="T28" s="108">
        <f>'OC A CONTRATAR'!C28</f>
        <v>0</v>
      </c>
      <c r="U28" s="108">
        <f>'OC A CONTRATAR'!B28</f>
        <v>0</v>
      </c>
      <c r="V28" s="108">
        <f>'OC A CONTRATAR'!D28</f>
        <v>0</v>
      </c>
      <c r="W28" s="108">
        <f>'OC A CONTRATAR'!H28</f>
        <v>0</v>
      </c>
      <c r="X28" s="108">
        <f>'OC A CONTRATAR'!G28</f>
        <v>0</v>
      </c>
      <c r="Y28" s="108">
        <f>'OC A CONTRATAR'!I28</f>
        <v>0</v>
      </c>
      <c r="Z28" s="108">
        <f>'OC A CONTRATAR'!M28</f>
        <v>0</v>
      </c>
      <c r="AA28" s="108">
        <f>'OC A CONTRATAR'!L28</f>
        <v>0</v>
      </c>
      <c r="AB28" s="108">
        <f>'OC A CONTRATAR'!N28</f>
        <v>0</v>
      </c>
      <c r="AC28" s="108">
        <f>'OC A CONTRATAR'!X28</f>
        <v>0</v>
      </c>
      <c r="AD28" s="108">
        <f>'OC A CONTRATAR'!W28</f>
        <v>0</v>
      </c>
      <c r="AE28" s="108">
        <f>'OC A CONTRATAR'!Y28</f>
        <v>0</v>
      </c>
      <c r="AF28" s="64">
        <f t="shared" si="0"/>
        <v>195307281.38413638</v>
      </c>
      <c r="AG28" s="64">
        <f t="shared" si="1"/>
        <v>52818291.544594675</v>
      </c>
      <c r="AH28" s="64">
        <f t="shared" si="2"/>
        <v>248125572.92873105</v>
      </c>
      <c r="AJ28">
        <f t="shared" si="3"/>
        <v>2024</v>
      </c>
    </row>
    <row r="29" spans="1:40">
      <c r="A29" s="62">
        <v>45352</v>
      </c>
      <c r="B29" s="25">
        <f>'Art. 9º-A'!J30</f>
        <v>97459335.61138396</v>
      </c>
      <c r="C29" s="25">
        <f>'Art. 9º-A'!K30</f>
        <v>46406020.546691701</v>
      </c>
      <c r="D29" s="25">
        <f>'Art. 9º-A'!I30</f>
        <v>143865356.15807566</v>
      </c>
      <c r="E29" s="26">
        <f>'9496'!T29</f>
        <v>78996272.70444639</v>
      </c>
      <c r="F29" s="26">
        <f>'9496'!U29</f>
        <v>0</v>
      </c>
      <c r="G29" s="26">
        <f>'9496'!V29</f>
        <v>78996272.70444639</v>
      </c>
      <c r="H29" s="45"/>
      <c r="I29" s="45"/>
      <c r="J29" s="45"/>
      <c r="K29" s="27">
        <f>'Fluxo dív. garantidas - RRF'!J29</f>
        <v>52103710.919012919</v>
      </c>
      <c r="L29" s="27">
        <f>'Fluxo dív. garantidas - RRF'!I29</f>
        <v>0</v>
      </c>
      <c r="M29" s="27">
        <f>'Fluxo dív. garantidas - RRF'!K29</f>
        <v>52103710.919012919</v>
      </c>
      <c r="N29" s="63">
        <f>'Contratos fora RRF'!AS29</f>
        <v>588133.52240789635</v>
      </c>
      <c r="O29" s="63">
        <f>'Contratos fora RRF'!AR29</f>
        <v>1149266.894721319</v>
      </c>
      <c r="P29" s="63">
        <f>'Contratos fora RRF'!AT29</f>
        <v>1737400.4171292153</v>
      </c>
      <c r="Q29" s="59"/>
      <c r="R29" s="59"/>
      <c r="S29" s="59"/>
      <c r="T29" s="108">
        <f>'OC A CONTRATAR'!C29</f>
        <v>0</v>
      </c>
      <c r="U29" s="108">
        <f>'OC A CONTRATAR'!B29</f>
        <v>0</v>
      </c>
      <c r="V29" s="108">
        <f>'OC A CONTRATAR'!D29</f>
        <v>0</v>
      </c>
      <c r="W29" s="108">
        <f>'OC A CONTRATAR'!H29</f>
        <v>0</v>
      </c>
      <c r="X29" s="108">
        <f>'OC A CONTRATAR'!G29</f>
        <v>0</v>
      </c>
      <c r="Y29" s="108">
        <f>'OC A CONTRATAR'!I29</f>
        <v>0</v>
      </c>
      <c r="Z29" s="108">
        <f>'OC A CONTRATAR'!M29</f>
        <v>0</v>
      </c>
      <c r="AA29" s="108">
        <f>'OC A CONTRATAR'!L29</f>
        <v>0</v>
      </c>
      <c r="AB29" s="108">
        <f>'OC A CONTRATAR'!N29</f>
        <v>0</v>
      </c>
      <c r="AC29" s="108">
        <f>'OC A CONTRATAR'!X29</f>
        <v>0</v>
      </c>
      <c r="AD29" s="108">
        <f>'OC A CONTRATAR'!W29</f>
        <v>0</v>
      </c>
      <c r="AE29" s="108">
        <f>'OC A CONTRATAR'!Y29</f>
        <v>0</v>
      </c>
      <c r="AF29" s="64">
        <f t="shared" si="0"/>
        <v>229147452.75725114</v>
      </c>
      <c r="AG29" s="64">
        <f t="shared" si="1"/>
        <v>47555287.441413023</v>
      </c>
      <c r="AH29" s="64">
        <f t="shared" si="2"/>
        <v>276702740.19866419</v>
      </c>
      <c r="AJ29">
        <f t="shared" si="3"/>
        <v>2024</v>
      </c>
      <c r="AL29" s="6">
        <f t="shared" si="8"/>
        <v>0</v>
      </c>
      <c r="AM29" s="6">
        <f t="shared" si="9"/>
        <v>0</v>
      </c>
      <c r="AN29" s="6">
        <f t="shared" si="10"/>
        <v>0</v>
      </c>
    </row>
    <row r="30" spans="1:40">
      <c r="A30" s="62">
        <v>45383</v>
      </c>
      <c r="B30" s="25">
        <f>'Art. 9º-A'!J31</f>
        <v>99287577.961436048</v>
      </c>
      <c r="C30" s="25">
        <f>'Art. 9º-A'!K31</f>
        <v>47509547.66885145</v>
      </c>
      <c r="D30" s="25">
        <f>'Art. 9º-A'!I31</f>
        <v>146797125.6302875</v>
      </c>
      <c r="E30" s="26">
        <f>'9496'!T30</f>
        <v>79261134.369374841</v>
      </c>
      <c r="F30" s="26">
        <f>'9496'!U30</f>
        <v>0</v>
      </c>
      <c r="G30" s="26">
        <f>'9496'!V30</f>
        <v>79261134.369374841</v>
      </c>
      <c r="H30" s="45"/>
      <c r="I30" s="45"/>
      <c r="J30" s="45"/>
      <c r="K30" s="27">
        <f>'Fluxo dív. garantidas - RRF'!J30</f>
        <v>13684755.057693079</v>
      </c>
      <c r="L30" s="27">
        <f>'Fluxo dív. garantidas - RRF'!I30</f>
        <v>0</v>
      </c>
      <c r="M30" s="27">
        <f>'Fluxo dív. garantidas - RRF'!K30</f>
        <v>13684755.057693079</v>
      </c>
      <c r="N30" s="63">
        <f>'Contratos fora RRF'!AS30</f>
        <v>7214111.9718134608</v>
      </c>
      <c r="O30" s="63">
        <f>'Contratos fora RRF'!AR30</f>
        <v>1150559.0974011943</v>
      </c>
      <c r="P30" s="63">
        <f>'Contratos fora RRF'!AT30</f>
        <v>8364671.069214656</v>
      </c>
      <c r="Q30" s="59"/>
      <c r="R30" s="59"/>
      <c r="S30" s="59"/>
      <c r="T30" s="108">
        <f>'OC A CONTRATAR'!C30</f>
        <v>0</v>
      </c>
      <c r="U30" s="108">
        <f>'OC A CONTRATAR'!B30</f>
        <v>0</v>
      </c>
      <c r="V30" s="108">
        <f>'OC A CONTRATAR'!D30</f>
        <v>0</v>
      </c>
      <c r="W30" s="108">
        <f>'OC A CONTRATAR'!H30</f>
        <v>0</v>
      </c>
      <c r="X30" s="108">
        <f>'OC A CONTRATAR'!G30</f>
        <v>0</v>
      </c>
      <c r="Y30" s="108">
        <f>'OC A CONTRATAR'!I30</f>
        <v>0</v>
      </c>
      <c r="Z30" s="108">
        <f>'OC A CONTRATAR'!M30</f>
        <v>0</v>
      </c>
      <c r="AA30" s="108">
        <f>'OC A CONTRATAR'!L30</f>
        <v>0</v>
      </c>
      <c r="AB30" s="108">
        <f>'OC A CONTRATAR'!N30</f>
        <v>0</v>
      </c>
      <c r="AC30" s="108">
        <f>'OC A CONTRATAR'!X30</f>
        <v>0</v>
      </c>
      <c r="AD30" s="108">
        <f>'OC A CONTRATAR'!W30</f>
        <v>0</v>
      </c>
      <c r="AE30" s="108">
        <f>'OC A CONTRATAR'!Y30</f>
        <v>0</v>
      </c>
      <c r="AF30" s="64">
        <f t="shared" si="0"/>
        <v>199447579.36031744</v>
      </c>
      <c r="AG30" s="64">
        <f t="shared" si="1"/>
        <v>48660106.766252644</v>
      </c>
      <c r="AH30" s="64">
        <f t="shared" si="2"/>
        <v>248107686.12657005</v>
      </c>
      <c r="AJ30">
        <f t="shared" si="3"/>
        <v>2024</v>
      </c>
      <c r="AL30" s="6">
        <f t="shared" si="8"/>
        <v>0</v>
      </c>
      <c r="AM30" s="6">
        <f t="shared" si="9"/>
        <v>0</v>
      </c>
      <c r="AN30" s="6">
        <f t="shared" si="10"/>
        <v>0</v>
      </c>
    </row>
    <row r="31" spans="1:40">
      <c r="A31" s="62">
        <v>45413</v>
      </c>
      <c r="B31" s="25">
        <f>'Art. 9º-A'!J32</f>
        <v>100706251.95123558</v>
      </c>
      <c r="C31" s="25">
        <f>'Art. 9º-A'!K32</f>
        <v>48426258.047493413</v>
      </c>
      <c r="D31" s="25">
        <f>'Art. 9º-A'!I32</f>
        <v>149132509.99872899</v>
      </c>
      <c r="E31" s="26">
        <v>0</v>
      </c>
      <c r="F31" s="26">
        <v>0</v>
      </c>
      <c r="G31" s="26">
        <v>0</v>
      </c>
      <c r="H31" s="45"/>
      <c r="I31" s="45"/>
      <c r="J31" s="45"/>
      <c r="K31" s="27">
        <f>'Fluxo dív. garantidas - RRF'!J31</f>
        <v>51354109.99469997</v>
      </c>
      <c r="L31" s="27">
        <f>'Fluxo dív. garantidas - RRF'!I31</f>
        <v>0</v>
      </c>
      <c r="M31" s="27">
        <f>'Fluxo dív. garantidas - RRF'!K31</f>
        <v>51354109.99469997</v>
      </c>
      <c r="N31" s="63">
        <f>'Contratos fora RRF'!AS31</f>
        <v>5828497.4384820107</v>
      </c>
      <c r="O31" s="63">
        <f>'Contratos fora RRF'!AR31</f>
        <v>11601576.155619647</v>
      </c>
      <c r="P31" s="63">
        <f>'Contratos fora RRF'!AT31</f>
        <v>17430073.594101656</v>
      </c>
      <c r="Q31" s="59"/>
      <c r="R31" s="59"/>
      <c r="S31" s="59"/>
      <c r="T31" s="108">
        <f>'OC A CONTRATAR'!C31</f>
        <v>0</v>
      </c>
      <c r="U31" s="108">
        <f>'OC A CONTRATAR'!B31</f>
        <v>0</v>
      </c>
      <c r="V31" s="108">
        <f>'OC A CONTRATAR'!D31</f>
        <v>0</v>
      </c>
      <c r="W31" s="108">
        <f>'OC A CONTRATAR'!H31</f>
        <v>0</v>
      </c>
      <c r="X31" s="108">
        <f>'OC A CONTRATAR'!G31</f>
        <v>0</v>
      </c>
      <c r="Y31" s="108">
        <f>'OC A CONTRATAR'!I31</f>
        <v>0</v>
      </c>
      <c r="Z31" s="108">
        <f>'OC A CONTRATAR'!M31</f>
        <v>0</v>
      </c>
      <c r="AA31" s="108">
        <f>'OC A CONTRATAR'!L31</f>
        <v>0</v>
      </c>
      <c r="AB31" s="108">
        <f>'OC A CONTRATAR'!N31</f>
        <v>0</v>
      </c>
      <c r="AC31" s="108">
        <f>'OC A CONTRATAR'!X31</f>
        <v>0</v>
      </c>
      <c r="AD31" s="108">
        <f>'OC A CONTRATAR'!W31</f>
        <v>0</v>
      </c>
      <c r="AE31" s="108">
        <f>'OC A CONTRATAR'!Y31</f>
        <v>0</v>
      </c>
      <c r="AF31" s="64">
        <f t="shared" si="0"/>
        <v>157888859.38441756</v>
      </c>
      <c r="AG31" s="64">
        <f t="shared" si="1"/>
        <v>60027834.203113064</v>
      </c>
      <c r="AH31" s="64">
        <f t="shared" si="2"/>
        <v>217916693.58753061</v>
      </c>
      <c r="AJ31">
        <f t="shared" si="3"/>
        <v>2024</v>
      </c>
      <c r="AL31" s="6">
        <f t="shared" si="8"/>
        <v>0</v>
      </c>
      <c r="AM31" s="6">
        <f t="shared" si="9"/>
        <v>0</v>
      </c>
      <c r="AN31" s="6">
        <f t="shared" si="10"/>
        <v>0</v>
      </c>
    </row>
    <row r="32" spans="1:40">
      <c r="A32" s="62">
        <v>45444</v>
      </c>
      <c r="B32" s="25">
        <v>0</v>
      </c>
      <c r="C32" s="25">
        <v>0</v>
      </c>
      <c r="D32" s="25">
        <v>0</v>
      </c>
      <c r="E32" s="26">
        <v>0</v>
      </c>
      <c r="F32" s="26">
        <v>0</v>
      </c>
      <c r="G32" s="26">
        <v>0</v>
      </c>
      <c r="H32" s="45"/>
      <c r="I32" s="45"/>
      <c r="J32" s="45"/>
      <c r="K32" s="27">
        <v>0</v>
      </c>
      <c r="L32" s="27">
        <v>0</v>
      </c>
      <c r="M32" s="27">
        <v>0</v>
      </c>
      <c r="N32" s="63">
        <f>'Contratos fora RRF'!AS32</f>
        <v>649072.26230667625</v>
      </c>
      <c r="O32" s="63">
        <f>'Contratos fora RRF'!AR32</f>
        <v>1153391.9680776985</v>
      </c>
      <c r="P32" s="63">
        <f>'Contratos fora RRF'!AT32</f>
        <v>1802464.2303843747</v>
      </c>
      <c r="Q32" s="59"/>
      <c r="R32" s="59"/>
      <c r="S32" s="59"/>
      <c r="T32" s="108">
        <f>'OC A CONTRATAR'!C32</f>
        <v>0</v>
      </c>
      <c r="U32" s="108">
        <f>'OC A CONTRATAR'!B32</f>
        <v>0</v>
      </c>
      <c r="V32" s="108">
        <f>'OC A CONTRATAR'!D32</f>
        <v>0</v>
      </c>
      <c r="W32" s="108">
        <f>'OC A CONTRATAR'!H32</f>
        <v>0</v>
      </c>
      <c r="X32" s="108">
        <f>'OC A CONTRATAR'!G32</f>
        <v>0</v>
      </c>
      <c r="Y32" s="108">
        <f>'OC A CONTRATAR'!I32</f>
        <v>0</v>
      </c>
      <c r="Z32" s="108">
        <f>'OC A CONTRATAR'!M32</f>
        <v>0</v>
      </c>
      <c r="AA32" s="108">
        <f>'OC A CONTRATAR'!L32</f>
        <v>0</v>
      </c>
      <c r="AB32" s="108">
        <f>'OC A CONTRATAR'!N32</f>
        <v>0</v>
      </c>
      <c r="AC32" s="108">
        <f>'OC A CONTRATAR'!X32</f>
        <v>0</v>
      </c>
      <c r="AD32" s="108">
        <f>'OC A CONTRATAR'!W32</f>
        <v>0</v>
      </c>
      <c r="AE32" s="108">
        <f>'OC A CONTRATAR'!Y32</f>
        <v>0</v>
      </c>
      <c r="AF32" s="64">
        <f t="shared" si="0"/>
        <v>649072.26230667625</v>
      </c>
      <c r="AG32" s="64">
        <f t="shared" si="1"/>
        <v>1153391.9680776985</v>
      </c>
      <c r="AH32" s="64">
        <f t="shared" si="2"/>
        <v>1802464.2303843747</v>
      </c>
      <c r="AJ32">
        <f t="shared" si="3"/>
        <v>2024</v>
      </c>
      <c r="AL32" s="6">
        <f t="shared" si="8"/>
        <v>0</v>
      </c>
      <c r="AM32" s="6">
        <f t="shared" si="9"/>
        <v>0</v>
      </c>
      <c r="AN32" s="6">
        <f t="shared" si="10"/>
        <v>0</v>
      </c>
    </row>
    <row r="33" spans="1:40">
      <c r="A33" s="62">
        <v>45474</v>
      </c>
      <c r="B33" s="25">
        <v>0</v>
      </c>
      <c r="C33" s="25">
        <v>0</v>
      </c>
      <c r="D33" s="25">
        <v>0</v>
      </c>
      <c r="E33" s="26">
        <v>0</v>
      </c>
      <c r="F33" s="26">
        <v>0</v>
      </c>
      <c r="G33" s="26">
        <v>0</v>
      </c>
      <c r="H33" s="45"/>
      <c r="I33" s="45"/>
      <c r="J33" s="45"/>
      <c r="K33" s="27">
        <v>0</v>
      </c>
      <c r="L33" s="27">
        <v>0</v>
      </c>
      <c r="M33" s="27">
        <v>0</v>
      </c>
      <c r="N33" s="63">
        <f>'Contratos fora RRF'!AS33</f>
        <v>5767602.9798650201</v>
      </c>
      <c r="O33" s="63">
        <f>'Contratos fora RRF'!AR33</f>
        <v>1154780.4351492748</v>
      </c>
      <c r="P33" s="63">
        <f>'Contratos fora RRF'!AT33</f>
        <v>6922383.4150142958</v>
      </c>
      <c r="Q33" s="59"/>
      <c r="R33" s="59"/>
      <c r="S33" s="59"/>
      <c r="T33" s="108">
        <f>'OC A CONTRATAR'!C33</f>
        <v>0</v>
      </c>
      <c r="U33" s="108">
        <f>'OC A CONTRATAR'!B33</f>
        <v>0</v>
      </c>
      <c r="V33" s="108">
        <f>'OC A CONTRATAR'!D33</f>
        <v>0</v>
      </c>
      <c r="W33" s="108">
        <f>'OC A CONTRATAR'!H33</f>
        <v>0</v>
      </c>
      <c r="X33" s="108">
        <f>'OC A CONTRATAR'!G33</f>
        <v>0</v>
      </c>
      <c r="Y33" s="108">
        <f>'OC A CONTRATAR'!I33</f>
        <v>0</v>
      </c>
      <c r="Z33" s="108">
        <f>'OC A CONTRATAR'!M33</f>
        <v>0</v>
      </c>
      <c r="AA33" s="108">
        <f>'OC A CONTRATAR'!L33</f>
        <v>0</v>
      </c>
      <c r="AB33" s="108">
        <f>'OC A CONTRATAR'!N33</f>
        <v>0</v>
      </c>
      <c r="AC33" s="108">
        <f>'OC A CONTRATAR'!X33</f>
        <v>0</v>
      </c>
      <c r="AD33" s="108">
        <f>'OC A CONTRATAR'!W33</f>
        <v>0</v>
      </c>
      <c r="AE33" s="108">
        <f>'OC A CONTRATAR'!Y33</f>
        <v>0</v>
      </c>
      <c r="AF33" s="64">
        <f t="shared" si="0"/>
        <v>5767602.9798650201</v>
      </c>
      <c r="AG33" s="64">
        <f t="shared" si="1"/>
        <v>1154780.4351492748</v>
      </c>
      <c r="AH33" s="64">
        <f t="shared" si="2"/>
        <v>6922383.4150142958</v>
      </c>
      <c r="AJ33">
        <f t="shared" si="3"/>
        <v>2024</v>
      </c>
      <c r="AL33" s="6">
        <f t="shared" si="8"/>
        <v>0</v>
      </c>
      <c r="AM33" s="6">
        <f t="shared" si="9"/>
        <v>0</v>
      </c>
      <c r="AN33" s="6">
        <f t="shared" si="10"/>
        <v>0</v>
      </c>
    </row>
    <row r="34" spans="1:40">
      <c r="A34" s="62">
        <v>45505</v>
      </c>
      <c r="B34" s="25">
        <v>0</v>
      </c>
      <c r="C34" s="25">
        <v>0</v>
      </c>
      <c r="D34" s="25">
        <v>0</v>
      </c>
      <c r="E34" s="26">
        <v>0</v>
      </c>
      <c r="F34" s="26">
        <v>0</v>
      </c>
      <c r="G34" s="26">
        <v>0</v>
      </c>
      <c r="H34" s="45"/>
      <c r="I34" s="45"/>
      <c r="J34" s="45"/>
      <c r="K34" s="27">
        <v>0</v>
      </c>
      <c r="L34" s="27">
        <v>0</v>
      </c>
      <c r="M34" s="27">
        <v>0</v>
      </c>
      <c r="N34" s="63">
        <f>'Contratos fora RRF'!AS34</f>
        <v>7645345.4184619626</v>
      </c>
      <c r="O34" s="63">
        <f>'Contratos fora RRF'!AR34</f>
        <v>8015836.2614155998</v>
      </c>
      <c r="P34" s="63">
        <f>'Contratos fora RRF'!AT34</f>
        <v>15661181.679877566</v>
      </c>
      <c r="Q34" s="67"/>
      <c r="R34" s="67"/>
      <c r="S34" s="67"/>
      <c r="T34" s="108">
        <f>'OC A CONTRATAR'!C34</f>
        <v>0</v>
      </c>
      <c r="U34" s="108">
        <f>'OC A CONTRATAR'!B34</f>
        <v>0</v>
      </c>
      <c r="V34" s="108">
        <f>'OC A CONTRATAR'!D34</f>
        <v>0</v>
      </c>
      <c r="W34" s="108">
        <f>'OC A CONTRATAR'!H34</f>
        <v>0</v>
      </c>
      <c r="X34" s="108">
        <f>'OC A CONTRATAR'!G34</f>
        <v>0</v>
      </c>
      <c r="Y34" s="108">
        <f>'OC A CONTRATAR'!I34</f>
        <v>0</v>
      </c>
      <c r="Z34" s="108">
        <f>'OC A CONTRATAR'!M34</f>
        <v>0</v>
      </c>
      <c r="AA34" s="108">
        <f>'OC A CONTRATAR'!L34</f>
        <v>0</v>
      </c>
      <c r="AB34" s="108">
        <f>'OC A CONTRATAR'!N34</f>
        <v>0</v>
      </c>
      <c r="AC34" s="108">
        <f>'OC A CONTRATAR'!X34</f>
        <v>0</v>
      </c>
      <c r="AD34" s="108">
        <f>'OC A CONTRATAR'!W34</f>
        <v>0</v>
      </c>
      <c r="AE34" s="108">
        <f>'OC A CONTRATAR'!Y34</f>
        <v>0</v>
      </c>
      <c r="AF34" s="64">
        <f t="shared" si="0"/>
        <v>7645345.4184619626</v>
      </c>
      <c r="AG34" s="64">
        <f t="shared" si="1"/>
        <v>8015836.2614155998</v>
      </c>
      <c r="AH34" s="64">
        <f t="shared" si="2"/>
        <v>15661181.679877566</v>
      </c>
      <c r="AJ34">
        <f t="shared" si="3"/>
        <v>2024</v>
      </c>
      <c r="AL34" s="6">
        <f t="shared" si="8"/>
        <v>0</v>
      </c>
      <c r="AM34" s="6">
        <f t="shared" si="9"/>
        <v>0</v>
      </c>
      <c r="AN34" s="6">
        <f t="shared" si="10"/>
        <v>0</v>
      </c>
    </row>
    <row r="35" spans="1:40">
      <c r="A35" s="62">
        <v>45536</v>
      </c>
      <c r="B35" s="25">
        <v>0</v>
      </c>
      <c r="C35" s="25">
        <v>0</v>
      </c>
      <c r="D35" s="25">
        <v>0</v>
      </c>
      <c r="E35" s="26">
        <v>0</v>
      </c>
      <c r="F35" s="26">
        <v>0</v>
      </c>
      <c r="G35" s="26">
        <v>0</v>
      </c>
      <c r="H35" s="45"/>
      <c r="I35" s="45"/>
      <c r="J35" s="45"/>
      <c r="K35" s="27">
        <v>0</v>
      </c>
      <c r="L35" s="27">
        <v>0</v>
      </c>
      <c r="M35" s="27">
        <v>0</v>
      </c>
      <c r="N35" s="63">
        <f>'Contratos fora RRF'!AS35</f>
        <v>610770.70242857106</v>
      </c>
      <c r="O35" s="63">
        <f>'Contratos fora RRF'!AR35</f>
        <v>1158136.1304136922</v>
      </c>
      <c r="P35" s="28">
        <f>'Contratos fora RRF'!AT35</f>
        <v>1768906.8328422634</v>
      </c>
      <c r="Q35" s="30"/>
      <c r="R35" s="30"/>
      <c r="S35" s="30"/>
      <c r="T35" s="108">
        <f>'OC A CONTRATAR'!C35</f>
        <v>0</v>
      </c>
      <c r="U35" s="108">
        <f>'OC A CONTRATAR'!B35</f>
        <v>0</v>
      </c>
      <c r="V35" s="108">
        <f>'OC A CONTRATAR'!D35</f>
        <v>0</v>
      </c>
      <c r="W35" s="108">
        <f>'OC A CONTRATAR'!H35</f>
        <v>0</v>
      </c>
      <c r="X35" s="108">
        <f>'OC A CONTRATAR'!G35</f>
        <v>0</v>
      </c>
      <c r="Y35" s="108">
        <f>'OC A CONTRATAR'!I35</f>
        <v>0</v>
      </c>
      <c r="Z35" s="108">
        <f>'OC A CONTRATAR'!M35</f>
        <v>0</v>
      </c>
      <c r="AA35" s="108">
        <f>'OC A CONTRATAR'!L35</f>
        <v>0</v>
      </c>
      <c r="AB35" s="108">
        <f>'OC A CONTRATAR'!N35</f>
        <v>0</v>
      </c>
      <c r="AC35" s="108">
        <f>'OC A CONTRATAR'!X35</f>
        <v>0</v>
      </c>
      <c r="AD35" s="108">
        <f>'OC A CONTRATAR'!W35</f>
        <v>0</v>
      </c>
      <c r="AE35" s="108">
        <f>'OC A CONTRATAR'!Y35</f>
        <v>0</v>
      </c>
      <c r="AF35" s="64">
        <f t="shared" ref="AF35:AF66" si="13">B35+E35+K35+N35+Q35+H35+T35+W35+Z35+AC35</f>
        <v>610770.70242857106</v>
      </c>
      <c r="AG35" s="64">
        <f t="shared" ref="AG35:AG66" si="14">C35+F35+L35+O35+R35+I35+U35+X35+AA35+AD35</f>
        <v>1158136.1304136922</v>
      </c>
      <c r="AH35" s="64">
        <f t="shared" ref="AH35:AH66" si="15">D35+G35+M35+P35+S35+J35+V35+Y35+AB35+AE35</f>
        <v>1768906.8328422634</v>
      </c>
      <c r="AJ35">
        <f t="shared" ref="AJ35:AJ66" si="16">YEAR(A35)</f>
        <v>2024</v>
      </c>
      <c r="AL35" s="6">
        <f t="shared" si="8"/>
        <v>0</v>
      </c>
      <c r="AM35" s="6">
        <f t="shared" si="9"/>
        <v>0</v>
      </c>
      <c r="AN35" s="6">
        <f t="shared" si="10"/>
        <v>0</v>
      </c>
    </row>
    <row r="36" spans="1:40">
      <c r="A36" s="62">
        <v>45566</v>
      </c>
      <c r="B36" s="25">
        <v>0</v>
      </c>
      <c r="C36" s="25">
        <v>0</v>
      </c>
      <c r="D36" s="25">
        <v>0</v>
      </c>
      <c r="E36" s="26">
        <v>0</v>
      </c>
      <c r="F36" s="26">
        <v>0</v>
      </c>
      <c r="G36" s="26">
        <v>0</v>
      </c>
      <c r="H36" s="45"/>
      <c r="I36" s="45"/>
      <c r="J36" s="45"/>
      <c r="K36" s="27">
        <v>0</v>
      </c>
      <c r="L36" s="27">
        <v>0</v>
      </c>
      <c r="M36" s="27">
        <v>0</v>
      </c>
      <c r="N36" s="63">
        <f>'Contratos fora RRF'!AS36</f>
        <v>8151570.8458844787</v>
      </c>
      <c r="O36" s="63">
        <f>'Contratos fora RRF'!AR36</f>
        <v>1159918.8445660705</v>
      </c>
      <c r="P36" s="28">
        <f>'Contratos fora RRF'!AT36</f>
        <v>9311489.6904505491</v>
      </c>
      <c r="Q36" s="30"/>
      <c r="R36" s="30"/>
      <c r="S36" s="30"/>
      <c r="T36" s="108">
        <f>'OC A CONTRATAR'!C36</f>
        <v>0</v>
      </c>
      <c r="U36" s="108">
        <f>'OC A CONTRATAR'!B36</f>
        <v>0</v>
      </c>
      <c r="V36" s="108">
        <f>'OC A CONTRATAR'!D36</f>
        <v>0</v>
      </c>
      <c r="W36" s="108">
        <f>'OC A CONTRATAR'!H36</f>
        <v>0</v>
      </c>
      <c r="X36" s="108">
        <f>'OC A CONTRATAR'!G36</f>
        <v>0</v>
      </c>
      <c r="Y36" s="108">
        <f>'OC A CONTRATAR'!I36</f>
        <v>0</v>
      </c>
      <c r="Z36" s="108">
        <f>'OC A CONTRATAR'!M36</f>
        <v>0</v>
      </c>
      <c r="AA36" s="108">
        <f>'OC A CONTRATAR'!L36</f>
        <v>0</v>
      </c>
      <c r="AB36" s="108">
        <f>'OC A CONTRATAR'!N36</f>
        <v>0</v>
      </c>
      <c r="AC36" s="108">
        <f>'OC A CONTRATAR'!X36</f>
        <v>0</v>
      </c>
      <c r="AD36" s="108">
        <f>'OC A CONTRATAR'!W36</f>
        <v>0</v>
      </c>
      <c r="AE36" s="108">
        <f>'OC A CONTRATAR'!Y36</f>
        <v>0</v>
      </c>
      <c r="AF36" s="64">
        <f t="shared" si="13"/>
        <v>8151570.8458844787</v>
      </c>
      <c r="AG36" s="64">
        <f t="shared" si="14"/>
        <v>1159918.8445660705</v>
      </c>
      <c r="AH36" s="64">
        <f t="shared" si="15"/>
        <v>9311489.6904505491</v>
      </c>
      <c r="AJ36">
        <f t="shared" si="16"/>
        <v>2024</v>
      </c>
      <c r="AL36" s="6">
        <f t="shared" si="8"/>
        <v>0</v>
      </c>
      <c r="AM36" s="6">
        <f t="shared" si="9"/>
        <v>0</v>
      </c>
      <c r="AN36" s="6">
        <f t="shared" si="10"/>
        <v>0</v>
      </c>
    </row>
    <row r="37" spans="1:40">
      <c r="A37" s="62">
        <v>45597</v>
      </c>
      <c r="B37" s="25">
        <v>0</v>
      </c>
      <c r="C37" s="25">
        <v>0</v>
      </c>
      <c r="D37" s="25">
        <v>0</v>
      </c>
      <c r="E37" s="26">
        <v>0</v>
      </c>
      <c r="F37" s="26">
        <v>0</v>
      </c>
      <c r="G37" s="26">
        <v>0</v>
      </c>
      <c r="H37" s="45"/>
      <c r="I37" s="45"/>
      <c r="J37" s="45"/>
      <c r="K37" s="27">
        <v>0</v>
      </c>
      <c r="L37" s="27">
        <v>0</v>
      </c>
      <c r="M37" s="27">
        <v>0</v>
      </c>
      <c r="N37" s="63">
        <f>'Contratos fora RRF'!AS37</f>
        <v>6068666.8496380653</v>
      </c>
      <c r="O37" s="63">
        <f>'Contratos fora RRF'!AR37</f>
        <v>12888695.197767463</v>
      </c>
      <c r="P37" s="28">
        <f>'Contratos fora RRF'!AT37</f>
        <v>18957362.04740553</v>
      </c>
      <c r="Q37" s="30"/>
      <c r="R37" s="30"/>
      <c r="S37" s="30"/>
      <c r="T37" s="108">
        <f>'OC A CONTRATAR'!C37</f>
        <v>0</v>
      </c>
      <c r="U37" s="108">
        <f>'OC A CONTRATAR'!B37</f>
        <v>0</v>
      </c>
      <c r="V37" s="108">
        <f>'OC A CONTRATAR'!D37</f>
        <v>0</v>
      </c>
      <c r="W37" s="108">
        <f>'OC A CONTRATAR'!H37</f>
        <v>0</v>
      </c>
      <c r="X37" s="108">
        <f>'OC A CONTRATAR'!G37</f>
        <v>0</v>
      </c>
      <c r="Y37" s="108">
        <f>'OC A CONTRATAR'!I37</f>
        <v>0</v>
      </c>
      <c r="Z37" s="108">
        <f>'OC A CONTRATAR'!M37</f>
        <v>0</v>
      </c>
      <c r="AA37" s="108">
        <f>'OC A CONTRATAR'!L37</f>
        <v>0</v>
      </c>
      <c r="AB37" s="108">
        <f>'OC A CONTRATAR'!N37</f>
        <v>0</v>
      </c>
      <c r="AC37" s="108">
        <f>'OC A CONTRATAR'!X37</f>
        <v>0</v>
      </c>
      <c r="AD37" s="108">
        <f>'OC A CONTRATAR'!W37</f>
        <v>0</v>
      </c>
      <c r="AE37" s="108">
        <f>'OC A CONTRATAR'!Y37</f>
        <v>0</v>
      </c>
      <c r="AF37" s="64">
        <f t="shared" si="13"/>
        <v>6068666.8496380653</v>
      </c>
      <c r="AG37" s="64">
        <f t="shared" si="14"/>
        <v>12888695.197767463</v>
      </c>
      <c r="AH37" s="64">
        <f t="shared" si="15"/>
        <v>18957362.04740553</v>
      </c>
      <c r="AJ37">
        <f t="shared" si="16"/>
        <v>2024</v>
      </c>
      <c r="AL37" s="6">
        <f t="shared" si="8"/>
        <v>0</v>
      </c>
      <c r="AM37" s="6">
        <f t="shared" si="9"/>
        <v>0</v>
      </c>
      <c r="AN37" s="6">
        <f t="shared" si="10"/>
        <v>0</v>
      </c>
    </row>
    <row r="38" spans="1:40">
      <c r="A38" s="62">
        <v>45627</v>
      </c>
      <c r="B38" s="25">
        <v>0</v>
      </c>
      <c r="C38" s="25">
        <v>0</v>
      </c>
      <c r="D38" s="25">
        <v>0</v>
      </c>
      <c r="E38" s="26">
        <v>0</v>
      </c>
      <c r="F38" s="26">
        <v>0</v>
      </c>
      <c r="G38" s="26">
        <v>0</v>
      </c>
      <c r="H38" s="45"/>
      <c r="I38" s="45"/>
      <c r="J38" s="45"/>
      <c r="K38" s="27">
        <v>0</v>
      </c>
      <c r="L38" s="27">
        <v>0</v>
      </c>
      <c r="M38" s="27">
        <v>0</v>
      </c>
      <c r="N38" s="63">
        <f>'Contratos fora RRF'!AS38</f>
        <v>518124.15227667207</v>
      </c>
      <c r="O38" s="63">
        <f>'Contratos fora RRF'!AR38</f>
        <v>1164150.5390123806</v>
      </c>
      <c r="P38" s="28">
        <f>'Contratos fora RRF'!AT38</f>
        <v>1682274.6912890528</v>
      </c>
      <c r="Q38" s="30"/>
      <c r="R38" s="30"/>
      <c r="S38" s="30"/>
      <c r="T38" s="108">
        <f>'OC A CONTRATAR'!C38</f>
        <v>0</v>
      </c>
      <c r="U38" s="108">
        <f>'OC A CONTRATAR'!B38</f>
        <v>0</v>
      </c>
      <c r="V38" s="108">
        <f>'OC A CONTRATAR'!D38</f>
        <v>0</v>
      </c>
      <c r="W38" s="108">
        <f>'OC A CONTRATAR'!H38</f>
        <v>0</v>
      </c>
      <c r="X38" s="108">
        <f>'OC A CONTRATAR'!G38</f>
        <v>0</v>
      </c>
      <c r="Y38" s="108">
        <f>'OC A CONTRATAR'!I38</f>
        <v>0</v>
      </c>
      <c r="Z38" s="108">
        <f>'OC A CONTRATAR'!M38</f>
        <v>0</v>
      </c>
      <c r="AA38" s="108">
        <f>'OC A CONTRATAR'!L38</f>
        <v>0</v>
      </c>
      <c r="AB38" s="108">
        <f>'OC A CONTRATAR'!N38</f>
        <v>0</v>
      </c>
      <c r="AC38" s="108">
        <f>'OC A CONTRATAR'!X38</f>
        <v>0</v>
      </c>
      <c r="AD38" s="108">
        <f>'OC A CONTRATAR'!W38</f>
        <v>0</v>
      </c>
      <c r="AE38" s="108">
        <f>'OC A CONTRATAR'!Y38</f>
        <v>0</v>
      </c>
      <c r="AF38" s="64">
        <f t="shared" si="13"/>
        <v>518124.15227667207</v>
      </c>
      <c r="AG38" s="64">
        <f t="shared" si="14"/>
        <v>1164150.5390123806</v>
      </c>
      <c r="AH38" s="64">
        <f t="shared" si="15"/>
        <v>1682274.6912890528</v>
      </c>
      <c r="AJ38">
        <f t="shared" si="16"/>
        <v>2024</v>
      </c>
      <c r="AL38" s="6">
        <f t="shared" si="8"/>
        <v>0</v>
      </c>
      <c r="AM38" s="6">
        <f t="shared" si="9"/>
        <v>0</v>
      </c>
      <c r="AN38" s="6">
        <f t="shared" si="10"/>
        <v>0</v>
      </c>
    </row>
    <row r="39" spans="1:40">
      <c r="A39" s="62">
        <v>45658</v>
      </c>
      <c r="B39" s="25">
        <v>0</v>
      </c>
      <c r="C39" s="25">
        <v>0</v>
      </c>
      <c r="D39" s="25">
        <v>0</v>
      </c>
      <c r="E39" s="26">
        <v>0</v>
      </c>
      <c r="F39" s="26">
        <v>0</v>
      </c>
      <c r="G39" s="26">
        <v>0</v>
      </c>
      <c r="H39" s="45"/>
      <c r="I39" s="45"/>
      <c r="J39" s="45"/>
      <c r="K39" s="27">
        <v>0</v>
      </c>
      <c r="L39" s="27">
        <v>0</v>
      </c>
      <c r="M39" s="27">
        <v>0</v>
      </c>
      <c r="N39" s="63">
        <f>'Contratos fora RRF'!AS39</f>
        <v>28128557.283209279</v>
      </c>
      <c r="O39" s="63">
        <f>'Contratos fora RRF'!AR39</f>
        <v>1170830.3306971919</v>
      </c>
      <c r="P39" s="28">
        <f>'Contratos fora RRF'!AT39</f>
        <v>29299387.613906473</v>
      </c>
      <c r="Q39" s="30"/>
      <c r="R39" s="30"/>
      <c r="S39" s="30"/>
      <c r="T39" s="108">
        <f>'OC A CONTRATAR'!C39</f>
        <v>0</v>
      </c>
      <c r="U39" s="108">
        <f>'OC A CONTRATAR'!B39</f>
        <v>0</v>
      </c>
      <c r="V39" s="108">
        <f>'OC A CONTRATAR'!D39</f>
        <v>0</v>
      </c>
      <c r="W39" s="108">
        <f>'OC A CONTRATAR'!H39</f>
        <v>0</v>
      </c>
      <c r="X39" s="108">
        <f>'OC A CONTRATAR'!G39</f>
        <v>0</v>
      </c>
      <c r="Y39" s="108">
        <f>'OC A CONTRATAR'!I39</f>
        <v>0</v>
      </c>
      <c r="Z39" s="108">
        <f>'OC A CONTRATAR'!M39</f>
        <v>0</v>
      </c>
      <c r="AA39" s="108">
        <f>'OC A CONTRATAR'!L39</f>
        <v>0</v>
      </c>
      <c r="AB39" s="108">
        <f>'OC A CONTRATAR'!N39</f>
        <v>0</v>
      </c>
      <c r="AC39" s="108">
        <f>'OC A CONTRATAR'!X39</f>
        <v>0</v>
      </c>
      <c r="AD39" s="108">
        <f>'OC A CONTRATAR'!W39</f>
        <v>0</v>
      </c>
      <c r="AE39" s="108">
        <f>'OC A CONTRATAR'!Y39</f>
        <v>0</v>
      </c>
      <c r="AF39" s="64">
        <f t="shared" si="13"/>
        <v>28128557.283209279</v>
      </c>
      <c r="AG39" s="64">
        <f t="shared" si="14"/>
        <v>1170830.3306971919</v>
      </c>
      <c r="AH39" s="64">
        <f t="shared" si="15"/>
        <v>29299387.613906473</v>
      </c>
      <c r="AJ39">
        <f t="shared" si="16"/>
        <v>2025</v>
      </c>
      <c r="AL39" s="6">
        <f t="shared" si="8"/>
        <v>0</v>
      </c>
      <c r="AM39" s="6">
        <f t="shared" si="9"/>
        <v>0</v>
      </c>
      <c r="AN39" s="6">
        <f t="shared" si="10"/>
        <v>0</v>
      </c>
    </row>
    <row r="40" spans="1:40">
      <c r="A40" s="62">
        <v>45689</v>
      </c>
      <c r="B40" s="25">
        <v>0</v>
      </c>
      <c r="C40" s="25">
        <v>0</v>
      </c>
      <c r="D40" s="25">
        <v>0</v>
      </c>
      <c r="E40" s="26">
        <v>0</v>
      </c>
      <c r="F40" s="26">
        <v>0</v>
      </c>
      <c r="G40" s="26">
        <v>0</v>
      </c>
      <c r="H40" s="45"/>
      <c r="I40" s="45"/>
      <c r="J40" s="45"/>
      <c r="K40" s="27">
        <v>0</v>
      </c>
      <c r="L40" s="27">
        <v>0</v>
      </c>
      <c r="M40" s="27">
        <v>0</v>
      </c>
      <c r="N40" s="63">
        <f>'Contratos fora RRF'!AS40</f>
        <v>7839686.0408628685</v>
      </c>
      <c r="O40" s="63">
        <f>'Contratos fora RRF'!AR40</f>
        <v>8878604.2302787937</v>
      </c>
      <c r="P40" s="28">
        <f>'Contratos fora RRF'!AT40</f>
        <v>16718290.271141663</v>
      </c>
      <c r="Q40" s="30"/>
      <c r="R40" s="30"/>
      <c r="S40" s="30"/>
      <c r="T40" s="108">
        <f>'OC A CONTRATAR'!C40</f>
        <v>0</v>
      </c>
      <c r="U40" s="108">
        <f>'OC A CONTRATAR'!B40</f>
        <v>0</v>
      </c>
      <c r="V40" s="108">
        <f>'OC A CONTRATAR'!D40</f>
        <v>0</v>
      </c>
      <c r="W40" s="108">
        <f>'OC A CONTRATAR'!H40</f>
        <v>0</v>
      </c>
      <c r="X40" s="108">
        <f>'OC A CONTRATAR'!G40</f>
        <v>0</v>
      </c>
      <c r="Y40" s="108">
        <f>'OC A CONTRATAR'!I40</f>
        <v>0</v>
      </c>
      <c r="Z40" s="108">
        <f>'OC A CONTRATAR'!M40</f>
        <v>0</v>
      </c>
      <c r="AA40" s="108">
        <f>'OC A CONTRATAR'!L40</f>
        <v>0</v>
      </c>
      <c r="AB40" s="108">
        <f>'OC A CONTRATAR'!N40</f>
        <v>0</v>
      </c>
      <c r="AC40" s="108">
        <f>'OC A CONTRATAR'!X40</f>
        <v>0</v>
      </c>
      <c r="AD40" s="108">
        <f>'OC A CONTRATAR'!W40</f>
        <v>0</v>
      </c>
      <c r="AE40" s="108">
        <f>'OC A CONTRATAR'!Y40</f>
        <v>0</v>
      </c>
      <c r="AF40" s="64">
        <f t="shared" si="13"/>
        <v>7839686.0408628685</v>
      </c>
      <c r="AG40" s="64">
        <f t="shared" si="14"/>
        <v>8878604.2302787937</v>
      </c>
      <c r="AH40" s="64">
        <f t="shared" si="15"/>
        <v>16718290.271141663</v>
      </c>
      <c r="AJ40">
        <f t="shared" si="16"/>
        <v>2025</v>
      </c>
      <c r="AL40" s="6">
        <f t="shared" si="8"/>
        <v>0</v>
      </c>
      <c r="AM40" s="6">
        <f t="shared" si="9"/>
        <v>0</v>
      </c>
      <c r="AN40" s="6">
        <f t="shared" si="10"/>
        <v>0</v>
      </c>
    </row>
    <row r="41" spans="1:40">
      <c r="A41" s="62">
        <v>45717</v>
      </c>
      <c r="B41" s="25">
        <v>0</v>
      </c>
      <c r="C41" s="25">
        <v>0</v>
      </c>
      <c r="D41" s="25">
        <v>0</v>
      </c>
      <c r="E41" s="26">
        <v>0</v>
      </c>
      <c r="F41" s="26">
        <v>0</v>
      </c>
      <c r="G41" s="26">
        <v>0</v>
      </c>
      <c r="H41" s="45"/>
      <c r="I41" s="45"/>
      <c r="J41" s="45"/>
      <c r="K41" s="27">
        <v>0</v>
      </c>
      <c r="L41" s="27">
        <v>0</v>
      </c>
      <c r="M41" s="27">
        <v>0</v>
      </c>
      <c r="N41" s="63">
        <f>'Contratos fora RRF'!AS41</f>
        <v>509034.05067403795</v>
      </c>
      <c r="O41" s="63">
        <f>'Contratos fora RRF'!AR41</f>
        <v>1185774.525673816</v>
      </c>
      <c r="P41" s="28">
        <f>'Contratos fora RRF'!AT41</f>
        <v>1694808.576347854</v>
      </c>
      <c r="Q41" s="30"/>
      <c r="R41" s="30"/>
      <c r="S41" s="30"/>
      <c r="T41" s="108">
        <f>'OC A CONTRATAR'!C41</f>
        <v>0</v>
      </c>
      <c r="U41" s="108">
        <f>'OC A CONTRATAR'!B41</f>
        <v>0</v>
      </c>
      <c r="V41" s="108">
        <f>'OC A CONTRATAR'!D41</f>
        <v>0</v>
      </c>
      <c r="W41" s="108">
        <f>'OC A CONTRATAR'!H41</f>
        <v>0</v>
      </c>
      <c r="X41" s="108">
        <f>'OC A CONTRATAR'!G41</f>
        <v>0</v>
      </c>
      <c r="Y41" s="108">
        <f>'OC A CONTRATAR'!I41</f>
        <v>0</v>
      </c>
      <c r="Z41" s="108">
        <f>'OC A CONTRATAR'!M41</f>
        <v>0</v>
      </c>
      <c r="AA41" s="108">
        <f>'OC A CONTRATAR'!L41</f>
        <v>0</v>
      </c>
      <c r="AB41" s="108">
        <f>'OC A CONTRATAR'!N41</f>
        <v>0</v>
      </c>
      <c r="AC41" s="108">
        <f>'OC A CONTRATAR'!X41</f>
        <v>0</v>
      </c>
      <c r="AD41" s="108">
        <f>'OC A CONTRATAR'!W41</f>
        <v>0</v>
      </c>
      <c r="AE41" s="108">
        <f>'OC A CONTRATAR'!Y41</f>
        <v>0</v>
      </c>
      <c r="AF41" s="64">
        <f t="shared" si="13"/>
        <v>509034.05067403795</v>
      </c>
      <c r="AG41" s="64">
        <f t="shared" si="14"/>
        <v>1185774.525673816</v>
      </c>
      <c r="AH41" s="64">
        <f t="shared" si="15"/>
        <v>1694808.576347854</v>
      </c>
      <c r="AJ41">
        <f t="shared" si="16"/>
        <v>2025</v>
      </c>
      <c r="AL41" s="6">
        <f t="shared" si="8"/>
        <v>0</v>
      </c>
      <c r="AM41" s="6">
        <f t="shared" si="9"/>
        <v>0</v>
      </c>
      <c r="AN41" s="6">
        <f t="shared" si="10"/>
        <v>0</v>
      </c>
    </row>
    <row r="42" spans="1:40">
      <c r="A42" s="62">
        <v>45748</v>
      </c>
      <c r="B42" s="25">
        <v>0</v>
      </c>
      <c r="C42" s="25">
        <v>0</v>
      </c>
      <c r="D42" s="25">
        <v>0</v>
      </c>
      <c r="E42" s="26">
        <v>0</v>
      </c>
      <c r="F42" s="26">
        <v>0</v>
      </c>
      <c r="G42" s="26">
        <v>0</v>
      </c>
      <c r="H42" s="45"/>
      <c r="I42" s="45"/>
      <c r="J42" s="45"/>
      <c r="K42" s="27">
        <v>0</v>
      </c>
      <c r="L42" s="27">
        <v>0</v>
      </c>
      <c r="M42" s="27">
        <v>0</v>
      </c>
      <c r="N42" s="63">
        <f>'Contratos fora RRF'!AS42</f>
        <v>9812884.5009888355</v>
      </c>
      <c r="O42" s="63">
        <f>'Contratos fora RRF'!AR42</f>
        <v>1192800.4225862739</v>
      </c>
      <c r="P42" s="28">
        <f>'Contratos fora RRF'!AT42</f>
        <v>11005684.923575107</v>
      </c>
      <c r="Q42" s="30"/>
      <c r="R42" s="30"/>
      <c r="S42" s="30"/>
      <c r="T42" s="108">
        <f>'OC A CONTRATAR'!C42</f>
        <v>0</v>
      </c>
      <c r="U42" s="108">
        <f>'OC A CONTRATAR'!B42</f>
        <v>0</v>
      </c>
      <c r="V42" s="108">
        <f>'OC A CONTRATAR'!D42</f>
        <v>0</v>
      </c>
      <c r="W42" s="108">
        <f>'OC A CONTRATAR'!H42</f>
        <v>0</v>
      </c>
      <c r="X42" s="108">
        <f>'OC A CONTRATAR'!G42</f>
        <v>0</v>
      </c>
      <c r="Y42" s="108">
        <f>'OC A CONTRATAR'!I42</f>
        <v>0</v>
      </c>
      <c r="Z42" s="108">
        <f>'OC A CONTRATAR'!M42</f>
        <v>0</v>
      </c>
      <c r="AA42" s="108">
        <f>'OC A CONTRATAR'!L42</f>
        <v>0</v>
      </c>
      <c r="AB42" s="108">
        <f>'OC A CONTRATAR'!N42</f>
        <v>0</v>
      </c>
      <c r="AC42" s="108">
        <f>'OC A CONTRATAR'!X42</f>
        <v>0</v>
      </c>
      <c r="AD42" s="108">
        <f>'OC A CONTRATAR'!W42</f>
        <v>0</v>
      </c>
      <c r="AE42" s="108">
        <f>'OC A CONTRATAR'!Y42</f>
        <v>0</v>
      </c>
      <c r="AF42" s="64">
        <f t="shared" si="13"/>
        <v>9812884.5009888355</v>
      </c>
      <c r="AG42" s="64">
        <f t="shared" si="14"/>
        <v>1192800.4225862739</v>
      </c>
      <c r="AH42" s="64">
        <f t="shared" si="15"/>
        <v>11005684.923575107</v>
      </c>
      <c r="AJ42">
        <f t="shared" si="16"/>
        <v>2025</v>
      </c>
      <c r="AL42" s="6">
        <f t="shared" si="8"/>
        <v>0</v>
      </c>
      <c r="AM42" s="6">
        <f t="shared" si="9"/>
        <v>0</v>
      </c>
      <c r="AN42" s="6">
        <f t="shared" si="10"/>
        <v>0</v>
      </c>
    </row>
    <row r="43" spans="1:40">
      <c r="A43" s="62">
        <v>45778</v>
      </c>
      <c r="B43" s="25">
        <v>0</v>
      </c>
      <c r="C43" s="25">
        <v>0</v>
      </c>
      <c r="D43" s="25">
        <v>0</v>
      </c>
      <c r="E43" s="26">
        <v>0</v>
      </c>
      <c r="F43" s="26">
        <v>0</v>
      </c>
      <c r="G43" s="26">
        <v>0</v>
      </c>
      <c r="H43" s="45"/>
      <c r="I43" s="45"/>
      <c r="J43" s="45"/>
      <c r="K43" s="27">
        <v>0</v>
      </c>
      <c r="L43" s="27">
        <v>0</v>
      </c>
      <c r="M43" s="27">
        <v>0</v>
      </c>
      <c r="N43" s="63">
        <f>'Contratos fora RRF'!AS43</f>
        <v>4722874.6500422638</v>
      </c>
      <c r="O43" s="63">
        <f>'Contratos fora RRF'!AR43</f>
        <v>13623131.639773423</v>
      </c>
      <c r="P43" s="28">
        <f>'Contratos fora RRF'!AT43</f>
        <v>18346006.289815687</v>
      </c>
      <c r="Q43" s="30"/>
      <c r="R43" s="30"/>
      <c r="S43" s="30"/>
      <c r="T43" s="108">
        <f>'OC A CONTRATAR'!C43</f>
        <v>0</v>
      </c>
      <c r="U43" s="108">
        <f>'OC A CONTRATAR'!B43</f>
        <v>0</v>
      </c>
      <c r="V43" s="108">
        <f>'OC A CONTRATAR'!D43</f>
        <v>0</v>
      </c>
      <c r="W43" s="108">
        <f>'OC A CONTRATAR'!H43</f>
        <v>0</v>
      </c>
      <c r="X43" s="108">
        <f>'OC A CONTRATAR'!G43</f>
        <v>0</v>
      </c>
      <c r="Y43" s="108">
        <f>'OC A CONTRATAR'!I43</f>
        <v>0</v>
      </c>
      <c r="Z43" s="108">
        <f>'OC A CONTRATAR'!M43</f>
        <v>0</v>
      </c>
      <c r="AA43" s="108">
        <f>'OC A CONTRATAR'!L43</f>
        <v>0</v>
      </c>
      <c r="AB43" s="108">
        <f>'OC A CONTRATAR'!N43</f>
        <v>0</v>
      </c>
      <c r="AC43" s="108">
        <f>'OC A CONTRATAR'!X43</f>
        <v>0</v>
      </c>
      <c r="AD43" s="108">
        <f>'OC A CONTRATAR'!W43</f>
        <v>0</v>
      </c>
      <c r="AE43" s="108">
        <f>'OC A CONTRATAR'!Y43</f>
        <v>0</v>
      </c>
      <c r="AF43" s="64">
        <f t="shared" si="13"/>
        <v>4722874.6500422638</v>
      </c>
      <c r="AG43" s="64">
        <f t="shared" si="14"/>
        <v>13623131.639773423</v>
      </c>
      <c r="AH43" s="64">
        <f t="shared" si="15"/>
        <v>18346006.289815687</v>
      </c>
      <c r="AJ43">
        <f t="shared" si="16"/>
        <v>2025</v>
      </c>
      <c r="AL43" s="6">
        <f t="shared" si="8"/>
        <v>0</v>
      </c>
      <c r="AM43" s="6">
        <f t="shared" si="9"/>
        <v>0</v>
      </c>
      <c r="AN43" s="6">
        <f t="shared" si="10"/>
        <v>0</v>
      </c>
    </row>
    <row r="44" spans="1:40">
      <c r="A44" s="62">
        <v>45809</v>
      </c>
      <c r="B44" s="25">
        <v>0</v>
      </c>
      <c r="C44" s="25">
        <v>0</v>
      </c>
      <c r="D44" s="25">
        <v>0</v>
      </c>
      <c r="E44" s="26">
        <v>0</v>
      </c>
      <c r="F44" s="26">
        <v>0</v>
      </c>
      <c r="G44" s="26">
        <v>0</v>
      </c>
      <c r="H44" s="45"/>
      <c r="I44" s="45"/>
      <c r="J44" s="45"/>
      <c r="K44" s="27">
        <v>0</v>
      </c>
      <c r="L44" s="27">
        <v>0</v>
      </c>
      <c r="M44" s="27">
        <v>0</v>
      </c>
      <c r="N44" s="63">
        <f>'Contratos fora RRF'!AS44</f>
        <v>571207.75813185889</v>
      </c>
      <c r="O44" s="63">
        <f>'Contratos fora RRF'!AR44</f>
        <v>1207119.300811152</v>
      </c>
      <c r="P44" s="28">
        <f>'Contratos fora RRF'!AT44</f>
        <v>1778327.0589430111</v>
      </c>
      <c r="Q44" s="30"/>
      <c r="R44" s="30"/>
      <c r="S44" s="30"/>
      <c r="T44" s="108">
        <f>'OC A CONTRATAR'!C44</f>
        <v>0</v>
      </c>
      <c r="U44" s="108">
        <f>'OC A CONTRATAR'!B44</f>
        <v>0</v>
      </c>
      <c r="V44" s="108">
        <f>'OC A CONTRATAR'!D44</f>
        <v>0</v>
      </c>
      <c r="W44" s="108">
        <f>'OC A CONTRATAR'!H44</f>
        <v>0</v>
      </c>
      <c r="X44" s="108">
        <f>'OC A CONTRATAR'!G44</f>
        <v>0</v>
      </c>
      <c r="Y44" s="108">
        <f>'OC A CONTRATAR'!I44</f>
        <v>0</v>
      </c>
      <c r="Z44" s="108">
        <f>'OC A CONTRATAR'!M44</f>
        <v>6147913.7299909899</v>
      </c>
      <c r="AA44" s="108">
        <f>'OC A CONTRATAR'!L44</f>
        <v>0</v>
      </c>
      <c r="AB44" s="108">
        <f>'OC A CONTRATAR'!N44</f>
        <v>6147913.7299909899</v>
      </c>
      <c r="AC44" s="108">
        <f>'OC A CONTRATAR'!X44</f>
        <v>0</v>
      </c>
      <c r="AD44" s="108">
        <f>'OC A CONTRATAR'!W44</f>
        <v>0</v>
      </c>
      <c r="AE44" s="108">
        <f>'OC A CONTRATAR'!Y44</f>
        <v>0</v>
      </c>
      <c r="AF44" s="64">
        <f t="shared" si="13"/>
        <v>6719121.4881228488</v>
      </c>
      <c r="AG44" s="64">
        <f t="shared" si="14"/>
        <v>1207119.300811152</v>
      </c>
      <c r="AH44" s="64">
        <f t="shared" si="15"/>
        <v>7926240.7889340008</v>
      </c>
      <c r="AJ44">
        <f t="shared" si="16"/>
        <v>2025</v>
      </c>
      <c r="AL44" s="6">
        <f t="shared" si="8"/>
        <v>0</v>
      </c>
      <c r="AM44" s="6">
        <f t="shared" si="9"/>
        <v>0</v>
      </c>
      <c r="AN44" s="6">
        <f t="shared" si="10"/>
        <v>0</v>
      </c>
    </row>
    <row r="45" spans="1:40">
      <c r="A45" s="62">
        <v>45839</v>
      </c>
      <c r="B45" s="25">
        <v>0</v>
      </c>
      <c r="C45" s="25">
        <v>0</v>
      </c>
      <c r="D45" s="25">
        <v>0</v>
      </c>
      <c r="E45" s="26">
        <v>0</v>
      </c>
      <c r="F45" s="26">
        <v>0</v>
      </c>
      <c r="G45" s="26">
        <v>0</v>
      </c>
      <c r="H45" s="45"/>
      <c r="I45" s="45"/>
      <c r="J45" s="45"/>
      <c r="K45" s="27">
        <v>0</v>
      </c>
      <c r="L45" s="27">
        <v>0</v>
      </c>
      <c r="M45" s="27">
        <v>0</v>
      </c>
      <c r="N45" s="63">
        <f>'Contratos fora RRF'!AS45</f>
        <v>47779029.898074567</v>
      </c>
      <c r="O45" s="63">
        <f>'Contratos fora RRF'!AR45</f>
        <v>1214888.018702633</v>
      </c>
      <c r="P45" s="28">
        <f>'Contratos fora RRF'!AT45</f>
        <v>48993917.916777194</v>
      </c>
      <c r="Q45" s="30"/>
      <c r="R45" s="30"/>
      <c r="S45" s="30"/>
      <c r="T45" s="108">
        <f>'OC A CONTRATAR'!C45</f>
        <v>0</v>
      </c>
      <c r="U45" s="108">
        <f>'OC A CONTRATAR'!B45</f>
        <v>0</v>
      </c>
      <c r="V45" s="108">
        <f>'OC A CONTRATAR'!D45</f>
        <v>0</v>
      </c>
      <c r="W45" s="108">
        <f>'OC A CONTRATAR'!H45</f>
        <v>0</v>
      </c>
      <c r="X45" s="108">
        <f>'OC A CONTRATAR'!G45</f>
        <v>0</v>
      </c>
      <c r="Y45" s="108">
        <f>'OC A CONTRATAR'!I45</f>
        <v>0</v>
      </c>
      <c r="Z45" s="108">
        <f>'OC A CONTRATAR'!M45</f>
        <v>0</v>
      </c>
      <c r="AA45" s="108">
        <f>'OC A CONTRATAR'!L45</f>
        <v>0</v>
      </c>
      <c r="AB45" s="108">
        <f>'OC A CONTRATAR'!N45</f>
        <v>0</v>
      </c>
      <c r="AC45" s="108">
        <f>'OC A CONTRATAR'!X45</f>
        <v>0</v>
      </c>
      <c r="AD45" s="108">
        <f>'OC A CONTRATAR'!W45</f>
        <v>0</v>
      </c>
      <c r="AE45" s="108">
        <f>'OC A CONTRATAR'!Y45</f>
        <v>0</v>
      </c>
      <c r="AF45" s="64">
        <f t="shared" si="13"/>
        <v>47779029.898074567</v>
      </c>
      <c r="AG45" s="64">
        <f t="shared" si="14"/>
        <v>1214888.018702633</v>
      </c>
      <c r="AH45" s="64">
        <f t="shared" si="15"/>
        <v>48993917.916777194</v>
      </c>
      <c r="AJ45">
        <f t="shared" si="16"/>
        <v>2025</v>
      </c>
      <c r="AL45" s="6">
        <f t="shared" si="8"/>
        <v>0</v>
      </c>
      <c r="AM45" s="6">
        <f t="shared" si="9"/>
        <v>0</v>
      </c>
      <c r="AN45" s="6">
        <f t="shared" si="10"/>
        <v>0</v>
      </c>
    </row>
    <row r="46" spans="1:40">
      <c r="A46" s="62">
        <v>45870</v>
      </c>
      <c r="B46" s="25">
        <v>0</v>
      </c>
      <c r="C46" s="25">
        <v>0</v>
      </c>
      <c r="D46" s="25">
        <v>0</v>
      </c>
      <c r="E46" s="26">
        <v>0</v>
      </c>
      <c r="F46" s="26">
        <v>0</v>
      </c>
      <c r="G46" s="26">
        <v>0</v>
      </c>
      <c r="H46" s="45"/>
      <c r="I46" s="45"/>
      <c r="J46" s="45"/>
      <c r="K46" s="27">
        <v>0</v>
      </c>
      <c r="L46" s="27">
        <v>0</v>
      </c>
      <c r="M46" s="27">
        <v>0</v>
      </c>
      <c r="N46" s="63">
        <f>'Contratos fora RRF'!AS46</f>
        <v>5683964.9795846893</v>
      </c>
      <c r="O46" s="63">
        <f>'Contratos fora RRF'!AR46</f>
        <v>8802736.157413641</v>
      </c>
      <c r="P46" s="28">
        <f>'Contratos fora RRF'!AT46</f>
        <v>14486701.136998331</v>
      </c>
      <c r="Q46" s="30"/>
      <c r="R46" s="30"/>
      <c r="S46" s="30"/>
      <c r="T46" s="108">
        <f>'OC A CONTRATAR'!C46</f>
        <v>0</v>
      </c>
      <c r="U46" s="108">
        <f>'OC A CONTRATAR'!B46</f>
        <v>0</v>
      </c>
      <c r="V46" s="108">
        <f>'OC A CONTRATAR'!D46</f>
        <v>0</v>
      </c>
      <c r="W46" s="108">
        <f>'OC A CONTRATAR'!H46</f>
        <v>0</v>
      </c>
      <c r="X46" s="108">
        <f>'OC A CONTRATAR'!G46</f>
        <v>0</v>
      </c>
      <c r="Y46" s="108">
        <f>'OC A CONTRATAR'!I46</f>
        <v>0</v>
      </c>
      <c r="Z46" s="108">
        <f>'OC A CONTRATAR'!M46</f>
        <v>0</v>
      </c>
      <c r="AA46" s="108">
        <f>'OC A CONTRATAR'!L46</f>
        <v>0</v>
      </c>
      <c r="AB46" s="108">
        <f>'OC A CONTRATAR'!N46</f>
        <v>0</v>
      </c>
      <c r="AC46" s="108">
        <f>'OC A CONTRATAR'!X46</f>
        <v>0</v>
      </c>
      <c r="AD46" s="108">
        <f>'OC A CONTRATAR'!W46</f>
        <v>0</v>
      </c>
      <c r="AE46" s="108">
        <f>'OC A CONTRATAR'!Y46</f>
        <v>0</v>
      </c>
      <c r="AF46" s="64">
        <f t="shared" si="13"/>
        <v>5683964.9795846893</v>
      </c>
      <c r="AG46" s="64">
        <f t="shared" si="14"/>
        <v>8802736.157413641</v>
      </c>
      <c r="AH46" s="64">
        <f t="shared" si="15"/>
        <v>14486701.136998331</v>
      </c>
      <c r="AJ46">
        <f t="shared" si="16"/>
        <v>2025</v>
      </c>
      <c r="AL46" s="6">
        <f t="shared" si="8"/>
        <v>0</v>
      </c>
      <c r="AM46" s="6">
        <f t="shared" si="9"/>
        <v>0</v>
      </c>
      <c r="AN46" s="6">
        <f t="shared" si="10"/>
        <v>0</v>
      </c>
    </row>
    <row r="47" spans="1:40">
      <c r="A47" s="62">
        <v>45901</v>
      </c>
      <c r="B47" s="25">
        <v>0</v>
      </c>
      <c r="C47" s="25">
        <v>0</v>
      </c>
      <c r="D47" s="25">
        <v>0</v>
      </c>
      <c r="E47" s="26">
        <v>0</v>
      </c>
      <c r="F47" s="26">
        <v>0</v>
      </c>
      <c r="G47" s="26">
        <v>0</v>
      </c>
      <c r="H47" s="45"/>
      <c r="I47" s="45"/>
      <c r="J47" s="45"/>
      <c r="K47" s="27">
        <v>0</v>
      </c>
      <c r="L47" s="27">
        <v>0</v>
      </c>
      <c r="M47" s="27">
        <v>0</v>
      </c>
      <c r="N47" s="63">
        <f>'Contratos fora RRF'!AS47</f>
        <v>542231.80577506986</v>
      </c>
      <c r="O47" s="63">
        <f>'Contratos fora RRF'!AR47</f>
        <v>1230469.0777208279</v>
      </c>
      <c r="P47" s="28">
        <f>'Contratos fora RRF'!AT47</f>
        <v>1772700.883495898</v>
      </c>
      <c r="Q47" s="30"/>
      <c r="R47" s="30"/>
      <c r="S47" s="30"/>
      <c r="T47" s="108">
        <f>'OC A CONTRATAR'!C47</f>
        <v>0</v>
      </c>
      <c r="U47" s="108">
        <f>'OC A CONTRATAR'!B47</f>
        <v>0</v>
      </c>
      <c r="V47" s="108">
        <f>'OC A CONTRATAR'!D47</f>
        <v>0</v>
      </c>
      <c r="W47" s="108">
        <f>'OC A CONTRATAR'!H47</f>
        <v>0</v>
      </c>
      <c r="X47" s="108">
        <f>'OC A CONTRATAR'!G47</f>
        <v>0</v>
      </c>
      <c r="Y47" s="108">
        <f>'OC A CONTRATAR'!I47</f>
        <v>0</v>
      </c>
      <c r="Z47" s="108">
        <f>'OC A CONTRATAR'!M47</f>
        <v>0</v>
      </c>
      <c r="AA47" s="108">
        <f>'OC A CONTRATAR'!L47</f>
        <v>0</v>
      </c>
      <c r="AB47" s="108">
        <f>'OC A CONTRATAR'!N47</f>
        <v>0</v>
      </c>
      <c r="AC47" s="108">
        <f>'OC A CONTRATAR'!X47</f>
        <v>0</v>
      </c>
      <c r="AD47" s="108">
        <f>'OC A CONTRATAR'!W47</f>
        <v>0</v>
      </c>
      <c r="AE47" s="108">
        <f>'OC A CONTRATAR'!Y47</f>
        <v>0</v>
      </c>
      <c r="AF47" s="64">
        <f t="shared" si="13"/>
        <v>542231.80577506986</v>
      </c>
      <c r="AG47" s="64">
        <f t="shared" si="14"/>
        <v>1230469.0777208279</v>
      </c>
      <c r="AH47" s="64">
        <f t="shared" si="15"/>
        <v>1772700.883495898</v>
      </c>
      <c r="AJ47">
        <f t="shared" si="16"/>
        <v>2025</v>
      </c>
      <c r="AL47" s="6">
        <f t="shared" si="8"/>
        <v>0</v>
      </c>
      <c r="AM47" s="6">
        <f t="shared" si="9"/>
        <v>0</v>
      </c>
      <c r="AN47" s="6">
        <f t="shared" si="10"/>
        <v>0</v>
      </c>
    </row>
    <row r="48" spans="1:40">
      <c r="A48" s="62">
        <v>45931</v>
      </c>
      <c r="B48" s="25">
        <v>0</v>
      </c>
      <c r="C48" s="25">
        <v>0</v>
      </c>
      <c r="D48" s="25">
        <v>0</v>
      </c>
      <c r="E48" s="26">
        <v>0</v>
      </c>
      <c r="F48" s="26">
        <v>0</v>
      </c>
      <c r="G48" s="26">
        <v>0</v>
      </c>
      <c r="H48" s="45"/>
      <c r="I48" s="45"/>
      <c r="J48" s="45"/>
      <c r="K48" s="27">
        <v>0</v>
      </c>
      <c r="L48" s="27">
        <v>0</v>
      </c>
      <c r="M48" s="27">
        <v>0</v>
      </c>
      <c r="N48" s="63">
        <f>'Contratos fora RRF'!AS48</f>
        <v>9591706.6655918043</v>
      </c>
      <c r="O48" s="63">
        <f>'Contratos fora RRF'!AR48</f>
        <v>1238713.5436287629</v>
      </c>
      <c r="P48" s="28">
        <f>'Contratos fora RRF'!AT48</f>
        <v>10830420.209220568</v>
      </c>
      <c r="Q48" s="30"/>
      <c r="R48" s="30"/>
      <c r="S48" s="30"/>
      <c r="T48" s="108">
        <f>'OC A CONTRATAR'!C48</f>
        <v>0</v>
      </c>
      <c r="U48" s="108">
        <f>'OC A CONTRATAR'!B48</f>
        <v>0</v>
      </c>
      <c r="V48" s="108">
        <f>'OC A CONTRATAR'!D48</f>
        <v>0</v>
      </c>
      <c r="W48" s="108">
        <f>'OC A CONTRATAR'!H48</f>
        <v>0</v>
      </c>
      <c r="X48" s="108">
        <f>'OC A CONTRATAR'!G48</f>
        <v>0</v>
      </c>
      <c r="Y48" s="108">
        <f>'OC A CONTRATAR'!I48</f>
        <v>0</v>
      </c>
      <c r="Z48" s="108">
        <f>'OC A CONTRATAR'!M48</f>
        <v>0</v>
      </c>
      <c r="AA48" s="108">
        <f>'OC A CONTRATAR'!L48</f>
        <v>0</v>
      </c>
      <c r="AB48" s="108">
        <f>'OC A CONTRATAR'!N48</f>
        <v>0</v>
      </c>
      <c r="AC48" s="108">
        <f>'OC A CONTRATAR'!X48</f>
        <v>0</v>
      </c>
      <c r="AD48" s="108">
        <f>'OC A CONTRATAR'!W48</f>
        <v>0</v>
      </c>
      <c r="AE48" s="108">
        <f>'OC A CONTRATAR'!Y48</f>
        <v>0</v>
      </c>
      <c r="AF48" s="64">
        <f t="shared" si="13"/>
        <v>9591706.6655918043</v>
      </c>
      <c r="AG48" s="64">
        <f t="shared" si="14"/>
        <v>1238713.5436287629</v>
      </c>
      <c r="AH48" s="64">
        <f t="shared" si="15"/>
        <v>10830420.209220568</v>
      </c>
      <c r="AJ48">
        <f t="shared" si="16"/>
        <v>2025</v>
      </c>
      <c r="AL48" s="6">
        <f t="shared" si="8"/>
        <v>0</v>
      </c>
      <c r="AM48" s="6">
        <f t="shared" si="9"/>
        <v>0</v>
      </c>
      <c r="AN48" s="6">
        <f t="shared" si="10"/>
        <v>0</v>
      </c>
    </row>
    <row r="49" spans="1:40">
      <c r="A49" s="62">
        <v>45962</v>
      </c>
      <c r="B49" s="25">
        <v>0</v>
      </c>
      <c r="C49" s="25">
        <v>0</v>
      </c>
      <c r="D49" s="25">
        <v>0</v>
      </c>
      <c r="E49" s="26">
        <v>0</v>
      </c>
      <c r="F49" s="26">
        <v>0</v>
      </c>
      <c r="G49" s="26">
        <v>0</v>
      </c>
      <c r="H49" s="45"/>
      <c r="I49" s="45"/>
      <c r="J49" s="45"/>
      <c r="K49" s="27">
        <v>0</v>
      </c>
      <c r="L49" s="27">
        <v>0</v>
      </c>
      <c r="M49" s="27">
        <v>0</v>
      </c>
      <c r="N49" s="63">
        <f>'Contratos fora RRF'!AS49</f>
        <v>4000364.0658498039</v>
      </c>
      <c r="O49" s="63">
        <f>'Contratos fora RRF'!AR49</f>
        <v>13474585.914493123</v>
      </c>
      <c r="P49" s="28">
        <f>'Contratos fora RRF'!AT49</f>
        <v>17474949.980342928</v>
      </c>
      <c r="Q49" s="30"/>
      <c r="R49" s="30"/>
      <c r="S49" s="30"/>
      <c r="T49" s="108">
        <f>'OC A CONTRATAR'!C49</f>
        <v>0</v>
      </c>
      <c r="U49" s="108">
        <f>'OC A CONTRATAR'!B49</f>
        <v>0</v>
      </c>
      <c r="V49" s="108">
        <f>'OC A CONTRATAR'!D49</f>
        <v>0</v>
      </c>
      <c r="W49" s="108">
        <f>'OC A CONTRATAR'!H49</f>
        <v>0</v>
      </c>
      <c r="X49" s="108">
        <f>'OC A CONTRATAR'!G49</f>
        <v>0</v>
      </c>
      <c r="Y49" s="108">
        <f>'OC A CONTRATAR'!I49</f>
        <v>0</v>
      </c>
      <c r="Z49" s="108">
        <f>'OC A CONTRATAR'!M49</f>
        <v>0</v>
      </c>
      <c r="AA49" s="108">
        <f>'OC A CONTRATAR'!L49</f>
        <v>0</v>
      </c>
      <c r="AB49" s="108">
        <f>'OC A CONTRATAR'!N49</f>
        <v>0</v>
      </c>
      <c r="AC49" s="108">
        <f>'OC A CONTRATAR'!X49</f>
        <v>0</v>
      </c>
      <c r="AD49" s="108">
        <f>'OC A CONTRATAR'!W49</f>
        <v>0</v>
      </c>
      <c r="AE49" s="108">
        <f>'OC A CONTRATAR'!Y49</f>
        <v>0</v>
      </c>
      <c r="AF49" s="64">
        <f t="shared" si="13"/>
        <v>4000364.0658498039</v>
      </c>
      <c r="AG49" s="64">
        <f t="shared" si="14"/>
        <v>13474585.914493123</v>
      </c>
      <c r="AH49" s="64">
        <f t="shared" si="15"/>
        <v>17474949.980342928</v>
      </c>
      <c r="AJ49">
        <f t="shared" si="16"/>
        <v>2025</v>
      </c>
      <c r="AL49" s="6">
        <f t="shared" si="8"/>
        <v>0</v>
      </c>
      <c r="AM49" s="6">
        <f t="shared" si="9"/>
        <v>0</v>
      </c>
      <c r="AN49" s="6">
        <f t="shared" si="10"/>
        <v>0</v>
      </c>
    </row>
    <row r="50" spans="1:40">
      <c r="A50" s="62">
        <v>45992</v>
      </c>
      <c r="B50" s="25">
        <v>0</v>
      </c>
      <c r="C50" s="25">
        <v>0</v>
      </c>
      <c r="D50" s="25">
        <v>0</v>
      </c>
      <c r="E50" s="26">
        <v>0</v>
      </c>
      <c r="F50" s="26">
        <v>0</v>
      </c>
      <c r="G50" s="26">
        <v>0</v>
      </c>
      <c r="H50" s="45"/>
      <c r="I50" s="45"/>
      <c r="J50" s="45"/>
      <c r="K50" s="27">
        <v>0</v>
      </c>
      <c r="L50" s="27">
        <v>0</v>
      </c>
      <c r="M50" s="27">
        <v>0</v>
      </c>
      <c r="N50" s="63">
        <f>'Contratos fora RRF'!AS50</f>
        <v>479936.17778631509</v>
      </c>
      <c r="O50" s="63">
        <f>'Contratos fora RRF'!AR50</f>
        <v>1255158.5613940661</v>
      </c>
      <c r="P50" s="28">
        <f>'Contratos fora RRF'!AT50</f>
        <v>1735094.7391803809</v>
      </c>
      <c r="Q50" s="30"/>
      <c r="R50" s="30"/>
      <c r="S50" s="30"/>
      <c r="T50" s="108">
        <f>'OC A CONTRATAR'!C50</f>
        <v>0</v>
      </c>
      <c r="U50" s="108">
        <f>'OC A CONTRATAR'!B50</f>
        <v>0</v>
      </c>
      <c r="V50" s="108">
        <f>'OC A CONTRATAR'!D50</f>
        <v>0</v>
      </c>
      <c r="W50" s="108">
        <f>'OC A CONTRATAR'!H50</f>
        <v>0</v>
      </c>
      <c r="X50" s="108">
        <f>'OC A CONTRATAR'!G50</f>
        <v>0</v>
      </c>
      <c r="Y50" s="108">
        <f>'OC A CONTRATAR'!I50</f>
        <v>0</v>
      </c>
      <c r="Z50" s="108">
        <f>'OC A CONTRATAR'!M50</f>
        <v>45602611.324819453</v>
      </c>
      <c r="AA50" s="108">
        <f>'OC A CONTRATAR'!L50</f>
        <v>0</v>
      </c>
      <c r="AB50" s="108">
        <f>'OC A CONTRATAR'!N50</f>
        <v>45602611.324819453</v>
      </c>
      <c r="AC50" s="108">
        <f>'OC A CONTRATAR'!X50</f>
        <v>166629294.45605999</v>
      </c>
      <c r="AD50" s="108">
        <f>'OC A CONTRATAR'!W50</f>
        <v>0</v>
      </c>
      <c r="AE50" s="108">
        <f>'OC A CONTRATAR'!Y50</f>
        <v>166629294.45605999</v>
      </c>
      <c r="AF50" s="64">
        <f t="shared" si="13"/>
        <v>212711841.95866576</v>
      </c>
      <c r="AG50" s="64">
        <f t="shared" si="14"/>
        <v>1255158.5613940661</v>
      </c>
      <c r="AH50" s="64">
        <f t="shared" si="15"/>
        <v>213967000.52005982</v>
      </c>
      <c r="AJ50">
        <f t="shared" si="16"/>
        <v>2025</v>
      </c>
      <c r="AL50" s="6">
        <f t="shared" si="8"/>
        <v>0</v>
      </c>
      <c r="AM50" s="6">
        <f t="shared" si="9"/>
        <v>0</v>
      </c>
      <c r="AN50" s="6">
        <f t="shared" si="10"/>
        <v>0</v>
      </c>
    </row>
    <row r="51" spans="1:40">
      <c r="A51" s="62">
        <v>46023</v>
      </c>
      <c r="B51" s="25">
        <v>0</v>
      </c>
      <c r="C51" s="25">
        <v>0</v>
      </c>
      <c r="D51" s="25">
        <v>0</v>
      </c>
      <c r="E51" s="26">
        <v>0</v>
      </c>
      <c r="F51" s="26">
        <v>0</v>
      </c>
      <c r="G51" s="26">
        <v>0</v>
      </c>
      <c r="H51" s="45"/>
      <c r="I51" s="45"/>
      <c r="J51" s="45"/>
      <c r="K51" s="27">
        <v>0</v>
      </c>
      <c r="L51" s="27">
        <v>0</v>
      </c>
      <c r="M51" s="27">
        <v>0</v>
      </c>
      <c r="N51" s="63">
        <f>'Contratos fora RRF'!AS51</f>
        <v>73116145.575645372</v>
      </c>
      <c r="O51" s="63">
        <f>'Contratos fora RRF'!AR51</f>
        <v>1263676.8712203321</v>
      </c>
      <c r="P51" s="28">
        <f>'Contratos fora RRF'!AT51</f>
        <v>74379822.446865693</v>
      </c>
      <c r="Q51" s="30"/>
      <c r="R51" s="30"/>
      <c r="S51" s="30"/>
      <c r="T51" s="108">
        <f>'OC A CONTRATAR'!C51</f>
        <v>0</v>
      </c>
      <c r="U51" s="108">
        <f>'OC A CONTRATAR'!B51</f>
        <v>0</v>
      </c>
      <c r="V51" s="108">
        <f>'OC A CONTRATAR'!D51</f>
        <v>0</v>
      </c>
      <c r="W51" s="108">
        <f>'OC A CONTRATAR'!H51</f>
        <v>0</v>
      </c>
      <c r="X51" s="108">
        <f>'OC A CONTRATAR'!G51</f>
        <v>0</v>
      </c>
      <c r="Y51" s="108">
        <f>'OC A CONTRATAR'!I51</f>
        <v>0</v>
      </c>
      <c r="Z51" s="108">
        <f>'OC A CONTRATAR'!M51</f>
        <v>0</v>
      </c>
      <c r="AA51" s="108">
        <f>'OC A CONTRATAR'!L51</f>
        <v>0</v>
      </c>
      <c r="AB51" s="108">
        <f>'OC A CONTRATAR'!N51</f>
        <v>0</v>
      </c>
      <c r="AC51" s="108">
        <f>'OC A CONTRATAR'!X51</f>
        <v>0</v>
      </c>
      <c r="AD51" s="108">
        <f>'OC A CONTRATAR'!W51</f>
        <v>0</v>
      </c>
      <c r="AE51" s="108">
        <f>'OC A CONTRATAR'!Y51</f>
        <v>0</v>
      </c>
      <c r="AF51" s="64">
        <f t="shared" si="13"/>
        <v>73116145.575645372</v>
      </c>
      <c r="AG51" s="64">
        <f t="shared" si="14"/>
        <v>1263676.8712203321</v>
      </c>
      <c r="AH51" s="64">
        <f t="shared" si="15"/>
        <v>74379822.446865693</v>
      </c>
      <c r="AJ51">
        <f t="shared" si="16"/>
        <v>2026</v>
      </c>
      <c r="AL51" s="6">
        <f t="shared" si="8"/>
        <v>0</v>
      </c>
      <c r="AM51" s="6">
        <f t="shared" si="9"/>
        <v>0</v>
      </c>
      <c r="AN51" s="6">
        <f t="shared" si="10"/>
        <v>0</v>
      </c>
    </row>
    <row r="52" spans="1:40">
      <c r="A52" s="62">
        <v>46054</v>
      </c>
      <c r="B52" s="25">
        <v>0</v>
      </c>
      <c r="C52" s="25">
        <v>0</v>
      </c>
      <c r="D52" s="25">
        <v>0</v>
      </c>
      <c r="E52" s="26">
        <v>0</v>
      </c>
      <c r="F52" s="26">
        <v>0</v>
      </c>
      <c r="G52" s="26">
        <v>0</v>
      </c>
      <c r="H52" s="45"/>
      <c r="I52" s="45"/>
      <c r="J52" s="45"/>
      <c r="K52" s="27">
        <v>0</v>
      </c>
      <c r="L52" s="27">
        <v>0</v>
      </c>
      <c r="M52" s="27">
        <v>0</v>
      </c>
      <c r="N52" s="63">
        <f>'Contratos fora RRF'!AS52</f>
        <v>5419591.8363224845</v>
      </c>
      <c r="O52" s="63">
        <f>'Contratos fora RRF'!AR52</f>
        <v>8772054.2702152375</v>
      </c>
      <c r="P52" s="28">
        <f>'Contratos fora RRF'!AT52</f>
        <v>14191646.106537722</v>
      </c>
      <c r="Q52" s="30"/>
      <c r="R52" s="30"/>
      <c r="S52" s="30"/>
      <c r="T52" s="108">
        <f>'OC A CONTRATAR'!C52</f>
        <v>0</v>
      </c>
      <c r="U52" s="108">
        <f>'OC A CONTRATAR'!B52</f>
        <v>0</v>
      </c>
      <c r="V52" s="108">
        <f>'OC A CONTRATAR'!D52</f>
        <v>0</v>
      </c>
      <c r="W52" s="108">
        <f>'OC A CONTRATAR'!H52</f>
        <v>0</v>
      </c>
      <c r="X52" s="108">
        <f>'OC A CONTRATAR'!G52</f>
        <v>0</v>
      </c>
      <c r="Y52" s="108">
        <f>'OC A CONTRATAR'!I52</f>
        <v>0</v>
      </c>
      <c r="Z52" s="108">
        <f>'OC A CONTRATAR'!M52</f>
        <v>0</v>
      </c>
      <c r="AA52" s="108">
        <f>'OC A CONTRATAR'!L52</f>
        <v>0</v>
      </c>
      <c r="AB52" s="108">
        <f>'OC A CONTRATAR'!N52</f>
        <v>0</v>
      </c>
      <c r="AC52" s="108">
        <f>'OC A CONTRATAR'!X52</f>
        <v>0</v>
      </c>
      <c r="AD52" s="108">
        <f>'OC A CONTRATAR'!W52</f>
        <v>0</v>
      </c>
      <c r="AE52" s="108">
        <f>'OC A CONTRATAR'!Y52</f>
        <v>0</v>
      </c>
      <c r="AF52" s="64">
        <f t="shared" si="13"/>
        <v>5419591.8363224845</v>
      </c>
      <c r="AG52" s="64">
        <f t="shared" si="14"/>
        <v>8772054.2702152375</v>
      </c>
      <c r="AH52" s="64">
        <f t="shared" si="15"/>
        <v>14191646.106537722</v>
      </c>
      <c r="AJ52">
        <f t="shared" si="16"/>
        <v>2026</v>
      </c>
      <c r="AL52" s="6">
        <f t="shared" si="8"/>
        <v>0</v>
      </c>
      <c r="AM52" s="6">
        <f t="shared" si="9"/>
        <v>0</v>
      </c>
      <c r="AN52" s="6">
        <f t="shared" si="10"/>
        <v>0</v>
      </c>
    </row>
    <row r="53" spans="1:40">
      <c r="A53" s="62">
        <v>46082</v>
      </c>
      <c r="B53" s="25">
        <v>0</v>
      </c>
      <c r="C53" s="25">
        <v>0</v>
      </c>
      <c r="D53" s="25">
        <v>0</v>
      </c>
      <c r="E53" s="26">
        <v>0</v>
      </c>
      <c r="F53" s="26">
        <v>0</v>
      </c>
      <c r="G53" s="26">
        <v>0</v>
      </c>
      <c r="H53" s="45"/>
      <c r="I53" s="45"/>
      <c r="J53" s="45"/>
      <c r="K53" s="27">
        <v>0</v>
      </c>
      <c r="L53" s="27">
        <v>0</v>
      </c>
      <c r="M53" s="27">
        <v>0</v>
      </c>
      <c r="N53" s="63">
        <f>'Contratos fora RRF'!AS53</f>
        <v>435675.31677797396</v>
      </c>
      <c r="O53" s="63">
        <f>'Contratos fora RRF'!AR53</f>
        <v>1280782.780135317</v>
      </c>
      <c r="P53" s="28">
        <f>'Contratos fora RRF'!AT53</f>
        <v>1716458.0969132909</v>
      </c>
      <c r="Q53" s="30"/>
      <c r="R53" s="30"/>
      <c r="S53" s="30"/>
      <c r="T53" s="108">
        <f>'OC A CONTRATAR'!C53</f>
        <v>0</v>
      </c>
      <c r="U53" s="108">
        <f>'OC A CONTRATAR'!B53</f>
        <v>0</v>
      </c>
      <c r="V53" s="108">
        <f>'OC A CONTRATAR'!D53</f>
        <v>0</v>
      </c>
      <c r="W53" s="108">
        <f>'OC A CONTRATAR'!H53</f>
        <v>0</v>
      </c>
      <c r="X53" s="108">
        <f>'OC A CONTRATAR'!G53</f>
        <v>0</v>
      </c>
      <c r="Y53" s="108">
        <f>'OC A CONTRATAR'!I53</f>
        <v>0</v>
      </c>
      <c r="Z53" s="108">
        <f>'OC A CONTRATAR'!M53</f>
        <v>0</v>
      </c>
      <c r="AA53" s="108">
        <f>'OC A CONTRATAR'!L53</f>
        <v>0</v>
      </c>
      <c r="AB53" s="108">
        <f>'OC A CONTRATAR'!N53</f>
        <v>0</v>
      </c>
      <c r="AC53" s="108">
        <f>'OC A CONTRATAR'!X53</f>
        <v>0</v>
      </c>
      <c r="AD53" s="108">
        <f>'OC A CONTRATAR'!W53</f>
        <v>0</v>
      </c>
      <c r="AE53" s="108">
        <f>'OC A CONTRATAR'!Y53</f>
        <v>0</v>
      </c>
      <c r="AF53" s="64">
        <f t="shared" si="13"/>
        <v>435675.31677797396</v>
      </c>
      <c r="AG53" s="64">
        <f t="shared" si="14"/>
        <v>1280782.780135317</v>
      </c>
      <c r="AH53" s="64">
        <f t="shared" si="15"/>
        <v>1716458.0969132909</v>
      </c>
      <c r="AJ53">
        <f t="shared" si="16"/>
        <v>2026</v>
      </c>
      <c r="AL53" s="6">
        <f t="shared" si="8"/>
        <v>0</v>
      </c>
      <c r="AM53" s="6">
        <f t="shared" si="9"/>
        <v>0</v>
      </c>
      <c r="AN53" s="6">
        <f t="shared" si="10"/>
        <v>0</v>
      </c>
    </row>
    <row r="54" spans="1:40">
      <c r="A54" s="62">
        <v>46113</v>
      </c>
      <c r="B54" s="25">
        <v>0</v>
      </c>
      <c r="C54" s="25">
        <v>0</v>
      </c>
      <c r="D54" s="25">
        <v>0</v>
      </c>
      <c r="E54" s="26">
        <v>0</v>
      </c>
      <c r="F54" s="26">
        <v>0</v>
      </c>
      <c r="G54" s="26">
        <v>0</v>
      </c>
      <c r="H54" s="45"/>
      <c r="I54" s="45"/>
      <c r="J54" s="45"/>
      <c r="K54" s="27">
        <v>0</v>
      </c>
      <c r="L54" s="27">
        <v>0</v>
      </c>
      <c r="M54" s="27">
        <v>0</v>
      </c>
      <c r="N54" s="63">
        <f>'Contratos fora RRF'!AS54</f>
        <v>8661767.7542007398</v>
      </c>
      <c r="O54" s="63">
        <f>'Contratos fora RRF'!AR54</f>
        <v>10289534.292223036</v>
      </c>
      <c r="P54" s="28">
        <f>'Contratos fora RRF'!AT54</f>
        <v>18951302.046423778</v>
      </c>
      <c r="Q54" s="30"/>
      <c r="R54" s="30"/>
      <c r="S54" s="30"/>
      <c r="T54" s="108">
        <f>'OC A CONTRATAR'!C54</f>
        <v>0</v>
      </c>
      <c r="U54" s="108">
        <f>'OC A CONTRATAR'!B54</f>
        <v>0</v>
      </c>
      <c r="V54" s="108">
        <f>'OC A CONTRATAR'!D54</f>
        <v>0</v>
      </c>
      <c r="W54" s="108">
        <f>'OC A CONTRATAR'!H54</f>
        <v>0</v>
      </c>
      <c r="X54" s="108">
        <f>'OC A CONTRATAR'!G54</f>
        <v>0</v>
      </c>
      <c r="Y54" s="108">
        <f>'OC A CONTRATAR'!I54</f>
        <v>0</v>
      </c>
      <c r="Z54" s="108">
        <f>'OC A CONTRATAR'!M54</f>
        <v>0</v>
      </c>
      <c r="AA54" s="108">
        <f>'OC A CONTRATAR'!L54</f>
        <v>0</v>
      </c>
      <c r="AB54" s="108">
        <f>'OC A CONTRATAR'!N54</f>
        <v>0</v>
      </c>
      <c r="AC54" s="108">
        <f>'OC A CONTRATAR'!X54</f>
        <v>0</v>
      </c>
      <c r="AD54" s="108">
        <f>'OC A CONTRATAR'!W54</f>
        <v>0</v>
      </c>
      <c r="AE54" s="108">
        <f>'OC A CONTRATAR'!Y54</f>
        <v>0</v>
      </c>
      <c r="AF54" s="64">
        <f t="shared" si="13"/>
        <v>8661767.7542007398</v>
      </c>
      <c r="AG54" s="64">
        <f t="shared" si="14"/>
        <v>10289534.292223036</v>
      </c>
      <c r="AH54" s="64">
        <f t="shared" si="15"/>
        <v>18951302.046423778</v>
      </c>
      <c r="AJ54">
        <f t="shared" si="16"/>
        <v>2026</v>
      </c>
      <c r="AL54" s="6">
        <f t="shared" si="8"/>
        <v>0</v>
      </c>
      <c r="AM54" s="6">
        <f t="shared" si="9"/>
        <v>0</v>
      </c>
      <c r="AN54" s="6">
        <f t="shared" si="10"/>
        <v>0</v>
      </c>
    </row>
    <row r="55" spans="1:40">
      <c r="A55" s="62">
        <v>46143</v>
      </c>
      <c r="B55" s="25">
        <v>0</v>
      </c>
      <c r="C55" s="25">
        <v>0</v>
      </c>
      <c r="D55" s="25">
        <v>0</v>
      </c>
      <c r="E55" s="26">
        <v>0</v>
      </c>
      <c r="F55" s="26">
        <v>0</v>
      </c>
      <c r="G55" s="26">
        <v>0</v>
      </c>
      <c r="H55" s="45"/>
      <c r="I55" s="45"/>
      <c r="J55" s="45"/>
      <c r="K55" s="27">
        <v>0</v>
      </c>
      <c r="L55" s="27">
        <v>0</v>
      </c>
      <c r="M55" s="27">
        <v>0</v>
      </c>
      <c r="N55" s="63">
        <f>'Contratos fora RRF'!AS55</f>
        <v>3511361.4469035864</v>
      </c>
      <c r="O55" s="63">
        <f>'Contratos fora RRF'!AR55</f>
        <v>13493533.036735807</v>
      </c>
      <c r="P55" s="28">
        <f>'Contratos fora RRF'!AT55</f>
        <v>17004894.483639393</v>
      </c>
      <c r="Q55" s="30"/>
      <c r="R55" s="30"/>
      <c r="S55" s="30"/>
      <c r="T55" s="108">
        <f>'OC A CONTRATAR'!C55</f>
        <v>0</v>
      </c>
      <c r="U55" s="108">
        <f>'OC A CONTRATAR'!B55</f>
        <v>0</v>
      </c>
      <c r="V55" s="108">
        <f>'OC A CONTRATAR'!D55</f>
        <v>0</v>
      </c>
      <c r="W55" s="108">
        <f>'OC A CONTRATAR'!H55</f>
        <v>0</v>
      </c>
      <c r="X55" s="108">
        <f>'OC A CONTRATAR'!G55</f>
        <v>0</v>
      </c>
      <c r="Y55" s="108">
        <f>'OC A CONTRATAR'!I55</f>
        <v>0</v>
      </c>
      <c r="Z55" s="108">
        <f>'OC A CONTRATAR'!M55</f>
        <v>0</v>
      </c>
      <c r="AA55" s="108">
        <f>'OC A CONTRATAR'!L55</f>
        <v>0</v>
      </c>
      <c r="AB55" s="108">
        <f>'OC A CONTRATAR'!N55</f>
        <v>0</v>
      </c>
      <c r="AC55" s="108">
        <f>'OC A CONTRATAR'!X55</f>
        <v>0</v>
      </c>
      <c r="AD55" s="108">
        <f>'OC A CONTRATAR'!W55</f>
        <v>0</v>
      </c>
      <c r="AE55" s="108">
        <f>'OC A CONTRATAR'!Y55</f>
        <v>0</v>
      </c>
      <c r="AF55" s="64">
        <f t="shared" si="13"/>
        <v>3511361.4469035864</v>
      </c>
      <c r="AG55" s="64">
        <f t="shared" si="14"/>
        <v>13493533.036735807</v>
      </c>
      <c r="AH55" s="64">
        <f t="shared" si="15"/>
        <v>17004894.483639393</v>
      </c>
      <c r="AJ55">
        <f t="shared" si="16"/>
        <v>2026</v>
      </c>
      <c r="AL55" s="6">
        <f t="shared" si="8"/>
        <v>0</v>
      </c>
      <c r="AM55" s="6">
        <f t="shared" si="9"/>
        <v>0</v>
      </c>
      <c r="AN55" s="6">
        <f t="shared" si="10"/>
        <v>0</v>
      </c>
    </row>
    <row r="56" spans="1:40">
      <c r="A56" s="62">
        <v>46174</v>
      </c>
      <c r="B56" s="25">
        <v>0</v>
      </c>
      <c r="C56" s="25">
        <v>0</v>
      </c>
      <c r="D56" s="25">
        <v>0</v>
      </c>
      <c r="E56" s="26">
        <v>0</v>
      </c>
      <c r="F56" s="26">
        <v>0</v>
      </c>
      <c r="G56" s="26">
        <v>0</v>
      </c>
      <c r="H56" s="45"/>
      <c r="I56" s="45"/>
      <c r="J56" s="45"/>
      <c r="K56" s="27">
        <v>0</v>
      </c>
      <c r="L56" s="27">
        <v>0</v>
      </c>
      <c r="M56" s="27">
        <v>0</v>
      </c>
      <c r="N56" s="63">
        <f>'Contratos fora RRF'!AS56</f>
        <v>507119.96895744704</v>
      </c>
      <c r="O56" s="63">
        <f>'Contratos fora RRF'!AR56</f>
        <v>1307313.5612007559</v>
      </c>
      <c r="P56" s="28">
        <f>'Contratos fora RRF'!AT56</f>
        <v>1814433.5301582029</v>
      </c>
      <c r="Q56" s="30"/>
      <c r="R56" s="30"/>
      <c r="S56" s="30"/>
      <c r="T56" s="108">
        <f>'OC A CONTRATAR'!C56</f>
        <v>0</v>
      </c>
      <c r="U56" s="108">
        <f>'OC A CONTRATAR'!B56</f>
        <v>0</v>
      </c>
      <c r="V56" s="108">
        <f>'OC A CONTRATAR'!D56</f>
        <v>0</v>
      </c>
      <c r="W56" s="108">
        <f>'OC A CONTRATAR'!H56</f>
        <v>574551.16135417717</v>
      </c>
      <c r="X56" s="108">
        <f>'OC A CONTRATAR'!G56</f>
        <v>0</v>
      </c>
      <c r="Y56" s="108">
        <f>'OC A CONTRATAR'!I56</f>
        <v>574551.16135417717</v>
      </c>
      <c r="Z56" s="108">
        <f>'OC A CONTRATAR'!M56</f>
        <v>44551567.75888367</v>
      </c>
      <c r="AA56" s="108">
        <f>'OC A CONTRATAR'!L56</f>
        <v>0</v>
      </c>
      <c r="AB56" s="108">
        <f>'OC A CONTRATAR'!N56</f>
        <v>44551567.75888367</v>
      </c>
      <c r="AC56" s="108">
        <f>'OC A CONTRATAR'!X56</f>
        <v>138054140.559239</v>
      </c>
      <c r="AD56" s="108">
        <f>'OC A CONTRATAR'!W56</f>
        <v>0</v>
      </c>
      <c r="AE56" s="108">
        <f>'OC A CONTRATAR'!Y56</f>
        <v>138054140.559239</v>
      </c>
      <c r="AF56" s="64">
        <f t="shared" si="13"/>
        <v>183687379.44843429</v>
      </c>
      <c r="AG56" s="64">
        <f t="shared" si="14"/>
        <v>1307313.5612007559</v>
      </c>
      <c r="AH56" s="64">
        <f t="shared" si="15"/>
        <v>184994693.00963503</v>
      </c>
      <c r="AJ56">
        <f t="shared" si="16"/>
        <v>2026</v>
      </c>
      <c r="AL56" s="6">
        <f t="shared" si="8"/>
        <v>0</v>
      </c>
      <c r="AM56" s="6">
        <f t="shared" si="9"/>
        <v>0</v>
      </c>
      <c r="AN56" s="6">
        <f t="shared" si="10"/>
        <v>0</v>
      </c>
    </row>
    <row r="57" spans="1:40">
      <c r="A57" s="62">
        <v>46204</v>
      </c>
      <c r="B57" s="25">
        <v>0</v>
      </c>
      <c r="C57" s="25">
        <v>0</v>
      </c>
      <c r="D57" s="25">
        <v>0</v>
      </c>
      <c r="E57" s="26">
        <v>0</v>
      </c>
      <c r="F57" s="26">
        <v>0</v>
      </c>
      <c r="G57" s="26">
        <v>0</v>
      </c>
      <c r="H57" s="45"/>
      <c r="I57" s="45"/>
      <c r="J57" s="45"/>
      <c r="K57" s="27">
        <v>0</v>
      </c>
      <c r="L57" s="27">
        <v>0</v>
      </c>
      <c r="M57" s="27">
        <v>0</v>
      </c>
      <c r="N57" s="63">
        <f>'Contratos fora RRF'!AS57</f>
        <v>70673224.819149658</v>
      </c>
      <c r="O57" s="63">
        <f>'Contratos fora RRF'!AR57</f>
        <v>1316534.5831932779</v>
      </c>
      <c r="P57" s="28">
        <f>'Contratos fora RRF'!AT57</f>
        <v>71989759.402342916</v>
      </c>
      <c r="Q57" s="30"/>
      <c r="R57" s="30"/>
      <c r="S57" s="30"/>
      <c r="T57" s="108">
        <f>'OC A CONTRATAR'!C57</f>
        <v>0</v>
      </c>
      <c r="U57" s="108">
        <f>'OC A CONTRATAR'!B57</f>
        <v>0</v>
      </c>
      <c r="V57" s="108">
        <f>'OC A CONTRATAR'!D57</f>
        <v>0</v>
      </c>
      <c r="W57" s="108">
        <f>'OC A CONTRATAR'!H57</f>
        <v>0</v>
      </c>
      <c r="X57" s="108">
        <f>'OC A CONTRATAR'!G57</f>
        <v>0</v>
      </c>
      <c r="Y57" s="108">
        <f>'OC A CONTRATAR'!I57</f>
        <v>0</v>
      </c>
      <c r="Z57" s="108">
        <f>'OC A CONTRATAR'!M57</f>
        <v>0</v>
      </c>
      <c r="AA57" s="108">
        <f>'OC A CONTRATAR'!L57</f>
        <v>0</v>
      </c>
      <c r="AB57" s="108">
        <f>'OC A CONTRATAR'!N57</f>
        <v>0</v>
      </c>
      <c r="AC57" s="108">
        <f>'OC A CONTRATAR'!X57</f>
        <v>0</v>
      </c>
      <c r="AD57" s="108">
        <f>'OC A CONTRATAR'!W57</f>
        <v>0</v>
      </c>
      <c r="AE57" s="108">
        <f>'OC A CONTRATAR'!Y57</f>
        <v>0</v>
      </c>
      <c r="AF57" s="64">
        <f t="shared" si="13"/>
        <v>70673224.819149658</v>
      </c>
      <c r="AG57" s="64">
        <f t="shared" si="14"/>
        <v>1316534.5831932779</v>
      </c>
      <c r="AH57" s="64">
        <f t="shared" si="15"/>
        <v>71989759.402342916</v>
      </c>
      <c r="AJ57">
        <f t="shared" si="16"/>
        <v>2026</v>
      </c>
      <c r="AL57" s="6">
        <f t="shared" si="8"/>
        <v>0</v>
      </c>
      <c r="AM57" s="6">
        <f t="shared" si="9"/>
        <v>0</v>
      </c>
      <c r="AN57" s="6">
        <f t="shared" si="10"/>
        <v>0</v>
      </c>
    </row>
    <row r="58" spans="1:40">
      <c r="A58" s="62">
        <v>46235</v>
      </c>
      <c r="B58" s="25">
        <v>0</v>
      </c>
      <c r="C58" s="25">
        <v>0</v>
      </c>
      <c r="D58" s="25">
        <v>0</v>
      </c>
      <c r="E58" s="26">
        <v>0</v>
      </c>
      <c r="F58" s="26">
        <v>0</v>
      </c>
      <c r="G58" s="26">
        <v>0</v>
      </c>
      <c r="H58" s="45"/>
      <c r="I58" s="45"/>
      <c r="J58" s="45"/>
      <c r="K58" s="27">
        <v>0</v>
      </c>
      <c r="L58" s="27">
        <v>0</v>
      </c>
      <c r="M58" s="27">
        <v>0</v>
      </c>
      <c r="N58" s="63">
        <f>'Contratos fora RRF'!AS58</f>
        <v>5055042.0634101126</v>
      </c>
      <c r="O58" s="63">
        <f>'Contratos fora RRF'!AR58</f>
        <v>8825674.1344169956</v>
      </c>
      <c r="P58" s="28">
        <f>'Contratos fora RRF'!AT58</f>
        <v>13880716.19782711</v>
      </c>
      <c r="Q58" s="30"/>
      <c r="R58" s="30"/>
      <c r="S58" s="30"/>
      <c r="T58" s="108">
        <f>'OC A CONTRATAR'!C58</f>
        <v>0</v>
      </c>
      <c r="U58" s="108">
        <f>'OC A CONTRATAR'!B58</f>
        <v>0</v>
      </c>
      <c r="V58" s="108">
        <f>'OC A CONTRATAR'!D58</f>
        <v>0</v>
      </c>
      <c r="W58" s="108">
        <f>'OC A CONTRATAR'!H58</f>
        <v>0</v>
      </c>
      <c r="X58" s="108">
        <f>'OC A CONTRATAR'!G58</f>
        <v>0</v>
      </c>
      <c r="Y58" s="108">
        <f>'OC A CONTRATAR'!I58</f>
        <v>0</v>
      </c>
      <c r="Z58" s="108">
        <f>'OC A CONTRATAR'!M58</f>
        <v>0</v>
      </c>
      <c r="AA58" s="108">
        <f>'OC A CONTRATAR'!L58</f>
        <v>0</v>
      </c>
      <c r="AB58" s="108">
        <f>'OC A CONTRATAR'!N58</f>
        <v>0</v>
      </c>
      <c r="AC58" s="108">
        <f>'OC A CONTRATAR'!X58</f>
        <v>0</v>
      </c>
      <c r="AD58" s="108">
        <f>'OC A CONTRATAR'!W58</f>
        <v>0</v>
      </c>
      <c r="AE58" s="108">
        <f>'OC A CONTRATAR'!Y58</f>
        <v>0</v>
      </c>
      <c r="AF58" s="64">
        <f t="shared" si="13"/>
        <v>5055042.0634101126</v>
      </c>
      <c r="AG58" s="64">
        <f t="shared" si="14"/>
        <v>8825674.1344169956</v>
      </c>
      <c r="AH58" s="64">
        <f t="shared" si="15"/>
        <v>13880716.19782711</v>
      </c>
      <c r="AJ58">
        <f t="shared" si="16"/>
        <v>2026</v>
      </c>
      <c r="AL58" s="6">
        <f t="shared" si="8"/>
        <v>0</v>
      </c>
      <c r="AM58" s="6">
        <f t="shared" si="9"/>
        <v>0</v>
      </c>
      <c r="AN58" s="6">
        <f t="shared" si="10"/>
        <v>0</v>
      </c>
    </row>
    <row r="59" spans="1:40">
      <c r="A59" s="62">
        <v>46266</v>
      </c>
      <c r="B59" s="25">
        <v>0</v>
      </c>
      <c r="C59" s="25">
        <v>0</v>
      </c>
      <c r="D59" s="25">
        <v>0</v>
      </c>
      <c r="E59" s="26">
        <v>0</v>
      </c>
      <c r="F59" s="26">
        <v>0</v>
      </c>
      <c r="G59" s="26">
        <v>0</v>
      </c>
      <c r="H59" s="45"/>
      <c r="I59" s="45"/>
      <c r="J59" s="45"/>
      <c r="K59" s="27">
        <v>0</v>
      </c>
      <c r="L59" s="27">
        <v>0</v>
      </c>
      <c r="M59" s="27">
        <v>0</v>
      </c>
      <c r="N59" s="63">
        <f>'Contratos fora RRF'!AS59</f>
        <v>462987.7116062509</v>
      </c>
      <c r="O59" s="63">
        <f>'Contratos fora RRF'!AR59</f>
        <v>1334882.1471815081</v>
      </c>
      <c r="P59" s="28">
        <f>'Contratos fora RRF'!AT59</f>
        <v>1797869.8587877592</v>
      </c>
      <c r="Q59" s="30"/>
      <c r="R59" s="30"/>
      <c r="S59" s="30"/>
      <c r="T59" s="108">
        <f>'OC A CONTRATAR'!C59</f>
        <v>0</v>
      </c>
      <c r="U59" s="108">
        <f>'OC A CONTRATAR'!B59</f>
        <v>0</v>
      </c>
      <c r="V59" s="108">
        <f>'OC A CONTRATAR'!D59</f>
        <v>0</v>
      </c>
      <c r="W59" s="108">
        <f>'OC A CONTRATAR'!H59</f>
        <v>0</v>
      </c>
      <c r="X59" s="108">
        <f>'OC A CONTRATAR'!G59</f>
        <v>0</v>
      </c>
      <c r="Y59" s="108">
        <f>'OC A CONTRATAR'!I59</f>
        <v>0</v>
      </c>
      <c r="Z59" s="108">
        <f>'OC A CONTRATAR'!M59</f>
        <v>0</v>
      </c>
      <c r="AA59" s="108">
        <f>'OC A CONTRATAR'!L59</f>
        <v>0</v>
      </c>
      <c r="AB59" s="108">
        <f>'OC A CONTRATAR'!N59</f>
        <v>0</v>
      </c>
      <c r="AC59" s="108">
        <f>'OC A CONTRATAR'!X59</f>
        <v>0</v>
      </c>
      <c r="AD59" s="108">
        <f>'OC A CONTRATAR'!W59</f>
        <v>0</v>
      </c>
      <c r="AE59" s="108">
        <f>'OC A CONTRATAR'!Y59</f>
        <v>0</v>
      </c>
      <c r="AF59" s="64">
        <f t="shared" si="13"/>
        <v>462987.7116062509</v>
      </c>
      <c r="AG59" s="64">
        <f t="shared" si="14"/>
        <v>1334882.1471815081</v>
      </c>
      <c r="AH59" s="64">
        <f t="shared" si="15"/>
        <v>1797869.8587877592</v>
      </c>
      <c r="AJ59">
        <f t="shared" si="16"/>
        <v>2026</v>
      </c>
      <c r="AL59" s="6">
        <f t="shared" si="8"/>
        <v>0</v>
      </c>
      <c r="AM59" s="6">
        <f t="shared" si="9"/>
        <v>0</v>
      </c>
      <c r="AN59" s="6">
        <f t="shared" si="10"/>
        <v>0</v>
      </c>
    </row>
    <row r="60" spans="1:40">
      <c r="A60" s="62">
        <v>46296</v>
      </c>
      <c r="B60" s="25">
        <v>0</v>
      </c>
      <c r="C60" s="25">
        <v>0</v>
      </c>
      <c r="D60" s="25">
        <v>0</v>
      </c>
      <c r="E60" s="26">
        <v>0</v>
      </c>
      <c r="F60" s="26">
        <v>0</v>
      </c>
      <c r="G60" s="26">
        <v>0</v>
      </c>
      <c r="H60" s="45"/>
      <c r="I60" s="45"/>
      <c r="J60" s="45"/>
      <c r="K60" s="27">
        <v>0</v>
      </c>
      <c r="L60" s="27">
        <v>0</v>
      </c>
      <c r="M60" s="27">
        <v>0</v>
      </c>
      <c r="N60" s="63">
        <f>'Contratos fora RRF'!AS60</f>
        <v>8376979.7781328307</v>
      </c>
      <c r="O60" s="63">
        <f>'Contratos fora RRF'!AR60</f>
        <v>10344170.205061091</v>
      </c>
      <c r="P60" s="28">
        <f>'Contratos fora RRF'!AT60</f>
        <v>18721149.983193919</v>
      </c>
      <c r="Q60" s="30"/>
      <c r="R60" s="30"/>
      <c r="S60" s="30"/>
      <c r="T60" s="108">
        <f>'OC A CONTRATAR'!C60</f>
        <v>0</v>
      </c>
      <c r="U60" s="108">
        <f>'OC A CONTRATAR'!B60</f>
        <v>0</v>
      </c>
      <c r="V60" s="108">
        <f>'OC A CONTRATAR'!D60</f>
        <v>0</v>
      </c>
      <c r="W60" s="108">
        <f>'OC A CONTRATAR'!H60</f>
        <v>0</v>
      </c>
      <c r="X60" s="108">
        <f>'OC A CONTRATAR'!G60</f>
        <v>0</v>
      </c>
      <c r="Y60" s="108">
        <f>'OC A CONTRATAR'!I60</f>
        <v>0</v>
      </c>
      <c r="Z60" s="108">
        <f>'OC A CONTRATAR'!M60</f>
        <v>0</v>
      </c>
      <c r="AA60" s="108">
        <f>'OC A CONTRATAR'!L60</f>
        <v>0</v>
      </c>
      <c r="AB60" s="108">
        <f>'OC A CONTRATAR'!N60</f>
        <v>0</v>
      </c>
      <c r="AC60" s="108">
        <f>'OC A CONTRATAR'!X60</f>
        <v>0</v>
      </c>
      <c r="AD60" s="108">
        <f>'OC A CONTRATAR'!W60</f>
        <v>0</v>
      </c>
      <c r="AE60" s="108">
        <f>'OC A CONTRATAR'!Y60</f>
        <v>0</v>
      </c>
      <c r="AF60" s="64">
        <f t="shared" si="13"/>
        <v>8376979.7781328307</v>
      </c>
      <c r="AG60" s="64">
        <f t="shared" si="14"/>
        <v>10344170.205061091</v>
      </c>
      <c r="AH60" s="64">
        <f t="shared" si="15"/>
        <v>18721149.983193919</v>
      </c>
      <c r="AJ60">
        <f t="shared" si="16"/>
        <v>2026</v>
      </c>
      <c r="AL60" s="6">
        <f t="shared" si="8"/>
        <v>0</v>
      </c>
      <c r="AM60" s="6">
        <f t="shared" si="9"/>
        <v>0</v>
      </c>
      <c r="AN60" s="6">
        <f t="shared" si="10"/>
        <v>0</v>
      </c>
    </row>
    <row r="61" spans="1:40">
      <c r="A61" s="62">
        <v>46327</v>
      </c>
      <c r="B61" s="25">
        <v>0</v>
      </c>
      <c r="C61" s="25">
        <v>0</v>
      </c>
      <c r="D61" s="25">
        <v>0</v>
      </c>
      <c r="E61" s="26">
        <v>0</v>
      </c>
      <c r="F61" s="26">
        <v>0</v>
      </c>
      <c r="G61" s="26">
        <v>0</v>
      </c>
      <c r="H61" s="45"/>
      <c r="I61" s="45"/>
      <c r="J61" s="45"/>
      <c r="K61" s="27">
        <v>0</v>
      </c>
      <c r="L61" s="27">
        <v>0</v>
      </c>
      <c r="M61" s="27">
        <v>0</v>
      </c>
      <c r="N61" s="63">
        <f>'Contratos fora RRF'!AS61</f>
        <v>3258326.1495276815</v>
      </c>
      <c r="O61" s="63">
        <f>'Contratos fora RRF'!AR61</f>
        <v>13548627.728915984</v>
      </c>
      <c r="P61" s="28">
        <f>'Contratos fora RRF'!AT61</f>
        <v>16806953.878443666</v>
      </c>
      <c r="Q61" s="30"/>
      <c r="R61" s="30"/>
      <c r="S61" s="30"/>
      <c r="T61" s="108">
        <f>'OC A CONTRATAR'!C61</f>
        <v>0</v>
      </c>
      <c r="U61" s="108">
        <f>'OC A CONTRATAR'!B61</f>
        <v>0</v>
      </c>
      <c r="V61" s="108">
        <f>'OC A CONTRATAR'!D61</f>
        <v>0</v>
      </c>
      <c r="W61" s="108">
        <f>'OC A CONTRATAR'!H61</f>
        <v>0</v>
      </c>
      <c r="X61" s="108">
        <f>'OC A CONTRATAR'!G61</f>
        <v>0</v>
      </c>
      <c r="Y61" s="108">
        <f>'OC A CONTRATAR'!I61</f>
        <v>0</v>
      </c>
      <c r="Z61" s="108">
        <f>'OC A CONTRATAR'!M61</f>
        <v>0</v>
      </c>
      <c r="AA61" s="108">
        <f>'OC A CONTRATAR'!L61</f>
        <v>0</v>
      </c>
      <c r="AB61" s="108">
        <f>'OC A CONTRATAR'!N61</f>
        <v>0</v>
      </c>
      <c r="AC61" s="108">
        <f>'OC A CONTRATAR'!X61</f>
        <v>0</v>
      </c>
      <c r="AD61" s="108">
        <f>'OC A CONTRATAR'!W61</f>
        <v>0</v>
      </c>
      <c r="AE61" s="108">
        <f>'OC A CONTRATAR'!Y61</f>
        <v>0</v>
      </c>
      <c r="AF61" s="64">
        <f t="shared" si="13"/>
        <v>3258326.1495276815</v>
      </c>
      <c r="AG61" s="64">
        <f t="shared" si="14"/>
        <v>13548627.728915984</v>
      </c>
      <c r="AH61" s="64">
        <f t="shared" si="15"/>
        <v>16806953.878443666</v>
      </c>
      <c r="AJ61">
        <f t="shared" si="16"/>
        <v>2026</v>
      </c>
      <c r="AL61" s="6">
        <f t="shared" si="8"/>
        <v>0</v>
      </c>
      <c r="AM61" s="6">
        <f t="shared" si="9"/>
        <v>0</v>
      </c>
      <c r="AN61" s="6">
        <f t="shared" si="10"/>
        <v>0</v>
      </c>
    </row>
    <row r="62" spans="1:40">
      <c r="A62" s="62">
        <v>46357</v>
      </c>
      <c r="B62" s="25">
        <v>0</v>
      </c>
      <c r="C62" s="25">
        <v>0</v>
      </c>
      <c r="D62" s="25">
        <v>0</v>
      </c>
      <c r="E62" s="26">
        <v>0</v>
      </c>
      <c r="F62" s="26">
        <v>0</v>
      </c>
      <c r="G62" s="26">
        <v>0</v>
      </c>
      <c r="H62" s="45"/>
      <c r="I62" s="45"/>
      <c r="J62" s="45"/>
      <c r="K62" s="27">
        <v>0</v>
      </c>
      <c r="L62" s="27">
        <v>0</v>
      </c>
      <c r="M62" s="27">
        <v>0</v>
      </c>
      <c r="N62" s="63">
        <f>'Contratos fora RRF'!AS62</f>
        <v>450911.50761282101</v>
      </c>
      <c r="O62" s="63">
        <f>'Contratos fora RRF'!AR62</f>
        <v>1362954.922786684</v>
      </c>
      <c r="P62" s="28">
        <f>'Contratos fora RRF'!AT62</f>
        <v>1813866.430399505</v>
      </c>
      <c r="Q62" s="30"/>
      <c r="R62" s="30"/>
      <c r="S62" s="30"/>
      <c r="T62" s="108">
        <f>'OC A CONTRATAR'!C62</f>
        <v>7424640.5341754686</v>
      </c>
      <c r="U62" s="108">
        <f>'OC A CONTRATAR'!B62</f>
        <v>0</v>
      </c>
      <c r="V62" s="108">
        <f>'OC A CONTRATAR'!D62</f>
        <v>7424640.5341754686</v>
      </c>
      <c r="W62" s="108">
        <f>'OC A CONTRATAR'!H62</f>
        <v>559835.70129368559</v>
      </c>
      <c r="X62" s="108">
        <f>'OC A CONTRATAR'!G62</f>
        <v>0</v>
      </c>
      <c r="Y62" s="108">
        <f>'OC A CONTRATAR'!I62</f>
        <v>559835.70129368559</v>
      </c>
      <c r="Z62" s="108">
        <f>'OC A CONTRATAR'!M62</f>
        <v>44406182.211046942</v>
      </c>
      <c r="AA62" s="108">
        <f>'OC A CONTRATAR'!L62</f>
        <v>0</v>
      </c>
      <c r="AB62" s="108">
        <f>'OC A CONTRATAR'!N62</f>
        <v>44406182.211046942</v>
      </c>
      <c r="AC62" s="108">
        <f>'OC A CONTRATAR'!X62</f>
        <v>143044900.39665699</v>
      </c>
      <c r="AD62" s="108">
        <f>'OC A CONTRATAR'!W62</f>
        <v>0</v>
      </c>
      <c r="AE62" s="108">
        <f>'OC A CONTRATAR'!Y62</f>
        <v>143044900.39665699</v>
      </c>
      <c r="AF62" s="64">
        <f t="shared" si="13"/>
        <v>195886470.35078591</v>
      </c>
      <c r="AG62" s="64">
        <f t="shared" si="14"/>
        <v>1362954.922786684</v>
      </c>
      <c r="AH62" s="64">
        <f t="shared" si="15"/>
        <v>197249425.27357259</v>
      </c>
      <c r="AJ62">
        <f t="shared" si="16"/>
        <v>2026</v>
      </c>
      <c r="AL62" s="6">
        <f t="shared" si="8"/>
        <v>0</v>
      </c>
      <c r="AM62" s="6">
        <f t="shared" si="9"/>
        <v>0</v>
      </c>
      <c r="AN62" s="6">
        <f t="shared" si="10"/>
        <v>0</v>
      </c>
    </row>
    <row r="63" spans="1:40">
      <c r="A63" s="62">
        <v>46388</v>
      </c>
      <c r="B63" s="25">
        <v>0</v>
      </c>
      <c r="C63" s="25">
        <v>0</v>
      </c>
      <c r="D63" s="25">
        <v>0</v>
      </c>
      <c r="E63" s="26">
        <v>0</v>
      </c>
      <c r="F63" s="26">
        <v>0</v>
      </c>
      <c r="G63" s="26">
        <v>0</v>
      </c>
      <c r="H63" s="45"/>
      <c r="I63" s="45"/>
      <c r="J63" s="45"/>
      <c r="K63" s="27">
        <v>0</v>
      </c>
      <c r="L63" s="27">
        <v>0</v>
      </c>
      <c r="M63" s="27">
        <v>0</v>
      </c>
      <c r="N63" s="63">
        <f>'Contratos fora RRF'!AS63</f>
        <v>68069252.534810364</v>
      </c>
      <c r="O63" s="63">
        <f>'Contratos fora RRF'!AR63</f>
        <v>69487899.197866157</v>
      </c>
      <c r="P63" s="28">
        <f>'Contratos fora RRF'!AT63</f>
        <v>137557151.73267651</v>
      </c>
      <c r="Q63" s="30"/>
      <c r="R63" s="30"/>
      <c r="S63" s="30"/>
      <c r="T63" s="108">
        <f>'OC A CONTRATAR'!C63</f>
        <v>0</v>
      </c>
      <c r="U63" s="108">
        <f>'OC A CONTRATAR'!B63</f>
        <v>0</v>
      </c>
      <c r="V63" s="108">
        <f>'OC A CONTRATAR'!D63</f>
        <v>0</v>
      </c>
      <c r="W63" s="108">
        <f>'OC A CONTRATAR'!H63</f>
        <v>0</v>
      </c>
      <c r="X63" s="108">
        <f>'OC A CONTRATAR'!G63</f>
        <v>0</v>
      </c>
      <c r="Y63" s="108">
        <f>'OC A CONTRATAR'!I63</f>
        <v>0</v>
      </c>
      <c r="Z63" s="108">
        <f>'OC A CONTRATAR'!M63</f>
        <v>0</v>
      </c>
      <c r="AA63" s="108">
        <f>'OC A CONTRATAR'!L63</f>
        <v>0</v>
      </c>
      <c r="AB63" s="108">
        <f>'OC A CONTRATAR'!N63</f>
        <v>0</v>
      </c>
      <c r="AC63" s="108">
        <f>'OC A CONTRATAR'!X63</f>
        <v>0</v>
      </c>
      <c r="AD63" s="108">
        <f>'OC A CONTRATAR'!W63</f>
        <v>0</v>
      </c>
      <c r="AE63" s="108">
        <f>'OC A CONTRATAR'!Y63</f>
        <v>0</v>
      </c>
      <c r="AF63" s="64">
        <f t="shared" si="13"/>
        <v>68069252.534810364</v>
      </c>
      <c r="AG63" s="64">
        <f t="shared" si="14"/>
        <v>69487899.197866157</v>
      </c>
      <c r="AH63" s="64">
        <f t="shared" si="15"/>
        <v>137557151.73267651</v>
      </c>
      <c r="AJ63">
        <f t="shared" si="16"/>
        <v>2027</v>
      </c>
      <c r="AL63" s="6">
        <f t="shared" si="8"/>
        <v>0</v>
      </c>
      <c r="AM63" s="6">
        <f t="shared" si="9"/>
        <v>0</v>
      </c>
      <c r="AN63" s="6">
        <f t="shared" si="10"/>
        <v>0</v>
      </c>
    </row>
    <row r="64" spans="1:40">
      <c r="A64" s="62">
        <v>46419</v>
      </c>
      <c r="B64" s="25">
        <v>0</v>
      </c>
      <c r="C64" s="25">
        <v>0</v>
      </c>
      <c r="D64" s="25">
        <v>0</v>
      </c>
      <c r="E64" s="26">
        <v>0</v>
      </c>
      <c r="F64" s="26">
        <v>0</v>
      </c>
      <c r="G64" s="26">
        <v>0</v>
      </c>
      <c r="H64" s="45"/>
      <c r="I64" s="45"/>
      <c r="J64" s="45"/>
      <c r="K64" s="27">
        <v>0</v>
      </c>
      <c r="L64" s="27">
        <v>0</v>
      </c>
      <c r="M64" s="27">
        <v>0</v>
      </c>
      <c r="N64" s="63">
        <f>'Contratos fora RRF'!AS64</f>
        <v>4856489.0921208141</v>
      </c>
      <c r="O64" s="63">
        <f>'Contratos fora RRF'!AR64</f>
        <v>8867103.597835036</v>
      </c>
      <c r="P64" s="28">
        <f>'Contratos fora RRF'!AT64</f>
        <v>13723592.689955847</v>
      </c>
      <c r="Q64" s="30"/>
      <c r="R64" s="30"/>
      <c r="S64" s="30"/>
      <c r="T64" s="108">
        <f>'OC A CONTRATAR'!C64</f>
        <v>0</v>
      </c>
      <c r="U64" s="108">
        <f>'OC A CONTRATAR'!B64</f>
        <v>0</v>
      </c>
      <c r="V64" s="108">
        <f>'OC A CONTRATAR'!D64</f>
        <v>0</v>
      </c>
      <c r="W64" s="108">
        <f>'OC A CONTRATAR'!H64</f>
        <v>0</v>
      </c>
      <c r="X64" s="108">
        <f>'OC A CONTRATAR'!G64</f>
        <v>0</v>
      </c>
      <c r="Y64" s="108">
        <f>'OC A CONTRATAR'!I64</f>
        <v>0</v>
      </c>
      <c r="Z64" s="108">
        <f>'OC A CONTRATAR'!M64</f>
        <v>0</v>
      </c>
      <c r="AA64" s="108">
        <f>'OC A CONTRATAR'!L64</f>
        <v>0</v>
      </c>
      <c r="AB64" s="108">
        <f>'OC A CONTRATAR'!N64</f>
        <v>0</v>
      </c>
      <c r="AC64" s="108">
        <f>'OC A CONTRATAR'!X64</f>
        <v>0</v>
      </c>
      <c r="AD64" s="108">
        <f>'OC A CONTRATAR'!W64</f>
        <v>0</v>
      </c>
      <c r="AE64" s="108">
        <f>'OC A CONTRATAR'!Y64</f>
        <v>0</v>
      </c>
      <c r="AF64" s="64">
        <f t="shared" si="13"/>
        <v>4856489.0921208141</v>
      </c>
      <c r="AG64" s="64">
        <f t="shared" si="14"/>
        <v>8867103.597835036</v>
      </c>
      <c r="AH64" s="64">
        <f t="shared" si="15"/>
        <v>13723592.689955847</v>
      </c>
      <c r="AJ64">
        <f t="shared" si="16"/>
        <v>2027</v>
      </c>
      <c r="AL64" s="6">
        <f t="shared" si="8"/>
        <v>0</v>
      </c>
      <c r="AM64" s="6">
        <f t="shared" si="9"/>
        <v>0</v>
      </c>
      <c r="AN64" s="6">
        <f t="shared" si="10"/>
        <v>0</v>
      </c>
    </row>
    <row r="65" spans="1:40">
      <c r="A65" s="62">
        <v>46447</v>
      </c>
      <c r="B65" s="25">
        <v>0</v>
      </c>
      <c r="C65" s="25">
        <v>0</v>
      </c>
      <c r="D65" s="25">
        <v>0</v>
      </c>
      <c r="E65" s="26">
        <v>0</v>
      </c>
      <c r="F65" s="26">
        <v>0</v>
      </c>
      <c r="G65" s="26">
        <v>0</v>
      </c>
      <c r="H65" s="45"/>
      <c r="I65" s="45"/>
      <c r="J65" s="45"/>
      <c r="K65" s="27">
        <v>0</v>
      </c>
      <c r="L65" s="27">
        <v>0</v>
      </c>
      <c r="M65" s="27">
        <v>0</v>
      </c>
      <c r="N65" s="63">
        <f>'Contratos fora RRF'!AS65</f>
        <v>422553.429132213</v>
      </c>
      <c r="O65" s="63">
        <f>'Contratos fora RRF'!AR65</f>
        <v>1391403.594621998</v>
      </c>
      <c r="P65" s="28">
        <f>'Contratos fora RRF'!AT65</f>
        <v>1813957.0237542111</v>
      </c>
      <c r="Q65" s="30"/>
      <c r="R65" s="30"/>
      <c r="S65" s="30"/>
      <c r="T65" s="108">
        <f>'OC A CONTRATAR'!C65</f>
        <v>0</v>
      </c>
      <c r="U65" s="108">
        <f>'OC A CONTRATAR'!B65</f>
        <v>0</v>
      </c>
      <c r="V65" s="108">
        <f>'OC A CONTRATAR'!D65</f>
        <v>0</v>
      </c>
      <c r="W65" s="108">
        <f>'OC A CONTRATAR'!H65</f>
        <v>0</v>
      </c>
      <c r="X65" s="108">
        <f>'OC A CONTRATAR'!G65</f>
        <v>0</v>
      </c>
      <c r="Y65" s="108">
        <f>'OC A CONTRATAR'!I65</f>
        <v>0</v>
      </c>
      <c r="Z65" s="108">
        <f>'OC A CONTRATAR'!M65</f>
        <v>0</v>
      </c>
      <c r="AA65" s="108">
        <f>'OC A CONTRATAR'!L65</f>
        <v>0</v>
      </c>
      <c r="AB65" s="108">
        <f>'OC A CONTRATAR'!N65</f>
        <v>0</v>
      </c>
      <c r="AC65" s="108">
        <f>'OC A CONTRATAR'!X65</f>
        <v>0</v>
      </c>
      <c r="AD65" s="108">
        <f>'OC A CONTRATAR'!W65</f>
        <v>0</v>
      </c>
      <c r="AE65" s="108">
        <f>'OC A CONTRATAR'!Y65</f>
        <v>0</v>
      </c>
      <c r="AF65" s="64">
        <f t="shared" si="13"/>
        <v>422553.429132213</v>
      </c>
      <c r="AG65" s="64">
        <f t="shared" si="14"/>
        <v>1391403.594621998</v>
      </c>
      <c r="AH65" s="64">
        <f t="shared" si="15"/>
        <v>1813957.0237542111</v>
      </c>
      <c r="AJ65">
        <f t="shared" si="16"/>
        <v>2027</v>
      </c>
      <c r="AL65" s="6">
        <f t="shared" si="8"/>
        <v>0</v>
      </c>
      <c r="AM65" s="6">
        <f t="shared" si="9"/>
        <v>0</v>
      </c>
      <c r="AN65" s="6">
        <f t="shared" si="10"/>
        <v>0</v>
      </c>
    </row>
    <row r="66" spans="1:40">
      <c r="A66" s="62">
        <v>46478</v>
      </c>
      <c r="B66" s="25">
        <v>0</v>
      </c>
      <c r="C66" s="25">
        <v>0</v>
      </c>
      <c r="D66" s="25">
        <v>0</v>
      </c>
      <c r="E66" s="26">
        <v>0</v>
      </c>
      <c r="F66" s="26">
        <v>0</v>
      </c>
      <c r="G66" s="26">
        <v>0</v>
      </c>
      <c r="H66" s="45"/>
      <c r="I66" s="45"/>
      <c r="J66" s="45"/>
      <c r="K66" s="27">
        <v>0</v>
      </c>
      <c r="L66" s="27">
        <v>0</v>
      </c>
      <c r="M66" s="27">
        <v>0</v>
      </c>
      <c r="N66" s="63">
        <f>'Contratos fora RRF'!AS66</f>
        <v>8043414.200209816</v>
      </c>
      <c r="O66" s="63">
        <f>'Contratos fora RRF'!AR66</f>
        <v>10366109.786939688</v>
      </c>
      <c r="P66" s="28">
        <f>'Contratos fora RRF'!AT66</f>
        <v>18409523.987149503</v>
      </c>
      <c r="Q66" s="30"/>
      <c r="R66" s="30"/>
      <c r="S66" s="30"/>
      <c r="T66" s="108">
        <f>'OC A CONTRATAR'!C66</f>
        <v>0</v>
      </c>
      <c r="U66" s="108">
        <f>'OC A CONTRATAR'!B66</f>
        <v>0</v>
      </c>
      <c r="V66" s="108">
        <f>'OC A CONTRATAR'!D66</f>
        <v>0</v>
      </c>
      <c r="W66" s="108">
        <f>'OC A CONTRATAR'!H66</f>
        <v>0</v>
      </c>
      <c r="X66" s="108">
        <f>'OC A CONTRATAR'!G66</f>
        <v>0</v>
      </c>
      <c r="Y66" s="108">
        <f>'OC A CONTRATAR'!I66</f>
        <v>0</v>
      </c>
      <c r="Z66" s="108">
        <f>'OC A CONTRATAR'!M66</f>
        <v>0</v>
      </c>
      <c r="AA66" s="108">
        <f>'OC A CONTRATAR'!L66</f>
        <v>0</v>
      </c>
      <c r="AB66" s="108">
        <f>'OC A CONTRATAR'!N66</f>
        <v>0</v>
      </c>
      <c r="AC66" s="108">
        <f>'OC A CONTRATAR'!X66</f>
        <v>0</v>
      </c>
      <c r="AD66" s="108">
        <f>'OC A CONTRATAR'!W66</f>
        <v>0</v>
      </c>
      <c r="AE66" s="108">
        <f>'OC A CONTRATAR'!Y66</f>
        <v>0</v>
      </c>
      <c r="AF66" s="64">
        <f t="shared" si="13"/>
        <v>8043414.200209816</v>
      </c>
      <c r="AG66" s="64">
        <f t="shared" si="14"/>
        <v>10366109.786939688</v>
      </c>
      <c r="AH66" s="64">
        <f t="shared" si="15"/>
        <v>18409523.987149503</v>
      </c>
      <c r="AJ66">
        <f t="shared" si="16"/>
        <v>2027</v>
      </c>
      <c r="AL66" s="6">
        <f t="shared" si="8"/>
        <v>0</v>
      </c>
      <c r="AM66" s="6">
        <f t="shared" si="9"/>
        <v>0</v>
      </c>
      <c r="AN66" s="6">
        <f t="shared" si="10"/>
        <v>0</v>
      </c>
    </row>
    <row r="67" spans="1:40">
      <c r="A67" s="62">
        <v>46508</v>
      </c>
      <c r="B67" s="25">
        <v>0</v>
      </c>
      <c r="C67" s="25">
        <v>0</v>
      </c>
      <c r="D67" s="25">
        <v>0</v>
      </c>
      <c r="E67" s="26">
        <f>'9496'!T67</f>
        <v>0</v>
      </c>
      <c r="F67" s="26">
        <f>'9496'!U67</f>
        <v>144261260.30944669</v>
      </c>
      <c r="G67" s="26">
        <f>'9496'!V67</f>
        <v>144261260.30944669</v>
      </c>
      <c r="H67" s="45"/>
      <c r="I67" s="45"/>
      <c r="J67" s="45"/>
      <c r="K67" s="27">
        <v>0</v>
      </c>
      <c r="L67" s="27">
        <v>0</v>
      </c>
      <c r="M67" s="27">
        <v>0</v>
      </c>
      <c r="N67" s="63">
        <f>'Contratos fora RRF'!AS67</f>
        <v>2887844.9339414318</v>
      </c>
      <c r="O67" s="63">
        <f>'Contratos fora RRF'!AR67</f>
        <v>13546700.945943663</v>
      </c>
      <c r="P67" s="28">
        <f>'Contratos fora RRF'!AT67</f>
        <v>16434545.879885094</v>
      </c>
      <c r="Q67" s="30"/>
      <c r="R67" s="30"/>
      <c r="S67" s="30"/>
      <c r="T67" s="108">
        <f>'OC A CONTRATAR'!C67</f>
        <v>0</v>
      </c>
      <c r="U67" s="108">
        <f>'OC A CONTRATAR'!B67</f>
        <v>0</v>
      </c>
      <c r="V67" s="108">
        <f>'OC A CONTRATAR'!D67</f>
        <v>0</v>
      </c>
      <c r="W67" s="108">
        <f>'OC A CONTRATAR'!H67</f>
        <v>0</v>
      </c>
      <c r="X67" s="108">
        <f>'OC A CONTRATAR'!G67</f>
        <v>0</v>
      </c>
      <c r="Y67" s="108">
        <f>'OC A CONTRATAR'!I67</f>
        <v>0</v>
      </c>
      <c r="Z67" s="108">
        <f>'OC A CONTRATAR'!M67</f>
        <v>0</v>
      </c>
      <c r="AA67" s="108">
        <f>'OC A CONTRATAR'!L67</f>
        <v>0</v>
      </c>
      <c r="AB67" s="108">
        <f>'OC A CONTRATAR'!N67</f>
        <v>0</v>
      </c>
      <c r="AC67" s="108">
        <f>'OC A CONTRATAR'!X67</f>
        <v>0</v>
      </c>
      <c r="AD67" s="108">
        <f>'OC A CONTRATAR'!W67</f>
        <v>0</v>
      </c>
      <c r="AE67" s="108">
        <f>'OC A CONTRATAR'!Y67</f>
        <v>0</v>
      </c>
      <c r="AF67" s="64">
        <f t="shared" ref="AF67:AF98" si="17">B67+E67+K67+N67+Q67+H67+T67+W67+Z67+AC67</f>
        <v>2887844.9339414318</v>
      </c>
      <c r="AG67" s="64">
        <f t="shared" ref="AG67:AG98" si="18">C67+F67+L67+O67+R67+I67+U67+X67+AA67+AD67</f>
        <v>157807961.25539035</v>
      </c>
      <c r="AH67" s="64">
        <f t="shared" ref="AH67:AH98" si="19">D67+G67+M67+P67+S67+J67+V67+Y67+AB67+AE67</f>
        <v>160695806.1893318</v>
      </c>
      <c r="AJ67">
        <f t="shared" ref="AJ67:AJ98" si="20">YEAR(A67)</f>
        <v>2027</v>
      </c>
      <c r="AL67" s="6">
        <f t="shared" ref="AL67:AL130" si="21">SUMIF(AJ:AJ,AK67,AG:AG)</f>
        <v>0</v>
      </c>
      <c r="AM67" s="6">
        <f t="shared" ref="AM67:AM130" si="22">SUMIF(AJ:AJ,AK67,AF:AF)</f>
        <v>0</v>
      </c>
      <c r="AN67" s="6">
        <f t="shared" ref="AN67:AN130" si="23">SUMIF(AJ:AJ,AK67,AH:AH)</f>
        <v>0</v>
      </c>
    </row>
    <row r="68" spans="1:40">
      <c r="A68" s="62">
        <v>46539</v>
      </c>
      <c r="B68" s="25">
        <f>'Art. 9º-A'!J69</f>
        <v>0</v>
      </c>
      <c r="C68" s="25">
        <f>'Art. 9º-A'!K69</f>
        <v>132237539.56257112</v>
      </c>
      <c r="D68" s="25">
        <f>'Art. 9º-A'!I69</f>
        <v>132237539.56257112</v>
      </c>
      <c r="E68" s="26">
        <f>'9496'!T68</f>
        <v>0</v>
      </c>
      <c r="F68" s="26">
        <f>'9496'!U68</f>
        <v>144260496.11970291</v>
      </c>
      <c r="G68" s="26">
        <f>'9496'!V68</f>
        <v>144260496.11970291</v>
      </c>
      <c r="H68" s="45"/>
      <c r="I68" s="45"/>
      <c r="J68" s="45"/>
      <c r="K68" s="27">
        <f>'Fluxo dív. garantidas - RRF'!J68</f>
        <v>10104708.049999999</v>
      </c>
      <c r="L68" s="27">
        <f>'Fluxo dív. garantidas - RRF'!I68</f>
        <v>26917292.328664005</v>
      </c>
      <c r="M68" s="27">
        <f>'Fluxo dív. garantidas - RRF'!K68</f>
        <v>37022000.378664002</v>
      </c>
      <c r="N68" s="63">
        <f>'Contratos fora RRF'!AS68</f>
        <v>423646.57459190098</v>
      </c>
      <c r="O68" s="63">
        <f>'Contratos fora RRF'!AR68</f>
        <v>1420740.0556452351</v>
      </c>
      <c r="P68" s="28">
        <f>'Contratos fora RRF'!AT68</f>
        <v>1844386.630237136</v>
      </c>
      <c r="Q68" s="30"/>
      <c r="R68" s="30"/>
      <c r="S68" s="30"/>
      <c r="T68" s="108">
        <f>'OC A CONTRATAR'!C68</f>
        <v>6740080.4320322508</v>
      </c>
      <c r="U68" s="108">
        <f>'OC A CONTRATAR'!B68</f>
        <v>0</v>
      </c>
      <c r="V68" s="108">
        <f>'OC A CONTRATAR'!D68</f>
        <v>6740080.4320322508</v>
      </c>
      <c r="W68" s="108">
        <f>'OC A CONTRATAR'!H68</f>
        <v>1571160.5542169826</v>
      </c>
      <c r="X68" s="108">
        <f>'OC A CONTRATAR'!G68</f>
        <v>0</v>
      </c>
      <c r="Y68" s="108">
        <f>'OC A CONTRATAR'!I68</f>
        <v>1571160.5542169826</v>
      </c>
      <c r="Z68" s="108">
        <f>'OC A CONTRATAR'!M68</f>
        <v>43977567.332562372</v>
      </c>
      <c r="AA68" s="108">
        <f>'OC A CONTRATAR'!L68</f>
        <v>0</v>
      </c>
      <c r="AB68" s="108">
        <f>'OC A CONTRATAR'!N68</f>
        <v>43977567.332562372</v>
      </c>
      <c r="AC68" s="108">
        <f>'OC A CONTRATAR'!X68</f>
        <v>119034694.74641401</v>
      </c>
      <c r="AD68" s="108">
        <f>'OC A CONTRATAR'!W68</f>
        <v>0</v>
      </c>
      <c r="AE68" s="108">
        <f>'OC A CONTRATAR'!Y68</f>
        <v>119034694.74641401</v>
      </c>
      <c r="AF68" s="64">
        <f t="shared" si="17"/>
        <v>181851857.68981752</v>
      </c>
      <c r="AG68" s="64">
        <f t="shared" si="18"/>
        <v>304836068.06658328</v>
      </c>
      <c r="AH68" s="64">
        <f t="shared" si="19"/>
        <v>486687925.75640082</v>
      </c>
      <c r="AJ68">
        <f t="shared" si="20"/>
        <v>2027</v>
      </c>
      <c r="AL68" s="6">
        <f t="shared" si="21"/>
        <v>0</v>
      </c>
      <c r="AM68" s="6">
        <f t="shared" si="22"/>
        <v>0</v>
      </c>
      <c r="AN68" s="6">
        <f t="shared" si="23"/>
        <v>0</v>
      </c>
    </row>
    <row r="69" spans="1:40">
      <c r="A69" s="62">
        <v>46569</v>
      </c>
      <c r="B69" s="25">
        <f>'Art. 9º-A'!J70</f>
        <v>154060364.5347299</v>
      </c>
      <c r="C69" s="25">
        <f>'Art. 9º-A'!K70</f>
        <v>89895843.558676839</v>
      </c>
      <c r="D69" s="25">
        <f>'Art. 9º-A'!I70</f>
        <v>243956208.09340674</v>
      </c>
      <c r="E69" s="26">
        <f>'9496'!T69</f>
        <v>214568412.53719005</v>
      </c>
      <c r="F69" s="26">
        <f>'9496'!U69</f>
        <v>0</v>
      </c>
      <c r="G69" s="26">
        <f>'9496'!V69</f>
        <v>214568412.53719005</v>
      </c>
      <c r="H69" s="45"/>
      <c r="I69" s="45"/>
      <c r="J69" s="45"/>
      <c r="K69" s="27">
        <f>'Fluxo dív. garantidas - RRF'!J69</f>
        <v>9738894.6699999999</v>
      </c>
      <c r="L69" s="27">
        <f>'Fluxo dív. garantidas - RRF'!I69</f>
        <v>27050650.647079997</v>
      </c>
      <c r="M69" s="27">
        <f>'Fluxo dív. garantidas - RRF'!K69</f>
        <v>36789545.317079999</v>
      </c>
      <c r="N69" s="63">
        <f>'Contratos fora RRF'!AS69</f>
        <v>64763943.699714079</v>
      </c>
      <c r="O69" s="63">
        <f>'Contratos fora RRF'!AR69</f>
        <v>69148550.492929384</v>
      </c>
      <c r="P69" s="28">
        <f>'Contratos fora RRF'!AT69</f>
        <v>133912494.19264346</v>
      </c>
      <c r="Q69" s="30"/>
      <c r="R69" s="30"/>
      <c r="S69" s="30"/>
      <c r="T69" s="108">
        <f>'OC A CONTRATAR'!C69</f>
        <v>0</v>
      </c>
      <c r="U69" s="108">
        <f>'OC A CONTRATAR'!B69</f>
        <v>0</v>
      </c>
      <c r="V69" s="108">
        <f>'OC A CONTRATAR'!D69</f>
        <v>0</v>
      </c>
      <c r="W69" s="108">
        <f>'OC A CONTRATAR'!H69</f>
        <v>0</v>
      </c>
      <c r="X69" s="108">
        <f>'OC A CONTRATAR'!G69</f>
        <v>0</v>
      </c>
      <c r="Y69" s="108">
        <f>'OC A CONTRATAR'!I69</f>
        <v>0</v>
      </c>
      <c r="Z69" s="108">
        <f>'OC A CONTRATAR'!M69</f>
        <v>0</v>
      </c>
      <c r="AA69" s="108">
        <f>'OC A CONTRATAR'!L69</f>
        <v>0</v>
      </c>
      <c r="AB69" s="108">
        <f>'OC A CONTRATAR'!N69</f>
        <v>0</v>
      </c>
      <c r="AC69" s="108">
        <f>'OC A CONTRATAR'!X69</f>
        <v>0</v>
      </c>
      <c r="AD69" s="108">
        <f>'OC A CONTRATAR'!W69</f>
        <v>0</v>
      </c>
      <c r="AE69" s="108">
        <f>'OC A CONTRATAR'!Y69</f>
        <v>0</v>
      </c>
      <c r="AF69" s="64">
        <f t="shared" si="17"/>
        <v>443131615.441634</v>
      </c>
      <c r="AG69" s="64">
        <f t="shared" si="18"/>
        <v>186095044.69868624</v>
      </c>
      <c r="AH69" s="64">
        <f t="shared" si="19"/>
        <v>629226660.1403203</v>
      </c>
      <c r="AJ69">
        <f t="shared" si="20"/>
        <v>2027</v>
      </c>
      <c r="AL69" s="6">
        <f t="shared" si="21"/>
        <v>0</v>
      </c>
      <c r="AM69" s="6">
        <f t="shared" si="22"/>
        <v>0</v>
      </c>
      <c r="AN69" s="6">
        <f t="shared" si="23"/>
        <v>0</v>
      </c>
    </row>
    <row r="70" spans="1:40">
      <c r="A70" s="62">
        <v>46600</v>
      </c>
      <c r="B70" s="25">
        <f>'Art. 9º-A'!J71</f>
        <v>154810266.65055102</v>
      </c>
      <c r="C70" s="25">
        <f>'Art. 9º-A'!K71</f>
        <v>90811161.624750197</v>
      </c>
      <c r="D70" s="25">
        <f>'Art. 9º-A'!I71</f>
        <v>245621428.27530122</v>
      </c>
      <c r="E70" s="26">
        <f>'9496'!T70</f>
        <v>215097538.24250677</v>
      </c>
      <c r="F70" s="26">
        <f>'9496'!U70</f>
        <v>0</v>
      </c>
      <c r="G70" s="26">
        <f>'9496'!V70</f>
        <v>215097538.24250677</v>
      </c>
      <c r="H70" s="45"/>
      <c r="I70" s="45"/>
      <c r="J70" s="45"/>
      <c r="K70" s="27">
        <f>'Fluxo dív. garantidas - RRF'!J70</f>
        <v>9922615.4499999993</v>
      </c>
      <c r="L70" s="27">
        <f>'Fluxo dív. garantidas - RRF'!I70</f>
        <v>26939795.984791998</v>
      </c>
      <c r="M70" s="27">
        <f>'Fluxo dív. garantidas - RRF'!K70</f>
        <v>36862411.434791997</v>
      </c>
      <c r="N70" s="63">
        <f>'Contratos fora RRF'!AS70</f>
        <v>4565240.4467022829</v>
      </c>
      <c r="O70" s="63">
        <f>'Contratos fora RRF'!AR70</f>
        <v>8882497.3826498538</v>
      </c>
      <c r="P70" s="28">
        <f>'Contratos fora RRF'!AT70</f>
        <v>13447737.829352137</v>
      </c>
      <c r="Q70" s="30"/>
      <c r="R70" s="30"/>
      <c r="S70" s="30"/>
      <c r="T70" s="108">
        <f>'OC A CONTRATAR'!C70</f>
        <v>0</v>
      </c>
      <c r="U70" s="108">
        <f>'OC A CONTRATAR'!B70</f>
        <v>0</v>
      </c>
      <c r="V70" s="108">
        <f>'OC A CONTRATAR'!D70</f>
        <v>0</v>
      </c>
      <c r="W70" s="108">
        <f>'OC A CONTRATAR'!H70</f>
        <v>0</v>
      </c>
      <c r="X70" s="108">
        <f>'OC A CONTRATAR'!G70</f>
        <v>0</v>
      </c>
      <c r="Y70" s="108">
        <f>'OC A CONTRATAR'!I70</f>
        <v>0</v>
      </c>
      <c r="Z70" s="108">
        <f>'OC A CONTRATAR'!M70</f>
        <v>0</v>
      </c>
      <c r="AA70" s="108">
        <f>'OC A CONTRATAR'!L70</f>
        <v>0</v>
      </c>
      <c r="AB70" s="108">
        <f>'OC A CONTRATAR'!N70</f>
        <v>0</v>
      </c>
      <c r="AC70" s="108">
        <f>'OC A CONTRATAR'!X70</f>
        <v>0</v>
      </c>
      <c r="AD70" s="108">
        <f>'OC A CONTRATAR'!W70</f>
        <v>0</v>
      </c>
      <c r="AE70" s="108">
        <f>'OC A CONTRATAR'!Y70</f>
        <v>0</v>
      </c>
      <c r="AF70" s="64">
        <f t="shared" si="17"/>
        <v>384395660.78976011</v>
      </c>
      <c r="AG70" s="64">
        <f t="shared" si="18"/>
        <v>126633454.99219204</v>
      </c>
      <c r="AH70" s="64">
        <f t="shared" si="19"/>
        <v>511029115.78195208</v>
      </c>
      <c r="AJ70">
        <f t="shared" si="20"/>
        <v>2027</v>
      </c>
      <c r="AL70" s="6">
        <f t="shared" si="21"/>
        <v>0</v>
      </c>
      <c r="AM70" s="6">
        <f t="shared" si="22"/>
        <v>0</v>
      </c>
      <c r="AN70" s="6">
        <f t="shared" si="23"/>
        <v>0</v>
      </c>
    </row>
    <row r="71" spans="1:40">
      <c r="A71" s="62">
        <v>46631</v>
      </c>
      <c r="B71" s="25">
        <f>'Art. 9º-A'!J72</f>
        <v>155560564.9905999</v>
      </c>
      <c r="C71" s="25">
        <f>'Art. 9º-A'!K72</f>
        <v>91734826.051764011</v>
      </c>
      <c r="D71" s="25">
        <f>'Art. 9º-A'!I72</f>
        <v>247295391.04236391</v>
      </c>
      <c r="E71" s="26">
        <f>'9496'!T71</f>
        <v>215666908.64260277</v>
      </c>
      <c r="F71" s="26">
        <f>'9496'!U71</f>
        <v>0</v>
      </c>
      <c r="G71" s="26">
        <f>'9496'!V71</f>
        <v>215666908.64260277</v>
      </c>
      <c r="H71" s="45"/>
      <c r="I71" s="45"/>
      <c r="J71" s="45"/>
      <c r="K71" s="27">
        <f>'Fluxo dív. garantidas - RRF'!J71</f>
        <v>58282258.569999993</v>
      </c>
      <c r="L71" s="27">
        <f>'Fluxo dív. garantidas - RRF'!I71</f>
        <v>101933884.796168</v>
      </c>
      <c r="M71" s="27">
        <f>'Fluxo dív. garantidas - RRF'!K71</f>
        <v>160216143.36616799</v>
      </c>
      <c r="N71" s="63">
        <f>'Contratos fora RRF'!AS71</f>
        <v>423423.26107750204</v>
      </c>
      <c r="O71" s="63">
        <f>'Contratos fora RRF'!AR71</f>
        <v>1450900.5589304152</v>
      </c>
      <c r="P71" s="28">
        <f>'Contratos fora RRF'!AT71</f>
        <v>1874323.820007917</v>
      </c>
      <c r="Q71" s="30"/>
      <c r="R71" s="30"/>
      <c r="S71" s="30"/>
      <c r="T71" s="108">
        <f>'OC A CONTRATAR'!C71</f>
        <v>0</v>
      </c>
      <c r="U71" s="108">
        <f>'OC A CONTRATAR'!B71</f>
        <v>0</v>
      </c>
      <c r="V71" s="108">
        <f>'OC A CONTRATAR'!D71</f>
        <v>0</v>
      </c>
      <c r="W71" s="108">
        <f>'OC A CONTRATAR'!H71</f>
        <v>0</v>
      </c>
      <c r="X71" s="108">
        <f>'OC A CONTRATAR'!G71</f>
        <v>0</v>
      </c>
      <c r="Y71" s="108">
        <f>'OC A CONTRATAR'!I71</f>
        <v>0</v>
      </c>
      <c r="Z71" s="108">
        <f>'OC A CONTRATAR'!M71</f>
        <v>0</v>
      </c>
      <c r="AA71" s="108">
        <f>'OC A CONTRATAR'!L71</f>
        <v>0</v>
      </c>
      <c r="AB71" s="108">
        <f>'OC A CONTRATAR'!N71</f>
        <v>0</v>
      </c>
      <c r="AC71" s="108">
        <f>'OC A CONTRATAR'!X71</f>
        <v>0</v>
      </c>
      <c r="AD71" s="108">
        <f>'OC A CONTRATAR'!W71</f>
        <v>0</v>
      </c>
      <c r="AE71" s="108">
        <f>'OC A CONTRATAR'!Y71</f>
        <v>0</v>
      </c>
      <c r="AF71" s="64">
        <f t="shared" si="17"/>
        <v>429933155.46428019</v>
      </c>
      <c r="AG71" s="64">
        <f t="shared" si="18"/>
        <v>195119611.40686244</v>
      </c>
      <c r="AH71" s="64">
        <f t="shared" si="19"/>
        <v>625052766.87114263</v>
      </c>
      <c r="AJ71">
        <f t="shared" si="20"/>
        <v>2027</v>
      </c>
      <c r="AL71" s="6">
        <f t="shared" si="21"/>
        <v>0</v>
      </c>
      <c r="AM71" s="6">
        <f t="shared" si="22"/>
        <v>0</v>
      </c>
      <c r="AN71" s="6">
        <f t="shared" si="23"/>
        <v>0</v>
      </c>
    </row>
    <row r="72" spans="1:40">
      <c r="A72" s="62">
        <v>46661</v>
      </c>
      <c r="B72" s="25">
        <f>'Art. 9º-A'!J73</f>
        <v>156639925.92778066</v>
      </c>
      <c r="C72" s="25">
        <f>'Art. 9º-A'!K73</f>
        <v>92861771.713983983</v>
      </c>
      <c r="D72" s="25">
        <f>'Art. 9º-A'!I73</f>
        <v>249501697.64176464</v>
      </c>
      <c r="E72" s="26">
        <f>'9496'!T72</f>
        <v>216159707.34280401</v>
      </c>
      <c r="F72" s="26">
        <f>'9496'!U72</f>
        <v>0</v>
      </c>
      <c r="G72" s="26">
        <f>'9496'!V72</f>
        <v>216159707.34280401</v>
      </c>
      <c r="H72" s="45"/>
      <c r="I72" s="45"/>
      <c r="J72" s="45"/>
      <c r="K72" s="27">
        <f>'Fluxo dív. garantidas - RRF'!J72</f>
        <v>8916335.6500000004</v>
      </c>
      <c r="L72" s="27">
        <f>'Fluxo dív. garantidas - RRF'!I72</f>
        <v>45510027.132944003</v>
      </c>
      <c r="M72" s="27">
        <f>'Fluxo dív. garantidas - RRF'!K72</f>
        <v>54426362.782944001</v>
      </c>
      <c r="N72" s="63">
        <f>'Contratos fora RRF'!AS72</f>
        <v>7774657.1588195702</v>
      </c>
      <c r="O72" s="63">
        <f>'Contratos fora RRF'!AR72</f>
        <v>10373442.491011048</v>
      </c>
      <c r="P72" s="28">
        <f>'Contratos fora RRF'!AT72</f>
        <v>18148099.649830617</v>
      </c>
      <c r="Q72" s="30"/>
      <c r="R72" s="30"/>
      <c r="S72" s="30"/>
      <c r="T72" s="108">
        <f>'OC A CONTRATAR'!C72</f>
        <v>0</v>
      </c>
      <c r="U72" s="108">
        <f>'OC A CONTRATAR'!B72</f>
        <v>0</v>
      </c>
      <c r="V72" s="108">
        <f>'OC A CONTRATAR'!D72</f>
        <v>0</v>
      </c>
      <c r="W72" s="108">
        <f>'OC A CONTRATAR'!H72</f>
        <v>0</v>
      </c>
      <c r="X72" s="108">
        <f>'OC A CONTRATAR'!G72</f>
        <v>0</v>
      </c>
      <c r="Y72" s="108">
        <f>'OC A CONTRATAR'!I72</f>
        <v>0</v>
      </c>
      <c r="Z72" s="108">
        <f>'OC A CONTRATAR'!M72</f>
        <v>0</v>
      </c>
      <c r="AA72" s="108">
        <f>'OC A CONTRATAR'!L72</f>
        <v>0</v>
      </c>
      <c r="AB72" s="108">
        <f>'OC A CONTRATAR'!N72</f>
        <v>0</v>
      </c>
      <c r="AC72" s="108">
        <f>'OC A CONTRATAR'!X72</f>
        <v>0</v>
      </c>
      <c r="AD72" s="108">
        <f>'OC A CONTRATAR'!W72</f>
        <v>0</v>
      </c>
      <c r="AE72" s="108">
        <f>'OC A CONTRATAR'!Y72</f>
        <v>0</v>
      </c>
      <c r="AF72" s="64">
        <f t="shared" si="17"/>
        <v>389490626.07940423</v>
      </c>
      <c r="AG72" s="64">
        <f t="shared" si="18"/>
        <v>148745241.33793905</v>
      </c>
      <c r="AH72" s="64">
        <f t="shared" si="19"/>
        <v>538235867.41734326</v>
      </c>
      <c r="AJ72">
        <f t="shared" si="20"/>
        <v>2027</v>
      </c>
      <c r="AL72" s="6">
        <f t="shared" si="21"/>
        <v>0</v>
      </c>
      <c r="AM72" s="6">
        <f t="shared" si="22"/>
        <v>0</v>
      </c>
      <c r="AN72" s="6">
        <f t="shared" si="23"/>
        <v>0</v>
      </c>
    </row>
    <row r="73" spans="1:40">
      <c r="A73" s="62">
        <v>46692</v>
      </c>
      <c r="B73" s="25">
        <f>'Art. 9º-A'!J74</f>
        <v>157437545.75753728</v>
      </c>
      <c r="C73" s="25">
        <f>'Art. 9º-A'!K74</f>
        <v>93831166.430003941</v>
      </c>
      <c r="D73" s="25">
        <f>'Art. 9º-A'!I74</f>
        <v>251268712.18754122</v>
      </c>
      <c r="E73" s="26">
        <f>'9496'!T73</f>
        <v>216731889.34014362</v>
      </c>
      <c r="F73" s="26">
        <f>'9496'!U73</f>
        <v>0</v>
      </c>
      <c r="G73" s="26">
        <f>'9496'!V73</f>
        <v>216731889.34014362</v>
      </c>
      <c r="H73" s="45"/>
      <c r="I73" s="45"/>
      <c r="J73" s="45"/>
      <c r="K73" s="27">
        <f>'Fluxo dív. garantidas - RRF'!J73</f>
        <v>48419756.640000001</v>
      </c>
      <c r="L73" s="27">
        <f>'Fluxo dív. garantidas - RRF'!I73</f>
        <v>90558453.221844003</v>
      </c>
      <c r="M73" s="27">
        <f>'Fluxo dív. garantidas - RRF'!K73</f>
        <v>138978209.861844</v>
      </c>
      <c r="N73" s="63">
        <f>'Contratos fora RRF'!AS73</f>
        <v>2603900.055820887</v>
      </c>
      <c r="O73" s="63">
        <f>'Contratos fora RRF'!AR73</f>
        <v>13535816.33516923</v>
      </c>
      <c r="P73" s="28">
        <f>'Contratos fora RRF'!AT73</f>
        <v>16139716.390990118</v>
      </c>
      <c r="Q73" s="30"/>
      <c r="R73" s="30"/>
      <c r="S73" s="30"/>
      <c r="T73" s="108">
        <f>'OC A CONTRATAR'!C73</f>
        <v>0</v>
      </c>
      <c r="U73" s="108">
        <f>'OC A CONTRATAR'!B73</f>
        <v>0</v>
      </c>
      <c r="V73" s="108">
        <f>'OC A CONTRATAR'!D73</f>
        <v>0</v>
      </c>
      <c r="W73" s="108">
        <f>'OC A CONTRATAR'!H73</f>
        <v>0</v>
      </c>
      <c r="X73" s="108">
        <f>'OC A CONTRATAR'!G73</f>
        <v>0</v>
      </c>
      <c r="Y73" s="108">
        <f>'OC A CONTRATAR'!I73</f>
        <v>0</v>
      </c>
      <c r="Z73" s="108">
        <f>'OC A CONTRATAR'!M73</f>
        <v>0</v>
      </c>
      <c r="AA73" s="108">
        <f>'OC A CONTRATAR'!L73</f>
        <v>0</v>
      </c>
      <c r="AB73" s="108">
        <f>'OC A CONTRATAR'!N73</f>
        <v>0</v>
      </c>
      <c r="AC73" s="108">
        <f>'OC A CONTRATAR'!X73</f>
        <v>0</v>
      </c>
      <c r="AD73" s="108">
        <f>'OC A CONTRATAR'!W73</f>
        <v>0</v>
      </c>
      <c r="AE73" s="108">
        <f>'OC A CONTRATAR'!Y73</f>
        <v>0</v>
      </c>
      <c r="AF73" s="64">
        <f t="shared" si="17"/>
        <v>425193091.79350179</v>
      </c>
      <c r="AG73" s="64">
        <f t="shared" si="18"/>
        <v>197925435.98701718</v>
      </c>
      <c r="AH73" s="64">
        <f t="shared" si="19"/>
        <v>623118527.78051889</v>
      </c>
      <c r="AJ73">
        <f t="shared" si="20"/>
        <v>2027</v>
      </c>
      <c r="AL73" s="6">
        <f t="shared" si="21"/>
        <v>0</v>
      </c>
      <c r="AM73" s="6">
        <f t="shared" si="22"/>
        <v>0</v>
      </c>
      <c r="AN73" s="6">
        <f t="shared" si="23"/>
        <v>0</v>
      </c>
    </row>
    <row r="74" spans="1:40">
      <c r="A74" s="62">
        <v>46722</v>
      </c>
      <c r="B74" s="25">
        <f>'Art. 9º-A'!J75</f>
        <v>158460745.98567101</v>
      </c>
      <c r="C74" s="25">
        <f>'Art. 9º-A'!K75</f>
        <v>94944406.223543227</v>
      </c>
      <c r="D74" s="25">
        <f>'Art. 9º-A'!I75</f>
        <v>253405152.20921424</v>
      </c>
      <c r="E74" s="26">
        <f>'9496'!T74</f>
        <v>217227121.52032</v>
      </c>
      <c r="F74" s="26">
        <f>'9496'!U74</f>
        <v>0</v>
      </c>
      <c r="G74" s="26">
        <f>'9496'!V74</f>
        <v>217227121.52032</v>
      </c>
      <c r="H74" s="45"/>
      <c r="I74" s="45"/>
      <c r="J74" s="45"/>
      <c r="K74" s="27">
        <f>'Fluxo dív. garantidas - RRF'!J74</f>
        <v>8107521.8999999994</v>
      </c>
      <c r="L74" s="27">
        <f>'Fluxo dív. garantidas - RRF'!I74</f>
        <v>45775345.740144007</v>
      </c>
      <c r="M74" s="27">
        <f>'Fluxo dív. garantidas - RRF'!K74</f>
        <v>53882867.640144005</v>
      </c>
      <c r="N74" s="63">
        <f>'Contratos fora RRF'!AS74</f>
        <v>394277.635058243</v>
      </c>
      <c r="O74" s="63">
        <f>'Contratos fora RRF'!AR74</f>
        <v>1481523.7426366501</v>
      </c>
      <c r="P74" s="28">
        <f>'Contratos fora RRF'!AT74</f>
        <v>1875801.3776948932</v>
      </c>
      <c r="Q74" s="30"/>
      <c r="R74" s="30"/>
      <c r="S74" s="30"/>
      <c r="T74" s="108">
        <f>'OC A CONTRATAR'!C74</f>
        <v>11664323.914161637</v>
      </c>
      <c r="U74" s="108">
        <f>'OC A CONTRATAR'!B74</f>
        <v>0</v>
      </c>
      <c r="V74" s="108">
        <f>'OC A CONTRATAR'!D74</f>
        <v>11664323.914161637</v>
      </c>
      <c r="W74" s="108">
        <f>'OC A CONTRATAR'!H74</f>
        <v>1349064.5590517134</v>
      </c>
      <c r="X74" s="108">
        <f>'OC A CONTRATAR'!G74</f>
        <v>1260755.2083333351</v>
      </c>
      <c r="Y74" s="108">
        <f>'OC A CONTRATAR'!I74</f>
        <v>2609819.7673850483</v>
      </c>
      <c r="Z74" s="108">
        <f>'OC A CONTRATAR'!M74</f>
        <v>44123870.583663538</v>
      </c>
      <c r="AA74" s="108">
        <f>'OC A CONTRATAR'!L74</f>
        <v>27204607.101715628</v>
      </c>
      <c r="AB74" s="108">
        <f>'OC A CONTRATAR'!N74</f>
        <v>71328477.685379162</v>
      </c>
      <c r="AC74" s="108">
        <f>'OC A CONTRATAR'!X74</f>
        <v>121154421.73665702</v>
      </c>
      <c r="AD74" s="108">
        <f>'OC A CONTRATAR'!W74</f>
        <v>173000000</v>
      </c>
      <c r="AE74" s="108">
        <f>'OC A CONTRATAR'!Y74</f>
        <v>294154421.73665702</v>
      </c>
      <c r="AF74" s="64">
        <f t="shared" si="17"/>
        <v>562481347.83458304</v>
      </c>
      <c r="AG74" s="64">
        <f t="shared" si="18"/>
        <v>343666638.01637286</v>
      </c>
      <c r="AH74" s="64">
        <f t="shared" si="19"/>
        <v>906147985.85095596</v>
      </c>
      <c r="AJ74">
        <f t="shared" si="20"/>
        <v>2027</v>
      </c>
      <c r="AL74" s="6">
        <f t="shared" si="21"/>
        <v>0</v>
      </c>
      <c r="AM74" s="6">
        <f t="shared" si="22"/>
        <v>0</v>
      </c>
      <c r="AN74" s="6">
        <f t="shared" si="23"/>
        <v>0</v>
      </c>
    </row>
    <row r="75" spans="1:40">
      <c r="A75" s="62">
        <v>46753</v>
      </c>
      <c r="B75" s="25">
        <f>'Art. 9º-A'!J76</f>
        <v>159257294.65279576</v>
      </c>
      <c r="C75" s="25">
        <f>'Art. 9º-A'!K76</f>
        <v>95931340.141724199</v>
      </c>
      <c r="D75" s="25">
        <f>'Art. 9º-A'!I76</f>
        <v>255188634.79451996</v>
      </c>
      <c r="E75" s="26">
        <f>'9496'!T75</f>
        <v>218469170.38324156</v>
      </c>
      <c r="F75" s="26">
        <f>'9496'!U75</f>
        <v>42838355.105322391</v>
      </c>
      <c r="G75" s="26">
        <f>'9496'!V75</f>
        <v>261307525.48856395</v>
      </c>
      <c r="H75" s="45"/>
      <c r="I75" s="45"/>
      <c r="J75" s="45"/>
      <c r="K75" s="27">
        <f>'Fluxo dív. garantidas - RRF'!J75</f>
        <v>8316869.4800000004</v>
      </c>
      <c r="L75" s="27">
        <f>'Fluxo dív. garantidas - RRF'!I75</f>
        <v>56536673.34834899</v>
      </c>
      <c r="M75" s="27">
        <f>'Fluxo dív. garantidas - RRF'!K75</f>
        <v>64853542.828348994</v>
      </c>
      <c r="N75" s="63">
        <f>'Contratos fora RRF'!AS75</f>
        <v>63928487.595985636</v>
      </c>
      <c r="O75" s="63">
        <f>'Contratos fora RRF'!AR75</f>
        <v>68944535.520079389</v>
      </c>
      <c r="P75" s="28">
        <f>'Contratos fora RRF'!AT75</f>
        <v>132873023.11606501</v>
      </c>
      <c r="Q75" s="30"/>
      <c r="R75" s="30"/>
      <c r="S75" s="30"/>
      <c r="T75" s="108">
        <f>'OC A CONTRATAR'!C75</f>
        <v>0</v>
      </c>
      <c r="U75" s="108">
        <f>'OC A CONTRATAR'!B75</f>
        <v>0</v>
      </c>
      <c r="V75" s="108">
        <f>'OC A CONTRATAR'!D75</f>
        <v>0</v>
      </c>
      <c r="W75" s="108">
        <f>'OC A CONTRATAR'!H75</f>
        <v>0</v>
      </c>
      <c r="X75" s="108">
        <f>'OC A CONTRATAR'!G75</f>
        <v>0</v>
      </c>
      <c r="Y75" s="108">
        <f>'OC A CONTRATAR'!I75</f>
        <v>0</v>
      </c>
      <c r="Z75" s="108">
        <f>'OC A CONTRATAR'!M75</f>
        <v>0</v>
      </c>
      <c r="AA75" s="108">
        <f>'OC A CONTRATAR'!L75</f>
        <v>0</v>
      </c>
      <c r="AB75" s="108">
        <f>'OC A CONTRATAR'!N75</f>
        <v>0</v>
      </c>
      <c r="AC75" s="108">
        <f>'OC A CONTRATAR'!X75</f>
        <v>0</v>
      </c>
      <c r="AD75" s="108">
        <f>'OC A CONTRATAR'!W75</f>
        <v>0</v>
      </c>
      <c r="AE75" s="108">
        <f>'OC A CONTRATAR'!Y75</f>
        <v>0</v>
      </c>
      <c r="AF75" s="64">
        <f t="shared" si="17"/>
        <v>449971822.112023</v>
      </c>
      <c r="AG75" s="64">
        <f t="shared" si="18"/>
        <v>264250904.11547494</v>
      </c>
      <c r="AH75" s="64">
        <f t="shared" si="19"/>
        <v>714222726.22749794</v>
      </c>
      <c r="AJ75">
        <f t="shared" si="20"/>
        <v>2028</v>
      </c>
      <c r="AL75" s="6">
        <f t="shared" si="21"/>
        <v>0</v>
      </c>
      <c r="AM75" s="6">
        <f t="shared" si="22"/>
        <v>0</v>
      </c>
      <c r="AN75" s="6">
        <f t="shared" si="23"/>
        <v>0</v>
      </c>
    </row>
    <row r="76" spans="1:40">
      <c r="A76" s="62">
        <v>46784</v>
      </c>
      <c r="B76" s="25">
        <f>'Art. 9º-A'!J77</f>
        <v>159873146.40852109</v>
      </c>
      <c r="C76" s="25">
        <f>'Art. 9º-A'!K77</f>
        <v>96817715.944196671</v>
      </c>
      <c r="D76" s="25">
        <f>'Art. 9º-A'!I77</f>
        <v>256690862.35271776</v>
      </c>
      <c r="E76" s="26">
        <f>'9496'!T76</f>
        <v>218420036.46439222</v>
      </c>
      <c r="F76" s="26">
        <f>'9496'!U76</f>
        <v>43525124.195551455</v>
      </c>
      <c r="G76" s="26">
        <f>'9496'!V76</f>
        <v>261945160.65994367</v>
      </c>
      <c r="H76" s="45"/>
      <c r="I76" s="45"/>
      <c r="J76" s="45"/>
      <c r="K76" s="27">
        <f>'Fluxo dív. garantidas - RRF'!J76</f>
        <v>7576475.4100000001</v>
      </c>
      <c r="L76" s="27">
        <f>'Fluxo dív. garantidas - RRF'!I76</f>
        <v>56839915.921866983</v>
      </c>
      <c r="M76" s="27">
        <f>'Fluxo dív. garantidas - RRF'!K76</f>
        <v>64416391.331866987</v>
      </c>
      <c r="N76" s="63">
        <f>'Contratos fora RRF'!AS76</f>
        <v>4377698.7271485757</v>
      </c>
      <c r="O76" s="63">
        <f>'Contratos fora RRF'!AR76</f>
        <v>8929211.4067226741</v>
      </c>
      <c r="P76" s="28">
        <f>'Contratos fora RRF'!AT76</f>
        <v>13306910.133871252</v>
      </c>
      <c r="Q76" s="30"/>
      <c r="R76" s="30"/>
      <c r="S76" s="30"/>
      <c r="T76" s="108">
        <f>'OC A CONTRATAR'!C76</f>
        <v>0</v>
      </c>
      <c r="U76" s="108">
        <f>'OC A CONTRATAR'!B76</f>
        <v>0</v>
      </c>
      <c r="V76" s="108">
        <f>'OC A CONTRATAR'!D76</f>
        <v>0</v>
      </c>
      <c r="W76" s="108">
        <f>'OC A CONTRATAR'!H76</f>
        <v>0</v>
      </c>
      <c r="X76" s="108">
        <f>'OC A CONTRATAR'!G76</f>
        <v>0</v>
      </c>
      <c r="Y76" s="108">
        <f>'OC A CONTRATAR'!I76</f>
        <v>0</v>
      </c>
      <c r="Z76" s="108">
        <f>'OC A CONTRATAR'!M76</f>
        <v>0</v>
      </c>
      <c r="AA76" s="108">
        <f>'OC A CONTRATAR'!L76</f>
        <v>0</v>
      </c>
      <c r="AB76" s="108">
        <f>'OC A CONTRATAR'!N76</f>
        <v>0</v>
      </c>
      <c r="AC76" s="108">
        <f>'OC A CONTRATAR'!X76</f>
        <v>0</v>
      </c>
      <c r="AD76" s="108">
        <f>'OC A CONTRATAR'!W76</f>
        <v>0</v>
      </c>
      <c r="AE76" s="108">
        <f>'OC A CONTRATAR'!Y76</f>
        <v>0</v>
      </c>
      <c r="AF76" s="64">
        <f t="shared" si="17"/>
        <v>390247357.01006192</v>
      </c>
      <c r="AG76" s="64">
        <f t="shared" si="18"/>
        <v>206111967.46833777</v>
      </c>
      <c r="AH76" s="64">
        <f t="shared" si="19"/>
        <v>596359324.47839963</v>
      </c>
      <c r="AJ76">
        <f t="shared" si="20"/>
        <v>2028</v>
      </c>
      <c r="AL76" s="6">
        <f t="shared" si="21"/>
        <v>0</v>
      </c>
      <c r="AM76" s="6">
        <f t="shared" si="22"/>
        <v>0</v>
      </c>
      <c r="AN76" s="6">
        <f t="shared" si="23"/>
        <v>0</v>
      </c>
    </row>
    <row r="77" spans="1:40">
      <c r="A77" s="62">
        <v>46813</v>
      </c>
      <c r="B77" s="25">
        <f>'Art. 9º-A'!J78</f>
        <v>160487900.72020364</v>
      </c>
      <c r="C77" s="25">
        <f>'Art. 9º-A'!K78</f>
        <v>97711215.616957188</v>
      </c>
      <c r="D77" s="25">
        <f>'Art. 9º-A'!I78</f>
        <v>258199116.33716083</v>
      </c>
      <c r="E77" s="26">
        <f>'9496'!T77</f>
        <v>218383857.60520357</v>
      </c>
      <c r="F77" s="26">
        <f>'9496'!U77</f>
        <v>44214025.650896579</v>
      </c>
      <c r="G77" s="26">
        <f>'9496'!V77</f>
        <v>262597883.25610015</v>
      </c>
      <c r="H77" s="45"/>
      <c r="I77" s="45"/>
      <c r="J77" s="45"/>
      <c r="K77" s="27">
        <f>'Fluxo dív. garantidas - RRF'!J77</f>
        <v>52015041.450000003</v>
      </c>
      <c r="L77" s="27">
        <f>'Fluxo dív. garantidas - RRF'!I77</f>
        <v>84175766.229924008</v>
      </c>
      <c r="M77" s="27">
        <f>'Fluxo dív. garantidas - RRF'!K77</f>
        <v>136190807.67992401</v>
      </c>
      <c r="N77" s="63">
        <f>'Contratos fora RRF'!AS77</f>
        <v>377629.99210548901</v>
      </c>
      <c r="O77" s="63">
        <f>'Contratos fora RRF'!AR77</f>
        <v>1512832.2322469349</v>
      </c>
      <c r="P77" s="28">
        <f>'Contratos fora RRF'!AT77</f>
        <v>1890462.224352424</v>
      </c>
      <c r="Q77" s="30"/>
      <c r="R77" s="30"/>
      <c r="S77" s="30"/>
      <c r="T77" s="108">
        <f>'OC A CONTRATAR'!C77</f>
        <v>0</v>
      </c>
      <c r="U77" s="108">
        <f>'OC A CONTRATAR'!B77</f>
        <v>0</v>
      </c>
      <c r="V77" s="108">
        <f>'OC A CONTRATAR'!D77</f>
        <v>0</v>
      </c>
      <c r="W77" s="108">
        <f>'OC A CONTRATAR'!H77</f>
        <v>0</v>
      </c>
      <c r="X77" s="108">
        <f>'OC A CONTRATAR'!G77</f>
        <v>0</v>
      </c>
      <c r="Y77" s="108">
        <f>'OC A CONTRATAR'!I77</f>
        <v>0</v>
      </c>
      <c r="Z77" s="108">
        <f>'OC A CONTRATAR'!M77</f>
        <v>0</v>
      </c>
      <c r="AA77" s="108">
        <f>'OC A CONTRATAR'!L77</f>
        <v>0</v>
      </c>
      <c r="AB77" s="108">
        <f>'OC A CONTRATAR'!N77</f>
        <v>0</v>
      </c>
      <c r="AC77" s="108">
        <f>'OC A CONTRATAR'!X77</f>
        <v>0</v>
      </c>
      <c r="AD77" s="108">
        <f>'OC A CONTRATAR'!W77</f>
        <v>0</v>
      </c>
      <c r="AE77" s="108">
        <f>'OC A CONTRATAR'!Y77</f>
        <v>0</v>
      </c>
      <c r="AF77" s="64">
        <f t="shared" si="17"/>
        <v>431264429.76751268</v>
      </c>
      <c r="AG77" s="64">
        <f t="shared" si="18"/>
        <v>227613839.7300247</v>
      </c>
      <c r="AH77" s="64">
        <f t="shared" si="19"/>
        <v>658878269.49753749</v>
      </c>
      <c r="AJ77">
        <f t="shared" si="20"/>
        <v>2028</v>
      </c>
      <c r="AL77" s="6">
        <f t="shared" si="21"/>
        <v>0</v>
      </c>
      <c r="AM77" s="6">
        <f t="shared" si="22"/>
        <v>0</v>
      </c>
      <c r="AN77" s="6">
        <f t="shared" si="23"/>
        <v>0</v>
      </c>
    </row>
    <row r="78" spans="1:40">
      <c r="A78" s="62">
        <v>46844</v>
      </c>
      <c r="B78" s="25">
        <f>'Art. 9º-A'!J79</f>
        <v>161221868.28685072</v>
      </c>
      <c r="C78" s="25">
        <f>'Art. 9º-A'!K79</f>
        <v>98685555.511425555</v>
      </c>
      <c r="D78" s="25">
        <f>'Art. 9º-A'!I79</f>
        <v>259907423.79827628</v>
      </c>
      <c r="E78" s="26">
        <f>'9496'!T78</f>
        <v>218393719.98925272</v>
      </c>
      <c r="F78" s="26">
        <f>'9496'!U78</f>
        <v>44899268.673796982</v>
      </c>
      <c r="G78" s="26">
        <f>'9496'!V78</f>
        <v>263292988.6630497</v>
      </c>
      <c r="H78" s="45"/>
      <c r="I78" s="45"/>
      <c r="J78" s="45"/>
      <c r="K78" s="27">
        <f>'Fluxo dív. garantidas - RRF'!J78</f>
        <v>7047078.1096219998</v>
      </c>
      <c r="L78" s="27">
        <f>'Fluxo dív. garantidas - RRF'!I78</f>
        <v>0</v>
      </c>
      <c r="M78" s="27">
        <f>'Fluxo dív. garantidas - RRF'!K78</f>
        <v>7047078.1096219998</v>
      </c>
      <c r="N78" s="63">
        <f>'Contratos fora RRF'!AS78</f>
        <v>7588496.9064620445</v>
      </c>
      <c r="O78" s="63">
        <f>'Contratos fora RRF'!AR78</f>
        <v>10453113.294690708</v>
      </c>
      <c r="P78" s="28">
        <f>'Contratos fora RRF'!AT78</f>
        <v>18041610.201152753</v>
      </c>
      <c r="Q78" s="30"/>
      <c r="R78" s="30"/>
      <c r="S78" s="30"/>
      <c r="T78" s="108">
        <f>'OC A CONTRATAR'!C78</f>
        <v>0</v>
      </c>
      <c r="U78" s="108">
        <f>'OC A CONTRATAR'!B78</f>
        <v>0</v>
      </c>
      <c r="V78" s="108">
        <f>'OC A CONTRATAR'!D78</f>
        <v>0</v>
      </c>
      <c r="W78" s="108">
        <f>'OC A CONTRATAR'!H78</f>
        <v>0</v>
      </c>
      <c r="X78" s="108">
        <f>'OC A CONTRATAR'!G78</f>
        <v>0</v>
      </c>
      <c r="Y78" s="108">
        <f>'OC A CONTRATAR'!I78</f>
        <v>0</v>
      </c>
      <c r="Z78" s="108">
        <f>'OC A CONTRATAR'!M78</f>
        <v>0</v>
      </c>
      <c r="AA78" s="108">
        <f>'OC A CONTRATAR'!L78</f>
        <v>0</v>
      </c>
      <c r="AB78" s="108">
        <f>'OC A CONTRATAR'!N78</f>
        <v>0</v>
      </c>
      <c r="AC78" s="108">
        <f>'OC A CONTRATAR'!X78</f>
        <v>0</v>
      </c>
      <c r="AD78" s="108">
        <f>'OC A CONTRATAR'!W78</f>
        <v>0</v>
      </c>
      <c r="AE78" s="108">
        <f>'OC A CONTRATAR'!Y78</f>
        <v>0</v>
      </c>
      <c r="AF78" s="64">
        <f t="shared" si="17"/>
        <v>394251163.29218751</v>
      </c>
      <c r="AG78" s="64">
        <f t="shared" si="18"/>
        <v>154037937.47991323</v>
      </c>
      <c r="AH78" s="64">
        <f t="shared" si="19"/>
        <v>548289100.77210081</v>
      </c>
      <c r="AJ78">
        <f t="shared" si="20"/>
        <v>2028</v>
      </c>
      <c r="AL78" s="6">
        <f t="shared" si="21"/>
        <v>0</v>
      </c>
      <c r="AM78" s="6">
        <f t="shared" si="22"/>
        <v>0</v>
      </c>
      <c r="AN78" s="6">
        <f t="shared" si="23"/>
        <v>0</v>
      </c>
    </row>
    <row r="79" spans="1:40">
      <c r="A79" s="62">
        <v>46874</v>
      </c>
      <c r="B79" s="25">
        <f>'Art. 9º-A'!J80</f>
        <v>161740262.26247567</v>
      </c>
      <c r="C79" s="25">
        <f>'Art. 9º-A'!K80</f>
        <v>99535969.286490202</v>
      </c>
      <c r="D79" s="25">
        <f>'Art. 9º-A'!I80</f>
        <v>261276231.54896587</v>
      </c>
      <c r="E79" s="26">
        <f>'9496'!T79</f>
        <v>218284562.77340972</v>
      </c>
      <c r="F79" s="26">
        <f>'9496'!U79</f>
        <v>45610050.141602814</v>
      </c>
      <c r="G79" s="26">
        <f>'9496'!V79</f>
        <v>263894612.91501254</v>
      </c>
      <c r="H79" s="45"/>
      <c r="I79" s="45"/>
      <c r="J79" s="45"/>
      <c r="K79" s="27">
        <f>'Fluxo dív. garantidas - RRF'!J79</f>
        <v>43637824.010000005</v>
      </c>
      <c r="L79" s="27">
        <f>'Fluxo dív. garantidas - RRF'!I79</f>
        <v>62915922.217606992</v>
      </c>
      <c r="M79" s="27">
        <f>'Fluxo dív. garantidas - RRF'!K79</f>
        <v>106553746.227607</v>
      </c>
      <c r="N79" s="63">
        <f>'Contratos fora RRF'!AS79</f>
        <v>2233377.8831279296</v>
      </c>
      <c r="O79" s="63">
        <f>'Contratos fora RRF'!AR79</f>
        <v>13646048.628607567</v>
      </c>
      <c r="P79" s="28">
        <f>'Contratos fora RRF'!AT79</f>
        <v>15879426.511735499</v>
      </c>
      <c r="Q79" s="30"/>
      <c r="R79" s="30"/>
      <c r="S79" s="30"/>
      <c r="T79" s="108">
        <f>'OC A CONTRATAR'!C79</f>
        <v>0</v>
      </c>
      <c r="U79" s="108">
        <f>'OC A CONTRATAR'!B79</f>
        <v>0</v>
      </c>
      <c r="V79" s="108">
        <f>'OC A CONTRATAR'!D79</f>
        <v>0</v>
      </c>
      <c r="W79" s="108">
        <f>'OC A CONTRATAR'!H79</f>
        <v>0</v>
      </c>
      <c r="X79" s="108">
        <f>'OC A CONTRATAR'!G79</f>
        <v>0</v>
      </c>
      <c r="Y79" s="108">
        <f>'OC A CONTRATAR'!I79</f>
        <v>0</v>
      </c>
      <c r="Z79" s="108">
        <f>'OC A CONTRATAR'!M79</f>
        <v>0</v>
      </c>
      <c r="AA79" s="108">
        <f>'OC A CONTRATAR'!L79</f>
        <v>0</v>
      </c>
      <c r="AB79" s="108">
        <f>'OC A CONTRATAR'!N79</f>
        <v>0</v>
      </c>
      <c r="AC79" s="108">
        <f>'OC A CONTRATAR'!X79</f>
        <v>0</v>
      </c>
      <c r="AD79" s="108">
        <f>'OC A CONTRATAR'!W79</f>
        <v>0</v>
      </c>
      <c r="AE79" s="108">
        <f>'OC A CONTRATAR'!Y79</f>
        <v>0</v>
      </c>
      <c r="AF79" s="64">
        <f t="shared" si="17"/>
        <v>425896026.92901331</v>
      </c>
      <c r="AG79" s="64">
        <f t="shared" si="18"/>
        <v>221707990.27430758</v>
      </c>
      <c r="AH79" s="64">
        <f t="shared" si="19"/>
        <v>647604017.20332098</v>
      </c>
      <c r="AJ79">
        <f t="shared" si="20"/>
        <v>2028</v>
      </c>
      <c r="AL79" s="6">
        <f t="shared" si="21"/>
        <v>0</v>
      </c>
      <c r="AM79" s="6">
        <f t="shared" si="22"/>
        <v>0</v>
      </c>
      <c r="AN79" s="6">
        <f t="shared" si="23"/>
        <v>0</v>
      </c>
    </row>
    <row r="80" spans="1:40">
      <c r="A80" s="62">
        <v>46905</v>
      </c>
      <c r="B80" s="25">
        <f>'Art. 9º-A'!J81</f>
        <v>162423994.64683911</v>
      </c>
      <c r="C80" s="25">
        <f>'Art. 9º-A'!K81</f>
        <v>100496084.67915696</v>
      </c>
      <c r="D80" s="25">
        <f>'Art. 9º-A'!I81</f>
        <v>262920079.32599607</v>
      </c>
      <c r="E80" s="26">
        <f>'9496'!T80</f>
        <v>218287543.37133363</v>
      </c>
      <c r="F80" s="26">
        <f>'9496'!U80</f>
        <v>46305607.437539965</v>
      </c>
      <c r="G80" s="26">
        <f>'9496'!V80</f>
        <v>264593150.80887359</v>
      </c>
      <c r="H80" s="45"/>
      <c r="I80" s="45"/>
      <c r="J80" s="45"/>
      <c r="K80" s="27">
        <f>'Fluxo dív. garantidas - RRF'!J80</f>
        <v>6967695.9407119993</v>
      </c>
      <c r="L80" s="27">
        <f>'Fluxo dív. garantidas - RRF'!I80</f>
        <v>0</v>
      </c>
      <c r="M80" s="27">
        <f>'Fluxo dív. garantidas - RRF'!K80</f>
        <v>6967695.9407119993</v>
      </c>
      <c r="N80" s="63">
        <f>'Contratos fora RRF'!AS80</f>
        <v>398956.34557925013</v>
      </c>
      <c r="O80" s="63">
        <f>'Contratos fora RRF'!AR80</f>
        <v>1544595.002904512</v>
      </c>
      <c r="P80" s="28">
        <f>'Contratos fora RRF'!AT80</f>
        <v>1943551.3484837622</v>
      </c>
      <c r="Q80" s="30"/>
      <c r="R80" s="30"/>
      <c r="S80" s="30"/>
      <c r="T80" s="108">
        <f>'OC A CONTRATAR'!C80</f>
        <v>11664748.3806447</v>
      </c>
      <c r="U80" s="108">
        <f>'OC A CONTRATAR'!B80</f>
        <v>0</v>
      </c>
      <c r="V80" s="108">
        <f>'OC A CONTRATAR'!D80</f>
        <v>11664748.3806447</v>
      </c>
      <c r="W80" s="108">
        <f>'OC A CONTRATAR'!H80</f>
        <v>3558623.8440019889</v>
      </c>
      <c r="X80" s="108">
        <f>'OC A CONTRATAR'!G80</f>
        <v>3063366.9104609955</v>
      </c>
      <c r="Y80" s="108">
        <f>'OC A CONTRATAR'!I80</f>
        <v>6621990.7544629844</v>
      </c>
      <c r="Z80" s="108">
        <f>'OC A CONTRATAR'!M80</f>
        <v>43441227.875488289</v>
      </c>
      <c r="AA80" s="108">
        <f>'OC A CONTRATAR'!L80</f>
        <v>27204607.101715628</v>
      </c>
      <c r="AB80" s="108">
        <f>'OC A CONTRATAR'!N80</f>
        <v>70645834.977203906</v>
      </c>
      <c r="AC80" s="108">
        <f>'OC A CONTRATAR'!X80</f>
        <v>110914448.47502202</v>
      </c>
      <c r="AD80" s="108">
        <f>'OC A CONTRATAR'!W80</f>
        <v>173000000</v>
      </c>
      <c r="AE80" s="108">
        <f>'OC A CONTRATAR'!Y80</f>
        <v>283914448.47502202</v>
      </c>
      <c r="AF80" s="64">
        <f t="shared" si="17"/>
        <v>557657238.87962103</v>
      </c>
      <c r="AG80" s="64">
        <f t="shared" si="18"/>
        <v>351614261.13177806</v>
      </c>
      <c r="AH80" s="64">
        <f t="shared" si="19"/>
        <v>909271500.01139903</v>
      </c>
      <c r="AJ80">
        <f t="shared" si="20"/>
        <v>2028</v>
      </c>
      <c r="AL80" s="6">
        <f t="shared" si="21"/>
        <v>0</v>
      </c>
      <c r="AM80" s="6">
        <f t="shared" si="22"/>
        <v>0</v>
      </c>
      <c r="AN80" s="6">
        <f t="shared" si="23"/>
        <v>0</v>
      </c>
    </row>
    <row r="81" spans="1:40">
      <c r="A81" s="62">
        <v>46935</v>
      </c>
      <c r="B81" s="25">
        <f>'Art. 9º-A'!J82</f>
        <v>162941337.83265835</v>
      </c>
      <c r="C81" s="25">
        <f>'Art. 9º-A'!K82</f>
        <v>101361282.54175964</v>
      </c>
      <c r="D81" s="25">
        <f>'Art. 9º-A'!I82</f>
        <v>264302620.37441799</v>
      </c>
      <c r="E81" s="26">
        <f>'9496'!T81</f>
        <v>218171058.87615344</v>
      </c>
      <c r="F81" s="26">
        <f>'9496'!U81</f>
        <v>47026687.054064542</v>
      </c>
      <c r="G81" s="26">
        <f>'9496'!V81</f>
        <v>265197745.93021798</v>
      </c>
      <c r="H81" s="45"/>
      <c r="I81" s="45"/>
      <c r="J81" s="45"/>
      <c r="K81" s="27">
        <f>'Fluxo dív. garantidas - RRF'!J81</f>
        <v>6800954.4240529994</v>
      </c>
      <c r="L81" s="27">
        <f>'Fluxo dív. garantidas - RRF'!I81</f>
        <v>0</v>
      </c>
      <c r="M81" s="27">
        <f>'Fluxo dív. garantidas - RRF'!K81</f>
        <v>6800954.4240529994</v>
      </c>
      <c r="N81" s="63">
        <f>'Contratos fora RRF'!AS81</f>
        <v>62083628.005272239</v>
      </c>
      <c r="O81" s="63">
        <f>'Contratos fora RRF'!AR81</f>
        <v>69405773.486379057</v>
      </c>
      <c r="P81" s="28">
        <f>'Contratos fora RRF'!AT81</f>
        <v>131489401.49165128</v>
      </c>
      <c r="Q81" s="30"/>
      <c r="R81" s="30"/>
      <c r="S81" s="30"/>
      <c r="T81" s="108">
        <f>'OC A CONTRATAR'!C81</f>
        <v>0</v>
      </c>
      <c r="U81" s="108">
        <f>'OC A CONTRATAR'!B81</f>
        <v>0</v>
      </c>
      <c r="V81" s="108">
        <f>'OC A CONTRATAR'!D81</f>
        <v>0</v>
      </c>
      <c r="W81" s="108">
        <f>'OC A CONTRATAR'!H81</f>
        <v>0</v>
      </c>
      <c r="X81" s="108">
        <f>'OC A CONTRATAR'!G81</f>
        <v>0</v>
      </c>
      <c r="Y81" s="108">
        <f>'OC A CONTRATAR'!I81</f>
        <v>0</v>
      </c>
      <c r="Z81" s="108">
        <f>'OC A CONTRATAR'!M81</f>
        <v>0</v>
      </c>
      <c r="AA81" s="108">
        <f>'OC A CONTRATAR'!L81</f>
        <v>0</v>
      </c>
      <c r="AB81" s="108">
        <f>'OC A CONTRATAR'!N81</f>
        <v>0</v>
      </c>
      <c r="AC81" s="108">
        <f>'OC A CONTRATAR'!X81</f>
        <v>0</v>
      </c>
      <c r="AD81" s="108">
        <f>'OC A CONTRATAR'!W81</f>
        <v>0</v>
      </c>
      <c r="AE81" s="108">
        <f>'OC A CONTRATAR'!Y81</f>
        <v>0</v>
      </c>
      <c r="AF81" s="64">
        <f t="shared" si="17"/>
        <v>449996979.13813698</v>
      </c>
      <c r="AG81" s="64">
        <f t="shared" si="18"/>
        <v>217793743.08220324</v>
      </c>
      <c r="AH81" s="64">
        <f t="shared" si="19"/>
        <v>667790722.22034025</v>
      </c>
      <c r="AJ81">
        <f t="shared" si="20"/>
        <v>2028</v>
      </c>
      <c r="AL81" s="6">
        <f t="shared" si="21"/>
        <v>0</v>
      </c>
      <c r="AM81" s="6">
        <f t="shared" si="22"/>
        <v>0</v>
      </c>
      <c r="AN81" s="6">
        <f t="shared" si="23"/>
        <v>0</v>
      </c>
    </row>
    <row r="82" spans="1:40">
      <c r="A82" s="62">
        <v>46966</v>
      </c>
      <c r="B82" s="25">
        <f>'Art. 9º-A'!J83</f>
        <v>163457875.34576321</v>
      </c>
      <c r="C82" s="25">
        <f>'Art. 9º-A'!K83</f>
        <v>102233537.0256578</v>
      </c>
      <c r="D82" s="25">
        <f>'Art. 9º-A'!I83</f>
        <v>265691412.37142101</v>
      </c>
      <c r="E82" s="26">
        <f>'9496'!T82</f>
        <v>218108906.77811599</v>
      </c>
      <c r="F82" s="26">
        <f>'9496'!U82</f>
        <v>47742816.793566018</v>
      </c>
      <c r="G82" s="26">
        <f>'9496'!V82</f>
        <v>265851723.57168201</v>
      </c>
      <c r="H82" s="45"/>
      <c r="I82" s="45"/>
      <c r="J82" s="45"/>
      <c r="K82" s="27">
        <f>'Fluxo dív. garantidas - RRF'!J82</f>
        <v>6765362.3912069993</v>
      </c>
      <c r="L82" s="27">
        <f>'Fluxo dív. garantidas - RRF'!I82</f>
        <v>0</v>
      </c>
      <c r="M82" s="27">
        <f>'Fluxo dív. garantidas - RRF'!K82</f>
        <v>6765362.3912069993</v>
      </c>
      <c r="N82" s="63">
        <f>'Contratos fora RRF'!AS82</f>
        <v>4162132.9373299805</v>
      </c>
      <c r="O82" s="63">
        <f>'Contratos fora RRF'!AR82</f>
        <v>9037313.1219866034</v>
      </c>
      <c r="P82" s="28">
        <f>'Contratos fora RRF'!AT82</f>
        <v>13199446.059316583</v>
      </c>
      <c r="Q82" s="30"/>
      <c r="R82" s="30"/>
      <c r="S82" s="30"/>
      <c r="T82" s="108">
        <f>'OC A CONTRATAR'!C82</f>
        <v>0</v>
      </c>
      <c r="U82" s="108">
        <f>'OC A CONTRATAR'!B82</f>
        <v>0</v>
      </c>
      <c r="V82" s="108">
        <f>'OC A CONTRATAR'!D82</f>
        <v>0</v>
      </c>
      <c r="W82" s="108">
        <f>'OC A CONTRATAR'!H82</f>
        <v>0</v>
      </c>
      <c r="X82" s="108">
        <f>'OC A CONTRATAR'!G82</f>
        <v>0</v>
      </c>
      <c r="Y82" s="108">
        <f>'OC A CONTRATAR'!I82</f>
        <v>0</v>
      </c>
      <c r="Z82" s="108">
        <f>'OC A CONTRATAR'!M82</f>
        <v>0</v>
      </c>
      <c r="AA82" s="108">
        <f>'OC A CONTRATAR'!L82</f>
        <v>0</v>
      </c>
      <c r="AB82" s="108">
        <f>'OC A CONTRATAR'!N82</f>
        <v>0</v>
      </c>
      <c r="AC82" s="108">
        <f>'OC A CONTRATAR'!X82</f>
        <v>0</v>
      </c>
      <c r="AD82" s="108">
        <f>'OC A CONTRATAR'!W82</f>
        <v>0</v>
      </c>
      <c r="AE82" s="108">
        <f>'OC A CONTRATAR'!Y82</f>
        <v>0</v>
      </c>
      <c r="AF82" s="64">
        <f t="shared" si="17"/>
        <v>392494277.45241618</v>
      </c>
      <c r="AG82" s="64">
        <f t="shared" si="18"/>
        <v>159013666.94121042</v>
      </c>
      <c r="AH82" s="64">
        <f t="shared" si="19"/>
        <v>551507944.39362669</v>
      </c>
      <c r="AJ82">
        <f t="shared" si="20"/>
        <v>2028</v>
      </c>
      <c r="AL82" s="6">
        <f t="shared" si="21"/>
        <v>0</v>
      </c>
      <c r="AM82" s="6">
        <f t="shared" si="22"/>
        <v>0</v>
      </c>
      <c r="AN82" s="6">
        <f t="shared" si="23"/>
        <v>0</v>
      </c>
    </row>
    <row r="83" spans="1:40">
      <c r="A83" s="62">
        <v>46997</v>
      </c>
      <c r="B83" s="25">
        <f>'Art. 9º-A'!J84</f>
        <v>163973802.85081142</v>
      </c>
      <c r="C83" s="25">
        <f>'Art. 9º-A'!K84</f>
        <v>103113045.20036942</v>
      </c>
      <c r="D83" s="25">
        <f>'Art. 9º-A'!I84</f>
        <v>267086848.05118084</v>
      </c>
      <c r="E83" s="26">
        <f>'9496'!T83</f>
        <v>218101349.13618904</v>
      </c>
      <c r="F83" s="26">
        <f>'9496'!U83</f>
        <v>48454092.866921902</v>
      </c>
      <c r="G83" s="26">
        <f>'9496'!V83</f>
        <v>266555442.00311095</v>
      </c>
      <c r="H83" s="45"/>
      <c r="I83" s="45"/>
      <c r="J83" s="45"/>
      <c r="K83" s="27">
        <f>'Fluxo dív. garantidas - RRF'!J83</f>
        <v>49890998.469999999</v>
      </c>
      <c r="L83" s="27">
        <f>'Fluxo dív. garantidas - RRF'!I83</f>
        <v>65527558.189300999</v>
      </c>
      <c r="M83" s="27">
        <f>'Fluxo dív. garantidas - RRF'!K83</f>
        <v>115418556.659301</v>
      </c>
      <c r="N83" s="63">
        <f>'Contratos fora RRF'!AS83</f>
        <v>367575.23806563293</v>
      </c>
      <c r="O83" s="63">
        <f>'Contratos fora RRF'!AR83</f>
        <v>1577337.627962122</v>
      </c>
      <c r="P83" s="28">
        <f>'Contratos fora RRF'!AT83</f>
        <v>1944912.866027755</v>
      </c>
      <c r="Q83" s="30"/>
      <c r="R83" s="30"/>
      <c r="S83" s="30"/>
      <c r="T83" s="108">
        <f>'OC A CONTRATAR'!C83</f>
        <v>0</v>
      </c>
      <c r="U83" s="108">
        <f>'OC A CONTRATAR'!B83</f>
        <v>0</v>
      </c>
      <c r="V83" s="108">
        <f>'OC A CONTRATAR'!D83</f>
        <v>0</v>
      </c>
      <c r="W83" s="108">
        <f>'OC A CONTRATAR'!H83</f>
        <v>0</v>
      </c>
      <c r="X83" s="108">
        <f>'OC A CONTRATAR'!G83</f>
        <v>0</v>
      </c>
      <c r="Y83" s="108">
        <f>'OC A CONTRATAR'!I83</f>
        <v>0</v>
      </c>
      <c r="Z83" s="108">
        <f>'OC A CONTRATAR'!M83</f>
        <v>0</v>
      </c>
      <c r="AA83" s="108">
        <f>'OC A CONTRATAR'!L83</f>
        <v>0</v>
      </c>
      <c r="AB83" s="108">
        <f>'OC A CONTRATAR'!N83</f>
        <v>0</v>
      </c>
      <c r="AC83" s="108">
        <f>'OC A CONTRATAR'!X83</f>
        <v>0</v>
      </c>
      <c r="AD83" s="108">
        <f>'OC A CONTRATAR'!W83</f>
        <v>0</v>
      </c>
      <c r="AE83" s="108">
        <f>'OC A CONTRATAR'!Y83</f>
        <v>0</v>
      </c>
      <c r="AF83" s="64">
        <f t="shared" si="17"/>
        <v>432333725.69506615</v>
      </c>
      <c r="AG83" s="64">
        <f t="shared" si="18"/>
        <v>218672033.88455445</v>
      </c>
      <c r="AH83" s="64">
        <f t="shared" si="19"/>
        <v>651005759.57962048</v>
      </c>
      <c r="AJ83">
        <f t="shared" si="20"/>
        <v>2028</v>
      </c>
      <c r="AL83" s="6">
        <f t="shared" si="21"/>
        <v>0</v>
      </c>
      <c r="AM83" s="6">
        <f t="shared" si="22"/>
        <v>0</v>
      </c>
      <c r="AN83" s="6">
        <f t="shared" si="23"/>
        <v>0</v>
      </c>
    </row>
    <row r="84" spans="1:40">
      <c r="A84" s="62">
        <v>47027</v>
      </c>
      <c r="B84" s="25">
        <f>'Art. 9º-A'!J85</f>
        <v>164670218.09970778</v>
      </c>
      <c r="C84" s="25">
        <f>'Art. 9º-A'!K85</f>
        <v>104114384.99129128</v>
      </c>
      <c r="D84" s="25">
        <f>'Art. 9º-A'!I85</f>
        <v>268784603.09099907</v>
      </c>
      <c r="E84" s="26">
        <f>'9496'!T84</f>
        <v>217973657.14838353</v>
      </c>
      <c r="F84" s="26">
        <f>'9496'!U84</f>
        <v>49190863.809757859</v>
      </c>
      <c r="G84" s="26">
        <f>'9496'!V84</f>
        <v>267164520.95814139</v>
      </c>
      <c r="H84" s="45"/>
      <c r="I84" s="45"/>
      <c r="J84" s="45"/>
      <c r="K84" s="27">
        <f>'Fluxo dív. garantidas - RRF'!J84</f>
        <v>6776834.7781309998</v>
      </c>
      <c r="L84" s="27">
        <f>'Fluxo dív. garantidas - RRF'!I84</f>
        <v>0</v>
      </c>
      <c r="M84" s="27">
        <f>'Fluxo dív. garantidas - RRF'!K84</f>
        <v>6776834.7781309998</v>
      </c>
      <c r="N84" s="63">
        <f>'Contratos fora RRF'!AS84</f>
        <v>7377049.0999797154</v>
      </c>
      <c r="O84" s="63">
        <f>'Contratos fora RRF'!AR84</f>
        <v>10570860.003204936</v>
      </c>
      <c r="P84" s="28">
        <f>'Contratos fora RRF'!AT84</f>
        <v>17947909.103184652</v>
      </c>
      <c r="Q84" s="30"/>
      <c r="R84" s="30"/>
      <c r="S84" s="30"/>
      <c r="T84" s="108">
        <f>'OC A CONTRATAR'!C84</f>
        <v>0</v>
      </c>
      <c r="U84" s="108">
        <f>'OC A CONTRATAR'!B84</f>
        <v>0</v>
      </c>
      <c r="V84" s="108">
        <f>'OC A CONTRATAR'!D84</f>
        <v>0</v>
      </c>
      <c r="W84" s="108">
        <f>'OC A CONTRATAR'!H84</f>
        <v>0</v>
      </c>
      <c r="X84" s="108">
        <f>'OC A CONTRATAR'!G84</f>
        <v>0</v>
      </c>
      <c r="Y84" s="108">
        <f>'OC A CONTRATAR'!I84</f>
        <v>0</v>
      </c>
      <c r="Z84" s="108">
        <f>'OC A CONTRATAR'!M84</f>
        <v>0</v>
      </c>
      <c r="AA84" s="108">
        <f>'OC A CONTRATAR'!L84</f>
        <v>0</v>
      </c>
      <c r="AB84" s="108">
        <f>'OC A CONTRATAR'!N84</f>
        <v>0</v>
      </c>
      <c r="AC84" s="108">
        <f>'OC A CONTRATAR'!X84</f>
        <v>0</v>
      </c>
      <c r="AD84" s="108">
        <f>'OC A CONTRATAR'!W84</f>
        <v>0</v>
      </c>
      <c r="AE84" s="108">
        <f>'OC A CONTRATAR'!Y84</f>
        <v>0</v>
      </c>
      <c r="AF84" s="64">
        <f t="shared" si="17"/>
        <v>396797759.12620205</v>
      </c>
      <c r="AG84" s="64">
        <f t="shared" si="18"/>
        <v>163876108.80425408</v>
      </c>
      <c r="AH84" s="64">
        <f t="shared" si="19"/>
        <v>560673867.93045616</v>
      </c>
      <c r="AJ84">
        <f t="shared" si="20"/>
        <v>2028</v>
      </c>
      <c r="AL84" s="6">
        <f t="shared" si="21"/>
        <v>0</v>
      </c>
      <c r="AM84" s="6">
        <f t="shared" si="22"/>
        <v>0</v>
      </c>
      <c r="AN84" s="6">
        <f t="shared" si="23"/>
        <v>0</v>
      </c>
    </row>
    <row r="85" spans="1:40">
      <c r="A85" s="62">
        <v>47058</v>
      </c>
      <c r="B85" s="25">
        <f>'Art. 9º-A'!J86</f>
        <v>165185057.8908951</v>
      </c>
      <c r="C85" s="25">
        <f>'Art. 9º-A'!K86</f>
        <v>105009341.23924521</v>
      </c>
      <c r="D85" s="25">
        <f>'Art. 9º-A'!I86</f>
        <v>270194399.1301403</v>
      </c>
      <c r="E85" s="26">
        <f>'9496'!T85</f>
        <v>217958928.10184699</v>
      </c>
      <c r="F85" s="26">
        <f>'9496'!U85</f>
        <v>49912786.306448728</v>
      </c>
      <c r="G85" s="26">
        <f>'9496'!V85</f>
        <v>267871714.40829572</v>
      </c>
      <c r="H85" s="45"/>
      <c r="I85" s="45"/>
      <c r="J85" s="45"/>
      <c r="K85" s="27">
        <f>'Fluxo dív. garantidas - RRF'!J85</f>
        <v>42111723.649999991</v>
      </c>
      <c r="L85" s="27">
        <f>'Fluxo dív. garantidas - RRF'!I85</f>
        <v>63868670.88478902</v>
      </c>
      <c r="M85" s="27">
        <f>'Fluxo dív. garantidas - RRF'!K85</f>
        <v>105980394.53478901</v>
      </c>
      <c r="N85" s="63">
        <f>'Contratos fora RRF'!AS85</f>
        <v>1994968.7698127353</v>
      </c>
      <c r="O85" s="63">
        <f>'Contratos fora RRF'!AR85</f>
        <v>13782680.732840223</v>
      </c>
      <c r="P85" s="28">
        <f>'Contratos fora RRF'!AT85</f>
        <v>15777649.50265296</v>
      </c>
      <c r="Q85" s="30"/>
      <c r="R85" s="30"/>
      <c r="S85" s="30"/>
      <c r="T85" s="108">
        <f>'OC A CONTRATAR'!C85</f>
        <v>0</v>
      </c>
      <c r="U85" s="108">
        <f>'OC A CONTRATAR'!B85</f>
        <v>0</v>
      </c>
      <c r="V85" s="108">
        <f>'OC A CONTRATAR'!D85</f>
        <v>0</v>
      </c>
      <c r="W85" s="108">
        <f>'OC A CONTRATAR'!H85</f>
        <v>0</v>
      </c>
      <c r="X85" s="108">
        <f>'OC A CONTRATAR'!G85</f>
        <v>0</v>
      </c>
      <c r="Y85" s="108">
        <f>'OC A CONTRATAR'!I85</f>
        <v>0</v>
      </c>
      <c r="Z85" s="108">
        <f>'OC A CONTRATAR'!M85</f>
        <v>0</v>
      </c>
      <c r="AA85" s="108">
        <f>'OC A CONTRATAR'!L85</f>
        <v>0</v>
      </c>
      <c r="AB85" s="108">
        <f>'OC A CONTRATAR'!N85</f>
        <v>0</v>
      </c>
      <c r="AC85" s="108">
        <f>'OC A CONTRATAR'!X85</f>
        <v>0</v>
      </c>
      <c r="AD85" s="108">
        <f>'OC A CONTRATAR'!W85</f>
        <v>0</v>
      </c>
      <c r="AE85" s="108">
        <f>'OC A CONTRATAR'!Y85</f>
        <v>0</v>
      </c>
      <c r="AF85" s="64">
        <f t="shared" si="17"/>
        <v>427250678.4125548</v>
      </c>
      <c r="AG85" s="64">
        <f t="shared" si="18"/>
        <v>232573479.16332316</v>
      </c>
      <c r="AH85" s="64">
        <f t="shared" si="19"/>
        <v>659824157.57587802</v>
      </c>
      <c r="AJ85">
        <f t="shared" si="20"/>
        <v>2028</v>
      </c>
      <c r="AL85" s="6">
        <f t="shared" si="21"/>
        <v>0</v>
      </c>
      <c r="AM85" s="6">
        <f t="shared" si="22"/>
        <v>0</v>
      </c>
      <c r="AN85" s="6">
        <f t="shared" si="23"/>
        <v>0</v>
      </c>
    </row>
    <row r="86" spans="1:40">
      <c r="A86" s="62">
        <v>47088</v>
      </c>
      <c r="B86" s="25">
        <f>'Art. 9º-A'!J87</f>
        <v>165864589.4913094</v>
      </c>
      <c r="C86" s="25">
        <f>'Art. 9º-A'!K87</f>
        <v>106017449.03688174</v>
      </c>
      <c r="D86" s="25">
        <f>'Art. 9º-A'!I87</f>
        <v>271882038.52819115</v>
      </c>
      <c r="E86" s="26">
        <f>'9496'!T86</f>
        <v>217823617.88995939</v>
      </c>
      <c r="F86" s="26">
        <f>'9496'!U86</f>
        <v>50660183.154677153</v>
      </c>
      <c r="G86" s="26">
        <f>'9496'!V86</f>
        <v>268483801.04463655</v>
      </c>
      <c r="H86" s="45"/>
      <c r="I86" s="45"/>
      <c r="J86" s="45"/>
      <c r="K86" s="27">
        <f>'Fluxo dív. garantidas - RRF'!J86</f>
        <v>6639077.6239510002</v>
      </c>
      <c r="L86" s="27">
        <f>'Fluxo dív. garantidas - RRF'!I86</f>
        <v>0</v>
      </c>
      <c r="M86" s="27">
        <f>'Fluxo dív. garantidas - RRF'!K86</f>
        <v>6639077.6239510002</v>
      </c>
      <c r="N86" s="63">
        <f>'Contratos fora RRF'!AS86</f>
        <v>325499.23147690302</v>
      </c>
      <c r="O86" s="63">
        <f>'Contratos fora RRF'!AR86</f>
        <v>1610433.4132907391</v>
      </c>
      <c r="P86" s="28">
        <f>'Contratos fora RRF'!AT86</f>
        <v>1935932.644767642</v>
      </c>
      <c r="Q86" s="30"/>
      <c r="R86" s="30"/>
      <c r="S86" s="30"/>
      <c r="T86" s="108">
        <f>'OC A CONTRATAR'!C86</f>
        <v>16590014.0789828</v>
      </c>
      <c r="U86" s="108">
        <f>'OC A CONTRATAR'!B86</f>
        <v>0</v>
      </c>
      <c r="V86" s="108">
        <f>'OC A CONTRATAR'!D86</f>
        <v>16590014.0789828</v>
      </c>
      <c r="W86" s="108">
        <f>'OC A CONTRATAR'!H86</f>
        <v>3267041.3442165237</v>
      </c>
      <c r="X86" s="108">
        <f>'OC A CONTRATAR'!G86</f>
        <v>3063366.9104609955</v>
      </c>
      <c r="Y86" s="108">
        <f>'OC A CONTRATAR'!I86</f>
        <v>6330408.2546775192</v>
      </c>
      <c r="Z86" s="108">
        <f>'OC A CONTRATAR'!M86</f>
        <v>42801560.213238508</v>
      </c>
      <c r="AA86" s="108">
        <f>'OC A CONTRATAR'!L86</f>
        <v>27204607.101715628</v>
      </c>
      <c r="AB86" s="108">
        <f>'OC A CONTRATAR'!N86</f>
        <v>70006167.314954132</v>
      </c>
      <c r="AC86" s="108">
        <f>'OC A CONTRATAR'!X86</f>
        <v>102316638.14057797</v>
      </c>
      <c r="AD86" s="108">
        <f>'OC A CONTRATAR'!W86</f>
        <v>173000000</v>
      </c>
      <c r="AE86" s="108">
        <f>'OC A CONTRATAR'!Y86</f>
        <v>275316638.14057797</v>
      </c>
      <c r="AF86" s="64">
        <f t="shared" si="17"/>
        <v>555628038.01371264</v>
      </c>
      <c r="AG86" s="64">
        <f t="shared" si="18"/>
        <v>361556039.61702627</v>
      </c>
      <c r="AH86" s="64">
        <f t="shared" si="19"/>
        <v>917184077.63073874</v>
      </c>
      <c r="AJ86">
        <f t="shared" si="20"/>
        <v>2028</v>
      </c>
      <c r="AL86" s="6">
        <f t="shared" si="21"/>
        <v>0</v>
      </c>
      <c r="AM86" s="6">
        <f t="shared" si="22"/>
        <v>0</v>
      </c>
      <c r="AN86" s="6">
        <f t="shared" si="23"/>
        <v>0</v>
      </c>
    </row>
    <row r="87" spans="1:40">
      <c r="A87" s="62">
        <v>47119</v>
      </c>
      <c r="B87" s="25">
        <f>'Art. 9º-A'!J88</f>
        <v>166377985.14336008</v>
      </c>
      <c r="C87" s="25">
        <f>'Art. 9º-A'!K88</f>
        <v>106927907.84212607</v>
      </c>
      <c r="D87" s="25">
        <f>'Art. 9º-A'!I88</f>
        <v>273305892.98548615</v>
      </c>
      <c r="E87" s="26">
        <f>'9496'!T87</f>
        <v>217742978.04073128</v>
      </c>
      <c r="F87" s="26">
        <f>'9496'!U87</f>
        <v>96253822.762979895</v>
      </c>
      <c r="G87" s="26">
        <f>'9496'!V87</f>
        <v>313996800.80371118</v>
      </c>
      <c r="H87" s="45"/>
      <c r="I87" s="45"/>
      <c r="J87" s="45"/>
      <c r="K87" s="27">
        <f>'Fluxo dív. garantidas - RRF'!J87</f>
        <v>7284526.8599999994</v>
      </c>
      <c r="L87" s="27">
        <f>'Fluxo dív. garantidas - RRF'!I87</f>
        <v>699644.24376800004</v>
      </c>
      <c r="M87" s="27">
        <f>'Fluxo dív. garantidas - RRF'!K87</f>
        <v>7984171.1037679994</v>
      </c>
      <c r="N87" s="63">
        <f>'Contratos fora RRF'!AS87</f>
        <v>61563205.459410042</v>
      </c>
      <c r="O87" s="63">
        <f>'Contratos fora RRF'!AR87</f>
        <v>69803592.194263473</v>
      </c>
      <c r="P87" s="28">
        <f>'Contratos fora RRF'!AT87</f>
        <v>131366797.65367351</v>
      </c>
      <c r="Q87" s="30"/>
      <c r="R87" s="30"/>
      <c r="S87" s="30"/>
      <c r="T87" s="108">
        <f>'OC A CONTRATAR'!C87</f>
        <v>0</v>
      </c>
      <c r="U87" s="108">
        <f>'OC A CONTRATAR'!B87</f>
        <v>0</v>
      </c>
      <c r="V87" s="108">
        <f>'OC A CONTRATAR'!D87</f>
        <v>0</v>
      </c>
      <c r="W87" s="108">
        <f>'OC A CONTRATAR'!H87</f>
        <v>0</v>
      </c>
      <c r="X87" s="108">
        <f>'OC A CONTRATAR'!G87</f>
        <v>0</v>
      </c>
      <c r="Y87" s="108">
        <f>'OC A CONTRATAR'!I87</f>
        <v>0</v>
      </c>
      <c r="Z87" s="108">
        <f>'OC A CONTRATAR'!M87</f>
        <v>0</v>
      </c>
      <c r="AA87" s="108">
        <f>'OC A CONTRATAR'!L87</f>
        <v>0</v>
      </c>
      <c r="AB87" s="108">
        <f>'OC A CONTRATAR'!N87</f>
        <v>0</v>
      </c>
      <c r="AC87" s="108">
        <f>'OC A CONTRATAR'!X87</f>
        <v>0</v>
      </c>
      <c r="AD87" s="108">
        <f>'OC A CONTRATAR'!W87</f>
        <v>0</v>
      </c>
      <c r="AE87" s="108">
        <f>'OC A CONTRATAR'!Y87</f>
        <v>0</v>
      </c>
      <c r="AF87" s="64">
        <f t="shared" si="17"/>
        <v>452968695.50350142</v>
      </c>
      <c r="AG87" s="64">
        <f t="shared" si="18"/>
        <v>273684967.04313743</v>
      </c>
      <c r="AH87" s="64">
        <f t="shared" si="19"/>
        <v>726653662.54663885</v>
      </c>
      <c r="AJ87">
        <f t="shared" si="20"/>
        <v>2029</v>
      </c>
      <c r="AL87" s="6">
        <f t="shared" si="21"/>
        <v>0</v>
      </c>
      <c r="AM87" s="6">
        <f t="shared" si="22"/>
        <v>0</v>
      </c>
      <c r="AN87" s="6">
        <f t="shared" si="23"/>
        <v>0</v>
      </c>
    </row>
    <row r="88" spans="1:40">
      <c r="A88" s="62">
        <v>47150</v>
      </c>
      <c r="B88" s="25">
        <f>'Art. 9º-A'!J89</f>
        <v>166737688.7960861</v>
      </c>
      <c r="C88" s="25">
        <f>'Art. 9º-A'!K89</f>
        <v>107747102.60423031</v>
      </c>
      <c r="D88" s="25">
        <f>'Art. 9º-A'!I89</f>
        <v>274484791.40031642</v>
      </c>
      <c r="E88" s="26">
        <f>'9496'!T88</f>
        <v>217712785.38491213</v>
      </c>
      <c r="F88" s="26">
        <f>'9496'!U88</f>
        <v>97110834.82093066</v>
      </c>
      <c r="G88" s="26">
        <f>'9496'!V88</f>
        <v>314823620.20584279</v>
      </c>
      <c r="H88" s="45"/>
      <c r="I88" s="45"/>
      <c r="J88" s="45"/>
      <c r="K88" s="27">
        <f>'Fluxo dív. garantidas - RRF'!J88</f>
        <v>7264069.0299999993</v>
      </c>
      <c r="L88" s="27">
        <f>'Fluxo dív. garantidas - RRF'!I88</f>
        <v>704189.97359399963</v>
      </c>
      <c r="M88" s="27">
        <f>'Fluxo dív. garantidas - RRF'!K88</f>
        <v>7968259.003593999</v>
      </c>
      <c r="N88" s="63">
        <f>'Contratos fora RRF'!AS88</f>
        <v>4037439.6812413265</v>
      </c>
      <c r="O88" s="63">
        <f>'Contratos fora RRF'!AR88</f>
        <v>9132760.2850689124</v>
      </c>
      <c r="P88" s="28">
        <f>'Contratos fora RRF'!AT88</f>
        <v>13170199.966310238</v>
      </c>
      <c r="Q88" s="30"/>
      <c r="R88" s="30"/>
      <c r="S88" s="30"/>
      <c r="T88" s="108">
        <f>'OC A CONTRATAR'!C88</f>
        <v>0</v>
      </c>
      <c r="U88" s="108">
        <f>'OC A CONTRATAR'!B88</f>
        <v>0</v>
      </c>
      <c r="V88" s="108">
        <f>'OC A CONTRATAR'!D88</f>
        <v>0</v>
      </c>
      <c r="W88" s="108">
        <f>'OC A CONTRATAR'!H88</f>
        <v>0</v>
      </c>
      <c r="X88" s="108">
        <f>'OC A CONTRATAR'!G88</f>
        <v>0</v>
      </c>
      <c r="Y88" s="108">
        <f>'OC A CONTRATAR'!I88</f>
        <v>0</v>
      </c>
      <c r="Z88" s="108">
        <f>'OC A CONTRATAR'!M88</f>
        <v>0</v>
      </c>
      <c r="AA88" s="108">
        <f>'OC A CONTRATAR'!L88</f>
        <v>0</v>
      </c>
      <c r="AB88" s="108">
        <f>'OC A CONTRATAR'!N88</f>
        <v>0</v>
      </c>
      <c r="AC88" s="108">
        <f>'OC A CONTRATAR'!X88</f>
        <v>0</v>
      </c>
      <c r="AD88" s="108">
        <f>'OC A CONTRATAR'!W88</f>
        <v>0</v>
      </c>
      <c r="AE88" s="108">
        <f>'OC A CONTRATAR'!Y88</f>
        <v>0</v>
      </c>
      <c r="AF88" s="64">
        <f t="shared" si="17"/>
        <v>395751982.89223951</v>
      </c>
      <c r="AG88" s="64">
        <f t="shared" si="18"/>
        <v>214694887.68382388</v>
      </c>
      <c r="AH88" s="64">
        <f t="shared" si="19"/>
        <v>610446870.57606351</v>
      </c>
      <c r="AJ88">
        <f t="shared" si="20"/>
        <v>2029</v>
      </c>
      <c r="AL88" s="6">
        <f t="shared" si="21"/>
        <v>0</v>
      </c>
      <c r="AM88" s="6">
        <f t="shared" si="22"/>
        <v>0</v>
      </c>
      <c r="AN88" s="6">
        <f t="shared" si="23"/>
        <v>0</v>
      </c>
    </row>
    <row r="89" spans="1:40">
      <c r="A89" s="62">
        <v>47178</v>
      </c>
      <c r="B89" s="25">
        <f>'Art. 9º-A'!J90</f>
        <v>167096264.56722552</v>
      </c>
      <c r="C89" s="25">
        <f>'Art. 9º-A'!K90</f>
        <v>108572614.2885676</v>
      </c>
      <c r="D89" s="25">
        <f>'Art. 9º-A'!I90</f>
        <v>275668878.85579312</v>
      </c>
      <c r="E89" s="26">
        <f>'9496'!T89</f>
        <v>217570307.99840379</v>
      </c>
      <c r="F89" s="26">
        <f>'9496'!U89</f>
        <v>97977034.490400493</v>
      </c>
      <c r="G89" s="26">
        <f>'9496'!V89</f>
        <v>315547342.48880428</v>
      </c>
      <c r="H89" s="45"/>
      <c r="I89" s="45"/>
      <c r="J89" s="45"/>
      <c r="K89" s="27">
        <f>'Fluxo dív. garantidas - RRF'!J89</f>
        <v>45873928.059999995</v>
      </c>
      <c r="L89" s="27">
        <f>'Fluxo dív. garantidas - RRF'!I89</f>
        <v>90594559.297127992</v>
      </c>
      <c r="M89" s="27">
        <f>'Fluxo dív. garantidas - RRF'!K89</f>
        <v>136468487.35712799</v>
      </c>
      <c r="N89" s="63">
        <f>'Contratos fora RRF'!AS89</f>
        <v>295557.37102097803</v>
      </c>
      <c r="O89" s="63">
        <f>'Contratos fora RRF'!AR89</f>
        <v>1644153.609715035</v>
      </c>
      <c r="P89" s="28">
        <f>'Contratos fora RRF'!AT89</f>
        <v>1939710.980736013</v>
      </c>
      <c r="Q89" s="30"/>
      <c r="R89" s="30"/>
      <c r="S89" s="30"/>
      <c r="T89" s="108">
        <f>'OC A CONTRATAR'!C89</f>
        <v>0</v>
      </c>
      <c r="U89" s="108">
        <f>'OC A CONTRATAR'!B89</f>
        <v>0</v>
      </c>
      <c r="V89" s="108">
        <f>'OC A CONTRATAR'!D89</f>
        <v>0</v>
      </c>
      <c r="W89" s="108">
        <f>'OC A CONTRATAR'!H89</f>
        <v>0</v>
      </c>
      <c r="X89" s="108">
        <f>'OC A CONTRATAR'!G89</f>
        <v>0</v>
      </c>
      <c r="Y89" s="108">
        <f>'OC A CONTRATAR'!I89</f>
        <v>0</v>
      </c>
      <c r="Z89" s="108">
        <f>'OC A CONTRATAR'!M89</f>
        <v>0</v>
      </c>
      <c r="AA89" s="108">
        <f>'OC A CONTRATAR'!L89</f>
        <v>0</v>
      </c>
      <c r="AB89" s="108">
        <f>'OC A CONTRATAR'!N89</f>
        <v>0</v>
      </c>
      <c r="AC89" s="108">
        <f>'OC A CONTRATAR'!X89</f>
        <v>0</v>
      </c>
      <c r="AD89" s="108">
        <f>'OC A CONTRATAR'!W89</f>
        <v>0</v>
      </c>
      <c r="AE89" s="108">
        <f>'OC A CONTRATAR'!Y89</f>
        <v>0</v>
      </c>
      <c r="AF89" s="64">
        <f t="shared" si="17"/>
        <v>430836057.99665028</v>
      </c>
      <c r="AG89" s="64">
        <f t="shared" si="18"/>
        <v>298788361.6858111</v>
      </c>
      <c r="AH89" s="64">
        <f t="shared" si="19"/>
        <v>729624419.68246138</v>
      </c>
      <c r="AJ89">
        <f t="shared" si="20"/>
        <v>2029</v>
      </c>
      <c r="AL89" s="6">
        <f t="shared" si="21"/>
        <v>0</v>
      </c>
      <c r="AM89" s="6">
        <f t="shared" si="22"/>
        <v>0</v>
      </c>
      <c r="AN89" s="6">
        <f t="shared" si="23"/>
        <v>0</v>
      </c>
    </row>
    <row r="90" spans="1:40">
      <c r="A90" s="62">
        <v>47209</v>
      </c>
      <c r="B90" s="25">
        <f>'Art. 9º-A'!J91</f>
        <v>167576070.97409305</v>
      </c>
      <c r="C90" s="25">
        <f>'Art. 9º-A'!K91</f>
        <v>109484450.66929445</v>
      </c>
      <c r="D90" s="25">
        <f>'Art. 9º-A'!I91</f>
        <v>277060521.6433875</v>
      </c>
      <c r="E90" s="26">
        <f>'9496'!T90</f>
        <v>217537128.52655017</v>
      </c>
      <c r="F90" s="26">
        <f>'9496'!U90</f>
        <v>98845478.364209056</v>
      </c>
      <c r="G90" s="26">
        <f>'9496'!V90</f>
        <v>316382606.89075923</v>
      </c>
      <c r="H90" s="45"/>
      <c r="I90" s="45"/>
      <c r="J90" s="45"/>
      <c r="K90" s="27">
        <f>'Fluxo dív. garantidas - RRF'!J90</f>
        <v>7312115.3299999991</v>
      </c>
      <c r="L90" s="27">
        <f>'Fluxo dív. garantidas - RRF'!I90</f>
        <v>693514.08573400043</v>
      </c>
      <c r="M90" s="27">
        <f>'Fluxo dív. garantidas - RRF'!K90</f>
        <v>8005629.4157339996</v>
      </c>
      <c r="N90" s="63">
        <f>'Contratos fora RRF'!AS90</f>
        <v>7118810.7594918814</v>
      </c>
      <c r="O90" s="63">
        <f>'Contratos fora RRF'!AR90</f>
        <v>10655608.132468466</v>
      </c>
      <c r="P90" s="28">
        <f>'Contratos fora RRF'!AT90</f>
        <v>17774418.891960345</v>
      </c>
      <c r="Q90" s="30"/>
      <c r="R90" s="30"/>
      <c r="S90" s="30"/>
      <c r="T90" s="108">
        <f>'OC A CONTRATAR'!C90</f>
        <v>0</v>
      </c>
      <c r="U90" s="108">
        <f>'OC A CONTRATAR'!B90</f>
        <v>0</v>
      </c>
      <c r="V90" s="108">
        <f>'OC A CONTRATAR'!D90</f>
        <v>0</v>
      </c>
      <c r="W90" s="108">
        <f>'OC A CONTRATAR'!H90</f>
        <v>0</v>
      </c>
      <c r="X90" s="108">
        <f>'OC A CONTRATAR'!G90</f>
        <v>0</v>
      </c>
      <c r="Y90" s="108">
        <f>'OC A CONTRATAR'!I90</f>
        <v>0</v>
      </c>
      <c r="Z90" s="108">
        <f>'OC A CONTRATAR'!M90</f>
        <v>0</v>
      </c>
      <c r="AA90" s="108">
        <f>'OC A CONTRATAR'!L90</f>
        <v>0</v>
      </c>
      <c r="AB90" s="108">
        <f>'OC A CONTRATAR'!N90</f>
        <v>0</v>
      </c>
      <c r="AC90" s="108">
        <f>'OC A CONTRATAR'!X90</f>
        <v>0</v>
      </c>
      <c r="AD90" s="108">
        <f>'OC A CONTRATAR'!W90</f>
        <v>0</v>
      </c>
      <c r="AE90" s="108">
        <f>'OC A CONTRATAR'!Y90</f>
        <v>0</v>
      </c>
      <c r="AF90" s="64">
        <f t="shared" si="17"/>
        <v>399544125.5901351</v>
      </c>
      <c r="AG90" s="64">
        <f t="shared" si="18"/>
        <v>219679051.25170597</v>
      </c>
      <c r="AH90" s="64">
        <f t="shared" si="19"/>
        <v>619223176.84184122</v>
      </c>
      <c r="AJ90">
        <f t="shared" si="20"/>
        <v>2029</v>
      </c>
      <c r="AL90" s="6">
        <f t="shared" si="21"/>
        <v>0</v>
      </c>
      <c r="AM90" s="6">
        <f t="shared" si="22"/>
        <v>0</v>
      </c>
      <c r="AN90" s="6">
        <f t="shared" si="23"/>
        <v>0</v>
      </c>
    </row>
    <row r="91" spans="1:40">
      <c r="A91" s="62">
        <v>47239</v>
      </c>
      <c r="B91" s="25">
        <f>'Art. 9º-A'!J92</f>
        <v>167932425.05144382</v>
      </c>
      <c r="C91" s="25">
        <f>'Art. 9º-A'!K92</f>
        <v>110323258.57193321</v>
      </c>
      <c r="D91" s="25">
        <f>'Art. 9º-A'!I92</f>
        <v>278255683.62337703</v>
      </c>
      <c r="E91" s="26">
        <f>'9496'!T91</f>
        <v>217382248.68744135</v>
      </c>
      <c r="F91" s="26">
        <f>'9496'!U91</f>
        <v>99723292.187132835</v>
      </c>
      <c r="G91" s="26">
        <f>'9496'!V91</f>
        <v>317105540.87457418</v>
      </c>
      <c r="H91" s="45"/>
      <c r="I91" s="45"/>
      <c r="J91" s="45"/>
      <c r="K91" s="27">
        <f>'Fluxo dív. garantidas - RRF'!J91</f>
        <v>38585335.530000001</v>
      </c>
      <c r="L91" s="27">
        <f>'Fluxo dív. garantidas - RRF'!I91</f>
        <v>82399334.817218006</v>
      </c>
      <c r="M91" s="27">
        <f>'Fluxo dív. garantidas - RRF'!K91</f>
        <v>120984670.34721801</v>
      </c>
      <c r="N91" s="63">
        <f>'Contratos fora RRF'!AS91</f>
        <v>1637162.5002334765</v>
      </c>
      <c r="O91" s="63">
        <f>'Contratos fora RRF'!AR91</f>
        <v>13862327.719513601</v>
      </c>
      <c r="P91" s="28">
        <f>'Contratos fora RRF'!AT91</f>
        <v>15499490.219747076</v>
      </c>
      <c r="Q91" s="30"/>
      <c r="R91" s="30"/>
      <c r="S91" s="30"/>
      <c r="T91" s="108">
        <f>'OC A CONTRATAR'!C91</f>
        <v>0</v>
      </c>
      <c r="U91" s="108">
        <f>'OC A CONTRATAR'!B91</f>
        <v>0</v>
      </c>
      <c r="V91" s="108">
        <f>'OC A CONTRATAR'!D91</f>
        <v>0</v>
      </c>
      <c r="W91" s="108">
        <f>'OC A CONTRATAR'!H91</f>
        <v>0</v>
      </c>
      <c r="X91" s="108">
        <f>'OC A CONTRATAR'!G91</f>
        <v>0</v>
      </c>
      <c r="Y91" s="108">
        <f>'OC A CONTRATAR'!I91</f>
        <v>0</v>
      </c>
      <c r="Z91" s="108">
        <f>'OC A CONTRATAR'!M91</f>
        <v>0</v>
      </c>
      <c r="AA91" s="108">
        <f>'OC A CONTRATAR'!L91</f>
        <v>0</v>
      </c>
      <c r="AB91" s="108">
        <f>'OC A CONTRATAR'!N91</f>
        <v>0</v>
      </c>
      <c r="AC91" s="108">
        <f>'OC A CONTRATAR'!X91</f>
        <v>0</v>
      </c>
      <c r="AD91" s="108">
        <f>'OC A CONTRATAR'!W91</f>
        <v>0</v>
      </c>
      <c r="AE91" s="108">
        <f>'OC A CONTRATAR'!Y91</f>
        <v>0</v>
      </c>
      <c r="AF91" s="64">
        <f t="shared" si="17"/>
        <v>425537171.76911861</v>
      </c>
      <c r="AG91" s="64">
        <f t="shared" si="18"/>
        <v>306308213.29579765</v>
      </c>
      <c r="AH91" s="64">
        <f t="shared" si="19"/>
        <v>731845385.06491637</v>
      </c>
      <c r="AJ91">
        <f t="shared" si="20"/>
        <v>2029</v>
      </c>
      <c r="AL91" s="6">
        <f t="shared" si="21"/>
        <v>0</v>
      </c>
      <c r="AM91" s="6">
        <f t="shared" si="22"/>
        <v>0</v>
      </c>
      <c r="AN91" s="6">
        <f t="shared" si="23"/>
        <v>0</v>
      </c>
    </row>
    <row r="92" spans="1:40">
      <c r="A92" s="62">
        <v>47270</v>
      </c>
      <c r="B92" s="25">
        <f>'Art. 9º-A'!J93</f>
        <v>168395183.324476</v>
      </c>
      <c r="C92" s="25">
        <f>'Art. 9º-A'!K93</f>
        <v>111239621.66790968</v>
      </c>
      <c r="D92" s="25">
        <f>'Art. 9º-A'!I93</f>
        <v>279634804.99238569</v>
      </c>
      <c r="E92" s="26">
        <f>'9496'!T92</f>
        <v>217341476.16514337</v>
      </c>
      <c r="F92" s="26">
        <f>'9496'!U92</f>
        <v>100603453.71478933</v>
      </c>
      <c r="G92" s="26">
        <f>'9496'!V92</f>
        <v>317944929.8799327</v>
      </c>
      <c r="H92" s="45"/>
      <c r="I92" s="45"/>
      <c r="J92" s="45"/>
      <c r="K92" s="27">
        <f>'Fluxo dív. garantidas - RRF'!J92</f>
        <v>7183698.9199999999</v>
      </c>
      <c r="L92" s="27">
        <f>'Fluxo dív. garantidas - RRF'!I92</f>
        <v>722048.21203599963</v>
      </c>
      <c r="M92" s="27">
        <f>'Fluxo dív. garantidas - RRF'!K92</f>
        <v>7905747.1320359996</v>
      </c>
      <c r="N92" s="63">
        <f>'Contratos fora RRF'!AS92</f>
        <v>305741.65220727189</v>
      </c>
      <c r="O92" s="63">
        <f>'Contratos fora RRF'!AR92</f>
        <v>1678772.8667561579</v>
      </c>
      <c r="P92" s="28">
        <f>'Contratos fora RRF'!AT92</f>
        <v>1984514.5189634298</v>
      </c>
      <c r="Q92" s="30"/>
      <c r="R92" s="30"/>
      <c r="S92" s="30"/>
      <c r="T92" s="108">
        <f>'OC A CONTRATAR'!C92</f>
        <v>16464478.663705336</v>
      </c>
      <c r="U92" s="108">
        <f>'OC A CONTRATAR'!B92</f>
        <v>18576900</v>
      </c>
      <c r="V92" s="108">
        <f>'OC A CONTRATAR'!D92</f>
        <v>35041378.663705342</v>
      </c>
      <c r="W92" s="108">
        <f>'OC A CONTRATAR'!H92</f>
        <v>4693595.5385624319</v>
      </c>
      <c r="X92" s="108">
        <f>'OC A CONTRATAR'!G92</f>
        <v>4677133.5771276606</v>
      </c>
      <c r="Y92" s="108">
        <f>'OC A CONTRATAR'!I92</f>
        <v>9370729.1156900935</v>
      </c>
      <c r="Z92" s="108">
        <f>'OC A CONTRATAR'!M92</f>
        <v>41803201.376868784</v>
      </c>
      <c r="AA92" s="108">
        <f>'OC A CONTRATAR'!L92</f>
        <v>27204607.101715628</v>
      </c>
      <c r="AB92" s="108">
        <f>'OC A CONTRATAR'!N92</f>
        <v>69007808.478584409</v>
      </c>
      <c r="AC92" s="108">
        <f>'OC A CONTRATAR'!X92</f>
        <v>91504312.570010006</v>
      </c>
      <c r="AD92" s="108">
        <f>'OC A CONTRATAR'!W92</f>
        <v>173000000</v>
      </c>
      <c r="AE92" s="108">
        <f>'OC A CONTRATAR'!Y92</f>
        <v>264504312.57001001</v>
      </c>
      <c r="AF92" s="64">
        <f t="shared" si="17"/>
        <v>547691688.21097326</v>
      </c>
      <c r="AG92" s="64">
        <f t="shared" si="18"/>
        <v>437702537.14033449</v>
      </c>
      <c r="AH92" s="64">
        <f t="shared" si="19"/>
        <v>985394225.35130763</v>
      </c>
      <c r="AJ92">
        <f t="shared" si="20"/>
        <v>2029</v>
      </c>
      <c r="AL92" s="6">
        <f t="shared" si="21"/>
        <v>0</v>
      </c>
      <c r="AM92" s="6">
        <f t="shared" si="22"/>
        <v>0</v>
      </c>
      <c r="AN92" s="6">
        <f t="shared" si="23"/>
        <v>0</v>
      </c>
    </row>
    <row r="93" spans="1:40">
      <c r="A93" s="62">
        <v>47300</v>
      </c>
      <c r="B93" s="25">
        <f>'Art. 9º-A'!J94</f>
        <v>168749085.2441825</v>
      </c>
      <c r="C93" s="25">
        <f>'Art. 9º-A'!K94</f>
        <v>112091803.78085807</v>
      </c>
      <c r="D93" s="25">
        <f>'Art. 9º-A'!I94</f>
        <v>280840889.02504057</v>
      </c>
      <c r="E93" s="26">
        <f>'9496'!T93</f>
        <v>217178554.77982524</v>
      </c>
      <c r="F93" s="26">
        <f>'9496'!U93</f>
        <v>101492878.99060479</v>
      </c>
      <c r="G93" s="26">
        <f>'9496'!V93</f>
        <v>318671433.77043003</v>
      </c>
      <c r="H93" s="45"/>
      <c r="I93" s="45"/>
      <c r="J93" s="45"/>
      <c r="K93" s="27">
        <f>'Fluxo dív. garantidas - RRF'!J93</f>
        <v>7019486.9100000001</v>
      </c>
      <c r="L93" s="27">
        <f>'Fluxo dív. garantidas - RRF'!I93</f>
        <v>758536.120658</v>
      </c>
      <c r="M93" s="27">
        <f>'Fluxo dív. garantidas - RRF'!K93</f>
        <v>7778023.0306580001</v>
      </c>
      <c r="N93" s="63">
        <f>'Contratos fora RRF'!AS93</f>
        <v>58852180.089517422</v>
      </c>
      <c r="O93" s="63">
        <f>'Contratos fora RRF'!AR93</f>
        <v>69872406.544680715</v>
      </c>
      <c r="P93" s="28">
        <f>'Contratos fora RRF'!AT93</f>
        <v>128724586.63419813</v>
      </c>
      <c r="Q93" s="30"/>
      <c r="R93" s="30"/>
      <c r="S93" s="30"/>
      <c r="T93" s="108">
        <f>'OC A CONTRATAR'!C93</f>
        <v>0</v>
      </c>
      <c r="U93" s="108">
        <f>'OC A CONTRATAR'!B93</f>
        <v>0</v>
      </c>
      <c r="V93" s="108">
        <f>'OC A CONTRATAR'!D93</f>
        <v>0</v>
      </c>
      <c r="W93" s="108">
        <f>'OC A CONTRATAR'!H93</f>
        <v>0</v>
      </c>
      <c r="X93" s="108">
        <f>'OC A CONTRATAR'!G93</f>
        <v>0</v>
      </c>
      <c r="Y93" s="108">
        <f>'OC A CONTRATAR'!I93</f>
        <v>0</v>
      </c>
      <c r="Z93" s="108">
        <f>'OC A CONTRATAR'!M93</f>
        <v>0</v>
      </c>
      <c r="AA93" s="108">
        <f>'OC A CONTRATAR'!L93</f>
        <v>0</v>
      </c>
      <c r="AB93" s="108">
        <f>'OC A CONTRATAR'!N93</f>
        <v>0</v>
      </c>
      <c r="AC93" s="108">
        <f>'OC A CONTRATAR'!X93</f>
        <v>0</v>
      </c>
      <c r="AD93" s="108">
        <f>'OC A CONTRATAR'!W93</f>
        <v>0</v>
      </c>
      <c r="AE93" s="108">
        <f>'OC A CONTRATAR'!Y93</f>
        <v>0</v>
      </c>
      <c r="AF93" s="64">
        <f t="shared" si="17"/>
        <v>451799307.02352518</v>
      </c>
      <c r="AG93" s="64">
        <f t="shared" si="18"/>
        <v>284215625.43680155</v>
      </c>
      <c r="AH93" s="64">
        <f t="shared" si="19"/>
        <v>736014932.46032667</v>
      </c>
      <c r="AJ93">
        <f t="shared" si="20"/>
        <v>2029</v>
      </c>
      <c r="AL93" s="6">
        <f t="shared" si="21"/>
        <v>0</v>
      </c>
      <c r="AM93" s="6">
        <f t="shared" si="22"/>
        <v>0</v>
      </c>
      <c r="AN93" s="6">
        <f t="shared" si="23"/>
        <v>0</v>
      </c>
    </row>
    <row r="94" spans="1:40">
      <c r="A94" s="62">
        <v>47331</v>
      </c>
      <c r="B94" s="25">
        <f>'Art. 9º-A'!J95</f>
        <v>169101637.41218573</v>
      </c>
      <c r="C94" s="25">
        <f>'Art. 9º-A'!K95</f>
        <v>112950498.71179605</v>
      </c>
      <c r="D94" s="25">
        <f>'Art. 9º-A'!I95</f>
        <v>282052136.12398177</v>
      </c>
      <c r="E94" s="26">
        <f>'9496'!T94</f>
        <v>217070767.3176963</v>
      </c>
      <c r="F94" s="26">
        <f>'9496'!U94</f>
        <v>102386510.2084116</v>
      </c>
      <c r="G94" s="26">
        <f>'9496'!V94</f>
        <v>319457277.52610791</v>
      </c>
      <c r="H94" s="45"/>
      <c r="I94" s="45"/>
      <c r="J94" s="45"/>
      <c r="K94" s="27">
        <f>'Fluxo dív. garantidas - RRF'!J94</f>
        <v>7057288.1300000008</v>
      </c>
      <c r="L94" s="27">
        <f>'Fluxo dív. garantidas - RRF'!I94</f>
        <v>750136.68957399949</v>
      </c>
      <c r="M94" s="27">
        <f>'Fluxo dív. garantidas - RRF'!K94</f>
        <v>7807424.8195740003</v>
      </c>
      <c r="N94" s="63">
        <f>'Contratos fora RRF'!AS94</f>
        <v>3747474.3860925529</v>
      </c>
      <c r="O94" s="63">
        <f>'Contratos fora RRF'!AR94</f>
        <v>9202610.1453139987</v>
      </c>
      <c r="P94" s="28">
        <f>'Contratos fora RRF'!AT94</f>
        <v>12950084.53140655</v>
      </c>
      <c r="Q94" s="30"/>
      <c r="R94" s="30"/>
      <c r="S94" s="30"/>
      <c r="T94" s="108">
        <f>'OC A CONTRATAR'!C94</f>
        <v>0</v>
      </c>
      <c r="U94" s="108">
        <f>'OC A CONTRATAR'!B94</f>
        <v>0</v>
      </c>
      <c r="V94" s="108">
        <f>'OC A CONTRATAR'!D94</f>
        <v>0</v>
      </c>
      <c r="W94" s="108">
        <f>'OC A CONTRATAR'!H94</f>
        <v>0</v>
      </c>
      <c r="X94" s="108">
        <f>'OC A CONTRATAR'!G94</f>
        <v>0</v>
      </c>
      <c r="Y94" s="108">
        <f>'OC A CONTRATAR'!I94</f>
        <v>0</v>
      </c>
      <c r="Z94" s="108">
        <f>'OC A CONTRATAR'!M94</f>
        <v>0</v>
      </c>
      <c r="AA94" s="108">
        <f>'OC A CONTRATAR'!L94</f>
        <v>0</v>
      </c>
      <c r="AB94" s="108">
        <f>'OC A CONTRATAR'!N94</f>
        <v>0</v>
      </c>
      <c r="AC94" s="108">
        <f>'OC A CONTRATAR'!X94</f>
        <v>0</v>
      </c>
      <c r="AD94" s="108">
        <f>'OC A CONTRATAR'!W94</f>
        <v>0</v>
      </c>
      <c r="AE94" s="108">
        <f>'OC A CONTRATAR'!Y94</f>
        <v>0</v>
      </c>
      <c r="AF94" s="64">
        <f t="shared" si="17"/>
        <v>396977167.24597454</v>
      </c>
      <c r="AG94" s="64">
        <f t="shared" si="18"/>
        <v>225289755.75509566</v>
      </c>
      <c r="AH94" s="64">
        <f t="shared" si="19"/>
        <v>622266923.00107026</v>
      </c>
      <c r="AJ94">
        <f t="shared" si="20"/>
        <v>2029</v>
      </c>
      <c r="AL94" s="6">
        <f t="shared" si="21"/>
        <v>0</v>
      </c>
      <c r="AM94" s="6">
        <f t="shared" si="22"/>
        <v>0</v>
      </c>
      <c r="AN94" s="6">
        <f t="shared" si="23"/>
        <v>0</v>
      </c>
    </row>
    <row r="95" spans="1:40">
      <c r="A95" s="62">
        <v>47362</v>
      </c>
      <c r="B95" s="25">
        <f>'Art. 9º-A'!J96</f>
        <v>169452966.20305634</v>
      </c>
      <c r="C95" s="25">
        <f>'Art. 9º-A'!K96</f>
        <v>113815859.61663121</v>
      </c>
      <c r="D95" s="25">
        <f>'Art. 9º-A'!I96</f>
        <v>283268825.81968755</v>
      </c>
      <c r="E95" s="26">
        <f>'9496'!T95</f>
        <v>217018372.14523339</v>
      </c>
      <c r="F95" s="26">
        <f>'9496'!U95</f>
        <v>103284519.51204872</v>
      </c>
      <c r="G95" s="26">
        <f>'9496'!V95</f>
        <v>320302891.65728211</v>
      </c>
      <c r="H95" s="45"/>
      <c r="I95" s="45"/>
      <c r="J95" s="45"/>
      <c r="K95" s="27">
        <f>'Fluxo dív. garantidas - RRF'!J95</f>
        <v>44321117.879999995</v>
      </c>
      <c r="L95" s="27">
        <f>'Fluxo dív. garantidas - RRF'!I95</f>
        <v>90939593.719123989</v>
      </c>
      <c r="M95" s="27">
        <f>'Fluxo dív. garantidas - RRF'!K95</f>
        <v>135260711.59912398</v>
      </c>
      <c r="N95" s="63">
        <f>'Contratos fora RRF'!AS95</f>
        <v>301247.50015399995</v>
      </c>
      <c r="O95" s="63">
        <f>'Contratos fora RRF'!AR95</f>
        <v>1714249.348938473</v>
      </c>
      <c r="P95" s="28">
        <f>'Contratos fora RRF'!AT95</f>
        <v>2015496.849092473</v>
      </c>
      <c r="Q95" s="30"/>
      <c r="R95" s="30"/>
      <c r="S95" s="30"/>
      <c r="T95" s="108">
        <f>'OC A CONTRATAR'!C95</f>
        <v>0</v>
      </c>
      <c r="U95" s="108">
        <f>'OC A CONTRATAR'!B95</f>
        <v>0</v>
      </c>
      <c r="V95" s="108">
        <f>'OC A CONTRATAR'!D95</f>
        <v>0</v>
      </c>
      <c r="W95" s="108">
        <f>'OC A CONTRATAR'!H95</f>
        <v>0</v>
      </c>
      <c r="X95" s="108">
        <f>'OC A CONTRATAR'!G95</f>
        <v>0</v>
      </c>
      <c r="Y95" s="108">
        <f>'OC A CONTRATAR'!I95</f>
        <v>0</v>
      </c>
      <c r="Z95" s="108">
        <f>'OC A CONTRATAR'!M95</f>
        <v>0</v>
      </c>
      <c r="AA95" s="108">
        <f>'OC A CONTRATAR'!L95</f>
        <v>0</v>
      </c>
      <c r="AB95" s="108">
        <f>'OC A CONTRATAR'!N95</f>
        <v>0</v>
      </c>
      <c r="AC95" s="108">
        <f>'OC A CONTRATAR'!X95</f>
        <v>0</v>
      </c>
      <c r="AD95" s="108">
        <f>'OC A CONTRATAR'!W95</f>
        <v>0</v>
      </c>
      <c r="AE95" s="108">
        <f>'OC A CONTRATAR'!Y95</f>
        <v>0</v>
      </c>
      <c r="AF95" s="64">
        <f t="shared" si="17"/>
        <v>431093703.72844374</v>
      </c>
      <c r="AG95" s="64">
        <f t="shared" si="18"/>
        <v>309754222.19674242</v>
      </c>
      <c r="AH95" s="64">
        <f t="shared" si="19"/>
        <v>740847925.92518616</v>
      </c>
      <c r="AJ95">
        <f t="shared" si="20"/>
        <v>2029</v>
      </c>
      <c r="AL95" s="6">
        <f t="shared" si="21"/>
        <v>0</v>
      </c>
      <c r="AM95" s="6">
        <f t="shared" si="22"/>
        <v>0</v>
      </c>
      <c r="AN95" s="6">
        <f t="shared" si="23"/>
        <v>0</v>
      </c>
    </row>
    <row r="96" spans="1:40">
      <c r="A96" s="62">
        <v>47392</v>
      </c>
      <c r="B96" s="25">
        <f>'Art. 9º-A'!J97</f>
        <v>169924388.64976594</v>
      </c>
      <c r="C96" s="25">
        <f>'Art. 9º-A'!K97</f>
        <v>114769896.81880644</v>
      </c>
      <c r="D96" s="25">
        <f>'Art. 9º-A'!I97</f>
        <v>284694285.46857238</v>
      </c>
      <c r="E96" s="26">
        <f>'9496'!T96</f>
        <v>216843154.54949516</v>
      </c>
      <c r="F96" s="26">
        <f>'9496'!U96</f>
        <v>104191628.93891156</v>
      </c>
      <c r="G96" s="26">
        <f>'9496'!V96</f>
        <v>321034783.48840672</v>
      </c>
      <c r="H96" s="45"/>
      <c r="I96" s="45"/>
      <c r="J96" s="45"/>
      <c r="K96" s="27">
        <f>'Fluxo dív. garantidas - RRF'!J96</f>
        <v>6704012.9800000004</v>
      </c>
      <c r="L96" s="27">
        <f>'Fluxo dív. garantidas - RRF'!I96</f>
        <v>828634.42790399957</v>
      </c>
      <c r="M96" s="27">
        <f>'Fluxo dív. garantidas - RRF'!K96</f>
        <v>7532647.407904</v>
      </c>
      <c r="N96" s="63">
        <f>'Contratos fora RRF'!AS96</f>
        <v>6848379.920167001</v>
      </c>
      <c r="O96" s="63">
        <f>'Contratos fora RRF'!AR96</f>
        <v>10726313.944142712</v>
      </c>
      <c r="P96" s="28">
        <f>'Contratos fora RRF'!AT96</f>
        <v>17574693.864309713</v>
      </c>
      <c r="Q96" s="30"/>
      <c r="R96" s="30"/>
      <c r="S96" s="30"/>
      <c r="T96" s="108">
        <f>'OC A CONTRATAR'!C96</f>
        <v>0</v>
      </c>
      <c r="U96" s="108">
        <f>'OC A CONTRATAR'!B96</f>
        <v>0</v>
      </c>
      <c r="V96" s="108">
        <f>'OC A CONTRATAR'!D96</f>
        <v>0</v>
      </c>
      <c r="W96" s="108">
        <f>'OC A CONTRATAR'!H96</f>
        <v>0</v>
      </c>
      <c r="X96" s="108">
        <f>'OC A CONTRATAR'!G96</f>
        <v>0</v>
      </c>
      <c r="Y96" s="108">
        <f>'OC A CONTRATAR'!I96</f>
        <v>0</v>
      </c>
      <c r="Z96" s="108">
        <f>'OC A CONTRATAR'!M96</f>
        <v>0</v>
      </c>
      <c r="AA96" s="108">
        <f>'OC A CONTRATAR'!L96</f>
        <v>0</v>
      </c>
      <c r="AB96" s="108">
        <f>'OC A CONTRATAR'!N96</f>
        <v>0</v>
      </c>
      <c r="AC96" s="108">
        <f>'OC A CONTRATAR'!X96</f>
        <v>0</v>
      </c>
      <c r="AD96" s="108">
        <f>'OC A CONTRATAR'!W96</f>
        <v>0</v>
      </c>
      <c r="AE96" s="108">
        <f>'OC A CONTRATAR'!Y96</f>
        <v>0</v>
      </c>
      <c r="AF96" s="64">
        <f t="shared" si="17"/>
        <v>400319936.09942812</v>
      </c>
      <c r="AG96" s="64">
        <f t="shared" si="18"/>
        <v>230516474.12976471</v>
      </c>
      <c r="AH96" s="64">
        <f t="shared" si="19"/>
        <v>630836410.22919273</v>
      </c>
      <c r="AJ96">
        <f t="shared" si="20"/>
        <v>2029</v>
      </c>
      <c r="AL96" s="6">
        <f t="shared" si="21"/>
        <v>0</v>
      </c>
      <c r="AM96" s="6">
        <f t="shared" si="22"/>
        <v>0</v>
      </c>
      <c r="AN96" s="6">
        <f t="shared" si="23"/>
        <v>0</v>
      </c>
    </row>
    <row r="97" spans="1:40">
      <c r="A97" s="62">
        <v>47423</v>
      </c>
      <c r="B97" s="25">
        <f>'Art. 9º-A'!J98</f>
        <v>170272907.82504368</v>
      </c>
      <c r="C97" s="25">
        <f>'Art. 9º-A'!K98</f>
        <v>115649014.93452162</v>
      </c>
      <c r="D97" s="25">
        <f>'Art. 9º-A'!I98</f>
        <v>285921922.75956529</v>
      </c>
      <c r="E97" s="26">
        <f>'9496'!T97</f>
        <v>216782853.19001099</v>
      </c>
      <c r="F97" s="26">
        <f>'9496'!U97</f>
        <v>105101720.14077631</v>
      </c>
      <c r="G97" s="26">
        <f>'9496'!V97</f>
        <v>321884573.3307873</v>
      </c>
      <c r="H97" s="45"/>
      <c r="I97" s="45"/>
      <c r="J97" s="45"/>
      <c r="K97" s="27">
        <f>'Fluxo dív. garantidas - RRF'!J97</f>
        <v>36728727.019999996</v>
      </c>
      <c r="L97" s="27">
        <f>'Fluxo dív. garantidas - RRF'!I97</f>
        <v>82811873.228140026</v>
      </c>
      <c r="M97" s="27">
        <f>'Fluxo dív. garantidas - RRF'!K97</f>
        <v>119540600.24814002</v>
      </c>
      <c r="N97" s="63">
        <f>'Contratos fora RRF'!AS97</f>
        <v>1365456.1950226421</v>
      </c>
      <c r="O97" s="63">
        <f>'Contratos fora RRF'!AR97</f>
        <v>13933405.646388628</v>
      </c>
      <c r="P97" s="28">
        <f>'Contratos fora RRF'!AT97</f>
        <v>15298861.84141127</v>
      </c>
      <c r="Q97" s="30"/>
      <c r="R97" s="30"/>
      <c r="S97" s="30"/>
      <c r="T97" s="108">
        <f>'OC A CONTRATAR'!C97</f>
        <v>0</v>
      </c>
      <c r="U97" s="108">
        <f>'OC A CONTRATAR'!B97</f>
        <v>0</v>
      </c>
      <c r="V97" s="108">
        <f>'OC A CONTRATAR'!D97</f>
        <v>0</v>
      </c>
      <c r="W97" s="108">
        <f>'OC A CONTRATAR'!H97</f>
        <v>0</v>
      </c>
      <c r="X97" s="108">
        <f>'OC A CONTRATAR'!G97</f>
        <v>0</v>
      </c>
      <c r="Y97" s="108">
        <f>'OC A CONTRATAR'!I97</f>
        <v>0</v>
      </c>
      <c r="Z97" s="108">
        <f>'OC A CONTRATAR'!M97</f>
        <v>0</v>
      </c>
      <c r="AA97" s="108">
        <f>'OC A CONTRATAR'!L97</f>
        <v>0</v>
      </c>
      <c r="AB97" s="108">
        <f>'OC A CONTRATAR'!N97</f>
        <v>0</v>
      </c>
      <c r="AC97" s="108">
        <f>'OC A CONTRATAR'!X97</f>
        <v>0</v>
      </c>
      <c r="AD97" s="108">
        <f>'OC A CONTRATAR'!W97</f>
        <v>0</v>
      </c>
      <c r="AE97" s="108">
        <f>'OC A CONTRATAR'!Y97</f>
        <v>0</v>
      </c>
      <c r="AF97" s="64">
        <f t="shared" si="17"/>
        <v>425149944.23007733</v>
      </c>
      <c r="AG97" s="64">
        <f t="shared" si="18"/>
        <v>317496013.9498266</v>
      </c>
      <c r="AH97" s="64">
        <f t="shared" si="19"/>
        <v>742645958.17990375</v>
      </c>
      <c r="AJ97">
        <f t="shared" si="20"/>
        <v>2029</v>
      </c>
      <c r="AL97" s="6">
        <f t="shared" si="21"/>
        <v>0</v>
      </c>
      <c r="AM97" s="6">
        <f t="shared" si="22"/>
        <v>0</v>
      </c>
      <c r="AN97" s="6">
        <f t="shared" si="23"/>
        <v>0</v>
      </c>
    </row>
    <row r="98" spans="1:40">
      <c r="A98" s="62">
        <v>47453</v>
      </c>
      <c r="B98" s="25">
        <f>'Art. 9º-A'!J99</f>
        <v>170726763.5123522</v>
      </c>
      <c r="C98" s="25">
        <f>'Art. 9º-A'!K99</f>
        <v>116607796.3083643</v>
      </c>
      <c r="D98" s="25">
        <f>'Art. 9º-A'!I99</f>
        <v>287334559.8207165</v>
      </c>
      <c r="E98" s="26">
        <f>'9496'!T98</f>
        <v>216599279.84981072</v>
      </c>
      <c r="F98" s="26">
        <f>'9496'!U98</f>
        <v>106020799.45336062</v>
      </c>
      <c r="G98" s="26">
        <f>'9496'!V98</f>
        <v>322620079.30317134</v>
      </c>
      <c r="H98" s="45"/>
      <c r="I98" s="45"/>
      <c r="J98" s="45"/>
      <c r="K98" s="27">
        <f>'Fluxo dív. garantidas - RRF'!J98</f>
        <v>6921711.6100000003</v>
      </c>
      <c r="L98" s="27">
        <f>'Fluxo dív. garantidas - RRF'!I98</f>
        <v>780261.79231800046</v>
      </c>
      <c r="M98" s="27">
        <f>'Fluxo dív. garantidas - RRF'!K98</f>
        <v>7701973.4023180008</v>
      </c>
      <c r="N98" s="63">
        <f>'Contratos fora RRF'!AS98</f>
        <v>259541.42007771292</v>
      </c>
      <c r="O98" s="63">
        <f>'Contratos fora RRF'!AR98</f>
        <v>1750223.035975964</v>
      </c>
      <c r="P98" s="28">
        <f>'Contratos fora RRF'!AT98</f>
        <v>2009764.456053677</v>
      </c>
      <c r="Q98" s="30"/>
      <c r="R98" s="30"/>
      <c r="S98" s="30"/>
      <c r="T98" s="108">
        <f>'OC A CONTRATAR'!C98</f>
        <v>16080475.557946676</v>
      </c>
      <c r="U98" s="108">
        <f>'OC A CONTRATAR'!B98</f>
        <v>18576900</v>
      </c>
      <c r="V98" s="108">
        <f>'OC A CONTRATAR'!D98</f>
        <v>34657375.557946675</v>
      </c>
      <c r="W98" s="108">
        <f>'OC A CONTRATAR'!H98</f>
        <v>4597979.1774909161</v>
      </c>
      <c r="X98" s="108">
        <f>'OC A CONTRATAR'!G98</f>
        <v>4677133.5771276606</v>
      </c>
      <c r="Y98" s="108">
        <f>'OC A CONTRATAR'!I98</f>
        <v>9275112.7546185777</v>
      </c>
      <c r="Z98" s="108">
        <f>'OC A CONTRATAR'!M98</f>
        <v>41207309.600291468</v>
      </c>
      <c r="AA98" s="108">
        <f>'OC A CONTRATAR'!L98</f>
        <v>27204607.101715628</v>
      </c>
      <c r="AB98" s="108">
        <f>'OC A CONTRATAR'!N98</f>
        <v>68411916.702007085</v>
      </c>
      <c r="AC98" s="108">
        <f>'OC A CONTRATAR'!X98</f>
        <v>85957103.072537988</v>
      </c>
      <c r="AD98" s="108">
        <f>'OC A CONTRATAR'!W98</f>
        <v>173000000</v>
      </c>
      <c r="AE98" s="108">
        <f>'OC A CONTRATAR'!Y98</f>
        <v>258957103.07253799</v>
      </c>
      <c r="AF98" s="64">
        <f t="shared" si="17"/>
        <v>542350163.80050778</v>
      </c>
      <c r="AG98" s="64">
        <f t="shared" si="18"/>
        <v>448617721.26886219</v>
      </c>
      <c r="AH98" s="64">
        <f t="shared" si="19"/>
        <v>990967885.06936979</v>
      </c>
      <c r="AJ98">
        <f t="shared" si="20"/>
        <v>2029</v>
      </c>
      <c r="AL98" s="6">
        <f t="shared" si="21"/>
        <v>0</v>
      </c>
      <c r="AM98" s="6">
        <f t="shared" si="22"/>
        <v>0</v>
      </c>
      <c r="AN98" s="6">
        <f t="shared" si="23"/>
        <v>0</v>
      </c>
    </row>
    <row r="99" spans="1:40">
      <c r="A99" s="62">
        <v>47484</v>
      </c>
      <c r="B99" s="25">
        <f>'Art. 9º-A'!J100</f>
        <v>171072791.32251137</v>
      </c>
      <c r="C99" s="25">
        <f>'Art. 9º-A'!K100</f>
        <v>117501130.786394</v>
      </c>
      <c r="D99" s="25">
        <f>'Art. 9º-A'!I100</f>
        <v>288573922.10890538</v>
      </c>
      <c r="E99" s="26">
        <f>'9496'!T99</f>
        <v>216471164.20420596</v>
      </c>
      <c r="F99" s="26">
        <f>'9496'!U99</f>
        <v>153140793.29928038</v>
      </c>
      <c r="G99" s="26">
        <f>'9496'!V99</f>
        <v>369611957.50348634</v>
      </c>
      <c r="H99" s="45"/>
      <c r="I99" s="45"/>
      <c r="J99" s="45"/>
      <c r="K99" s="27">
        <f>'Fluxo dív. garantidas - RRF'!J99</f>
        <v>6882136.1099999994</v>
      </c>
      <c r="L99" s="27">
        <f>'Fluxo dív. garantidas - RRF'!I99</f>
        <v>1884954.5617079996</v>
      </c>
      <c r="M99" s="27">
        <f>'Fluxo dív. garantidas - RRF'!K99</f>
        <v>8767090.671707999</v>
      </c>
      <c r="N99" s="63">
        <f>'Contratos fora RRF'!AS99</f>
        <v>58071492.034988753</v>
      </c>
      <c r="O99" s="63">
        <f>'Contratos fora RRF'!AR99</f>
        <v>70001138.174533397</v>
      </c>
      <c r="P99" s="28">
        <f>'Contratos fora RRF'!AT99</f>
        <v>128072630.20952216</v>
      </c>
      <c r="Q99" s="30"/>
      <c r="R99" s="30"/>
      <c r="S99" s="30"/>
      <c r="T99" s="108">
        <f>'OC A CONTRATAR'!C99</f>
        <v>0</v>
      </c>
      <c r="U99" s="108">
        <f>'OC A CONTRATAR'!B99</f>
        <v>0</v>
      </c>
      <c r="V99" s="108">
        <f>'OC A CONTRATAR'!D99</f>
        <v>0</v>
      </c>
      <c r="W99" s="108">
        <f>'OC A CONTRATAR'!H99</f>
        <v>0</v>
      </c>
      <c r="X99" s="108">
        <f>'OC A CONTRATAR'!G99</f>
        <v>0</v>
      </c>
      <c r="Y99" s="108">
        <f>'OC A CONTRATAR'!I99</f>
        <v>0</v>
      </c>
      <c r="Z99" s="108">
        <f>'OC A CONTRATAR'!M99</f>
        <v>0</v>
      </c>
      <c r="AA99" s="108">
        <f>'OC A CONTRATAR'!L99</f>
        <v>0</v>
      </c>
      <c r="AB99" s="108">
        <f>'OC A CONTRATAR'!N99</f>
        <v>0</v>
      </c>
      <c r="AC99" s="108">
        <f>'OC A CONTRATAR'!X99</f>
        <v>0</v>
      </c>
      <c r="AD99" s="108">
        <f>'OC A CONTRATAR'!W99</f>
        <v>0</v>
      </c>
      <c r="AE99" s="108">
        <f>'OC A CONTRATAR'!Y99</f>
        <v>0</v>
      </c>
      <c r="AF99" s="64">
        <f t="shared" ref="AF99:AF122" si="24">B99+E99+K99+N99+Q99+H99+T99+W99+Z99+AC99</f>
        <v>452497583.67170608</v>
      </c>
      <c r="AG99" s="64">
        <f t="shared" ref="AG99:AG122" si="25">C99+F99+L99+O99+R99+I99+U99+X99+AA99+AD99</f>
        <v>342528016.82191575</v>
      </c>
      <c r="AH99" s="64">
        <f t="shared" ref="AH99:AH122" si="26">D99+G99+M99+P99+S99+J99+V99+Y99+AB99+AE99</f>
        <v>795025600.49362183</v>
      </c>
      <c r="AJ99">
        <f t="shared" ref="AJ99:AJ122" si="27">YEAR(A99)</f>
        <v>2030</v>
      </c>
      <c r="AL99" s="6">
        <f t="shared" si="21"/>
        <v>0</v>
      </c>
      <c r="AM99" s="6">
        <f t="shared" si="22"/>
        <v>0</v>
      </c>
      <c r="AN99" s="6">
        <f t="shared" si="23"/>
        <v>0</v>
      </c>
    </row>
    <row r="100" spans="1:40">
      <c r="A100" s="62">
        <v>47515</v>
      </c>
      <c r="B100" s="25">
        <f>'Art. 9º-A'!J101</f>
        <v>171259718.27119085</v>
      </c>
      <c r="C100" s="25">
        <f>'Art. 9º-A'!K101</f>
        <v>118292449.79566559</v>
      </c>
      <c r="D100" s="25">
        <f>'Art. 9º-A'!I101</f>
        <v>289552168.06685644</v>
      </c>
      <c r="E100" s="26">
        <f>'9496'!T100</f>
        <v>216394190.53986287</v>
      </c>
      <c r="F100" s="26">
        <f>'9496'!U100</f>
        <v>154191032.73238772</v>
      </c>
      <c r="G100" s="26">
        <f>'9496'!V100</f>
        <v>370585223.27225059</v>
      </c>
      <c r="H100" s="45"/>
      <c r="I100" s="45"/>
      <c r="J100" s="45"/>
      <c r="K100" s="27">
        <f>'Fluxo dív. garantidas - RRF'!J100</f>
        <v>7034428.4299999997</v>
      </c>
      <c r="L100" s="27">
        <f>'Fluxo dív. garantidas - RRF'!I100</f>
        <v>1868190.3535660002</v>
      </c>
      <c r="M100" s="27">
        <f>'Fluxo dív. garantidas - RRF'!K100</f>
        <v>8902618.7835659999</v>
      </c>
      <c r="N100" s="63">
        <f>'Contratos fora RRF'!AS100</f>
        <v>3593144.3855813397</v>
      </c>
      <c r="O100" s="63">
        <f>'Contratos fora RRF'!AR100</f>
        <v>9287123.7162283771</v>
      </c>
      <c r="P100" s="28">
        <f>'Contratos fora RRF'!AT100</f>
        <v>12880268.101809716</v>
      </c>
      <c r="Q100" s="30"/>
      <c r="R100" s="30"/>
      <c r="S100" s="30"/>
      <c r="T100" s="108">
        <f>'OC A CONTRATAR'!C100</f>
        <v>0</v>
      </c>
      <c r="U100" s="108">
        <f>'OC A CONTRATAR'!B100</f>
        <v>0</v>
      </c>
      <c r="V100" s="108">
        <f>'OC A CONTRATAR'!D100</f>
        <v>0</v>
      </c>
      <c r="W100" s="108">
        <f>'OC A CONTRATAR'!H100</f>
        <v>0</v>
      </c>
      <c r="X100" s="108">
        <f>'OC A CONTRATAR'!G100</f>
        <v>0</v>
      </c>
      <c r="Y100" s="108">
        <f>'OC A CONTRATAR'!I100</f>
        <v>0</v>
      </c>
      <c r="Z100" s="108">
        <f>'OC A CONTRATAR'!M100</f>
        <v>0</v>
      </c>
      <c r="AA100" s="108">
        <f>'OC A CONTRATAR'!L100</f>
        <v>0</v>
      </c>
      <c r="AB100" s="108">
        <f>'OC A CONTRATAR'!N100</f>
        <v>0</v>
      </c>
      <c r="AC100" s="108">
        <f>'OC A CONTRATAR'!X100</f>
        <v>0</v>
      </c>
      <c r="AD100" s="108">
        <f>'OC A CONTRATAR'!W100</f>
        <v>0</v>
      </c>
      <c r="AE100" s="108">
        <f>'OC A CONTRATAR'!Y100</f>
        <v>0</v>
      </c>
      <c r="AF100" s="64">
        <f t="shared" si="24"/>
        <v>398281481.62663507</v>
      </c>
      <c r="AG100" s="64">
        <f t="shared" si="25"/>
        <v>283638796.59784764</v>
      </c>
      <c r="AH100" s="64">
        <f t="shared" si="26"/>
        <v>681920278.22448277</v>
      </c>
      <c r="AJ100">
        <f t="shared" si="27"/>
        <v>2030</v>
      </c>
      <c r="AL100" s="6">
        <f t="shared" si="21"/>
        <v>0</v>
      </c>
      <c r="AM100" s="6">
        <f t="shared" si="22"/>
        <v>0</v>
      </c>
      <c r="AN100" s="6">
        <f t="shared" si="23"/>
        <v>0</v>
      </c>
    </row>
    <row r="101" spans="1:40">
      <c r="A101" s="62">
        <v>47543</v>
      </c>
      <c r="B101" s="25">
        <f>'Art. 9º-A'!J102</f>
        <v>171444898.28620231</v>
      </c>
      <c r="C101" s="25">
        <f>'Art. 9º-A'!K102</f>
        <v>119089282.81110591</v>
      </c>
      <c r="D101" s="25">
        <f>'Art. 9º-A'!I102</f>
        <v>290534181.09730822</v>
      </c>
      <c r="E101" s="26">
        <f>'9496'!T101</f>
        <v>216202414.36652055</v>
      </c>
      <c r="F101" s="26">
        <f>'9496'!U101</f>
        <v>155234716.97934607</v>
      </c>
      <c r="G101" s="26">
        <f>'9496'!V101</f>
        <v>371437131.34586662</v>
      </c>
      <c r="H101" s="45"/>
      <c r="I101" s="45"/>
      <c r="J101" s="45"/>
      <c r="K101" s="27">
        <f>'Fluxo dív. garantidas - RRF'!J101</f>
        <v>39955734.18</v>
      </c>
      <c r="L101" s="27">
        <f>'Fluxo dív. garantidas - RRF'!I101</f>
        <v>111026865.603351</v>
      </c>
      <c r="M101" s="27">
        <f>'Fluxo dív. garantidas - RRF'!K101</f>
        <v>150982599.783351</v>
      </c>
      <c r="N101" s="63">
        <f>'Contratos fora RRF'!AS101</f>
        <v>212059.49421783793</v>
      </c>
      <c r="O101" s="63">
        <f>'Contratos fora RRF'!AR101</f>
        <v>1786706.605163221</v>
      </c>
      <c r="P101" s="28">
        <f>'Contratos fora RRF'!AT101</f>
        <v>1998766.0993810589</v>
      </c>
      <c r="Q101" s="30"/>
      <c r="R101" s="30"/>
      <c r="S101" s="30"/>
      <c r="T101" s="108">
        <f>'OC A CONTRATAR'!C101</f>
        <v>0</v>
      </c>
      <c r="U101" s="108">
        <f>'OC A CONTRATAR'!B101</f>
        <v>0</v>
      </c>
      <c r="V101" s="108">
        <f>'OC A CONTRATAR'!D101</f>
        <v>0</v>
      </c>
      <c r="W101" s="108">
        <f>'OC A CONTRATAR'!H101</f>
        <v>0</v>
      </c>
      <c r="X101" s="108">
        <f>'OC A CONTRATAR'!G101</f>
        <v>0</v>
      </c>
      <c r="Y101" s="108">
        <f>'OC A CONTRATAR'!I101</f>
        <v>0</v>
      </c>
      <c r="Z101" s="108">
        <f>'OC A CONTRATAR'!M101</f>
        <v>0</v>
      </c>
      <c r="AA101" s="108">
        <f>'OC A CONTRATAR'!L101</f>
        <v>0</v>
      </c>
      <c r="AB101" s="108">
        <f>'OC A CONTRATAR'!N101</f>
        <v>0</v>
      </c>
      <c r="AC101" s="108">
        <f>'OC A CONTRATAR'!X101</f>
        <v>0</v>
      </c>
      <c r="AD101" s="108">
        <f>'OC A CONTRATAR'!W101</f>
        <v>0</v>
      </c>
      <c r="AE101" s="108">
        <f>'OC A CONTRATAR'!Y101</f>
        <v>0</v>
      </c>
      <c r="AF101" s="64">
        <f t="shared" si="24"/>
        <v>427815106.32694066</v>
      </c>
      <c r="AG101" s="64">
        <f t="shared" si="25"/>
        <v>387137571.99896622</v>
      </c>
      <c r="AH101" s="64">
        <f t="shared" si="26"/>
        <v>814952678.32590687</v>
      </c>
      <c r="AJ101">
        <f t="shared" si="27"/>
        <v>2030</v>
      </c>
      <c r="AL101" s="6">
        <f t="shared" si="21"/>
        <v>0</v>
      </c>
      <c r="AM101" s="6">
        <f t="shared" si="22"/>
        <v>0</v>
      </c>
      <c r="AN101" s="6">
        <f t="shared" si="23"/>
        <v>0</v>
      </c>
    </row>
    <row r="102" spans="1:40">
      <c r="A102" s="62">
        <v>47574</v>
      </c>
      <c r="B102" s="25">
        <f>'Art. 9º-A'!J103</f>
        <v>171687446.43950805</v>
      </c>
      <c r="C102" s="25">
        <f>'Art. 9º-A'!K103</f>
        <v>119932981.15961191</v>
      </c>
      <c r="D102" s="25">
        <f>'Art. 9º-A'!I103</f>
        <v>291620427.59911996</v>
      </c>
      <c r="E102" s="26">
        <f>'9496'!T102</f>
        <v>216121783.33155328</v>
      </c>
      <c r="F102" s="26">
        <f>'9496'!U102</f>
        <v>156298554.56243527</v>
      </c>
      <c r="G102" s="26">
        <f>'9496'!V102</f>
        <v>372420337.89398855</v>
      </c>
      <c r="H102" s="45"/>
      <c r="I102" s="45"/>
      <c r="J102" s="45"/>
      <c r="K102" s="27">
        <f>'Fluxo dív. garantidas - RRF'!J102</f>
        <v>7003450.5</v>
      </c>
      <c r="L102" s="27">
        <f>'Fluxo dív. garantidas - RRF'!I102</f>
        <v>1871942.929920001</v>
      </c>
      <c r="M102" s="27">
        <f>'Fluxo dív. garantidas - RRF'!K102</f>
        <v>8875393.429920001</v>
      </c>
      <c r="N102" s="63">
        <f>'Contratos fora RRF'!AS102</f>
        <v>6591949.7589809811</v>
      </c>
      <c r="O102" s="63">
        <f>'Contratos fora RRF'!AR102</f>
        <v>10829106.239077736</v>
      </c>
      <c r="P102" s="28">
        <f>'Contratos fora RRF'!AT102</f>
        <v>17421055.998058718</v>
      </c>
      <c r="Q102" s="30"/>
      <c r="R102" s="30"/>
      <c r="S102" s="30"/>
      <c r="T102" s="108">
        <f>'OC A CONTRATAR'!C102</f>
        <v>0</v>
      </c>
      <c r="U102" s="108">
        <f>'OC A CONTRATAR'!B102</f>
        <v>0</v>
      </c>
      <c r="V102" s="108">
        <f>'OC A CONTRATAR'!D102</f>
        <v>0</v>
      </c>
      <c r="W102" s="108">
        <f>'OC A CONTRATAR'!H102</f>
        <v>0</v>
      </c>
      <c r="X102" s="108">
        <f>'OC A CONTRATAR'!G102</f>
        <v>0</v>
      </c>
      <c r="Y102" s="108">
        <f>'OC A CONTRATAR'!I102</f>
        <v>0</v>
      </c>
      <c r="Z102" s="108">
        <f>'OC A CONTRATAR'!M102</f>
        <v>0</v>
      </c>
      <c r="AA102" s="108">
        <f>'OC A CONTRATAR'!L102</f>
        <v>0</v>
      </c>
      <c r="AB102" s="108">
        <f>'OC A CONTRATAR'!N102</f>
        <v>0</v>
      </c>
      <c r="AC102" s="108">
        <f>'OC A CONTRATAR'!X102</f>
        <v>0</v>
      </c>
      <c r="AD102" s="108">
        <f>'OC A CONTRATAR'!W102</f>
        <v>0</v>
      </c>
      <c r="AE102" s="108">
        <f>'OC A CONTRATAR'!Y102</f>
        <v>0</v>
      </c>
      <c r="AF102" s="64">
        <f t="shared" si="24"/>
        <v>401404630.03004229</v>
      </c>
      <c r="AG102" s="64">
        <f t="shared" si="25"/>
        <v>288932584.89104497</v>
      </c>
      <c r="AH102" s="64">
        <f t="shared" si="26"/>
        <v>690337214.92108715</v>
      </c>
      <c r="AJ102">
        <f t="shared" si="27"/>
        <v>2030</v>
      </c>
      <c r="AL102" s="6">
        <f t="shared" si="21"/>
        <v>0</v>
      </c>
      <c r="AM102" s="6">
        <f t="shared" si="22"/>
        <v>0</v>
      </c>
      <c r="AN102" s="6">
        <f t="shared" si="23"/>
        <v>0</v>
      </c>
    </row>
    <row r="103" spans="1:40">
      <c r="A103" s="62">
        <v>47604</v>
      </c>
      <c r="B103" s="25">
        <f>'Art. 9º-A'!J104</f>
        <v>171868950.53005421</v>
      </c>
      <c r="C103" s="25">
        <f>'Art. 9º-A'!K104</f>
        <v>120741118.20798749</v>
      </c>
      <c r="D103" s="25">
        <f>'Art. 9º-A'!I104</f>
        <v>292610068.7380417</v>
      </c>
      <c r="E103" s="26">
        <f>'9496'!T103</f>
        <v>215916754.75116006</v>
      </c>
      <c r="F103" s="26">
        <f>'9496'!U103</f>
        <v>157354563.29364428</v>
      </c>
      <c r="G103" s="26">
        <f>'9496'!V103</f>
        <v>373271318.04480433</v>
      </c>
      <c r="H103" s="45"/>
      <c r="I103" s="45"/>
      <c r="J103" s="45"/>
      <c r="K103" s="27">
        <f>'Fluxo dív. garantidas - RRF'!J103</f>
        <v>33362899.909999996</v>
      </c>
      <c r="L103" s="27">
        <f>'Fluxo dív. garantidas - RRF'!I103</f>
        <v>100683785.59040201</v>
      </c>
      <c r="M103" s="27">
        <f>'Fluxo dív. garantidas - RRF'!K103</f>
        <v>134046685.500402</v>
      </c>
      <c r="N103" s="63">
        <f>'Contratos fora RRF'!AS103</f>
        <v>1015479.7634811933</v>
      </c>
      <c r="O103" s="63">
        <f>'Contratos fora RRF'!AR103</f>
        <v>14057718.038446337</v>
      </c>
      <c r="P103" s="28">
        <f>'Contratos fora RRF'!AT103</f>
        <v>15073197.801927529</v>
      </c>
      <c r="Q103" s="30"/>
      <c r="R103" s="30"/>
      <c r="S103" s="30"/>
      <c r="T103" s="108">
        <f>'OC A CONTRATAR'!C103</f>
        <v>0</v>
      </c>
      <c r="U103" s="108">
        <f>'OC A CONTRATAR'!B103</f>
        <v>0</v>
      </c>
      <c r="V103" s="108">
        <f>'OC A CONTRATAR'!D103</f>
        <v>0</v>
      </c>
      <c r="W103" s="108">
        <f>'OC A CONTRATAR'!H103</f>
        <v>0</v>
      </c>
      <c r="X103" s="108">
        <f>'OC A CONTRATAR'!G103</f>
        <v>0</v>
      </c>
      <c r="Y103" s="108">
        <f>'OC A CONTRATAR'!I103</f>
        <v>0</v>
      </c>
      <c r="Z103" s="108">
        <f>'OC A CONTRATAR'!M103</f>
        <v>0</v>
      </c>
      <c r="AA103" s="108">
        <f>'OC A CONTRATAR'!L103</f>
        <v>0</v>
      </c>
      <c r="AB103" s="108">
        <f>'OC A CONTRATAR'!N103</f>
        <v>0</v>
      </c>
      <c r="AC103" s="108">
        <f>'OC A CONTRATAR'!X103</f>
        <v>0</v>
      </c>
      <c r="AD103" s="108">
        <f>'OC A CONTRATAR'!W103</f>
        <v>0</v>
      </c>
      <c r="AE103" s="108">
        <f>'OC A CONTRATAR'!Y103</f>
        <v>0</v>
      </c>
      <c r="AF103" s="64">
        <f t="shared" si="24"/>
        <v>422164084.9546954</v>
      </c>
      <c r="AG103" s="64">
        <f t="shared" si="25"/>
        <v>392837185.13048005</v>
      </c>
      <c r="AH103" s="64">
        <f t="shared" si="26"/>
        <v>815001270.08517551</v>
      </c>
      <c r="AJ103">
        <f t="shared" si="27"/>
        <v>2030</v>
      </c>
      <c r="AL103" s="6">
        <f t="shared" si="21"/>
        <v>0</v>
      </c>
      <c r="AM103" s="6">
        <f t="shared" si="22"/>
        <v>0</v>
      </c>
      <c r="AN103" s="6">
        <f t="shared" si="23"/>
        <v>0</v>
      </c>
    </row>
    <row r="104" spans="1:40">
      <c r="A104" s="62">
        <v>47635</v>
      </c>
      <c r="B104" s="25">
        <f>'Art. 9º-A'!J105</f>
        <v>172100733.30704868</v>
      </c>
      <c r="C104" s="25">
        <f>'Art. 9º-A'!K105</f>
        <v>121591697.79022837</v>
      </c>
      <c r="D104" s="25">
        <f>'Art. 9º-A'!I105</f>
        <v>293692431.09727705</v>
      </c>
      <c r="E104" s="26">
        <f>'9496'!T104</f>
        <v>215827761.73787248</v>
      </c>
      <c r="F104" s="26">
        <f>'9496'!U104</f>
        <v>158431618.00878155</v>
      </c>
      <c r="G104" s="26">
        <f>'9496'!V104</f>
        <v>374259379.74665403</v>
      </c>
      <c r="H104" s="45"/>
      <c r="I104" s="45"/>
      <c r="J104" s="45"/>
      <c r="K104" s="27">
        <f>'Fluxo dív. garantidas - RRF'!J104</f>
        <v>7134981.6099999994</v>
      </c>
      <c r="L104" s="27">
        <f>'Fluxo dív. garantidas - RRF'!I104</f>
        <v>1857640.7697080001</v>
      </c>
      <c r="M104" s="27">
        <f>'Fluxo dív. garantidas - RRF'!K104</f>
        <v>8992622.3797079995</v>
      </c>
      <c r="N104" s="63">
        <f>'Contratos fora RRF'!AS104</f>
        <v>223180.79272723896</v>
      </c>
      <c r="O104" s="63">
        <f>'Contratos fora RRF'!AR104</f>
        <v>1824047.9547925191</v>
      </c>
      <c r="P104" s="28">
        <f>'Contratos fora RRF'!AT104</f>
        <v>2047228.7475197581</v>
      </c>
      <c r="Q104" s="30"/>
      <c r="R104" s="30"/>
      <c r="S104" s="30"/>
      <c r="T104" s="108">
        <f>'OC A CONTRATAR'!C104</f>
        <v>15535578.189415101</v>
      </c>
      <c r="U104" s="108">
        <f>'OC A CONTRATAR'!B104</f>
        <v>18576900</v>
      </c>
      <c r="V104" s="108">
        <f>'OC A CONTRATAR'!D104</f>
        <v>34112478.189415105</v>
      </c>
      <c r="W104" s="108">
        <f>'OC A CONTRATAR'!H104</f>
        <v>4958799.8113725297</v>
      </c>
      <c r="X104" s="108">
        <f>'OC A CONTRATAR'!G104</f>
        <v>5240075.4375927923</v>
      </c>
      <c r="Y104" s="108">
        <f>'OC A CONTRATAR'!I104</f>
        <v>10198875.248965321</v>
      </c>
      <c r="Z104" s="108">
        <f>'OC A CONTRATAR'!M104</f>
        <v>40192325.386928461</v>
      </c>
      <c r="AA104" s="108">
        <f>'OC A CONTRATAR'!L104</f>
        <v>27204607.101715628</v>
      </c>
      <c r="AB104" s="108">
        <f>'OC A CONTRATAR'!N104</f>
        <v>67396932.488644093</v>
      </c>
      <c r="AC104" s="108">
        <f>'OC A CONTRATAR'!X104</f>
        <v>75490364.728709012</v>
      </c>
      <c r="AD104" s="108">
        <f>'OC A CONTRATAR'!W104</f>
        <v>173000000</v>
      </c>
      <c r="AE104" s="108">
        <f>'OC A CONTRATAR'!Y104</f>
        <v>248490364.72870901</v>
      </c>
      <c r="AF104" s="64">
        <f t="shared" si="24"/>
        <v>531463725.56407344</v>
      </c>
      <c r="AG104" s="64">
        <f t="shared" si="25"/>
        <v>507726587.06281883</v>
      </c>
      <c r="AH104" s="64">
        <f t="shared" si="26"/>
        <v>1039190312.6268923</v>
      </c>
      <c r="AJ104">
        <f t="shared" si="27"/>
        <v>2030</v>
      </c>
      <c r="AL104" s="6">
        <f t="shared" si="21"/>
        <v>0</v>
      </c>
      <c r="AM104" s="6">
        <f t="shared" si="22"/>
        <v>0</v>
      </c>
      <c r="AN104" s="6">
        <f t="shared" si="23"/>
        <v>0</v>
      </c>
    </row>
    <row r="105" spans="1:40">
      <c r="A105" s="62">
        <v>47665</v>
      </c>
      <c r="B105" s="25">
        <f>'Art. 9º-A'!J106</f>
        <v>172278529.04196596</v>
      </c>
      <c r="C105" s="25">
        <f>'Art. 9º-A'!K106</f>
        <v>122411322.12869501</v>
      </c>
      <c r="D105" s="25">
        <f>'Art. 9º-A'!I106</f>
        <v>294689851.17066097</v>
      </c>
      <c r="E105" s="26">
        <f>'9496'!T105</f>
        <v>215613920.33633825</v>
      </c>
      <c r="F105" s="26">
        <f>'9496'!U105</f>
        <v>159500641.77017847</v>
      </c>
      <c r="G105" s="26">
        <f>'9496'!V105</f>
        <v>375114562.10651672</v>
      </c>
      <c r="H105" s="45"/>
      <c r="I105" s="45"/>
      <c r="J105" s="45"/>
      <c r="K105" s="27">
        <f>'Fluxo dív. garantidas - RRF'!J105</f>
        <v>6571220.459999999</v>
      </c>
      <c r="L105" s="27">
        <f>'Fluxo dív. garantidas - RRF'!I105</f>
        <v>1920430.0931940004</v>
      </c>
      <c r="M105" s="27">
        <f>'Fluxo dív. garantidas - RRF'!K105</f>
        <v>8491650.5531939995</v>
      </c>
      <c r="N105" s="63">
        <f>'Contratos fora RRF'!AS105</f>
        <v>55691983.711650409</v>
      </c>
      <c r="O105" s="63">
        <f>'Contratos fora RRF'!AR105</f>
        <v>70416505.520554081</v>
      </c>
      <c r="P105" s="28">
        <f>'Contratos fora RRF'!AT105</f>
        <v>126108489.23220448</v>
      </c>
      <c r="Q105" s="30"/>
      <c r="R105" s="30"/>
      <c r="S105" s="30"/>
      <c r="T105" s="108">
        <f>'OC A CONTRATAR'!C105</f>
        <v>0</v>
      </c>
      <c r="U105" s="108">
        <f>'OC A CONTRATAR'!B105</f>
        <v>0</v>
      </c>
      <c r="V105" s="108">
        <f>'OC A CONTRATAR'!D105</f>
        <v>0</v>
      </c>
      <c r="W105" s="108">
        <f>'OC A CONTRATAR'!H105</f>
        <v>0</v>
      </c>
      <c r="X105" s="108">
        <f>'OC A CONTRATAR'!G105</f>
        <v>0</v>
      </c>
      <c r="Y105" s="108">
        <f>'OC A CONTRATAR'!I105</f>
        <v>0</v>
      </c>
      <c r="Z105" s="108">
        <f>'OC A CONTRATAR'!M105</f>
        <v>0</v>
      </c>
      <c r="AA105" s="108">
        <f>'OC A CONTRATAR'!L105</f>
        <v>0</v>
      </c>
      <c r="AB105" s="108">
        <f>'OC A CONTRATAR'!N105</f>
        <v>0</v>
      </c>
      <c r="AC105" s="108">
        <f>'OC A CONTRATAR'!X105</f>
        <v>0</v>
      </c>
      <c r="AD105" s="108">
        <f>'OC A CONTRATAR'!W105</f>
        <v>0</v>
      </c>
      <c r="AE105" s="108">
        <f>'OC A CONTRATAR'!Y105</f>
        <v>0</v>
      </c>
      <c r="AF105" s="64">
        <f t="shared" si="24"/>
        <v>450155653.54995465</v>
      </c>
      <c r="AG105" s="64">
        <f t="shared" si="25"/>
        <v>354248899.51262152</v>
      </c>
      <c r="AH105" s="64">
        <f t="shared" si="26"/>
        <v>804404553.06257617</v>
      </c>
      <c r="AJ105">
        <f t="shared" si="27"/>
        <v>2030</v>
      </c>
      <c r="AL105" s="6">
        <f t="shared" si="21"/>
        <v>0</v>
      </c>
      <c r="AM105" s="6">
        <f t="shared" si="22"/>
        <v>0</v>
      </c>
      <c r="AN105" s="6">
        <f t="shared" si="23"/>
        <v>0</v>
      </c>
    </row>
    <row r="106" spans="1:40">
      <c r="A106" s="62">
        <v>47696</v>
      </c>
      <c r="B106" s="25">
        <f>'Art. 9º-A'!J107</f>
        <v>172454200.27042508</v>
      </c>
      <c r="C106" s="25">
        <f>'Art. 9º-A'!K107</f>
        <v>123236480.69868457</v>
      </c>
      <c r="D106" s="25">
        <f>'Art. 9º-A'!I107</f>
        <v>295690680.96910965</v>
      </c>
      <c r="E106" s="26">
        <f>'9496'!T106</f>
        <v>215455978.82492378</v>
      </c>
      <c r="F106" s="26">
        <f>'9496'!U106</f>
        <v>160583615.7917476</v>
      </c>
      <c r="G106" s="26">
        <f>'9496'!V106</f>
        <v>376039594.61667138</v>
      </c>
      <c r="H106" s="45"/>
      <c r="I106" s="45"/>
      <c r="J106" s="45"/>
      <c r="K106" s="27">
        <f>'Fluxo dív. garantidas - RRF'!J106</f>
        <v>6942240.5200000005</v>
      </c>
      <c r="L106" s="27">
        <f>'Fluxo dív. garantidas - RRF'!I106</f>
        <v>1879365.2331379997</v>
      </c>
      <c r="M106" s="27">
        <f>'Fluxo dív. garantidas - RRF'!K106</f>
        <v>8821605.7531380001</v>
      </c>
      <c r="N106" s="63">
        <f>'Contratos fora RRF'!AS106</f>
        <v>3329003.6318186554</v>
      </c>
      <c r="O106" s="63">
        <f>'Contratos fora RRF'!AR106</f>
        <v>9399837.905999789</v>
      </c>
      <c r="P106" s="28">
        <f>'Contratos fora RRF'!AT106</f>
        <v>12728841.537818445</v>
      </c>
      <c r="Q106" s="30"/>
      <c r="R106" s="30"/>
      <c r="S106" s="30"/>
      <c r="T106" s="108">
        <f>'OC A CONTRATAR'!C106</f>
        <v>0</v>
      </c>
      <c r="U106" s="108">
        <f>'OC A CONTRATAR'!B106</f>
        <v>0</v>
      </c>
      <c r="V106" s="108">
        <f>'OC A CONTRATAR'!D106</f>
        <v>0</v>
      </c>
      <c r="W106" s="108">
        <f>'OC A CONTRATAR'!H106</f>
        <v>0</v>
      </c>
      <c r="X106" s="108">
        <f>'OC A CONTRATAR'!G106</f>
        <v>0</v>
      </c>
      <c r="Y106" s="108">
        <f>'OC A CONTRATAR'!I106</f>
        <v>0</v>
      </c>
      <c r="Z106" s="108">
        <f>'OC A CONTRATAR'!M106</f>
        <v>0</v>
      </c>
      <c r="AA106" s="108">
        <f>'OC A CONTRATAR'!L106</f>
        <v>0</v>
      </c>
      <c r="AB106" s="108">
        <f>'OC A CONTRATAR'!N106</f>
        <v>0</v>
      </c>
      <c r="AC106" s="108">
        <f>'OC A CONTRATAR'!X106</f>
        <v>0</v>
      </c>
      <c r="AD106" s="108">
        <f>'OC A CONTRATAR'!W106</f>
        <v>0</v>
      </c>
      <c r="AE106" s="108">
        <f>'OC A CONTRATAR'!Y106</f>
        <v>0</v>
      </c>
      <c r="AF106" s="64">
        <f t="shared" si="24"/>
        <v>398181423.24716747</v>
      </c>
      <c r="AG106" s="64">
        <f t="shared" si="25"/>
        <v>295099299.62956995</v>
      </c>
      <c r="AH106" s="64">
        <f t="shared" si="26"/>
        <v>693280722.87673748</v>
      </c>
      <c r="AJ106">
        <f t="shared" si="27"/>
        <v>2030</v>
      </c>
      <c r="AL106" s="6">
        <f t="shared" si="21"/>
        <v>0</v>
      </c>
      <c r="AM106" s="6">
        <f t="shared" si="22"/>
        <v>0</v>
      </c>
      <c r="AN106" s="6">
        <f t="shared" si="23"/>
        <v>0</v>
      </c>
    </row>
    <row r="107" spans="1:40">
      <c r="A107" s="62">
        <v>47727</v>
      </c>
      <c r="B107" s="25">
        <f>'Art. 9º-A'!J108</f>
        <v>172628070.38948885</v>
      </c>
      <c r="C107" s="25">
        <f>'Art. 9º-A'!K108</f>
        <v>124067461.82552704</v>
      </c>
      <c r="D107" s="25">
        <f>'Art. 9º-A'!I108</f>
        <v>296695532.21501589</v>
      </c>
      <c r="E107" s="26">
        <f>'9496'!T107</f>
        <v>215354190.93546674</v>
      </c>
      <c r="F107" s="26">
        <f>'9496'!U107</f>
        <v>161680793.10401365</v>
      </c>
      <c r="G107" s="26">
        <f>'9496'!V107</f>
        <v>377034984.03948039</v>
      </c>
      <c r="H107" s="45"/>
      <c r="I107" s="45"/>
      <c r="J107" s="45"/>
      <c r="K107" s="27">
        <f>'Fluxo dív. garantidas - RRF'!J107</f>
        <v>38440319.089999996</v>
      </c>
      <c r="L107" s="27">
        <f>'Fluxo dív. garantidas - RRF'!I107</f>
        <v>111758834.713732</v>
      </c>
      <c r="M107" s="27">
        <f>'Fluxo dív. garantidas - RRF'!K107</f>
        <v>150199153.80373201</v>
      </c>
      <c r="N107" s="63">
        <f>'Contratos fora RRF'!AS107</f>
        <v>188879.28955463105</v>
      </c>
      <c r="O107" s="63">
        <f>'Contratos fora RRF'!AR107</f>
        <v>1862677.6070914781</v>
      </c>
      <c r="P107" s="28">
        <f>'Contratos fora RRF'!AT107</f>
        <v>2051556.8966461092</v>
      </c>
      <c r="Q107" s="30"/>
      <c r="R107" s="30"/>
      <c r="S107" s="30"/>
      <c r="T107" s="108">
        <f>'OC A CONTRATAR'!C107</f>
        <v>0</v>
      </c>
      <c r="U107" s="108">
        <f>'OC A CONTRATAR'!B107</f>
        <v>0</v>
      </c>
      <c r="V107" s="108">
        <f>'OC A CONTRATAR'!D107</f>
        <v>0</v>
      </c>
      <c r="W107" s="108">
        <f>'OC A CONTRATAR'!H107</f>
        <v>0</v>
      </c>
      <c r="X107" s="108">
        <f>'OC A CONTRATAR'!G107</f>
        <v>0</v>
      </c>
      <c r="Y107" s="108">
        <f>'OC A CONTRATAR'!I107</f>
        <v>0</v>
      </c>
      <c r="Z107" s="108">
        <f>'OC A CONTRATAR'!M107</f>
        <v>0</v>
      </c>
      <c r="AA107" s="108">
        <f>'OC A CONTRATAR'!L107</f>
        <v>0</v>
      </c>
      <c r="AB107" s="108">
        <f>'OC A CONTRATAR'!N107</f>
        <v>0</v>
      </c>
      <c r="AC107" s="108">
        <f>'OC A CONTRATAR'!X107</f>
        <v>0</v>
      </c>
      <c r="AD107" s="108">
        <f>'OC A CONTRATAR'!W107</f>
        <v>0</v>
      </c>
      <c r="AE107" s="108">
        <f>'OC A CONTRATAR'!Y107</f>
        <v>0</v>
      </c>
      <c r="AF107" s="64">
        <f t="shared" si="24"/>
        <v>426611459.70451021</v>
      </c>
      <c r="AG107" s="64">
        <f t="shared" si="25"/>
        <v>399369767.25036418</v>
      </c>
      <c r="AH107" s="64">
        <f t="shared" si="26"/>
        <v>825981226.95487452</v>
      </c>
      <c r="AJ107">
        <f t="shared" si="27"/>
        <v>2030</v>
      </c>
      <c r="AL107" s="6">
        <f t="shared" si="21"/>
        <v>0</v>
      </c>
      <c r="AM107" s="6">
        <f t="shared" si="22"/>
        <v>0</v>
      </c>
      <c r="AN107" s="6">
        <f t="shared" si="23"/>
        <v>0</v>
      </c>
    </row>
    <row r="108" spans="1:40">
      <c r="A108" s="62">
        <v>47757</v>
      </c>
      <c r="B108" s="25">
        <f>'Art. 9º-A'!J109</f>
        <v>172858879.67078748</v>
      </c>
      <c r="C108" s="25">
        <f>'Art. 9º-A'!K109</f>
        <v>124946785.20487067</v>
      </c>
      <c r="D108" s="25">
        <f>'Art. 9º-A'!I109</f>
        <v>297805664.87565815</v>
      </c>
      <c r="E108" s="26">
        <f>'9496'!T108</f>
        <v>215126877.79547855</v>
      </c>
      <c r="F108" s="26">
        <f>'9496'!U108</f>
        <v>162769630.85727921</v>
      </c>
      <c r="G108" s="26">
        <f>'9496'!V108</f>
        <v>377896508.65275776</v>
      </c>
      <c r="H108" s="45"/>
      <c r="I108" s="45"/>
      <c r="J108" s="45"/>
      <c r="K108" s="27">
        <f>'Fluxo dív. garantidas - RRF'!J108</f>
        <v>6609226.5599999996</v>
      </c>
      <c r="L108" s="27">
        <f>'Fluxo dív. garantidas - RRF'!I108</f>
        <v>1916674.0213139998</v>
      </c>
      <c r="M108" s="27">
        <f>'Fluxo dív. garantidas - RRF'!K108</f>
        <v>8525900.5813139994</v>
      </c>
      <c r="N108" s="63">
        <f>'Contratos fora RRF'!AS108</f>
        <v>6377284.7321111588</v>
      </c>
      <c r="O108" s="63">
        <f>'Contratos fora RRF'!AR108</f>
        <v>10950861.221434977</v>
      </c>
      <c r="P108" s="28">
        <f>'Contratos fora RRF'!AT108</f>
        <v>17328145.953546137</v>
      </c>
      <c r="Q108" s="30"/>
      <c r="R108" s="30"/>
      <c r="S108" s="30"/>
      <c r="T108" s="108">
        <f>'OC A CONTRATAR'!C108</f>
        <v>0</v>
      </c>
      <c r="U108" s="108">
        <f>'OC A CONTRATAR'!B108</f>
        <v>0</v>
      </c>
      <c r="V108" s="108">
        <f>'OC A CONTRATAR'!D108</f>
        <v>0</v>
      </c>
      <c r="W108" s="108">
        <f>'OC A CONTRATAR'!H108</f>
        <v>0</v>
      </c>
      <c r="X108" s="108">
        <f>'OC A CONTRATAR'!G108</f>
        <v>0</v>
      </c>
      <c r="Y108" s="108">
        <f>'OC A CONTRATAR'!I108</f>
        <v>0</v>
      </c>
      <c r="Z108" s="108">
        <f>'OC A CONTRATAR'!M108</f>
        <v>0</v>
      </c>
      <c r="AA108" s="108">
        <f>'OC A CONTRATAR'!L108</f>
        <v>0</v>
      </c>
      <c r="AB108" s="108">
        <f>'OC A CONTRATAR'!N108</f>
        <v>0</v>
      </c>
      <c r="AC108" s="108">
        <f>'OC A CONTRATAR'!X108</f>
        <v>0</v>
      </c>
      <c r="AD108" s="108">
        <f>'OC A CONTRATAR'!W108</f>
        <v>0</v>
      </c>
      <c r="AE108" s="108">
        <f>'OC A CONTRATAR'!Y108</f>
        <v>0</v>
      </c>
      <c r="AF108" s="64">
        <f t="shared" si="24"/>
        <v>400972268.75837719</v>
      </c>
      <c r="AG108" s="64">
        <f t="shared" si="25"/>
        <v>300583951.30489886</v>
      </c>
      <c r="AH108" s="64">
        <f t="shared" si="26"/>
        <v>701556220.06327605</v>
      </c>
      <c r="AJ108">
        <f t="shared" si="27"/>
        <v>2030</v>
      </c>
      <c r="AL108" s="6">
        <f t="shared" si="21"/>
        <v>0</v>
      </c>
      <c r="AM108" s="6">
        <f t="shared" si="22"/>
        <v>0</v>
      </c>
      <c r="AN108" s="6">
        <f t="shared" si="23"/>
        <v>0</v>
      </c>
    </row>
    <row r="109" spans="1:40">
      <c r="A109" s="62">
        <v>47788</v>
      </c>
      <c r="B109" s="25">
        <f>'Art. 9º-A'!J110</f>
        <v>173028683.37512043</v>
      </c>
      <c r="C109" s="25">
        <f>'Art. 9º-A'!K110</f>
        <v>125789501.52427229</v>
      </c>
      <c r="D109" s="25">
        <f>'Art. 9º-A'!I110</f>
        <v>298818184.89939272</v>
      </c>
      <c r="E109" s="26">
        <f>'9496'!T109</f>
        <v>215016389.50035948</v>
      </c>
      <c r="F109" s="26">
        <f>'9496'!U109</f>
        <v>163880423.88895899</v>
      </c>
      <c r="G109" s="26">
        <f>'9496'!V109</f>
        <v>378896813.38931847</v>
      </c>
      <c r="H109" s="45"/>
      <c r="I109" s="45"/>
      <c r="J109" s="45"/>
      <c r="K109" s="27">
        <f>'Fluxo dív. garantidas - RRF'!J109</f>
        <v>31684301.329999998</v>
      </c>
      <c r="L109" s="27">
        <f>'Fluxo dív. garantidas - RRF'!I109</f>
        <v>101377801.00104399</v>
      </c>
      <c r="M109" s="27">
        <f>'Fluxo dív. garantidas - RRF'!K109</f>
        <v>133062102.33104399</v>
      </c>
      <c r="N109" s="63">
        <f>'Contratos fora RRF'!AS109</f>
        <v>727028.72213439189</v>
      </c>
      <c r="O109" s="63">
        <f>'Contratos fora RRF'!AR109</f>
        <v>14195702.949400598</v>
      </c>
      <c r="P109" s="28">
        <f>'Contratos fora RRF'!AT109</f>
        <v>14922731.671534989</v>
      </c>
      <c r="Q109" s="30"/>
      <c r="R109" s="30"/>
      <c r="S109" s="30"/>
      <c r="T109" s="108">
        <f>'OC A CONTRATAR'!C109</f>
        <v>0</v>
      </c>
      <c r="U109" s="108">
        <f>'OC A CONTRATAR'!B109</f>
        <v>0</v>
      </c>
      <c r="V109" s="108">
        <f>'OC A CONTRATAR'!D109</f>
        <v>0</v>
      </c>
      <c r="W109" s="108">
        <f>'OC A CONTRATAR'!H109</f>
        <v>0</v>
      </c>
      <c r="X109" s="108">
        <f>'OC A CONTRATAR'!G109</f>
        <v>0</v>
      </c>
      <c r="Y109" s="108">
        <f>'OC A CONTRATAR'!I109</f>
        <v>0</v>
      </c>
      <c r="Z109" s="108">
        <f>'OC A CONTRATAR'!M109</f>
        <v>0</v>
      </c>
      <c r="AA109" s="108">
        <f>'OC A CONTRATAR'!L109</f>
        <v>0</v>
      </c>
      <c r="AB109" s="108">
        <f>'OC A CONTRATAR'!N109</f>
        <v>0</v>
      </c>
      <c r="AC109" s="108">
        <f>'OC A CONTRATAR'!X109</f>
        <v>0</v>
      </c>
      <c r="AD109" s="108">
        <f>'OC A CONTRATAR'!W109</f>
        <v>0</v>
      </c>
      <c r="AE109" s="108">
        <f>'OC A CONTRATAR'!Y109</f>
        <v>0</v>
      </c>
      <c r="AF109" s="64">
        <f t="shared" si="24"/>
        <v>420456402.92761433</v>
      </c>
      <c r="AG109" s="64">
        <f t="shared" si="25"/>
        <v>405243429.36367583</v>
      </c>
      <c r="AH109" s="64">
        <f t="shared" si="26"/>
        <v>825699832.29129016</v>
      </c>
      <c r="AJ109">
        <f t="shared" si="27"/>
        <v>2030</v>
      </c>
      <c r="AL109" s="6">
        <f t="shared" si="21"/>
        <v>0</v>
      </c>
      <c r="AM109" s="6">
        <f t="shared" si="22"/>
        <v>0</v>
      </c>
      <c r="AN109" s="6">
        <f t="shared" si="23"/>
        <v>0</v>
      </c>
    </row>
    <row r="110" spans="1:40">
      <c r="A110" s="62">
        <v>47818</v>
      </c>
      <c r="B110" s="25">
        <f>'Art. 9º-A'!J111</f>
        <v>173248362.47041801</v>
      </c>
      <c r="C110" s="25">
        <f>'Art. 9º-A'!K111</f>
        <v>126676008.38110492</v>
      </c>
      <c r="D110" s="25">
        <f>'Art. 9º-A'!I111</f>
        <v>299924370.85152292</v>
      </c>
      <c r="E110" s="26">
        <f>'9496'!T110</f>
        <v>214779924.34463656</v>
      </c>
      <c r="F110" s="26">
        <f>'9496'!U110</f>
        <v>164982667.93641764</v>
      </c>
      <c r="G110" s="26">
        <f>'9496'!V110</f>
        <v>379762592.2810542</v>
      </c>
      <c r="H110" s="45"/>
      <c r="I110" s="45"/>
      <c r="J110" s="45"/>
      <c r="K110" s="27">
        <f>'Fluxo dív. garantidas - RRF'!J110</f>
        <v>6503964.29</v>
      </c>
      <c r="L110" s="27">
        <f>'Fluxo dív. garantidas - RRF'!I110</f>
        <v>1928679.5878419997</v>
      </c>
      <c r="M110" s="27">
        <f>'Fluxo dív. garantidas - RRF'!K110</f>
        <v>8432643.8778419998</v>
      </c>
      <c r="N110" s="63">
        <f>'Contratos fora RRF'!AS110</f>
        <v>140258.99044342292</v>
      </c>
      <c r="O110" s="63">
        <f>'Contratos fora RRF'!AR110</f>
        <v>1901837.7888973679</v>
      </c>
      <c r="P110" s="28">
        <f>'Contratos fora RRF'!AT110</f>
        <v>2042096.7793407908</v>
      </c>
      <c r="Q110" s="30"/>
      <c r="R110" s="30"/>
      <c r="S110" s="30"/>
      <c r="T110" s="108">
        <f>'OC A CONTRATAR'!C110</f>
        <v>15172296.770772006</v>
      </c>
      <c r="U110" s="108">
        <f>'OC A CONTRATAR'!B110</f>
        <v>18576900</v>
      </c>
      <c r="V110" s="108">
        <f>'OC A CONTRATAR'!D110</f>
        <v>33749196.77077201</v>
      </c>
      <c r="W110" s="108">
        <f>'OC A CONTRATAR'!H110</f>
        <v>4858063.5452026865</v>
      </c>
      <c r="X110" s="108">
        <f>'OC A CONTRATAR'!G110</f>
        <v>5240075.4375927923</v>
      </c>
      <c r="Y110" s="108">
        <f>'OC A CONTRATAR'!I110</f>
        <v>10098138.982795479</v>
      </c>
      <c r="Z110" s="108">
        <f>'OC A CONTRATAR'!M110</f>
        <v>39641960.773989134</v>
      </c>
      <c r="AA110" s="108">
        <f>'OC A CONTRATAR'!L110</f>
        <v>27204607.101715628</v>
      </c>
      <c r="AB110" s="108">
        <f>'OC A CONTRATAR'!N110</f>
        <v>66846567.875704765</v>
      </c>
      <c r="AC110" s="108">
        <f>'OC A CONTRATAR'!X110</f>
        <v>69320484.616925001</v>
      </c>
      <c r="AD110" s="108">
        <f>'OC A CONTRATAR'!W110</f>
        <v>173000000</v>
      </c>
      <c r="AE110" s="108">
        <f>'OC A CONTRATAR'!Y110</f>
        <v>242320484.616925</v>
      </c>
      <c r="AF110" s="64">
        <f t="shared" si="24"/>
        <v>523665315.80238676</v>
      </c>
      <c r="AG110" s="64">
        <f t="shared" si="25"/>
        <v>519510776.23357034</v>
      </c>
      <c r="AH110" s="64">
        <f t="shared" si="26"/>
        <v>1043176092.0359571</v>
      </c>
      <c r="AJ110">
        <f t="shared" si="27"/>
        <v>2030</v>
      </c>
      <c r="AL110" s="6">
        <f t="shared" si="21"/>
        <v>0</v>
      </c>
      <c r="AM110" s="6">
        <f t="shared" si="22"/>
        <v>0</v>
      </c>
      <c r="AN110" s="6">
        <f t="shared" si="23"/>
        <v>0</v>
      </c>
    </row>
    <row r="111" spans="1:40">
      <c r="A111" s="62">
        <v>47849</v>
      </c>
      <c r="B111" s="25">
        <f>'Art. 9º-A'!J112</f>
        <v>173414087.23315763</v>
      </c>
      <c r="C111" s="25">
        <f>'Art. 9º-A'!K112</f>
        <v>127530667.45867252</v>
      </c>
      <c r="D111" s="25">
        <f>'Art. 9º-A'!I112</f>
        <v>300944754.69183016</v>
      </c>
      <c r="E111" s="26">
        <f>'9496'!T111</f>
        <v>214599666.47961789</v>
      </c>
      <c r="F111" s="26">
        <f>'9496'!U111</f>
        <v>213681452.69421399</v>
      </c>
      <c r="G111" s="26">
        <f>'9496'!V111</f>
        <v>428281119.17383188</v>
      </c>
      <c r="H111" s="45"/>
      <c r="I111" s="45"/>
      <c r="J111" s="45"/>
      <c r="K111" s="27">
        <f>'Fluxo dív. garantidas - RRF'!J111</f>
        <v>6705314.5682564732</v>
      </c>
      <c r="L111" s="27">
        <f>'Fluxo dív. garantidas - RRF'!I111</f>
        <v>2984740.3039236106</v>
      </c>
      <c r="M111" s="27">
        <f>'Fluxo dív. garantidas - RRF'!K111</f>
        <v>9690054.8721800838</v>
      </c>
      <c r="N111" s="63">
        <f>'Contratos fora RRF'!AS111</f>
        <v>55192718.993267633</v>
      </c>
      <c r="O111" s="63">
        <f>'Contratos fora RRF'!AR111</f>
        <v>70835615.645652786</v>
      </c>
      <c r="P111" s="28">
        <f>'Contratos fora RRF'!AT111</f>
        <v>126028334.63892043</v>
      </c>
      <c r="Q111" s="30"/>
      <c r="R111" s="30"/>
      <c r="S111" s="30"/>
      <c r="T111" s="108">
        <f>'OC A CONTRATAR'!C111</f>
        <v>0</v>
      </c>
      <c r="U111" s="108">
        <f>'OC A CONTRATAR'!B111</f>
        <v>0</v>
      </c>
      <c r="V111" s="108">
        <f>'OC A CONTRATAR'!D111</f>
        <v>0</v>
      </c>
      <c r="W111" s="108">
        <f>'OC A CONTRATAR'!H111</f>
        <v>0</v>
      </c>
      <c r="X111" s="108">
        <f>'OC A CONTRATAR'!G111</f>
        <v>0</v>
      </c>
      <c r="Y111" s="108">
        <f>'OC A CONTRATAR'!I111</f>
        <v>0</v>
      </c>
      <c r="Z111" s="108">
        <f>'OC A CONTRATAR'!M111</f>
        <v>0</v>
      </c>
      <c r="AA111" s="108">
        <f>'OC A CONTRATAR'!L111</f>
        <v>0</v>
      </c>
      <c r="AB111" s="108">
        <f>'OC A CONTRATAR'!N111</f>
        <v>0</v>
      </c>
      <c r="AC111" s="108">
        <f>'OC A CONTRATAR'!X111</f>
        <v>0</v>
      </c>
      <c r="AD111" s="108">
        <f>'OC A CONTRATAR'!W111</f>
        <v>0</v>
      </c>
      <c r="AE111" s="108">
        <f>'OC A CONTRATAR'!Y111</f>
        <v>0</v>
      </c>
      <c r="AF111" s="64">
        <f t="shared" si="24"/>
        <v>449911787.27429968</v>
      </c>
      <c r="AG111" s="64">
        <f t="shared" si="25"/>
        <v>415032476.10246289</v>
      </c>
      <c r="AH111" s="64">
        <f t="shared" si="26"/>
        <v>864944263.37676263</v>
      </c>
      <c r="AJ111">
        <f t="shared" si="27"/>
        <v>2031</v>
      </c>
      <c r="AL111" s="6">
        <f t="shared" si="21"/>
        <v>0</v>
      </c>
      <c r="AM111" s="6">
        <f t="shared" si="22"/>
        <v>0</v>
      </c>
      <c r="AN111" s="6">
        <f t="shared" si="23"/>
        <v>0</v>
      </c>
    </row>
    <row r="112" spans="1:40">
      <c r="A112" s="62">
        <v>47880</v>
      </c>
      <c r="B112" s="25">
        <f>'Art. 9º-A'!J113</f>
        <v>173415575.84532583</v>
      </c>
      <c r="C112" s="25">
        <f>'Art. 9º-A'!K113</f>
        <v>128271308.61157435</v>
      </c>
      <c r="D112" s="25">
        <f>'Art. 9º-A'!I113</f>
        <v>301686884.45690018</v>
      </c>
      <c r="E112" s="26">
        <f>'9496'!T112</f>
        <v>214471207.32837754</v>
      </c>
      <c r="F112" s="26">
        <f>'9496'!U112</f>
        <v>214937665.81617385</v>
      </c>
      <c r="G112" s="26">
        <f>'9496'!V112</f>
        <v>429408873.1445514</v>
      </c>
      <c r="H112" s="45"/>
      <c r="I112" s="45"/>
      <c r="J112" s="45"/>
      <c r="K112" s="27">
        <f>'Fluxo dív. garantidas - RRF'!J112</f>
        <v>6759281.5777462032</v>
      </c>
      <c r="L112" s="27">
        <f>'Fluxo dív. garantidas - RRF'!I112</f>
        <v>2984740.3039236106</v>
      </c>
      <c r="M112" s="27">
        <f>'Fluxo dív. garantidas - RRF'!K112</f>
        <v>9744021.8816698138</v>
      </c>
      <c r="N112" s="63">
        <f>'Contratos fora RRF'!AS112</f>
        <v>3174630.9545182902</v>
      </c>
      <c r="O112" s="63">
        <f>'Contratos fora RRF'!AR112</f>
        <v>9515515.1257823687</v>
      </c>
      <c r="P112" s="28">
        <f>'Contratos fora RRF'!AT112</f>
        <v>12690146.080300657</v>
      </c>
      <c r="Q112" s="30"/>
      <c r="R112" s="30"/>
      <c r="S112" s="30"/>
      <c r="T112" s="108">
        <f>'OC A CONTRATAR'!C112</f>
        <v>0</v>
      </c>
      <c r="U112" s="108">
        <f>'OC A CONTRATAR'!B112</f>
        <v>0</v>
      </c>
      <c r="V112" s="108">
        <f>'OC A CONTRATAR'!D112</f>
        <v>0</v>
      </c>
      <c r="W112" s="108">
        <f>'OC A CONTRATAR'!H112</f>
        <v>0</v>
      </c>
      <c r="X112" s="108">
        <f>'OC A CONTRATAR'!G112</f>
        <v>0</v>
      </c>
      <c r="Y112" s="108">
        <f>'OC A CONTRATAR'!I112</f>
        <v>0</v>
      </c>
      <c r="Z112" s="108">
        <f>'OC A CONTRATAR'!M112</f>
        <v>0</v>
      </c>
      <c r="AA112" s="108">
        <f>'OC A CONTRATAR'!L112</f>
        <v>0</v>
      </c>
      <c r="AB112" s="108">
        <f>'OC A CONTRATAR'!N112</f>
        <v>0</v>
      </c>
      <c r="AC112" s="108">
        <f>'OC A CONTRATAR'!X112</f>
        <v>0</v>
      </c>
      <c r="AD112" s="108">
        <f>'OC A CONTRATAR'!W112</f>
        <v>0</v>
      </c>
      <c r="AE112" s="108">
        <f>'OC A CONTRATAR'!Y112</f>
        <v>0</v>
      </c>
      <c r="AF112" s="64">
        <f t="shared" si="24"/>
        <v>397820695.7059679</v>
      </c>
      <c r="AG112" s="64">
        <f t="shared" si="25"/>
        <v>355709229.85745418</v>
      </c>
      <c r="AH112" s="64">
        <f t="shared" si="26"/>
        <v>753529925.56342208</v>
      </c>
      <c r="AJ112">
        <f t="shared" si="27"/>
        <v>2031</v>
      </c>
      <c r="AL112" s="6">
        <f t="shared" si="21"/>
        <v>0</v>
      </c>
      <c r="AM112" s="6">
        <f t="shared" si="22"/>
        <v>0</v>
      </c>
      <c r="AN112" s="6">
        <f t="shared" si="23"/>
        <v>0</v>
      </c>
    </row>
    <row r="113" spans="1:40">
      <c r="A113" s="62">
        <v>47908</v>
      </c>
      <c r="B113" s="25">
        <f>'Art. 9º-A'!J114</f>
        <v>173414593.23649839</v>
      </c>
      <c r="C113" s="25">
        <f>'Art. 9º-A'!K114</f>
        <v>129016251.07747254</v>
      </c>
      <c r="D113" s="25">
        <f>'Art. 9º-A'!I114</f>
        <v>302430844.31397092</v>
      </c>
      <c r="E113" s="26">
        <f>'9496'!T113</f>
        <v>214225413.55920544</v>
      </c>
      <c r="F113" s="26">
        <f>'9496'!U113</f>
        <v>216170592.5386894</v>
      </c>
      <c r="G113" s="26">
        <f>'9496'!V113</f>
        <v>430396006.09789485</v>
      </c>
      <c r="H113" s="45"/>
      <c r="I113" s="45"/>
      <c r="J113" s="45"/>
      <c r="K113" s="27">
        <f>'Fluxo dív. garantidas - RRF'!J113</f>
        <v>25994390.828567926</v>
      </c>
      <c r="L113" s="27">
        <f>'Fluxo dív. garantidas - RRF'!I113</f>
        <v>83424740.303923607</v>
      </c>
      <c r="M113" s="27">
        <f>'Fluxo dív. garantidas - RRF'!K113</f>
        <v>109419131.13249153</v>
      </c>
      <c r="N113" s="63">
        <f>'Contratos fora RRF'!AS113</f>
        <v>114042.85804642411</v>
      </c>
      <c r="O113" s="63">
        <f>'Contratos fora RRF'!AR113</f>
        <v>1941387.373236795</v>
      </c>
      <c r="P113" s="28">
        <f>'Contratos fora RRF'!AT113</f>
        <v>2055430.2312832191</v>
      </c>
      <c r="Q113" s="30"/>
      <c r="R113" s="30"/>
      <c r="S113" s="30"/>
      <c r="T113" s="108">
        <f>'OC A CONTRATAR'!C113</f>
        <v>0</v>
      </c>
      <c r="U113" s="108">
        <f>'OC A CONTRATAR'!B113</f>
        <v>0</v>
      </c>
      <c r="V113" s="108">
        <f>'OC A CONTRATAR'!D113</f>
        <v>0</v>
      </c>
      <c r="W113" s="108">
        <f>'OC A CONTRATAR'!H113</f>
        <v>0</v>
      </c>
      <c r="X113" s="108">
        <f>'OC A CONTRATAR'!G113</f>
        <v>0</v>
      </c>
      <c r="Y113" s="108">
        <f>'OC A CONTRATAR'!I113</f>
        <v>0</v>
      </c>
      <c r="Z113" s="108">
        <f>'OC A CONTRATAR'!M113</f>
        <v>0</v>
      </c>
      <c r="AA113" s="108">
        <f>'OC A CONTRATAR'!L113</f>
        <v>0</v>
      </c>
      <c r="AB113" s="108">
        <f>'OC A CONTRATAR'!N113</f>
        <v>0</v>
      </c>
      <c r="AC113" s="108">
        <f>'OC A CONTRATAR'!X113</f>
        <v>0</v>
      </c>
      <c r="AD113" s="108">
        <f>'OC A CONTRATAR'!W113</f>
        <v>0</v>
      </c>
      <c r="AE113" s="108">
        <f>'OC A CONTRATAR'!Y113</f>
        <v>0</v>
      </c>
      <c r="AF113" s="64">
        <f t="shared" si="24"/>
        <v>413748440.48231816</v>
      </c>
      <c r="AG113" s="64">
        <f t="shared" si="25"/>
        <v>430552971.29332232</v>
      </c>
      <c r="AH113" s="64">
        <f t="shared" si="26"/>
        <v>844301411.77564049</v>
      </c>
      <c r="AJ113">
        <f t="shared" si="27"/>
        <v>2031</v>
      </c>
      <c r="AL113" s="6">
        <f t="shared" si="21"/>
        <v>0</v>
      </c>
      <c r="AM113" s="6">
        <f t="shared" si="22"/>
        <v>0</v>
      </c>
      <c r="AN113" s="6">
        <f t="shared" si="23"/>
        <v>0</v>
      </c>
    </row>
    <row r="114" spans="1:40">
      <c r="A114" s="62">
        <v>47939</v>
      </c>
      <c r="B114" s="25">
        <f>'Art. 9º-A'!J115</f>
        <v>173411118.93957746</v>
      </c>
      <c r="C114" s="25">
        <f>'Art. 9º-A'!K115</f>
        <v>129765519.83647174</v>
      </c>
      <c r="D114" s="25">
        <f>'Art. 9º-A'!I115</f>
        <v>303176638.7760492</v>
      </c>
      <c r="E114" s="26">
        <f>'9496'!T114</f>
        <v>214092564.56226885</v>
      </c>
      <c r="F114" s="26">
        <f>'9496'!U114</f>
        <v>217442714.20324445</v>
      </c>
      <c r="G114" s="26">
        <f>'9496'!V114</f>
        <v>431535278.7655133</v>
      </c>
      <c r="H114" s="45"/>
      <c r="I114" s="45"/>
      <c r="J114" s="45"/>
      <c r="K114" s="27">
        <f>'Fluxo dív. garantidas - RRF'!J114</f>
        <v>6654870.0843458362</v>
      </c>
      <c r="L114" s="27">
        <f>'Fluxo dív. garantidas - RRF'!I114</f>
        <v>2984740.3039236106</v>
      </c>
      <c r="M114" s="27">
        <f>'Fluxo dív. garantidas - RRF'!K114</f>
        <v>9639610.3882694468</v>
      </c>
      <c r="N114" s="63">
        <f>'Contratos fora RRF'!AS114</f>
        <v>6111070.8788681636</v>
      </c>
      <c r="O114" s="63">
        <f>'Contratos fora RRF'!AR114</f>
        <v>11074688.489550732</v>
      </c>
      <c r="P114" s="28">
        <f>'Contratos fora RRF'!AT114</f>
        <v>17185759.368418895</v>
      </c>
      <c r="Q114" s="30"/>
      <c r="R114" s="30"/>
      <c r="S114" s="30"/>
      <c r="T114" s="108">
        <f>'OC A CONTRATAR'!C114</f>
        <v>0</v>
      </c>
      <c r="U114" s="108">
        <f>'OC A CONTRATAR'!B114</f>
        <v>0</v>
      </c>
      <c r="V114" s="108">
        <f>'OC A CONTRATAR'!D114</f>
        <v>0</v>
      </c>
      <c r="W114" s="108">
        <f>'OC A CONTRATAR'!H114</f>
        <v>0</v>
      </c>
      <c r="X114" s="108">
        <f>'OC A CONTRATAR'!G114</f>
        <v>0</v>
      </c>
      <c r="Y114" s="108">
        <f>'OC A CONTRATAR'!I114</f>
        <v>0</v>
      </c>
      <c r="Z114" s="108">
        <f>'OC A CONTRATAR'!M114</f>
        <v>0</v>
      </c>
      <c r="AA114" s="108">
        <f>'OC A CONTRATAR'!L114</f>
        <v>0</v>
      </c>
      <c r="AB114" s="108">
        <f>'OC A CONTRATAR'!N114</f>
        <v>0</v>
      </c>
      <c r="AC114" s="108">
        <f>'OC A CONTRATAR'!X114</f>
        <v>0</v>
      </c>
      <c r="AD114" s="108">
        <f>'OC A CONTRATAR'!W114</f>
        <v>0</v>
      </c>
      <c r="AE114" s="108">
        <f>'OC A CONTRATAR'!Y114</f>
        <v>0</v>
      </c>
      <c r="AF114" s="64">
        <f t="shared" si="24"/>
        <v>400269624.46506029</v>
      </c>
      <c r="AG114" s="64">
        <f t="shared" si="25"/>
        <v>361267662.8331905</v>
      </c>
      <c r="AH114" s="64">
        <f t="shared" si="26"/>
        <v>761537287.29825091</v>
      </c>
      <c r="AJ114">
        <f t="shared" si="27"/>
        <v>2031</v>
      </c>
      <c r="AL114" s="6">
        <f t="shared" si="21"/>
        <v>0</v>
      </c>
      <c r="AM114" s="6">
        <f t="shared" si="22"/>
        <v>0</v>
      </c>
      <c r="AN114" s="6">
        <f t="shared" si="23"/>
        <v>0</v>
      </c>
    </row>
    <row r="115" spans="1:40">
      <c r="A115" s="62">
        <v>47969</v>
      </c>
      <c r="B115" s="25">
        <f>'Art. 9º-A'!J116</f>
        <v>173405132.35352117</v>
      </c>
      <c r="C115" s="25">
        <f>'Art. 9º-A'!K116</f>
        <v>130519140.01374978</v>
      </c>
      <c r="D115" s="25">
        <f>'Art. 9º-A'!I116</f>
        <v>303924272.36727095</v>
      </c>
      <c r="E115" s="26">
        <f>'9496'!T115</f>
        <v>213832608.5443565</v>
      </c>
      <c r="F115" s="26">
        <f>'9496'!U115</f>
        <v>218688727.96086797</v>
      </c>
      <c r="G115" s="26">
        <f>'9496'!V115</f>
        <v>432521336.50522447</v>
      </c>
      <c r="H115" s="45"/>
      <c r="I115" s="45"/>
      <c r="J115" s="45"/>
      <c r="K115" s="27">
        <f>'Fluxo dív. garantidas - RRF'!J115</f>
        <v>25678208.323319666</v>
      </c>
      <c r="L115" s="27">
        <f>'Fluxo dív. garantidas - RRF'!I115</f>
        <v>46548397.745523609</v>
      </c>
      <c r="M115" s="27">
        <f>'Fluxo dív. garantidas - RRF'!K115</f>
        <v>72226606.068843275</v>
      </c>
      <c r="N115" s="63">
        <f>'Contratos fora RRF'!AS115</f>
        <v>372880.22402296681</v>
      </c>
      <c r="O115" s="63">
        <f>'Contratos fora RRF'!AR115</f>
        <v>14336176.469611347</v>
      </c>
      <c r="P115" s="28">
        <f>'Contratos fora RRF'!AT115</f>
        <v>14709056.693634313</v>
      </c>
      <c r="Q115" s="30"/>
      <c r="R115" s="30"/>
      <c r="S115" s="30"/>
      <c r="T115" s="108">
        <f>'OC A CONTRATAR'!C115</f>
        <v>0</v>
      </c>
      <c r="U115" s="108">
        <f>'OC A CONTRATAR'!B115</f>
        <v>0</v>
      </c>
      <c r="V115" s="108">
        <f>'OC A CONTRATAR'!D115</f>
        <v>0</v>
      </c>
      <c r="W115" s="108">
        <f>'OC A CONTRATAR'!H115</f>
        <v>0</v>
      </c>
      <c r="X115" s="108">
        <f>'OC A CONTRATAR'!G115</f>
        <v>0</v>
      </c>
      <c r="Y115" s="108">
        <f>'OC A CONTRATAR'!I115</f>
        <v>0</v>
      </c>
      <c r="Z115" s="108">
        <f>'OC A CONTRATAR'!M115</f>
        <v>0</v>
      </c>
      <c r="AA115" s="108">
        <f>'OC A CONTRATAR'!L115</f>
        <v>0</v>
      </c>
      <c r="AB115" s="108">
        <f>'OC A CONTRATAR'!N115</f>
        <v>0</v>
      </c>
      <c r="AC115" s="108">
        <f>'OC A CONTRATAR'!X115</f>
        <v>0</v>
      </c>
      <c r="AD115" s="108">
        <f>'OC A CONTRATAR'!W115</f>
        <v>0</v>
      </c>
      <c r="AE115" s="108">
        <f>'OC A CONTRATAR'!Y115</f>
        <v>0</v>
      </c>
      <c r="AF115" s="64">
        <f t="shared" si="24"/>
        <v>413288829.44522035</v>
      </c>
      <c r="AG115" s="64">
        <f t="shared" si="25"/>
        <v>410092442.1897527</v>
      </c>
      <c r="AH115" s="64">
        <f t="shared" si="26"/>
        <v>823381271.63497293</v>
      </c>
      <c r="AJ115">
        <f t="shared" si="27"/>
        <v>2031</v>
      </c>
      <c r="AL115" s="6">
        <f t="shared" si="21"/>
        <v>0</v>
      </c>
      <c r="AM115" s="6">
        <f t="shared" si="22"/>
        <v>0</v>
      </c>
      <c r="AN115" s="6">
        <f t="shared" si="23"/>
        <v>0</v>
      </c>
    </row>
    <row r="116" spans="1:40">
      <c r="A116" s="62">
        <v>48000</v>
      </c>
      <c r="B116" s="25">
        <f>'Art. 9º-A'!J117</f>
        <v>173396612.7425282</v>
      </c>
      <c r="C116" s="25">
        <f>'Art. 9º-A'!K117</f>
        <v>131277136.88040042</v>
      </c>
      <c r="D116" s="25">
        <f>'Art. 9º-A'!I117</f>
        <v>304673749.62292862</v>
      </c>
      <c r="E116" s="26">
        <f>'9496'!T116</f>
        <v>213690566.63377768</v>
      </c>
      <c r="F116" s="26">
        <f>'9496'!U116</f>
        <v>219975668.35995692</v>
      </c>
      <c r="G116" s="26">
        <f>'9496'!V116</f>
        <v>433666234.9937346</v>
      </c>
      <c r="H116" s="45"/>
      <c r="I116" s="45"/>
      <c r="J116" s="45"/>
      <c r="K116" s="27">
        <f>'Fluxo dív. garantidas - RRF'!J116</f>
        <v>6484316.9025198016</v>
      </c>
      <c r="L116" s="27">
        <f>'Fluxo dív. garantidas - RRF'!I116</f>
        <v>2984740.3039236106</v>
      </c>
      <c r="M116" s="27">
        <f>'Fluxo dív. garantidas - RRF'!K116</f>
        <v>9469057.2064434122</v>
      </c>
      <c r="N116" s="63">
        <f>'Contratos fora RRF'!AS116</f>
        <v>99473.439379554999</v>
      </c>
      <c r="O116" s="63">
        <f>'Contratos fora RRF'!AR116</f>
        <v>1981725.1777898439</v>
      </c>
      <c r="P116" s="28">
        <f>'Contratos fora RRF'!AT116</f>
        <v>2081198.6171693988</v>
      </c>
      <c r="Q116" s="30"/>
      <c r="R116" s="30"/>
      <c r="S116" s="30"/>
      <c r="T116" s="108">
        <f>'OC A CONTRATAR'!C116</f>
        <v>14671781.73435423</v>
      </c>
      <c r="U116" s="108">
        <f>'OC A CONTRATAR'!B116</f>
        <v>18576900</v>
      </c>
      <c r="V116" s="108">
        <f>'OC A CONTRATAR'!D116</f>
        <v>33248681.734354232</v>
      </c>
      <c r="W116" s="108">
        <f>'OC A CONTRATAR'!H116</f>
        <v>4713337.1833483493</v>
      </c>
      <c r="X116" s="108">
        <f>'OC A CONTRATAR'!G116</f>
        <v>5240075.4375927923</v>
      </c>
      <c r="Y116" s="108">
        <f>'OC A CONTRATAR'!I116</f>
        <v>9953412.6209411416</v>
      </c>
      <c r="Z116" s="108">
        <f>'OC A CONTRATAR'!M116</f>
        <v>38722902.478109442</v>
      </c>
      <c r="AA116" s="108">
        <f>'OC A CONTRATAR'!L116</f>
        <v>27204607.101715628</v>
      </c>
      <c r="AB116" s="108">
        <f>'OC A CONTRATAR'!N116</f>
        <v>65927509.579825066</v>
      </c>
      <c r="AC116" s="108">
        <f>'OC A CONTRATAR'!X116</f>
        <v>57745491.095167994</v>
      </c>
      <c r="AD116" s="108">
        <f>'OC A CONTRATAR'!W116</f>
        <v>173000000</v>
      </c>
      <c r="AE116" s="108">
        <f>'OC A CONTRATAR'!Y116</f>
        <v>230745491.09516799</v>
      </c>
      <c r="AF116" s="64">
        <f t="shared" si="24"/>
        <v>509524482.2091853</v>
      </c>
      <c r="AG116" s="64">
        <f t="shared" si="25"/>
        <v>580240853.26137924</v>
      </c>
      <c r="AH116" s="64">
        <f t="shared" si="26"/>
        <v>1089765335.4705644</v>
      </c>
      <c r="AJ116">
        <f t="shared" si="27"/>
        <v>2031</v>
      </c>
      <c r="AL116" s="6">
        <f t="shared" si="21"/>
        <v>0</v>
      </c>
      <c r="AM116" s="6">
        <f t="shared" si="22"/>
        <v>0</v>
      </c>
      <c r="AN116" s="6">
        <f t="shared" si="23"/>
        <v>0</v>
      </c>
    </row>
    <row r="117" spans="1:40">
      <c r="A117" s="62">
        <v>48030</v>
      </c>
      <c r="B117" s="25">
        <f>'Art. 9º-A'!J118</f>
        <v>173385539.23521817</v>
      </c>
      <c r="C117" s="25">
        <f>'Art. 9º-A'!K118</f>
        <v>132039535.85428059</v>
      </c>
      <c r="D117" s="25">
        <f>'Art. 9º-A'!I118</f>
        <v>305425075.08949876</v>
      </c>
      <c r="E117" s="26">
        <f>'9496'!T117</f>
        <v>213420965.24115759</v>
      </c>
      <c r="F117" s="26">
        <f>'9496'!U117</f>
        <v>221236196.72543138</v>
      </c>
      <c r="G117" s="26">
        <f>'9496'!V117</f>
        <v>434657161.96658897</v>
      </c>
      <c r="H117" s="45"/>
      <c r="I117" s="45"/>
      <c r="J117" s="45"/>
      <c r="K117" s="27">
        <f>'Fluxo dív. garantidas - RRF'!J117</f>
        <v>6391452.304280811</v>
      </c>
      <c r="L117" s="27">
        <f>'Fluxo dív. garantidas - RRF'!I117</f>
        <v>2984740.3039236097</v>
      </c>
      <c r="M117" s="27">
        <f>'Fluxo dív. garantidas - RRF'!K117</f>
        <v>9376192.6082044207</v>
      </c>
      <c r="N117" s="63">
        <f>'Contratos fora RRF'!AS117</f>
        <v>52972611.891890645</v>
      </c>
      <c r="O117" s="63">
        <f>'Contratos fora RRF'!AR117</f>
        <v>71257110.856845528</v>
      </c>
      <c r="P117" s="28">
        <f>'Contratos fora RRF'!AT117</f>
        <v>124229722.74873617</v>
      </c>
      <c r="Q117" s="30"/>
      <c r="R117" s="30"/>
      <c r="S117" s="30"/>
      <c r="T117" s="108">
        <f>'OC A CONTRATAR'!C117</f>
        <v>0</v>
      </c>
      <c r="U117" s="108">
        <f>'OC A CONTRATAR'!B117</f>
        <v>0</v>
      </c>
      <c r="V117" s="108">
        <f>'OC A CONTRATAR'!D117</f>
        <v>0</v>
      </c>
      <c r="W117" s="108">
        <f>'OC A CONTRATAR'!H117</f>
        <v>0</v>
      </c>
      <c r="X117" s="108">
        <f>'OC A CONTRATAR'!G117</f>
        <v>0</v>
      </c>
      <c r="Y117" s="108">
        <f>'OC A CONTRATAR'!I117</f>
        <v>0</v>
      </c>
      <c r="Z117" s="108">
        <f>'OC A CONTRATAR'!M117</f>
        <v>0</v>
      </c>
      <c r="AA117" s="108">
        <f>'OC A CONTRATAR'!L117</f>
        <v>0</v>
      </c>
      <c r="AB117" s="108">
        <f>'OC A CONTRATAR'!N117</f>
        <v>0</v>
      </c>
      <c r="AC117" s="108">
        <f>'OC A CONTRATAR'!X117</f>
        <v>0</v>
      </c>
      <c r="AD117" s="108">
        <f>'OC A CONTRATAR'!W117</f>
        <v>0</v>
      </c>
      <c r="AE117" s="108">
        <f>'OC A CONTRATAR'!Y117</f>
        <v>0</v>
      </c>
      <c r="AF117" s="64">
        <f t="shared" si="24"/>
        <v>446170568.67254722</v>
      </c>
      <c r="AG117" s="64">
        <f t="shared" si="25"/>
        <v>427517583.74048114</v>
      </c>
      <c r="AH117" s="64">
        <f t="shared" si="26"/>
        <v>873688152.41302824</v>
      </c>
      <c r="AJ117">
        <f t="shared" si="27"/>
        <v>2031</v>
      </c>
      <c r="AL117" s="6">
        <f t="shared" si="21"/>
        <v>0</v>
      </c>
      <c r="AM117" s="6">
        <f t="shared" si="22"/>
        <v>0</v>
      </c>
      <c r="AN117" s="6">
        <f t="shared" si="23"/>
        <v>0</v>
      </c>
    </row>
    <row r="118" spans="1:40">
      <c r="A118" s="62">
        <v>48061</v>
      </c>
      <c r="B118" s="25">
        <f>'Art. 9º-A'!J119</f>
        <v>173371890.82380658</v>
      </c>
      <c r="C118" s="25">
        <f>'Art. 9º-A'!K119</f>
        <v>132806362.50086296</v>
      </c>
      <c r="D118" s="25">
        <f>'Art. 9º-A'!I119</f>
        <v>306178253.32466954</v>
      </c>
      <c r="E118" s="26">
        <f>'9496'!T118</f>
        <v>213207988.79082048</v>
      </c>
      <c r="F118" s="26">
        <f>'9496'!U118</f>
        <v>222521037.73717809</v>
      </c>
      <c r="G118" s="26">
        <f>'9496'!V118</f>
        <v>435729026.52799857</v>
      </c>
      <c r="H118" s="45"/>
      <c r="I118" s="45"/>
      <c r="J118" s="45"/>
      <c r="K118" s="27">
        <f>'Fluxo dív. garantidas - RRF'!J118</f>
        <v>6655469.7390719745</v>
      </c>
      <c r="L118" s="27">
        <f>'Fluxo dív. garantidas - RRF'!I118</f>
        <v>2984740.3039236106</v>
      </c>
      <c r="M118" s="27">
        <f>'Fluxo dív. garantidas - RRF'!K118</f>
        <v>9640210.0429955851</v>
      </c>
      <c r="N118" s="63">
        <f>'Contratos fora RRF'!AS118</f>
        <v>2904127.673789456</v>
      </c>
      <c r="O118" s="63">
        <f>'Contratos fora RRF'!AR118</f>
        <v>9634573.2419354618</v>
      </c>
      <c r="P118" s="28">
        <f>'Contratos fora RRF'!AT118</f>
        <v>12538700.915724916</v>
      </c>
      <c r="Q118" s="30"/>
      <c r="R118" s="30"/>
      <c r="S118" s="30"/>
      <c r="T118" s="108">
        <f>'OC A CONTRATAR'!C118</f>
        <v>0</v>
      </c>
      <c r="U118" s="108">
        <f>'OC A CONTRATAR'!B118</f>
        <v>0</v>
      </c>
      <c r="V118" s="108">
        <f>'OC A CONTRATAR'!D118</f>
        <v>0</v>
      </c>
      <c r="W118" s="108">
        <f>'OC A CONTRATAR'!H118</f>
        <v>0</v>
      </c>
      <c r="X118" s="108">
        <f>'OC A CONTRATAR'!G118</f>
        <v>0</v>
      </c>
      <c r="Y118" s="108">
        <f>'OC A CONTRATAR'!I118</f>
        <v>0</v>
      </c>
      <c r="Z118" s="108">
        <f>'OC A CONTRATAR'!M118</f>
        <v>0</v>
      </c>
      <c r="AA118" s="108">
        <f>'OC A CONTRATAR'!L118</f>
        <v>0</v>
      </c>
      <c r="AB118" s="108">
        <f>'OC A CONTRATAR'!N118</f>
        <v>0</v>
      </c>
      <c r="AC118" s="108">
        <f>'OC A CONTRATAR'!X118</f>
        <v>0</v>
      </c>
      <c r="AD118" s="108">
        <f>'OC A CONTRATAR'!W118</f>
        <v>0</v>
      </c>
      <c r="AE118" s="108">
        <f>'OC A CONTRATAR'!Y118</f>
        <v>0</v>
      </c>
      <c r="AF118" s="64">
        <f t="shared" si="24"/>
        <v>396139477.02748847</v>
      </c>
      <c r="AG118" s="64">
        <f t="shared" si="25"/>
        <v>367946713.78390014</v>
      </c>
      <c r="AH118" s="64">
        <f t="shared" si="26"/>
        <v>764086190.81138849</v>
      </c>
      <c r="AJ118">
        <f t="shared" si="27"/>
        <v>2031</v>
      </c>
      <c r="AL118" s="6">
        <f t="shared" si="21"/>
        <v>0</v>
      </c>
      <c r="AM118" s="6">
        <f t="shared" si="22"/>
        <v>0</v>
      </c>
      <c r="AN118" s="6">
        <f t="shared" si="23"/>
        <v>0</v>
      </c>
    </row>
    <row r="119" spans="1:40">
      <c r="A119" s="62">
        <v>48092</v>
      </c>
      <c r="B119" s="25">
        <f>'Art. 9º-A'!J120</f>
        <v>173355646.36327544</v>
      </c>
      <c r="C119" s="25">
        <f>'Art. 9º-A'!K120</f>
        <v>133577642.53409269</v>
      </c>
      <c r="D119" s="25">
        <f>'Art. 9º-A'!I120</f>
        <v>306933288.89736813</v>
      </c>
      <c r="E119" s="26">
        <f>'9496'!T119</f>
        <v>213051885.34972882</v>
      </c>
      <c r="F119" s="26">
        <f>'9496'!U119</f>
        <v>223830530.52988583</v>
      </c>
      <c r="G119" s="26">
        <f>'9496'!V119</f>
        <v>436882415.87961465</v>
      </c>
      <c r="H119" s="45"/>
      <c r="I119" s="45"/>
      <c r="J119" s="45"/>
      <c r="K119" s="27">
        <f>'Fluxo dív. garantidas - RRF'!J119</f>
        <v>24785135.084836338</v>
      </c>
      <c r="L119" s="27">
        <f>'Fluxo dív. garantidas - RRF'!I119</f>
        <v>83424740.303923607</v>
      </c>
      <c r="M119" s="27">
        <f>'Fluxo dív. garantidas - RRF'!K119</f>
        <v>108209875.38875994</v>
      </c>
      <c r="N119" s="63">
        <f>'Contratos fora RRF'!AS119</f>
        <v>65195.348727843026</v>
      </c>
      <c r="O119" s="63">
        <f>'Contratos fora RRF'!AR119</f>
        <v>1390164.1181524489</v>
      </c>
      <c r="P119" s="28">
        <f>'Contratos fora RRF'!AT119</f>
        <v>1455359.4668802922</v>
      </c>
      <c r="Q119" s="30"/>
      <c r="R119" s="30"/>
      <c r="S119" s="30"/>
      <c r="T119" s="108">
        <f>'OC A CONTRATAR'!C119</f>
        <v>0</v>
      </c>
      <c r="U119" s="108">
        <f>'OC A CONTRATAR'!B119</f>
        <v>0</v>
      </c>
      <c r="V119" s="108">
        <f>'OC A CONTRATAR'!D119</f>
        <v>0</v>
      </c>
      <c r="W119" s="108">
        <f>'OC A CONTRATAR'!H119</f>
        <v>0</v>
      </c>
      <c r="X119" s="108">
        <f>'OC A CONTRATAR'!G119</f>
        <v>0</v>
      </c>
      <c r="Y119" s="108">
        <f>'OC A CONTRATAR'!I119</f>
        <v>0</v>
      </c>
      <c r="Z119" s="108">
        <f>'OC A CONTRATAR'!M119</f>
        <v>0</v>
      </c>
      <c r="AA119" s="108">
        <f>'OC A CONTRATAR'!L119</f>
        <v>0</v>
      </c>
      <c r="AB119" s="108">
        <f>'OC A CONTRATAR'!N119</f>
        <v>0</v>
      </c>
      <c r="AC119" s="108">
        <f>'OC A CONTRATAR'!X119</f>
        <v>0</v>
      </c>
      <c r="AD119" s="108">
        <f>'OC A CONTRATAR'!W119</f>
        <v>0</v>
      </c>
      <c r="AE119" s="108">
        <f>'OC A CONTRATAR'!Y119</f>
        <v>0</v>
      </c>
      <c r="AF119" s="64">
        <f t="shared" si="24"/>
        <v>411257862.14656842</v>
      </c>
      <c r="AG119" s="64">
        <f t="shared" si="25"/>
        <v>442223077.4860546</v>
      </c>
      <c r="AH119" s="64">
        <f t="shared" si="26"/>
        <v>853480939.63262308</v>
      </c>
      <c r="AJ119">
        <f t="shared" si="27"/>
        <v>2031</v>
      </c>
      <c r="AL119" s="6">
        <f t="shared" si="21"/>
        <v>0</v>
      </c>
      <c r="AM119" s="6">
        <f t="shared" si="22"/>
        <v>0</v>
      </c>
      <c r="AN119" s="6">
        <f t="shared" si="23"/>
        <v>0</v>
      </c>
    </row>
    <row r="120" spans="1:40">
      <c r="A120" s="62">
        <v>48122</v>
      </c>
      <c r="B120" s="25">
        <f>'Art. 9º-A'!J121</f>
        <v>173336784.57053864</v>
      </c>
      <c r="C120" s="25">
        <f>'Art. 9º-A'!K121</f>
        <v>134353401.81725043</v>
      </c>
      <c r="D120" s="25">
        <f>'Art. 9º-A'!I121</f>
        <v>307690186.38778907</v>
      </c>
      <c r="E120" s="26">
        <f>'9496'!T120</f>
        <v>212767543.37954438</v>
      </c>
      <c r="F120" s="26">
        <f>'9496'!U120</f>
        <v>225113148.44347435</v>
      </c>
      <c r="G120" s="26">
        <f>'9496'!V120</f>
        <v>437880691.82301873</v>
      </c>
      <c r="H120" s="45"/>
      <c r="I120" s="45"/>
      <c r="J120" s="45"/>
      <c r="K120" s="27">
        <f>'Fluxo dív. garantidas - RRF'!J120</f>
        <v>6342628.8725320995</v>
      </c>
      <c r="L120" s="27">
        <f>'Fluxo dív. garantidas - RRF'!I120</f>
        <v>2984740.3039236106</v>
      </c>
      <c r="M120" s="27">
        <f>'Fluxo dív. garantidas - RRF'!K120</f>
        <v>9327369.1764557101</v>
      </c>
      <c r="N120" s="63">
        <f>'Contratos fora RRF'!AS120</f>
        <v>5918956.6609133426</v>
      </c>
      <c r="O120" s="63">
        <f>'Contratos fora RRF'!AR120</f>
        <v>10563712.438947154</v>
      </c>
      <c r="P120" s="28">
        <f>'Contratos fora RRF'!AT120</f>
        <v>16482669.099860499</v>
      </c>
      <c r="Q120" s="30"/>
      <c r="R120" s="30"/>
      <c r="S120" s="30"/>
      <c r="T120" s="108">
        <f>'OC A CONTRATAR'!C120</f>
        <v>0</v>
      </c>
      <c r="U120" s="108">
        <f>'OC A CONTRATAR'!B120</f>
        <v>0</v>
      </c>
      <c r="V120" s="108">
        <f>'OC A CONTRATAR'!D120</f>
        <v>0</v>
      </c>
      <c r="W120" s="108">
        <f>'OC A CONTRATAR'!H120</f>
        <v>0</v>
      </c>
      <c r="X120" s="108">
        <f>'OC A CONTRATAR'!G120</f>
        <v>0</v>
      </c>
      <c r="Y120" s="108">
        <f>'OC A CONTRATAR'!I120</f>
        <v>0</v>
      </c>
      <c r="Z120" s="108">
        <f>'OC A CONTRATAR'!M120</f>
        <v>0</v>
      </c>
      <c r="AA120" s="108">
        <f>'OC A CONTRATAR'!L120</f>
        <v>0</v>
      </c>
      <c r="AB120" s="108">
        <f>'OC A CONTRATAR'!N120</f>
        <v>0</v>
      </c>
      <c r="AC120" s="108">
        <f>'OC A CONTRATAR'!X120</f>
        <v>0</v>
      </c>
      <c r="AD120" s="108">
        <f>'OC A CONTRATAR'!W120</f>
        <v>0</v>
      </c>
      <c r="AE120" s="108">
        <f>'OC A CONTRATAR'!Y120</f>
        <v>0</v>
      </c>
      <c r="AF120" s="64">
        <f t="shared" si="24"/>
        <v>398365913.48352849</v>
      </c>
      <c r="AG120" s="64">
        <f t="shared" si="25"/>
        <v>373015003.00359553</v>
      </c>
      <c r="AH120" s="64">
        <f t="shared" si="26"/>
        <v>771380916.48712409</v>
      </c>
      <c r="AJ120">
        <f t="shared" si="27"/>
        <v>2031</v>
      </c>
      <c r="AL120" s="6">
        <f t="shared" si="21"/>
        <v>0</v>
      </c>
      <c r="AM120" s="6">
        <f t="shared" si="22"/>
        <v>0</v>
      </c>
      <c r="AN120" s="6">
        <f t="shared" si="23"/>
        <v>0</v>
      </c>
    </row>
    <row r="121" spans="1:40">
      <c r="A121" s="62">
        <v>48153</v>
      </c>
      <c r="B121" s="25">
        <f>'Art. 9º-A'!J122</f>
        <v>173315284.02360252</v>
      </c>
      <c r="C121" s="25">
        <f>'Art. 9º-A'!K122</f>
        <v>135133666.36381879</v>
      </c>
      <c r="D121" s="25">
        <f>'Art. 9º-A'!I122</f>
        <v>308448950.38742131</v>
      </c>
      <c r="E121" s="26">
        <f>'9496'!T121</f>
        <v>212601881.40406069</v>
      </c>
      <c r="F121" s="26">
        <f>'9496'!U121</f>
        <v>226437895.30079684</v>
      </c>
      <c r="G121" s="26">
        <f>'9496'!V121</f>
        <v>439039776.70485753</v>
      </c>
      <c r="H121" s="45"/>
      <c r="I121" s="45"/>
      <c r="J121" s="45"/>
      <c r="K121" s="27">
        <f>'Fluxo dív. garantidas - RRF'!J121</f>
        <v>24976302.837621283</v>
      </c>
      <c r="L121" s="27">
        <f>'Fluxo dív. garantidas - RRF'!I121</f>
        <v>46548397.745523602</v>
      </c>
      <c r="M121" s="27">
        <f>'Fluxo dív. garantidas - RRF'!K121</f>
        <v>71524700.583144888</v>
      </c>
      <c r="N121" s="63">
        <f>'Contratos fora RRF'!AS121</f>
        <v>51696.347492850968</v>
      </c>
      <c r="O121" s="63">
        <f>'Contratos fora RRF'!AR121</f>
        <v>1407313.3246062892</v>
      </c>
      <c r="P121" s="28">
        <f>'Contratos fora RRF'!AT121</f>
        <v>1459009.67209914</v>
      </c>
      <c r="Q121" s="30"/>
      <c r="R121" s="30"/>
      <c r="S121" s="30"/>
      <c r="T121" s="108">
        <f>'OC A CONTRATAR'!C121</f>
        <v>0</v>
      </c>
      <c r="U121" s="108">
        <f>'OC A CONTRATAR'!B121</f>
        <v>0</v>
      </c>
      <c r="V121" s="108">
        <f>'OC A CONTRATAR'!D121</f>
        <v>0</v>
      </c>
      <c r="W121" s="108">
        <f>'OC A CONTRATAR'!H121</f>
        <v>0</v>
      </c>
      <c r="X121" s="108">
        <f>'OC A CONTRATAR'!G121</f>
        <v>0</v>
      </c>
      <c r="Y121" s="108">
        <f>'OC A CONTRATAR'!I121</f>
        <v>0</v>
      </c>
      <c r="Z121" s="108">
        <f>'OC A CONTRATAR'!M121</f>
        <v>0</v>
      </c>
      <c r="AA121" s="108">
        <f>'OC A CONTRATAR'!L121</f>
        <v>0</v>
      </c>
      <c r="AB121" s="108">
        <f>'OC A CONTRATAR'!N121</f>
        <v>0</v>
      </c>
      <c r="AC121" s="108">
        <f>'OC A CONTRATAR'!X121</f>
        <v>0</v>
      </c>
      <c r="AD121" s="108">
        <f>'OC A CONTRATAR'!W121</f>
        <v>0</v>
      </c>
      <c r="AE121" s="108">
        <f>'OC A CONTRATAR'!Y121</f>
        <v>0</v>
      </c>
      <c r="AF121" s="64">
        <f t="shared" si="24"/>
        <v>410945164.61277735</v>
      </c>
      <c r="AG121" s="64">
        <f t="shared" si="25"/>
        <v>409527272.7347455</v>
      </c>
      <c r="AH121" s="64">
        <f t="shared" si="26"/>
        <v>820472437.34752285</v>
      </c>
      <c r="AJ121">
        <f t="shared" si="27"/>
        <v>2031</v>
      </c>
      <c r="AL121" s="6">
        <f t="shared" si="21"/>
        <v>0</v>
      </c>
      <c r="AM121" s="6">
        <f t="shared" si="22"/>
        <v>0</v>
      </c>
      <c r="AN121" s="6">
        <f t="shared" si="23"/>
        <v>0</v>
      </c>
    </row>
    <row r="122" spans="1:40">
      <c r="A122" s="104">
        <v>48183</v>
      </c>
      <c r="B122" s="105">
        <f>'Art. 9º-A'!J123</f>
        <v>173291123.16072115</v>
      </c>
      <c r="C122" s="105">
        <f>'Art. 9º-A'!K123</f>
        <v>135918462.33835557</v>
      </c>
      <c r="D122" s="105">
        <f>'Art. 9º-A'!I123</f>
        <v>309209585.49907672</v>
      </c>
      <c r="E122" s="26">
        <f>'9496'!T122</f>
        <v>212307527.99790081</v>
      </c>
      <c r="F122" s="26">
        <f>'9496'!U122</f>
        <v>227735454.21798542</v>
      </c>
      <c r="G122" s="26">
        <f>'9496'!V122</f>
        <v>440042982.21588624</v>
      </c>
      <c r="H122" s="81"/>
      <c r="I122" s="81"/>
      <c r="J122" s="81"/>
      <c r="K122" s="66">
        <f>'Fluxo dív. garantidas - RRF'!J122</f>
        <v>6246977.3497968409</v>
      </c>
      <c r="L122" s="66">
        <f>'Fluxo dív. garantidas - RRF'!I122</f>
        <v>2984740.3039236106</v>
      </c>
      <c r="M122" s="66">
        <f>'Fluxo dív. garantidas - RRF'!K122</f>
        <v>9231717.6537204515</v>
      </c>
      <c r="N122" s="68">
        <f>'Contratos fora RRF'!AS122</f>
        <v>36187.064436277025</v>
      </c>
      <c r="O122" s="68">
        <f>'Contratos fora RRF'!AR122</f>
        <v>1415967.098358833</v>
      </c>
      <c r="P122" s="69">
        <f>'Contratos fora RRF'!AT122</f>
        <v>1452154.1627951101</v>
      </c>
      <c r="Q122" s="30"/>
      <c r="R122" s="30"/>
      <c r="S122" s="30"/>
      <c r="T122" s="108">
        <f>'OC A CONTRATAR'!C122</f>
        <v>14346245.142425401</v>
      </c>
      <c r="U122" s="108">
        <f>'OC A CONTRATAR'!B122</f>
        <v>18576900</v>
      </c>
      <c r="V122" s="108">
        <f>'OC A CONTRATAR'!D122</f>
        <v>32923145.142425403</v>
      </c>
      <c r="W122" s="108">
        <f>'OC A CONTRATAR'!H122</f>
        <v>4624816.3374948855</v>
      </c>
      <c r="X122" s="108">
        <f>'OC A CONTRATAR'!G122</f>
        <v>5240075.4375927923</v>
      </c>
      <c r="Y122" s="108">
        <f>'OC A CONTRATAR'!I122</f>
        <v>9864891.7750876769</v>
      </c>
      <c r="Z122" s="108">
        <f>'OC A CONTRATAR'!M122</f>
        <v>38261107.986337543</v>
      </c>
      <c r="AA122" s="108">
        <f>'OC A CONTRATAR'!L122</f>
        <v>27204607.101715628</v>
      </c>
      <c r="AB122" s="108">
        <f>'OC A CONTRATAR'!N122</f>
        <v>65465715.088053167</v>
      </c>
      <c r="AC122" s="108">
        <f>'OC A CONTRATAR'!X122</f>
        <v>52823043.481606007</v>
      </c>
      <c r="AD122" s="108">
        <f>'OC A CONTRATAR'!W122</f>
        <v>173000000</v>
      </c>
      <c r="AE122" s="108">
        <f>'OC A CONTRATAR'!Y122</f>
        <v>225823043.48160601</v>
      </c>
      <c r="AF122" s="64">
        <f t="shared" si="24"/>
        <v>501937028.52071893</v>
      </c>
      <c r="AG122" s="64">
        <f t="shared" si="25"/>
        <v>592076206.49793184</v>
      </c>
      <c r="AH122" s="64">
        <f t="shared" si="26"/>
        <v>1094013235.0186508</v>
      </c>
      <c r="AJ122">
        <f t="shared" si="27"/>
        <v>2031</v>
      </c>
      <c r="AL122" s="6">
        <f t="shared" si="21"/>
        <v>0</v>
      </c>
      <c r="AM122" s="6">
        <f t="shared" si="22"/>
        <v>0</v>
      </c>
      <c r="AN122" s="6">
        <f t="shared" si="23"/>
        <v>0</v>
      </c>
    </row>
    <row r="123" spans="1:40">
      <c r="A123" s="32"/>
      <c r="B123" s="31"/>
      <c r="C123" s="31"/>
      <c r="D123" s="31"/>
      <c r="E123" s="31"/>
      <c r="F123" s="31"/>
      <c r="G123" s="31"/>
      <c r="H123" s="31"/>
      <c r="I123" s="31"/>
      <c r="J123" s="31"/>
      <c r="K123" s="30"/>
      <c r="L123" s="30"/>
      <c r="M123" s="30"/>
      <c r="N123" s="30"/>
      <c r="O123" s="30"/>
      <c r="P123" s="30"/>
      <c r="Q123" s="30"/>
      <c r="R123" s="30"/>
      <c r="S123" s="30"/>
      <c r="T123" s="30"/>
      <c r="U123" s="30"/>
      <c r="V123" s="30"/>
      <c r="W123" s="30"/>
      <c r="X123" s="30"/>
      <c r="Y123" s="30"/>
      <c r="Z123" s="30"/>
      <c r="AA123" s="30"/>
      <c r="AB123" s="30"/>
      <c r="AC123" s="30"/>
      <c r="AD123" s="30"/>
      <c r="AE123" s="30"/>
      <c r="AF123" s="33"/>
      <c r="AG123" s="33"/>
      <c r="AH123" s="33"/>
      <c r="AL123" s="6">
        <f t="shared" si="21"/>
        <v>0</v>
      </c>
      <c r="AM123" s="6">
        <f t="shared" si="22"/>
        <v>0</v>
      </c>
      <c r="AN123" s="6">
        <f t="shared" si="23"/>
        <v>0</v>
      </c>
    </row>
    <row r="124" spans="1:40">
      <c r="A124" s="32"/>
      <c r="B124" s="31"/>
      <c r="C124" s="31"/>
      <c r="D124" s="31"/>
      <c r="E124" s="31"/>
      <c r="F124" s="31"/>
      <c r="G124" s="31"/>
      <c r="H124" s="31"/>
      <c r="I124" s="31"/>
      <c r="J124" s="31"/>
      <c r="K124" s="30"/>
      <c r="L124" s="30"/>
      <c r="M124" s="30"/>
      <c r="N124" s="30"/>
      <c r="O124" s="30"/>
      <c r="P124" s="30"/>
      <c r="Q124" s="30"/>
      <c r="R124" s="30"/>
      <c r="S124" s="30"/>
      <c r="T124" s="30"/>
      <c r="U124" s="30"/>
      <c r="V124" s="30"/>
      <c r="W124" s="30"/>
      <c r="X124" s="30"/>
      <c r="Y124" s="30"/>
      <c r="Z124" s="30"/>
      <c r="AA124" s="30"/>
      <c r="AB124" s="30"/>
      <c r="AC124" s="30"/>
      <c r="AD124" s="30"/>
      <c r="AE124" s="30"/>
      <c r="AF124" s="33"/>
      <c r="AG124" s="33"/>
      <c r="AH124" s="33"/>
      <c r="AL124" s="6">
        <f t="shared" si="21"/>
        <v>0</v>
      </c>
      <c r="AM124" s="6">
        <f t="shared" si="22"/>
        <v>0</v>
      </c>
      <c r="AN124" s="6">
        <f t="shared" si="23"/>
        <v>0</v>
      </c>
    </row>
    <row r="125" spans="1:40">
      <c r="A125" s="32"/>
      <c r="B125" s="31"/>
      <c r="C125" s="31"/>
      <c r="D125" s="31"/>
      <c r="E125" s="31"/>
      <c r="F125" s="31"/>
      <c r="G125" s="31"/>
      <c r="H125" s="31"/>
      <c r="I125" s="31"/>
      <c r="J125" s="31"/>
      <c r="K125" s="30"/>
      <c r="L125" s="30"/>
      <c r="M125" s="30"/>
      <c r="N125" s="30"/>
      <c r="O125" s="30"/>
      <c r="P125" s="30"/>
      <c r="Q125" s="30"/>
      <c r="R125" s="30"/>
      <c r="S125" s="30"/>
      <c r="T125" s="30"/>
      <c r="U125" s="30"/>
      <c r="V125" s="30"/>
      <c r="W125" s="30"/>
      <c r="X125" s="30"/>
      <c r="Y125" s="30"/>
      <c r="Z125" s="30"/>
      <c r="AA125" s="30"/>
      <c r="AB125" s="30"/>
      <c r="AC125" s="30"/>
      <c r="AD125" s="30"/>
      <c r="AE125" s="30"/>
      <c r="AF125" s="33"/>
      <c r="AG125" s="33"/>
      <c r="AH125" s="33"/>
      <c r="AL125" s="6">
        <f t="shared" si="21"/>
        <v>0</v>
      </c>
      <c r="AM125" s="6">
        <f t="shared" si="22"/>
        <v>0</v>
      </c>
      <c r="AN125" s="6">
        <f t="shared" si="23"/>
        <v>0</v>
      </c>
    </row>
    <row r="126" spans="1:40">
      <c r="A126" s="32"/>
      <c r="B126" s="31"/>
      <c r="C126" s="31"/>
      <c r="D126" s="31"/>
      <c r="E126" s="31"/>
      <c r="F126" s="31"/>
      <c r="G126" s="31"/>
      <c r="H126" s="31"/>
      <c r="I126" s="31"/>
      <c r="J126" s="31"/>
      <c r="K126" s="30"/>
      <c r="L126" s="30"/>
      <c r="M126" s="30"/>
      <c r="N126" s="30"/>
      <c r="O126" s="30"/>
      <c r="P126" s="30"/>
      <c r="Q126" s="30"/>
      <c r="R126" s="30"/>
      <c r="S126" s="30"/>
      <c r="T126" s="30"/>
      <c r="U126" s="30"/>
      <c r="V126" s="30"/>
      <c r="W126" s="30"/>
      <c r="X126" s="30"/>
      <c r="Y126" s="30"/>
      <c r="Z126" s="30"/>
      <c r="AA126" s="30"/>
      <c r="AB126" s="30"/>
      <c r="AC126" s="30"/>
      <c r="AD126" s="30"/>
      <c r="AE126" s="30"/>
      <c r="AF126" s="33"/>
      <c r="AG126" s="33"/>
      <c r="AH126" s="33"/>
      <c r="AL126" s="6">
        <f t="shared" si="21"/>
        <v>0</v>
      </c>
      <c r="AM126" s="6">
        <f t="shared" si="22"/>
        <v>0</v>
      </c>
      <c r="AN126" s="6">
        <f t="shared" si="23"/>
        <v>0</v>
      </c>
    </row>
    <row r="127" spans="1:40">
      <c r="A127" s="32"/>
      <c r="B127" s="31"/>
      <c r="C127" s="31"/>
      <c r="D127" s="31"/>
      <c r="E127" s="31"/>
      <c r="F127" s="31"/>
      <c r="G127" s="31"/>
      <c r="H127" s="31"/>
      <c r="I127" s="31"/>
      <c r="J127" s="31"/>
      <c r="K127" s="30"/>
      <c r="L127" s="30"/>
      <c r="M127" s="30"/>
      <c r="N127" s="30"/>
      <c r="O127" s="30"/>
      <c r="P127" s="30"/>
      <c r="Q127" s="30"/>
      <c r="R127" s="30"/>
      <c r="S127" s="30"/>
      <c r="T127" s="30"/>
      <c r="U127" s="30"/>
      <c r="V127" s="30"/>
      <c r="W127" s="30"/>
      <c r="X127" s="30"/>
      <c r="Y127" s="30"/>
      <c r="Z127" s="30"/>
      <c r="AA127" s="30"/>
      <c r="AB127" s="30"/>
      <c r="AC127" s="30"/>
      <c r="AD127" s="30"/>
      <c r="AE127" s="30"/>
      <c r="AF127" s="33"/>
      <c r="AG127" s="33"/>
      <c r="AH127" s="33"/>
      <c r="AL127" s="6">
        <f t="shared" si="21"/>
        <v>0</v>
      </c>
      <c r="AM127" s="6">
        <f t="shared" si="22"/>
        <v>0</v>
      </c>
      <c r="AN127" s="6">
        <f t="shared" si="23"/>
        <v>0</v>
      </c>
    </row>
    <row r="128" spans="1:40">
      <c r="A128" s="32"/>
      <c r="B128" s="31"/>
      <c r="C128" s="31"/>
      <c r="D128" s="31"/>
      <c r="E128" s="31"/>
      <c r="F128" s="31"/>
      <c r="G128" s="31"/>
      <c r="H128" s="31"/>
      <c r="I128" s="31"/>
      <c r="J128" s="31"/>
      <c r="K128" s="30"/>
      <c r="L128" s="30"/>
      <c r="M128" s="30"/>
      <c r="N128" s="30"/>
      <c r="O128" s="30"/>
      <c r="P128" s="30"/>
      <c r="Q128" s="30"/>
      <c r="R128" s="30"/>
      <c r="S128" s="30"/>
      <c r="T128" s="30"/>
      <c r="U128" s="30"/>
      <c r="V128" s="30"/>
      <c r="W128" s="30"/>
      <c r="X128" s="30"/>
      <c r="Y128" s="30"/>
      <c r="Z128" s="30"/>
      <c r="AA128" s="30"/>
      <c r="AB128" s="30"/>
      <c r="AC128" s="30"/>
      <c r="AD128" s="30"/>
      <c r="AE128" s="30"/>
      <c r="AF128" s="33"/>
      <c r="AG128" s="33"/>
      <c r="AH128" s="33"/>
      <c r="AL128" s="6">
        <f t="shared" si="21"/>
        <v>0</v>
      </c>
      <c r="AM128" s="6">
        <f t="shared" si="22"/>
        <v>0</v>
      </c>
      <c r="AN128" s="6">
        <f t="shared" si="23"/>
        <v>0</v>
      </c>
    </row>
    <row r="129" spans="1:40">
      <c r="A129" s="32"/>
      <c r="B129" s="31"/>
      <c r="C129" s="31"/>
      <c r="D129" s="31"/>
      <c r="E129" s="31"/>
      <c r="F129" s="31"/>
      <c r="G129" s="31"/>
      <c r="H129" s="31"/>
      <c r="I129" s="31"/>
      <c r="J129" s="31"/>
      <c r="K129" s="30"/>
      <c r="L129" s="30"/>
      <c r="M129" s="30"/>
      <c r="N129" s="30"/>
      <c r="O129" s="30"/>
      <c r="P129" s="30"/>
      <c r="Q129" s="30"/>
      <c r="R129" s="30"/>
      <c r="S129" s="30"/>
      <c r="T129" s="30"/>
      <c r="U129" s="30"/>
      <c r="V129" s="30"/>
      <c r="W129" s="30"/>
      <c r="X129" s="30"/>
      <c r="Y129" s="30"/>
      <c r="Z129" s="30"/>
      <c r="AA129" s="30"/>
      <c r="AB129" s="30"/>
      <c r="AC129" s="30"/>
      <c r="AD129" s="30"/>
      <c r="AE129" s="30"/>
      <c r="AF129" s="33"/>
      <c r="AG129" s="33"/>
      <c r="AH129" s="33"/>
      <c r="AL129" s="6">
        <f t="shared" si="21"/>
        <v>0</v>
      </c>
      <c r="AM129" s="6">
        <f t="shared" si="22"/>
        <v>0</v>
      </c>
      <c r="AN129" s="6">
        <f t="shared" si="23"/>
        <v>0</v>
      </c>
    </row>
    <row r="130" spans="1:40">
      <c r="A130" s="32"/>
      <c r="B130" s="31"/>
      <c r="C130" s="31"/>
      <c r="D130" s="31"/>
      <c r="E130" s="31"/>
      <c r="F130" s="31"/>
      <c r="G130" s="31"/>
      <c r="H130" s="31"/>
      <c r="I130" s="31"/>
      <c r="J130" s="31"/>
      <c r="K130" s="30"/>
      <c r="L130" s="30"/>
      <c r="M130" s="30"/>
      <c r="N130" s="30"/>
      <c r="O130" s="30"/>
      <c r="P130" s="30"/>
      <c r="Q130" s="30"/>
      <c r="R130" s="30"/>
      <c r="S130" s="30"/>
      <c r="T130" s="30"/>
      <c r="U130" s="30"/>
      <c r="V130" s="30"/>
      <c r="W130" s="30"/>
      <c r="X130" s="30"/>
      <c r="Y130" s="30"/>
      <c r="Z130" s="30"/>
      <c r="AA130" s="30"/>
      <c r="AB130" s="30"/>
      <c r="AC130" s="30"/>
      <c r="AD130" s="30"/>
      <c r="AE130" s="30"/>
      <c r="AF130" s="33"/>
      <c r="AG130" s="33"/>
      <c r="AH130" s="33"/>
      <c r="AL130" s="6">
        <f t="shared" si="21"/>
        <v>0</v>
      </c>
      <c r="AM130" s="6">
        <f t="shared" si="22"/>
        <v>0</v>
      </c>
      <c r="AN130" s="6">
        <f t="shared" si="23"/>
        <v>0</v>
      </c>
    </row>
    <row r="131" spans="1:40">
      <c r="A131" s="32"/>
      <c r="B131" s="31"/>
      <c r="C131" s="31"/>
      <c r="D131" s="31"/>
      <c r="E131" s="31"/>
      <c r="F131" s="31"/>
      <c r="G131" s="31"/>
      <c r="H131" s="31"/>
      <c r="I131" s="31"/>
      <c r="J131" s="31"/>
      <c r="K131" s="30"/>
      <c r="L131" s="30"/>
      <c r="M131" s="30"/>
      <c r="N131" s="30"/>
      <c r="O131" s="30"/>
      <c r="P131" s="30"/>
      <c r="Q131" s="30"/>
      <c r="R131" s="30"/>
      <c r="S131" s="30"/>
      <c r="T131" s="30"/>
      <c r="U131" s="30"/>
      <c r="V131" s="30"/>
      <c r="W131" s="30"/>
      <c r="X131" s="30"/>
      <c r="Y131" s="30"/>
      <c r="Z131" s="30"/>
      <c r="AA131" s="30"/>
      <c r="AB131" s="30"/>
      <c r="AC131" s="30"/>
      <c r="AD131" s="30"/>
      <c r="AE131" s="30"/>
      <c r="AF131" s="33"/>
      <c r="AG131" s="33"/>
      <c r="AH131" s="33"/>
      <c r="AL131" s="6">
        <f t="shared" ref="AL131:AL194" si="28">SUMIF(AJ:AJ,AK131,AG:AG)</f>
        <v>0</v>
      </c>
      <c r="AM131" s="6">
        <f t="shared" ref="AM131:AM194" si="29">SUMIF(AJ:AJ,AK131,AF:AF)</f>
        <v>0</v>
      </c>
      <c r="AN131" s="6">
        <f t="shared" ref="AN131:AN194" si="30">SUMIF(AJ:AJ,AK131,AH:AH)</f>
        <v>0</v>
      </c>
    </row>
    <row r="132" spans="1:40">
      <c r="A132" s="32"/>
      <c r="B132" s="31"/>
      <c r="C132" s="31"/>
      <c r="D132" s="31"/>
      <c r="E132" s="31"/>
      <c r="F132" s="31"/>
      <c r="G132" s="31"/>
      <c r="H132" s="31"/>
      <c r="I132" s="31"/>
      <c r="J132" s="31"/>
      <c r="K132" s="30"/>
      <c r="L132" s="30"/>
      <c r="M132" s="30"/>
      <c r="N132" s="30"/>
      <c r="O132" s="30"/>
      <c r="P132" s="30"/>
      <c r="Q132" s="30"/>
      <c r="R132" s="30"/>
      <c r="S132" s="30"/>
      <c r="T132" s="30"/>
      <c r="U132" s="30"/>
      <c r="V132" s="30"/>
      <c r="W132" s="30"/>
      <c r="X132" s="30"/>
      <c r="Y132" s="30"/>
      <c r="Z132" s="30"/>
      <c r="AA132" s="30"/>
      <c r="AB132" s="30"/>
      <c r="AC132" s="30"/>
      <c r="AD132" s="30"/>
      <c r="AE132" s="30"/>
      <c r="AF132" s="33"/>
      <c r="AG132" s="33"/>
      <c r="AH132" s="33"/>
      <c r="AL132" s="6">
        <f t="shared" si="28"/>
        <v>0</v>
      </c>
      <c r="AM132" s="6">
        <f t="shared" si="29"/>
        <v>0</v>
      </c>
      <c r="AN132" s="6">
        <f t="shared" si="30"/>
        <v>0</v>
      </c>
    </row>
    <row r="133" spans="1:40">
      <c r="A133" s="32"/>
      <c r="B133" s="31"/>
      <c r="C133" s="31"/>
      <c r="D133" s="31"/>
      <c r="E133" s="31"/>
      <c r="F133" s="31"/>
      <c r="G133" s="31"/>
      <c r="H133" s="31"/>
      <c r="I133" s="31"/>
      <c r="J133" s="31"/>
      <c r="K133" s="30"/>
      <c r="L133" s="30"/>
      <c r="M133" s="30"/>
      <c r="N133" s="30"/>
      <c r="O133" s="30"/>
      <c r="P133" s="30"/>
      <c r="Q133" s="30"/>
      <c r="R133" s="30"/>
      <c r="S133" s="30"/>
      <c r="T133" s="30"/>
      <c r="U133" s="30"/>
      <c r="V133" s="30"/>
      <c r="W133" s="30"/>
      <c r="X133" s="30"/>
      <c r="Y133" s="30"/>
      <c r="Z133" s="30"/>
      <c r="AA133" s="30"/>
      <c r="AB133" s="30"/>
      <c r="AC133" s="30"/>
      <c r="AD133" s="30"/>
      <c r="AE133" s="30"/>
      <c r="AF133" s="33"/>
      <c r="AG133" s="33"/>
      <c r="AH133" s="33"/>
      <c r="AL133" s="6">
        <f t="shared" si="28"/>
        <v>0</v>
      </c>
      <c r="AM133" s="6">
        <f t="shared" si="29"/>
        <v>0</v>
      </c>
      <c r="AN133" s="6">
        <f t="shared" si="30"/>
        <v>0</v>
      </c>
    </row>
    <row r="134" spans="1:40">
      <c r="A134" s="32"/>
      <c r="B134" s="31"/>
      <c r="C134" s="31"/>
      <c r="D134" s="31"/>
      <c r="E134" s="31"/>
      <c r="F134" s="31"/>
      <c r="G134" s="31"/>
      <c r="H134" s="31"/>
      <c r="I134" s="31"/>
      <c r="J134" s="31"/>
      <c r="K134" s="30"/>
      <c r="L134" s="30"/>
      <c r="M134" s="30"/>
      <c r="N134" s="30"/>
      <c r="O134" s="30"/>
      <c r="P134" s="30"/>
      <c r="Q134" s="30"/>
      <c r="R134" s="30"/>
      <c r="S134" s="30"/>
      <c r="T134" s="30"/>
      <c r="U134" s="30"/>
      <c r="V134" s="30"/>
      <c r="W134" s="30"/>
      <c r="X134" s="30"/>
      <c r="Y134" s="30"/>
      <c r="Z134" s="30"/>
      <c r="AA134" s="30"/>
      <c r="AB134" s="30"/>
      <c r="AC134" s="30"/>
      <c r="AD134" s="30"/>
      <c r="AE134" s="30"/>
      <c r="AF134" s="33"/>
      <c r="AG134" s="33"/>
      <c r="AH134" s="33"/>
      <c r="AL134" s="6">
        <f t="shared" si="28"/>
        <v>0</v>
      </c>
      <c r="AM134" s="6">
        <f t="shared" si="29"/>
        <v>0</v>
      </c>
      <c r="AN134" s="6">
        <f t="shared" si="30"/>
        <v>0</v>
      </c>
    </row>
    <row r="135" spans="1:40">
      <c r="A135" s="32"/>
      <c r="B135" s="31"/>
      <c r="C135" s="31"/>
      <c r="D135" s="31"/>
      <c r="E135" s="31"/>
      <c r="F135" s="31"/>
      <c r="G135" s="31"/>
      <c r="H135" s="31"/>
      <c r="I135" s="31"/>
      <c r="J135" s="31"/>
      <c r="K135" s="30"/>
      <c r="L135" s="30"/>
      <c r="M135" s="30"/>
      <c r="N135" s="30"/>
      <c r="O135" s="30"/>
      <c r="P135" s="30"/>
      <c r="Q135" s="30"/>
      <c r="R135" s="30"/>
      <c r="S135" s="30"/>
      <c r="T135" s="30"/>
      <c r="U135" s="30"/>
      <c r="V135" s="30"/>
      <c r="W135" s="30"/>
      <c r="X135" s="30"/>
      <c r="Y135" s="30"/>
      <c r="Z135" s="30"/>
      <c r="AA135" s="30"/>
      <c r="AB135" s="30"/>
      <c r="AC135" s="30"/>
      <c r="AD135" s="30"/>
      <c r="AE135" s="30"/>
      <c r="AF135" s="33"/>
      <c r="AG135" s="33"/>
      <c r="AH135" s="33"/>
      <c r="AL135" s="6">
        <f t="shared" si="28"/>
        <v>0</v>
      </c>
      <c r="AM135" s="6">
        <f t="shared" si="29"/>
        <v>0</v>
      </c>
      <c r="AN135" s="6">
        <f t="shared" si="30"/>
        <v>0</v>
      </c>
    </row>
    <row r="136" spans="1:40">
      <c r="A136" s="32"/>
      <c r="B136" s="31"/>
      <c r="C136" s="31"/>
      <c r="D136" s="31"/>
      <c r="E136" s="31"/>
      <c r="F136" s="31"/>
      <c r="G136" s="31"/>
      <c r="H136" s="31"/>
      <c r="I136" s="31"/>
      <c r="J136" s="31"/>
      <c r="K136" s="30"/>
      <c r="L136" s="30"/>
      <c r="M136" s="30"/>
      <c r="N136" s="30"/>
      <c r="O136" s="30"/>
      <c r="P136" s="30"/>
      <c r="Q136" s="30"/>
      <c r="R136" s="30"/>
      <c r="S136" s="30"/>
      <c r="T136" s="30"/>
      <c r="U136" s="30"/>
      <c r="V136" s="30"/>
      <c r="W136" s="30"/>
      <c r="X136" s="30"/>
      <c r="Y136" s="30"/>
      <c r="Z136" s="30"/>
      <c r="AA136" s="30"/>
      <c r="AB136" s="30"/>
      <c r="AC136" s="30"/>
      <c r="AD136" s="30"/>
      <c r="AE136" s="30"/>
      <c r="AF136" s="33"/>
      <c r="AG136" s="33"/>
      <c r="AH136" s="33"/>
      <c r="AL136" s="6">
        <f t="shared" si="28"/>
        <v>0</v>
      </c>
      <c r="AM136" s="6">
        <f t="shared" si="29"/>
        <v>0</v>
      </c>
      <c r="AN136" s="6">
        <f t="shared" si="30"/>
        <v>0</v>
      </c>
    </row>
    <row r="137" spans="1:40">
      <c r="A137" s="32"/>
      <c r="B137" s="31"/>
      <c r="C137" s="31"/>
      <c r="D137" s="31"/>
      <c r="E137" s="31"/>
      <c r="F137" s="31"/>
      <c r="G137" s="31"/>
      <c r="H137" s="31"/>
      <c r="I137" s="31"/>
      <c r="J137" s="31"/>
      <c r="K137" s="30"/>
      <c r="L137" s="30"/>
      <c r="M137" s="30"/>
      <c r="N137" s="30"/>
      <c r="O137" s="30"/>
      <c r="P137" s="30"/>
      <c r="Q137" s="30"/>
      <c r="R137" s="30"/>
      <c r="S137" s="30"/>
      <c r="T137" s="30"/>
      <c r="U137" s="30"/>
      <c r="V137" s="30"/>
      <c r="W137" s="30"/>
      <c r="X137" s="30"/>
      <c r="Y137" s="30"/>
      <c r="Z137" s="30"/>
      <c r="AA137" s="30"/>
      <c r="AB137" s="30"/>
      <c r="AC137" s="30"/>
      <c r="AD137" s="30"/>
      <c r="AE137" s="30"/>
      <c r="AF137" s="33"/>
      <c r="AG137" s="33"/>
      <c r="AH137" s="33"/>
      <c r="AL137" s="6">
        <f t="shared" si="28"/>
        <v>0</v>
      </c>
      <c r="AM137" s="6">
        <f t="shared" si="29"/>
        <v>0</v>
      </c>
      <c r="AN137" s="6">
        <f t="shared" si="30"/>
        <v>0</v>
      </c>
    </row>
    <row r="138" spans="1:40">
      <c r="A138" s="32"/>
      <c r="B138" s="31"/>
      <c r="C138" s="31"/>
      <c r="D138" s="31"/>
      <c r="E138" s="31"/>
      <c r="F138" s="31"/>
      <c r="G138" s="31"/>
      <c r="H138" s="31"/>
      <c r="I138" s="31"/>
      <c r="J138" s="31"/>
      <c r="K138" s="30"/>
      <c r="L138" s="30"/>
      <c r="M138" s="30"/>
      <c r="N138" s="30"/>
      <c r="O138" s="30"/>
      <c r="P138" s="30"/>
      <c r="Q138" s="30"/>
      <c r="R138" s="30"/>
      <c r="S138" s="30"/>
      <c r="T138" s="30"/>
      <c r="U138" s="30"/>
      <c r="V138" s="30"/>
      <c r="W138" s="30"/>
      <c r="X138" s="30"/>
      <c r="Y138" s="30"/>
      <c r="Z138" s="30"/>
      <c r="AA138" s="30"/>
      <c r="AB138" s="30"/>
      <c r="AC138" s="30"/>
      <c r="AD138" s="30"/>
      <c r="AE138" s="30"/>
      <c r="AF138" s="33"/>
      <c r="AG138" s="33"/>
      <c r="AH138" s="33"/>
      <c r="AL138" s="6">
        <f t="shared" si="28"/>
        <v>0</v>
      </c>
      <c r="AM138" s="6">
        <f t="shared" si="29"/>
        <v>0</v>
      </c>
      <c r="AN138" s="6">
        <f t="shared" si="30"/>
        <v>0</v>
      </c>
    </row>
    <row r="139" spans="1:40">
      <c r="A139" s="32"/>
      <c r="B139" s="31"/>
      <c r="C139" s="31"/>
      <c r="D139" s="31"/>
      <c r="E139" s="31"/>
      <c r="F139" s="31"/>
      <c r="G139" s="31"/>
      <c r="H139" s="31"/>
      <c r="I139" s="31"/>
      <c r="J139" s="31"/>
      <c r="K139" s="30"/>
      <c r="L139" s="30"/>
      <c r="M139" s="30"/>
      <c r="N139" s="30"/>
      <c r="O139" s="30"/>
      <c r="P139" s="30"/>
      <c r="Q139" s="30"/>
      <c r="R139" s="30"/>
      <c r="S139" s="30"/>
      <c r="T139" s="30"/>
      <c r="U139" s="30"/>
      <c r="V139" s="30"/>
      <c r="W139" s="30"/>
      <c r="X139" s="30"/>
      <c r="Y139" s="30"/>
      <c r="Z139" s="30"/>
      <c r="AA139" s="30"/>
      <c r="AB139" s="30"/>
      <c r="AC139" s="30"/>
      <c r="AD139" s="30"/>
      <c r="AE139" s="30"/>
      <c r="AF139" s="33"/>
      <c r="AG139" s="33"/>
      <c r="AH139" s="33"/>
      <c r="AL139" s="6">
        <f t="shared" si="28"/>
        <v>0</v>
      </c>
      <c r="AM139" s="6">
        <f t="shared" si="29"/>
        <v>0</v>
      </c>
      <c r="AN139" s="6">
        <f t="shared" si="30"/>
        <v>0</v>
      </c>
    </row>
    <row r="140" spans="1:40">
      <c r="A140" s="32"/>
      <c r="B140" s="31"/>
      <c r="C140" s="31"/>
      <c r="D140" s="31"/>
      <c r="E140" s="31"/>
      <c r="F140" s="31"/>
      <c r="G140" s="31"/>
      <c r="H140" s="31"/>
      <c r="I140" s="31"/>
      <c r="J140" s="31"/>
      <c r="K140" s="30"/>
      <c r="L140" s="30"/>
      <c r="M140" s="30"/>
      <c r="N140" s="30"/>
      <c r="O140" s="30"/>
      <c r="P140" s="30"/>
      <c r="Q140" s="30"/>
      <c r="R140" s="30"/>
      <c r="S140" s="30"/>
      <c r="T140" s="30"/>
      <c r="U140" s="30"/>
      <c r="V140" s="30"/>
      <c r="W140" s="30"/>
      <c r="X140" s="30"/>
      <c r="Y140" s="30"/>
      <c r="Z140" s="30"/>
      <c r="AA140" s="30"/>
      <c r="AB140" s="30"/>
      <c r="AC140" s="30"/>
      <c r="AD140" s="30"/>
      <c r="AE140" s="30"/>
      <c r="AF140" s="33"/>
      <c r="AG140" s="33"/>
      <c r="AH140" s="33"/>
      <c r="AL140" s="6">
        <f t="shared" si="28"/>
        <v>0</v>
      </c>
      <c r="AM140" s="6">
        <f t="shared" si="29"/>
        <v>0</v>
      </c>
      <c r="AN140" s="6">
        <f t="shared" si="30"/>
        <v>0</v>
      </c>
    </row>
    <row r="141" spans="1:40">
      <c r="A141" s="32"/>
      <c r="B141" s="31"/>
      <c r="C141" s="31"/>
      <c r="D141" s="31"/>
      <c r="E141" s="31"/>
      <c r="F141" s="31"/>
      <c r="G141" s="31"/>
      <c r="H141" s="31"/>
      <c r="I141" s="31"/>
      <c r="J141" s="31"/>
      <c r="K141" s="30"/>
      <c r="L141" s="30"/>
      <c r="M141" s="30"/>
      <c r="N141" s="30"/>
      <c r="O141" s="30"/>
      <c r="P141" s="30"/>
      <c r="Q141" s="30"/>
      <c r="R141" s="30"/>
      <c r="S141" s="30"/>
      <c r="T141" s="30"/>
      <c r="U141" s="30"/>
      <c r="V141" s="30"/>
      <c r="W141" s="30"/>
      <c r="X141" s="30"/>
      <c r="Y141" s="30"/>
      <c r="Z141" s="30"/>
      <c r="AA141" s="30"/>
      <c r="AB141" s="30"/>
      <c r="AC141" s="30"/>
      <c r="AD141" s="30"/>
      <c r="AE141" s="30"/>
      <c r="AF141" s="33"/>
      <c r="AG141" s="33"/>
      <c r="AH141" s="33"/>
      <c r="AL141" s="6">
        <f t="shared" si="28"/>
        <v>0</v>
      </c>
      <c r="AM141" s="6">
        <f t="shared" si="29"/>
        <v>0</v>
      </c>
      <c r="AN141" s="6">
        <f t="shared" si="30"/>
        <v>0</v>
      </c>
    </row>
    <row r="142" spans="1:40">
      <c r="A142" s="32"/>
      <c r="B142" s="31"/>
      <c r="C142" s="31"/>
      <c r="D142" s="31"/>
      <c r="E142" s="31"/>
      <c r="F142" s="31"/>
      <c r="G142" s="31"/>
      <c r="H142" s="31"/>
      <c r="I142" s="31"/>
      <c r="J142" s="31"/>
      <c r="K142" s="30"/>
      <c r="L142" s="30"/>
      <c r="M142" s="30"/>
      <c r="N142" s="30"/>
      <c r="O142" s="30"/>
      <c r="P142" s="30"/>
      <c r="Q142" s="30"/>
      <c r="R142" s="30"/>
      <c r="S142" s="30"/>
      <c r="T142" s="30"/>
      <c r="U142" s="30"/>
      <c r="V142" s="30"/>
      <c r="W142" s="30"/>
      <c r="X142" s="30"/>
      <c r="Y142" s="30"/>
      <c r="Z142" s="30"/>
      <c r="AA142" s="30"/>
      <c r="AB142" s="30"/>
      <c r="AC142" s="30"/>
      <c r="AD142" s="30"/>
      <c r="AE142" s="30"/>
      <c r="AF142" s="33"/>
      <c r="AG142" s="33"/>
      <c r="AH142" s="33"/>
      <c r="AL142" s="6">
        <f t="shared" si="28"/>
        <v>0</v>
      </c>
      <c r="AM142" s="6">
        <f t="shared" si="29"/>
        <v>0</v>
      </c>
      <c r="AN142" s="6">
        <f t="shared" si="30"/>
        <v>0</v>
      </c>
    </row>
    <row r="143" spans="1:40">
      <c r="A143" s="32"/>
      <c r="B143" s="31"/>
      <c r="C143" s="31"/>
      <c r="D143" s="31"/>
      <c r="E143" s="31"/>
      <c r="F143" s="31"/>
      <c r="G143" s="31"/>
      <c r="H143" s="31"/>
      <c r="I143" s="31"/>
      <c r="J143" s="31"/>
      <c r="K143" s="30"/>
      <c r="L143" s="30"/>
      <c r="M143" s="30"/>
      <c r="N143" s="30"/>
      <c r="O143" s="30"/>
      <c r="P143" s="30"/>
      <c r="Q143" s="30"/>
      <c r="R143" s="30"/>
      <c r="S143" s="30"/>
      <c r="T143" s="30"/>
      <c r="U143" s="30"/>
      <c r="V143" s="30"/>
      <c r="W143" s="30"/>
      <c r="X143" s="30"/>
      <c r="Y143" s="30"/>
      <c r="Z143" s="30"/>
      <c r="AA143" s="30"/>
      <c r="AB143" s="30"/>
      <c r="AC143" s="30"/>
      <c r="AD143" s="30"/>
      <c r="AE143" s="30"/>
      <c r="AF143" s="33"/>
      <c r="AG143" s="33"/>
      <c r="AH143" s="33"/>
      <c r="AL143" s="6">
        <f t="shared" si="28"/>
        <v>0</v>
      </c>
      <c r="AM143" s="6">
        <f t="shared" si="29"/>
        <v>0</v>
      </c>
      <c r="AN143" s="6">
        <f t="shared" si="30"/>
        <v>0</v>
      </c>
    </row>
    <row r="144" spans="1:40">
      <c r="A144" s="32"/>
      <c r="B144" s="31"/>
      <c r="C144" s="31"/>
      <c r="D144" s="31"/>
      <c r="E144" s="31"/>
      <c r="F144" s="31"/>
      <c r="G144" s="31"/>
      <c r="H144" s="31"/>
      <c r="I144" s="31"/>
      <c r="J144" s="31"/>
      <c r="K144" s="30"/>
      <c r="L144" s="30"/>
      <c r="M144" s="30"/>
      <c r="N144" s="30"/>
      <c r="O144" s="30"/>
      <c r="P144" s="30"/>
      <c r="Q144" s="30"/>
      <c r="R144" s="30"/>
      <c r="S144" s="30"/>
      <c r="T144" s="30"/>
      <c r="U144" s="30"/>
      <c r="V144" s="30"/>
      <c r="W144" s="30"/>
      <c r="X144" s="30"/>
      <c r="Y144" s="30"/>
      <c r="Z144" s="30"/>
      <c r="AA144" s="30"/>
      <c r="AB144" s="30"/>
      <c r="AC144" s="30"/>
      <c r="AD144" s="30"/>
      <c r="AE144" s="30"/>
      <c r="AF144" s="33"/>
      <c r="AG144" s="33"/>
      <c r="AH144" s="33"/>
      <c r="AL144" s="6">
        <f t="shared" si="28"/>
        <v>0</v>
      </c>
      <c r="AM144" s="6">
        <f t="shared" si="29"/>
        <v>0</v>
      </c>
      <c r="AN144" s="6">
        <f t="shared" si="30"/>
        <v>0</v>
      </c>
    </row>
    <row r="145" spans="1:40">
      <c r="A145" s="32"/>
      <c r="B145" s="31"/>
      <c r="C145" s="31"/>
      <c r="D145" s="31"/>
      <c r="E145" s="31"/>
      <c r="F145" s="31"/>
      <c r="G145" s="31"/>
      <c r="H145" s="31"/>
      <c r="I145" s="31"/>
      <c r="J145" s="31"/>
      <c r="K145" s="30"/>
      <c r="L145" s="30"/>
      <c r="M145" s="30"/>
      <c r="N145" s="30"/>
      <c r="O145" s="30"/>
      <c r="P145" s="30"/>
      <c r="Q145" s="30"/>
      <c r="R145" s="30"/>
      <c r="S145" s="30"/>
      <c r="T145" s="30"/>
      <c r="U145" s="30"/>
      <c r="V145" s="30"/>
      <c r="W145" s="30"/>
      <c r="X145" s="30"/>
      <c r="Y145" s="30"/>
      <c r="Z145" s="30"/>
      <c r="AA145" s="30"/>
      <c r="AB145" s="30"/>
      <c r="AC145" s="30"/>
      <c r="AD145" s="30"/>
      <c r="AE145" s="30"/>
      <c r="AF145" s="33"/>
      <c r="AG145" s="33"/>
      <c r="AH145" s="33"/>
      <c r="AL145" s="6">
        <f t="shared" si="28"/>
        <v>0</v>
      </c>
      <c r="AM145" s="6">
        <f t="shared" si="29"/>
        <v>0</v>
      </c>
      <c r="AN145" s="6">
        <f t="shared" si="30"/>
        <v>0</v>
      </c>
    </row>
    <row r="146" spans="1:40">
      <c r="A146" s="32"/>
      <c r="B146" s="31"/>
      <c r="C146" s="31"/>
      <c r="D146" s="31"/>
      <c r="E146" s="31"/>
      <c r="F146" s="31"/>
      <c r="G146" s="31"/>
      <c r="H146" s="31"/>
      <c r="I146" s="31"/>
      <c r="J146" s="31"/>
      <c r="K146" s="30"/>
      <c r="L146" s="30"/>
      <c r="M146" s="30"/>
      <c r="N146" s="30"/>
      <c r="O146" s="30"/>
      <c r="P146" s="30"/>
      <c r="Q146" s="30"/>
      <c r="R146" s="30"/>
      <c r="S146" s="30"/>
      <c r="T146" s="30"/>
      <c r="U146" s="30"/>
      <c r="V146" s="30"/>
      <c r="W146" s="30"/>
      <c r="X146" s="30"/>
      <c r="Y146" s="30"/>
      <c r="Z146" s="30"/>
      <c r="AA146" s="30"/>
      <c r="AB146" s="30"/>
      <c r="AC146" s="30"/>
      <c r="AD146" s="30"/>
      <c r="AE146" s="30"/>
      <c r="AF146" s="33"/>
      <c r="AG146" s="33"/>
      <c r="AH146" s="33"/>
      <c r="AL146" s="6">
        <f t="shared" si="28"/>
        <v>0</v>
      </c>
      <c r="AM146" s="6">
        <f t="shared" si="29"/>
        <v>0</v>
      </c>
      <c r="AN146" s="6">
        <f t="shared" si="30"/>
        <v>0</v>
      </c>
    </row>
    <row r="147" spans="1:40">
      <c r="A147" s="32"/>
      <c r="B147" s="31"/>
      <c r="C147" s="31"/>
      <c r="D147" s="31"/>
      <c r="E147" s="31"/>
      <c r="F147" s="31"/>
      <c r="G147" s="31"/>
      <c r="H147" s="31"/>
      <c r="I147" s="31"/>
      <c r="J147" s="31"/>
      <c r="K147" s="30"/>
      <c r="L147" s="30"/>
      <c r="M147" s="30"/>
      <c r="N147" s="30"/>
      <c r="O147" s="30"/>
      <c r="P147" s="30"/>
      <c r="Q147" s="30"/>
      <c r="R147" s="30"/>
      <c r="S147" s="30"/>
      <c r="T147" s="30"/>
      <c r="U147" s="30"/>
      <c r="V147" s="30"/>
      <c r="W147" s="30"/>
      <c r="X147" s="30"/>
      <c r="Y147" s="30"/>
      <c r="Z147" s="30"/>
      <c r="AA147" s="30"/>
      <c r="AB147" s="30"/>
      <c r="AC147" s="30"/>
      <c r="AD147" s="30"/>
      <c r="AE147" s="30"/>
      <c r="AF147" s="33"/>
      <c r="AG147" s="33"/>
      <c r="AH147" s="33"/>
      <c r="AL147" s="6">
        <f t="shared" si="28"/>
        <v>0</v>
      </c>
      <c r="AM147" s="6">
        <f t="shared" si="29"/>
        <v>0</v>
      </c>
      <c r="AN147" s="6">
        <f t="shared" si="30"/>
        <v>0</v>
      </c>
    </row>
    <row r="148" spans="1:40">
      <c r="A148" s="32"/>
      <c r="B148" s="31"/>
      <c r="C148" s="31"/>
      <c r="D148" s="31"/>
      <c r="E148" s="31"/>
      <c r="F148" s="31"/>
      <c r="G148" s="31"/>
      <c r="H148" s="31"/>
      <c r="I148" s="31"/>
      <c r="J148" s="31"/>
      <c r="K148" s="30"/>
      <c r="L148" s="30"/>
      <c r="M148" s="30"/>
      <c r="N148" s="30"/>
      <c r="O148" s="30"/>
      <c r="P148" s="30"/>
      <c r="Q148" s="30"/>
      <c r="R148" s="30"/>
      <c r="S148" s="30"/>
      <c r="T148" s="30"/>
      <c r="U148" s="30"/>
      <c r="V148" s="30"/>
      <c r="W148" s="30"/>
      <c r="X148" s="30"/>
      <c r="Y148" s="30"/>
      <c r="Z148" s="30"/>
      <c r="AA148" s="30"/>
      <c r="AB148" s="30"/>
      <c r="AC148" s="30"/>
      <c r="AD148" s="30"/>
      <c r="AE148" s="30"/>
      <c r="AF148" s="33"/>
      <c r="AG148" s="33"/>
      <c r="AH148" s="33"/>
      <c r="AL148" s="6">
        <f t="shared" si="28"/>
        <v>0</v>
      </c>
      <c r="AM148" s="6">
        <f t="shared" si="29"/>
        <v>0</v>
      </c>
      <c r="AN148" s="6">
        <f t="shared" si="30"/>
        <v>0</v>
      </c>
    </row>
    <row r="149" spans="1:40">
      <c r="A149" s="32"/>
      <c r="B149" s="31"/>
      <c r="C149" s="31"/>
      <c r="D149" s="31"/>
      <c r="E149" s="31"/>
      <c r="F149" s="31"/>
      <c r="G149" s="31"/>
      <c r="H149" s="31"/>
      <c r="I149" s="31"/>
      <c r="J149" s="31"/>
      <c r="K149" s="30"/>
      <c r="L149" s="30"/>
      <c r="M149" s="30"/>
      <c r="N149" s="30"/>
      <c r="O149" s="30"/>
      <c r="P149" s="30"/>
      <c r="Q149" s="30"/>
      <c r="R149" s="30"/>
      <c r="S149" s="30"/>
      <c r="T149" s="30"/>
      <c r="U149" s="30"/>
      <c r="V149" s="30"/>
      <c r="W149" s="30"/>
      <c r="X149" s="30"/>
      <c r="Y149" s="30"/>
      <c r="Z149" s="30"/>
      <c r="AA149" s="30"/>
      <c r="AB149" s="30"/>
      <c r="AC149" s="30"/>
      <c r="AD149" s="30"/>
      <c r="AE149" s="30"/>
      <c r="AF149" s="33"/>
      <c r="AG149" s="33"/>
      <c r="AH149" s="33"/>
      <c r="AL149" s="6">
        <f t="shared" si="28"/>
        <v>0</v>
      </c>
      <c r="AM149" s="6">
        <f t="shared" si="29"/>
        <v>0</v>
      </c>
      <c r="AN149" s="6">
        <f t="shared" si="30"/>
        <v>0</v>
      </c>
    </row>
    <row r="150" spans="1:40">
      <c r="A150" s="32"/>
      <c r="B150" s="31"/>
      <c r="C150" s="31"/>
      <c r="D150" s="31"/>
      <c r="E150" s="31"/>
      <c r="F150" s="31"/>
      <c r="G150" s="31"/>
      <c r="H150" s="31"/>
      <c r="I150" s="31"/>
      <c r="J150" s="31"/>
      <c r="K150" s="30"/>
      <c r="L150" s="30"/>
      <c r="M150" s="30"/>
      <c r="N150" s="30"/>
      <c r="O150" s="30"/>
      <c r="P150" s="30"/>
      <c r="Q150" s="30"/>
      <c r="R150" s="30"/>
      <c r="S150" s="30"/>
      <c r="T150" s="30"/>
      <c r="U150" s="30"/>
      <c r="V150" s="30"/>
      <c r="W150" s="30"/>
      <c r="X150" s="30"/>
      <c r="Y150" s="30"/>
      <c r="Z150" s="30"/>
      <c r="AA150" s="30"/>
      <c r="AB150" s="30"/>
      <c r="AC150" s="30"/>
      <c r="AD150" s="30"/>
      <c r="AE150" s="30"/>
      <c r="AF150" s="33"/>
      <c r="AG150" s="33"/>
      <c r="AH150" s="33"/>
      <c r="AL150" s="6">
        <f t="shared" si="28"/>
        <v>0</v>
      </c>
      <c r="AM150" s="6">
        <f t="shared" si="29"/>
        <v>0</v>
      </c>
      <c r="AN150" s="6">
        <f t="shared" si="30"/>
        <v>0</v>
      </c>
    </row>
    <row r="151" spans="1:40">
      <c r="A151" s="32"/>
      <c r="B151" s="31"/>
      <c r="C151" s="31"/>
      <c r="D151" s="31"/>
      <c r="E151" s="31"/>
      <c r="F151" s="31"/>
      <c r="G151" s="31"/>
      <c r="H151" s="31"/>
      <c r="I151" s="31"/>
      <c r="J151" s="31"/>
      <c r="K151" s="30"/>
      <c r="L151" s="30"/>
      <c r="M151" s="30"/>
      <c r="N151" s="30"/>
      <c r="O151" s="30"/>
      <c r="P151" s="30"/>
      <c r="Q151" s="30"/>
      <c r="R151" s="30"/>
      <c r="S151" s="30"/>
      <c r="T151" s="30"/>
      <c r="U151" s="30"/>
      <c r="V151" s="30"/>
      <c r="W151" s="30"/>
      <c r="X151" s="30"/>
      <c r="Y151" s="30"/>
      <c r="Z151" s="30"/>
      <c r="AA151" s="30"/>
      <c r="AB151" s="30"/>
      <c r="AC151" s="30"/>
      <c r="AD151" s="30"/>
      <c r="AE151" s="30"/>
      <c r="AF151" s="33"/>
      <c r="AG151" s="33"/>
      <c r="AH151" s="33"/>
      <c r="AL151" s="6">
        <f t="shared" si="28"/>
        <v>0</v>
      </c>
      <c r="AM151" s="6">
        <f t="shared" si="29"/>
        <v>0</v>
      </c>
      <c r="AN151" s="6">
        <f t="shared" si="30"/>
        <v>0</v>
      </c>
    </row>
    <row r="152" spans="1:40">
      <c r="A152" s="32"/>
      <c r="B152" s="31"/>
      <c r="C152" s="31"/>
      <c r="D152" s="31"/>
      <c r="E152" s="31"/>
      <c r="F152" s="31"/>
      <c r="G152" s="31"/>
      <c r="H152" s="31"/>
      <c r="I152" s="31"/>
      <c r="J152" s="31"/>
      <c r="K152" s="30"/>
      <c r="L152" s="30"/>
      <c r="M152" s="30"/>
      <c r="N152" s="30"/>
      <c r="O152" s="30"/>
      <c r="P152" s="30"/>
      <c r="Q152" s="30"/>
      <c r="R152" s="30"/>
      <c r="S152" s="30"/>
      <c r="T152" s="30"/>
      <c r="U152" s="30"/>
      <c r="V152" s="30"/>
      <c r="W152" s="30"/>
      <c r="X152" s="30"/>
      <c r="Y152" s="30"/>
      <c r="Z152" s="30"/>
      <c r="AA152" s="30"/>
      <c r="AB152" s="30"/>
      <c r="AC152" s="30"/>
      <c r="AD152" s="30"/>
      <c r="AE152" s="30"/>
      <c r="AF152" s="33"/>
      <c r="AG152" s="33"/>
      <c r="AH152" s="33"/>
      <c r="AL152" s="6">
        <f t="shared" si="28"/>
        <v>0</v>
      </c>
      <c r="AM152" s="6">
        <f t="shared" si="29"/>
        <v>0</v>
      </c>
      <c r="AN152" s="6">
        <f t="shared" si="30"/>
        <v>0</v>
      </c>
    </row>
    <row r="153" spans="1:40">
      <c r="A153" s="32"/>
      <c r="B153" s="31"/>
      <c r="C153" s="31"/>
      <c r="D153" s="31"/>
      <c r="E153" s="31"/>
      <c r="F153" s="31"/>
      <c r="G153" s="31"/>
      <c r="H153" s="31"/>
      <c r="I153" s="31"/>
      <c r="J153" s="31"/>
      <c r="K153" s="30"/>
      <c r="L153" s="30"/>
      <c r="M153" s="30"/>
      <c r="N153" s="30"/>
      <c r="O153" s="30"/>
      <c r="P153" s="30"/>
      <c r="Q153" s="30"/>
      <c r="R153" s="30"/>
      <c r="S153" s="30"/>
      <c r="T153" s="30"/>
      <c r="U153" s="30"/>
      <c r="V153" s="30"/>
      <c r="W153" s="30"/>
      <c r="X153" s="30"/>
      <c r="Y153" s="30"/>
      <c r="Z153" s="30"/>
      <c r="AA153" s="30"/>
      <c r="AB153" s="30"/>
      <c r="AC153" s="30"/>
      <c r="AD153" s="30"/>
      <c r="AE153" s="30"/>
      <c r="AF153" s="33"/>
      <c r="AG153" s="33"/>
      <c r="AH153" s="33"/>
      <c r="AL153" s="6">
        <f t="shared" si="28"/>
        <v>0</v>
      </c>
      <c r="AM153" s="6">
        <f t="shared" si="29"/>
        <v>0</v>
      </c>
      <c r="AN153" s="6">
        <f t="shared" si="30"/>
        <v>0</v>
      </c>
    </row>
    <row r="154" spans="1:40">
      <c r="A154" s="32"/>
      <c r="B154" s="31"/>
      <c r="C154" s="31"/>
      <c r="D154" s="31"/>
      <c r="E154" s="31"/>
      <c r="F154" s="31"/>
      <c r="G154" s="31"/>
      <c r="H154" s="31"/>
      <c r="I154" s="31"/>
      <c r="J154" s="31"/>
      <c r="K154" s="30"/>
      <c r="L154" s="30"/>
      <c r="M154" s="30"/>
      <c r="N154" s="30"/>
      <c r="O154" s="30"/>
      <c r="P154" s="30"/>
      <c r="Q154" s="30"/>
      <c r="R154" s="30"/>
      <c r="S154" s="30"/>
      <c r="T154" s="30"/>
      <c r="U154" s="30"/>
      <c r="V154" s="30"/>
      <c r="W154" s="30"/>
      <c r="X154" s="30"/>
      <c r="Y154" s="30"/>
      <c r="Z154" s="30"/>
      <c r="AA154" s="30"/>
      <c r="AB154" s="30"/>
      <c r="AC154" s="30"/>
      <c r="AD154" s="30"/>
      <c r="AE154" s="30"/>
      <c r="AF154" s="33"/>
      <c r="AG154" s="33"/>
      <c r="AH154" s="33"/>
      <c r="AL154" s="6">
        <f t="shared" si="28"/>
        <v>0</v>
      </c>
      <c r="AM154" s="6">
        <f t="shared" si="29"/>
        <v>0</v>
      </c>
      <c r="AN154" s="6">
        <f t="shared" si="30"/>
        <v>0</v>
      </c>
    </row>
    <row r="155" spans="1:40">
      <c r="A155" s="32"/>
      <c r="B155" s="31"/>
      <c r="C155" s="31"/>
      <c r="D155" s="31"/>
      <c r="E155" s="31"/>
      <c r="F155" s="31"/>
      <c r="G155" s="31"/>
      <c r="H155" s="31"/>
      <c r="I155" s="31"/>
      <c r="J155" s="31"/>
      <c r="K155" s="30"/>
      <c r="L155" s="30"/>
      <c r="M155" s="30"/>
      <c r="N155" s="30"/>
      <c r="O155" s="30"/>
      <c r="P155" s="30"/>
      <c r="Q155" s="30"/>
      <c r="R155" s="30"/>
      <c r="S155" s="30"/>
      <c r="T155" s="30"/>
      <c r="U155" s="30"/>
      <c r="V155" s="30"/>
      <c r="W155" s="30"/>
      <c r="X155" s="30"/>
      <c r="Y155" s="30"/>
      <c r="Z155" s="30"/>
      <c r="AA155" s="30"/>
      <c r="AB155" s="30"/>
      <c r="AC155" s="30"/>
      <c r="AD155" s="30"/>
      <c r="AE155" s="30"/>
      <c r="AF155" s="33"/>
      <c r="AG155" s="33"/>
      <c r="AH155" s="33"/>
      <c r="AL155" s="6">
        <f t="shared" si="28"/>
        <v>0</v>
      </c>
      <c r="AM155" s="6">
        <f t="shared" si="29"/>
        <v>0</v>
      </c>
      <c r="AN155" s="6">
        <f t="shared" si="30"/>
        <v>0</v>
      </c>
    </row>
    <row r="156" spans="1:40">
      <c r="A156" s="32"/>
      <c r="B156" s="31"/>
      <c r="C156" s="31"/>
      <c r="D156" s="31"/>
      <c r="E156" s="31"/>
      <c r="F156" s="31"/>
      <c r="G156" s="31"/>
      <c r="H156" s="31"/>
      <c r="I156" s="31"/>
      <c r="J156" s="31"/>
      <c r="K156" s="30"/>
      <c r="L156" s="30"/>
      <c r="M156" s="30"/>
      <c r="N156" s="30"/>
      <c r="O156" s="30"/>
      <c r="P156" s="30"/>
      <c r="Q156" s="30"/>
      <c r="R156" s="30"/>
      <c r="S156" s="30"/>
      <c r="T156" s="30"/>
      <c r="U156" s="30"/>
      <c r="V156" s="30"/>
      <c r="W156" s="30"/>
      <c r="X156" s="30"/>
      <c r="Y156" s="30"/>
      <c r="Z156" s="30"/>
      <c r="AA156" s="30"/>
      <c r="AB156" s="30"/>
      <c r="AC156" s="30"/>
      <c r="AD156" s="30"/>
      <c r="AE156" s="30"/>
      <c r="AF156" s="33"/>
      <c r="AG156" s="33"/>
      <c r="AH156" s="33"/>
      <c r="AL156" s="6">
        <f t="shared" si="28"/>
        <v>0</v>
      </c>
      <c r="AM156" s="6">
        <f t="shared" si="29"/>
        <v>0</v>
      </c>
      <c r="AN156" s="6">
        <f t="shared" si="30"/>
        <v>0</v>
      </c>
    </row>
    <row r="157" spans="1:40">
      <c r="A157" s="32"/>
      <c r="B157" s="31"/>
      <c r="C157" s="31"/>
      <c r="D157" s="31"/>
      <c r="E157" s="31"/>
      <c r="F157" s="31"/>
      <c r="G157" s="31"/>
      <c r="H157" s="31"/>
      <c r="I157" s="31"/>
      <c r="J157" s="31"/>
      <c r="K157" s="30"/>
      <c r="L157" s="30"/>
      <c r="M157" s="30"/>
      <c r="N157" s="30"/>
      <c r="O157" s="30"/>
      <c r="P157" s="30"/>
      <c r="Q157" s="30"/>
      <c r="R157" s="30"/>
      <c r="S157" s="30"/>
      <c r="T157" s="30"/>
      <c r="U157" s="30"/>
      <c r="V157" s="30"/>
      <c r="W157" s="30"/>
      <c r="X157" s="30"/>
      <c r="Y157" s="30"/>
      <c r="Z157" s="30"/>
      <c r="AA157" s="30"/>
      <c r="AB157" s="30"/>
      <c r="AC157" s="30"/>
      <c r="AD157" s="30"/>
      <c r="AE157" s="30"/>
      <c r="AF157" s="33"/>
      <c r="AG157" s="33"/>
      <c r="AH157" s="33"/>
      <c r="AL157" s="6">
        <f t="shared" si="28"/>
        <v>0</v>
      </c>
      <c r="AM157" s="6">
        <f t="shared" si="29"/>
        <v>0</v>
      </c>
      <c r="AN157" s="6">
        <f t="shared" si="30"/>
        <v>0</v>
      </c>
    </row>
    <row r="158" spans="1:40">
      <c r="A158" s="32"/>
      <c r="B158" s="31"/>
      <c r="C158" s="31"/>
      <c r="D158" s="31"/>
      <c r="E158" s="31"/>
      <c r="F158" s="31"/>
      <c r="G158" s="31"/>
      <c r="H158" s="31"/>
      <c r="I158" s="31"/>
      <c r="J158" s="31"/>
      <c r="K158" s="30"/>
      <c r="L158" s="30"/>
      <c r="M158" s="30"/>
      <c r="N158" s="30"/>
      <c r="O158" s="30"/>
      <c r="P158" s="30"/>
      <c r="Q158" s="30"/>
      <c r="R158" s="30"/>
      <c r="S158" s="30"/>
      <c r="T158" s="30"/>
      <c r="U158" s="30"/>
      <c r="V158" s="30"/>
      <c r="W158" s="30"/>
      <c r="X158" s="30"/>
      <c r="Y158" s="30"/>
      <c r="Z158" s="30"/>
      <c r="AA158" s="30"/>
      <c r="AB158" s="30"/>
      <c r="AC158" s="30"/>
      <c r="AD158" s="30"/>
      <c r="AE158" s="30"/>
      <c r="AF158" s="33"/>
      <c r="AG158" s="33"/>
      <c r="AH158" s="33"/>
      <c r="AL158" s="6">
        <f t="shared" si="28"/>
        <v>0</v>
      </c>
      <c r="AM158" s="6">
        <f t="shared" si="29"/>
        <v>0</v>
      </c>
      <c r="AN158" s="6">
        <f t="shared" si="30"/>
        <v>0</v>
      </c>
    </row>
    <row r="159" spans="1:40">
      <c r="A159" s="32"/>
      <c r="B159" s="31"/>
      <c r="C159" s="31"/>
      <c r="D159" s="31"/>
      <c r="E159" s="31"/>
      <c r="F159" s="31"/>
      <c r="G159" s="31"/>
      <c r="H159" s="31"/>
      <c r="I159" s="31"/>
      <c r="J159" s="31"/>
      <c r="K159" s="30"/>
      <c r="L159" s="30"/>
      <c r="M159" s="30"/>
      <c r="N159" s="30"/>
      <c r="O159" s="30"/>
      <c r="P159" s="30"/>
      <c r="Q159" s="30"/>
      <c r="R159" s="30"/>
      <c r="S159" s="30"/>
      <c r="T159" s="30"/>
      <c r="U159" s="30"/>
      <c r="V159" s="30"/>
      <c r="W159" s="30"/>
      <c r="X159" s="30"/>
      <c r="Y159" s="30"/>
      <c r="Z159" s="30"/>
      <c r="AA159" s="30"/>
      <c r="AB159" s="30"/>
      <c r="AC159" s="30"/>
      <c r="AD159" s="30"/>
      <c r="AE159" s="30"/>
      <c r="AF159" s="33"/>
      <c r="AG159" s="33"/>
      <c r="AH159" s="33"/>
      <c r="AL159" s="6">
        <f t="shared" si="28"/>
        <v>0</v>
      </c>
      <c r="AM159" s="6">
        <f t="shared" si="29"/>
        <v>0</v>
      </c>
      <c r="AN159" s="6">
        <f t="shared" si="30"/>
        <v>0</v>
      </c>
    </row>
    <row r="160" spans="1:40">
      <c r="A160" s="32"/>
      <c r="B160" s="31"/>
      <c r="C160" s="31"/>
      <c r="D160" s="31"/>
      <c r="E160" s="31"/>
      <c r="F160" s="31"/>
      <c r="G160" s="31"/>
      <c r="H160" s="31"/>
      <c r="I160" s="31"/>
      <c r="J160" s="31"/>
      <c r="K160" s="30"/>
      <c r="L160" s="30"/>
      <c r="M160" s="30"/>
      <c r="N160" s="30"/>
      <c r="O160" s="30"/>
      <c r="P160" s="30"/>
      <c r="Q160" s="30"/>
      <c r="R160" s="30"/>
      <c r="S160" s="30"/>
      <c r="T160" s="30"/>
      <c r="U160" s="30"/>
      <c r="V160" s="30"/>
      <c r="W160" s="30"/>
      <c r="X160" s="30"/>
      <c r="Y160" s="30"/>
      <c r="Z160" s="30"/>
      <c r="AA160" s="30"/>
      <c r="AB160" s="30"/>
      <c r="AC160" s="30"/>
      <c r="AD160" s="30"/>
      <c r="AE160" s="30"/>
      <c r="AF160" s="33"/>
      <c r="AG160" s="33"/>
      <c r="AH160" s="33"/>
      <c r="AL160" s="6">
        <f t="shared" si="28"/>
        <v>0</v>
      </c>
      <c r="AM160" s="6">
        <f t="shared" si="29"/>
        <v>0</v>
      </c>
      <c r="AN160" s="6">
        <f t="shared" si="30"/>
        <v>0</v>
      </c>
    </row>
    <row r="161" spans="1:40">
      <c r="A161" s="32"/>
      <c r="B161" s="31"/>
      <c r="C161" s="31"/>
      <c r="D161" s="31"/>
      <c r="E161" s="31"/>
      <c r="F161" s="31"/>
      <c r="G161" s="31"/>
      <c r="H161" s="31"/>
      <c r="I161" s="31"/>
      <c r="J161" s="31"/>
      <c r="K161" s="30"/>
      <c r="L161" s="30"/>
      <c r="M161" s="30"/>
      <c r="N161" s="30"/>
      <c r="O161" s="30"/>
      <c r="P161" s="30"/>
      <c r="Q161" s="30"/>
      <c r="R161" s="30"/>
      <c r="S161" s="30"/>
      <c r="T161" s="30"/>
      <c r="U161" s="30"/>
      <c r="V161" s="30"/>
      <c r="W161" s="30"/>
      <c r="X161" s="30"/>
      <c r="Y161" s="30"/>
      <c r="Z161" s="30"/>
      <c r="AA161" s="30"/>
      <c r="AB161" s="30"/>
      <c r="AC161" s="30"/>
      <c r="AD161" s="30"/>
      <c r="AE161" s="30"/>
      <c r="AF161" s="33"/>
      <c r="AG161" s="33"/>
      <c r="AH161" s="33"/>
      <c r="AL161" s="6">
        <f t="shared" si="28"/>
        <v>0</v>
      </c>
      <c r="AM161" s="6">
        <f t="shared" si="29"/>
        <v>0</v>
      </c>
      <c r="AN161" s="6">
        <f t="shared" si="30"/>
        <v>0</v>
      </c>
    </row>
    <row r="162" spans="1:40">
      <c r="A162" s="32"/>
      <c r="B162" s="31"/>
      <c r="C162" s="31"/>
      <c r="D162" s="31"/>
      <c r="E162" s="31"/>
      <c r="F162" s="31"/>
      <c r="G162" s="31"/>
      <c r="H162" s="31"/>
      <c r="I162" s="31"/>
      <c r="J162" s="31"/>
      <c r="K162" s="30"/>
      <c r="L162" s="30"/>
      <c r="M162" s="30"/>
      <c r="N162" s="30"/>
      <c r="O162" s="30"/>
      <c r="P162" s="30"/>
      <c r="Q162" s="30"/>
      <c r="R162" s="30"/>
      <c r="S162" s="30"/>
      <c r="T162" s="30"/>
      <c r="U162" s="30"/>
      <c r="V162" s="30"/>
      <c r="W162" s="30"/>
      <c r="X162" s="30"/>
      <c r="Y162" s="30"/>
      <c r="Z162" s="30"/>
      <c r="AA162" s="30"/>
      <c r="AB162" s="30"/>
      <c r="AC162" s="30"/>
      <c r="AD162" s="30"/>
      <c r="AE162" s="30"/>
      <c r="AF162" s="33"/>
      <c r="AG162" s="33"/>
      <c r="AH162" s="33"/>
      <c r="AL162" s="6">
        <f t="shared" si="28"/>
        <v>0</v>
      </c>
      <c r="AM162" s="6">
        <f t="shared" si="29"/>
        <v>0</v>
      </c>
      <c r="AN162" s="6">
        <f t="shared" si="30"/>
        <v>0</v>
      </c>
    </row>
    <row r="163" spans="1:40">
      <c r="A163" s="32"/>
      <c r="B163" s="31"/>
      <c r="C163" s="31"/>
      <c r="D163" s="31"/>
      <c r="E163" s="31"/>
      <c r="F163" s="31"/>
      <c r="G163" s="31"/>
      <c r="H163" s="31"/>
      <c r="I163" s="31"/>
      <c r="J163" s="31"/>
      <c r="K163" s="30"/>
      <c r="L163" s="30"/>
      <c r="M163" s="30"/>
      <c r="N163" s="30"/>
      <c r="O163" s="30"/>
      <c r="P163" s="30"/>
      <c r="Q163" s="30"/>
      <c r="R163" s="30"/>
      <c r="S163" s="30"/>
      <c r="T163" s="30"/>
      <c r="U163" s="30"/>
      <c r="V163" s="30"/>
      <c r="W163" s="30"/>
      <c r="X163" s="30"/>
      <c r="Y163" s="30"/>
      <c r="Z163" s="30"/>
      <c r="AA163" s="30"/>
      <c r="AB163" s="30"/>
      <c r="AC163" s="30"/>
      <c r="AD163" s="30"/>
      <c r="AE163" s="30"/>
      <c r="AF163" s="33"/>
      <c r="AG163" s="33"/>
      <c r="AH163" s="33"/>
      <c r="AL163" s="6">
        <f t="shared" si="28"/>
        <v>0</v>
      </c>
      <c r="AM163" s="6">
        <f t="shared" si="29"/>
        <v>0</v>
      </c>
      <c r="AN163" s="6">
        <f t="shared" si="30"/>
        <v>0</v>
      </c>
    </row>
    <row r="164" spans="1:40">
      <c r="A164" s="32"/>
      <c r="B164" s="31"/>
      <c r="C164" s="31"/>
      <c r="D164" s="31"/>
      <c r="E164" s="31"/>
      <c r="F164" s="31"/>
      <c r="G164" s="31"/>
      <c r="H164" s="31"/>
      <c r="I164" s="31"/>
      <c r="J164" s="31"/>
      <c r="K164" s="30"/>
      <c r="L164" s="30"/>
      <c r="M164" s="30"/>
      <c r="N164" s="30"/>
      <c r="O164" s="30"/>
      <c r="P164" s="30"/>
      <c r="Q164" s="30"/>
      <c r="R164" s="30"/>
      <c r="S164" s="30"/>
      <c r="T164" s="30"/>
      <c r="U164" s="30"/>
      <c r="V164" s="30"/>
      <c r="W164" s="30"/>
      <c r="X164" s="30"/>
      <c r="Y164" s="30"/>
      <c r="Z164" s="30"/>
      <c r="AA164" s="30"/>
      <c r="AB164" s="30"/>
      <c r="AC164" s="30"/>
      <c r="AD164" s="30"/>
      <c r="AE164" s="30"/>
      <c r="AF164" s="33"/>
      <c r="AG164" s="33"/>
      <c r="AH164" s="33"/>
      <c r="AL164" s="6">
        <f t="shared" si="28"/>
        <v>0</v>
      </c>
      <c r="AM164" s="6">
        <f t="shared" si="29"/>
        <v>0</v>
      </c>
      <c r="AN164" s="6">
        <f t="shared" si="30"/>
        <v>0</v>
      </c>
    </row>
    <row r="165" spans="1:40">
      <c r="A165" s="32"/>
      <c r="B165" s="31"/>
      <c r="C165" s="31"/>
      <c r="D165" s="31"/>
      <c r="E165" s="31"/>
      <c r="F165" s="31"/>
      <c r="G165" s="31"/>
      <c r="H165" s="31"/>
      <c r="I165" s="31"/>
      <c r="J165" s="31"/>
      <c r="K165" s="30"/>
      <c r="L165" s="30"/>
      <c r="M165" s="30"/>
      <c r="N165" s="30"/>
      <c r="O165" s="30"/>
      <c r="P165" s="30"/>
      <c r="Q165" s="30"/>
      <c r="R165" s="30"/>
      <c r="S165" s="30"/>
      <c r="T165" s="30"/>
      <c r="U165" s="30"/>
      <c r="V165" s="30"/>
      <c r="W165" s="30"/>
      <c r="X165" s="30"/>
      <c r="Y165" s="30"/>
      <c r="Z165" s="30"/>
      <c r="AA165" s="30"/>
      <c r="AB165" s="30"/>
      <c r="AC165" s="30"/>
      <c r="AD165" s="30"/>
      <c r="AE165" s="30"/>
      <c r="AF165" s="33"/>
      <c r="AG165" s="33"/>
      <c r="AH165" s="33"/>
      <c r="AL165" s="6">
        <f t="shared" si="28"/>
        <v>0</v>
      </c>
      <c r="AM165" s="6">
        <f t="shared" si="29"/>
        <v>0</v>
      </c>
      <c r="AN165" s="6">
        <f t="shared" si="30"/>
        <v>0</v>
      </c>
    </row>
    <row r="166" spans="1:40">
      <c r="A166" s="32"/>
      <c r="B166" s="31"/>
      <c r="C166" s="31"/>
      <c r="D166" s="31"/>
      <c r="E166" s="31"/>
      <c r="F166" s="31"/>
      <c r="G166" s="31"/>
      <c r="H166" s="31"/>
      <c r="I166" s="31"/>
      <c r="J166" s="31"/>
      <c r="K166" s="30"/>
      <c r="L166" s="30"/>
      <c r="M166" s="30"/>
      <c r="N166" s="30"/>
      <c r="O166" s="30"/>
      <c r="P166" s="30"/>
      <c r="Q166" s="30"/>
      <c r="R166" s="30"/>
      <c r="S166" s="30"/>
      <c r="T166" s="30"/>
      <c r="U166" s="30"/>
      <c r="V166" s="30"/>
      <c r="W166" s="30"/>
      <c r="X166" s="30"/>
      <c r="Y166" s="30"/>
      <c r="Z166" s="30"/>
      <c r="AA166" s="30"/>
      <c r="AB166" s="30"/>
      <c r="AC166" s="30"/>
      <c r="AD166" s="30"/>
      <c r="AE166" s="30"/>
      <c r="AF166" s="33"/>
      <c r="AG166" s="33"/>
      <c r="AH166" s="33"/>
      <c r="AL166" s="6">
        <f t="shared" si="28"/>
        <v>0</v>
      </c>
      <c r="AM166" s="6">
        <f t="shared" si="29"/>
        <v>0</v>
      </c>
      <c r="AN166" s="6">
        <f t="shared" si="30"/>
        <v>0</v>
      </c>
    </row>
    <row r="167" spans="1:40">
      <c r="A167" s="32"/>
      <c r="B167" s="31"/>
      <c r="C167" s="31"/>
      <c r="D167" s="31"/>
      <c r="E167" s="31"/>
      <c r="F167" s="31"/>
      <c r="G167" s="31"/>
      <c r="H167" s="31"/>
      <c r="I167" s="31"/>
      <c r="J167" s="31"/>
      <c r="K167" s="30"/>
      <c r="L167" s="30"/>
      <c r="M167" s="30"/>
      <c r="N167" s="30"/>
      <c r="O167" s="30"/>
      <c r="P167" s="30"/>
      <c r="Q167" s="30"/>
      <c r="R167" s="30"/>
      <c r="S167" s="30"/>
      <c r="T167" s="30"/>
      <c r="U167" s="30"/>
      <c r="V167" s="30"/>
      <c r="W167" s="30"/>
      <c r="X167" s="30"/>
      <c r="Y167" s="30"/>
      <c r="Z167" s="30"/>
      <c r="AA167" s="30"/>
      <c r="AB167" s="30"/>
      <c r="AC167" s="30"/>
      <c r="AD167" s="30"/>
      <c r="AE167" s="30"/>
      <c r="AF167" s="33"/>
      <c r="AG167" s="33"/>
      <c r="AH167" s="33"/>
      <c r="AL167" s="6">
        <f t="shared" si="28"/>
        <v>0</v>
      </c>
      <c r="AM167" s="6">
        <f t="shared" si="29"/>
        <v>0</v>
      </c>
      <c r="AN167" s="6">
        <f t="shared" si="30"/>
        <v>0</v>
      </c>
    </row>
    <row r="168" spans="1:40">
      <c r="A168" s="32"/>
      <c r="B168" s="31"/>
      <c r="C168" s="31"/>
      <c r="D168" s="31"/>
      <c r="E168" s="31"/>
      <c r="F168" s="31"/>
      <c r="G168" s="31"/>
      <c r="H168" s="31"/>
      <c r="I168" s="31"/>
      <c r="J168" s="31"/>
      <c r="K168" s="30"/>
      <c r="L168" s="30"/>
      <c r="M168" s="30"/>
      <c r="N168" s="30"/>
      <c r="O168" s="30"/>
      <c r="P168" s="30"/>
      <c r="Q168" s="30"/>
      <c r="R168" s="30"/>
      <c r="S168" s="30"/>
      <c r="T168" s="30"/>
      <c r="U168" s="30"/>
      <c r="V168" s="30"/>
      <c r="W168" s="30"/>
      <c r="X168" s="30"/>
      <c r="Y168" s="30"/>
      <c r="Z168" s="30"/>
      <c r="AA168" s="30"/>
      <c r="AB168" s="30"/>
      <c r="AC168" s="30"/>
      <c r="AD168" s="30"/>
      <c r="AE168" s="30"/>
      <c r="AF168" s="33"/>
      <c r="AG168" s="33"/>
      <c r="AH168" s="33"/>
      <c r="AL168" s="6">
        <f t="shared" si="28"/>
        <v>0</v>
      </c>
      <c r="AM168" s="6">
        <f t="shared" si="29"/>
        <v>0</v>
      </c>
      <c r="AN168" s="6">
        <f t="shared" si="30"/>
        <v>0</v>
      </c>
    </row>
    <row r="169" spans="1:40">
      <c r="A169" s="32"/>
      <c r="B169" s="31"/>
      <c r="C169" s="31"/>
      <c r="D169" s="31"/>
      <c r="E169" s="31"/>
      <c r="F169" s="31"/>
      <c r="G169" s="31"/>
      <c r="H169" s="31"/>
      <c r="I169" s="31"/>
      <c r="J169" s="31"/>
      <c r="K169" s="30"/>
      <c r="L169" s="30"/>
      <c r="M169" s="30"/>
      <c r="N169" s="30"/>
      <c r="O169" s="30"/>
      <c r="P169" s="30"/>
      <c r="Q169" s="30"/>
      <c r="R169" s="30"/>
      <c r="S169" s="30"/>
      <c r="T169" s="30"/>
      <c r="U169" s="30"/>
      <c r="V169" s="30"/>
      <c r="W169" s="30"/>
      <c r="X169" s="30"/>
      <c r="Y169" s="30"/>
      <c r="Z169" s="30"/>
      <c r="AA169" s="30"/>
      <c r="AB169" s="30"/>
      <c r="AC169" s="30"/>
      <c r="AD169" s="30"/>
      <c r="AE169" s="30"/>
      <c r="AF169" s="33"/>
      <c r="AG169" s="33"/>
      <c r="AH169" s="33"/>
      <c r="AL169" s="6">
        <f t="shared" si="28"/>
        <v>0</v>
      </c>
      <c r="AM169" s="6">
        <f t="shared" si="29"/>
        <v>0</v>
      </c>
      <c r="AN169" s="6">
        <f t="shared" si="30"/>
        <v>0</v>
      </c>
    </row>
    <row r="170" spans="1:40">
      <c r="A170" s="32"/>
      <c r="B170" s="31"/>
      <c r="C170" s="31"/>
      <c r="D170" s="31"/>
      <c r="E170" s="31"/>
      <c r="F170" s="31"/>
      <c r="G170" s="31"/>
      <c r="H170" s="31"/>
      <c r="I170" s="31"/>
      <c r="J170" s="31"/>
      <c r="K170" s="30"/>
      <c r="L170" s="30"/>
      <c r="M170" s="30"/>
      <c r="N170" s="30"/>
      <c r="O170" s="30"/>
      <c r="P170" s="30"/>
      <c r="Q170" s="30"/>
      <c r="R170" s="30"/>
      <c r="S170" s="30"/>
      <c r="T170" s="30"/>
      <c r="U170" s="30"/>
      <c r="V170" s="30"/>
      <c r="W170" s="30"/>
      <c r="X170" s="30"/>
      <c r="Y170" s="30"/>
      <c r="Z170" s="30"/>
      <c r="AA170" s="30"/>
      <c r="AB170" s="30"/>
      <c r="AC170" s="30"/>
      <c r="AD170" s="30"/>
      <c r="AE170" s="30"/>
      <c r="AF170" s="33"/>
      <c r="AG170" s="33"/>
      <c r="AH170" s="33"/>
      <c r="AL170" s="6">
        <f t="shared" si="28"/>
        <v>0</v>
      </c>
      <c r="AM170" s="6">
        <f t="shared" si="29"/>
        <v>0</v>
      </c>
      <c r="AN170" s="6">
        <f t="shared" si="30"/>
        <v>0</v>
      </c>
    </row>
    <row r="171" spans="1:40">
      <c r="A171" s="32"/>
      <c r="B171" s="31"/>
      <c r="C171" s="31"/>
      <c r="D171" s="31"/>
      <c r="E171" s="31"/>
      <c r="F171" s="31"/>
      <c r="G171" s="31"/>
      <c r="H171" s="31"/>
      <c r="I171" s="31"/>
      <c r="J171" s="31"/>
      <c r="K171" s="30"/>
      <c r="L171" s="30"/>
      <c r="M171" s="30"/>
      <c r="N171" s="30"/>
      <c r="O171" s="30"/>
      <c r="P171" s="30"/>
      <c r="Q171" s="30"/>
      <c r="R171" s="30"/>
      <c r="S171" s="30"/>
      <c r="T171" s="30"/>
      <c r="U171" s="30"/>
      <c r="V171" s="30"/>
      <c r="W171" s="30"/>
      <c r="X171" s="30"/>
      <c r="Y171" s="30"/>
      <c r="Z171" s="30"/>
      <c r="AA171" s="30"/>
      <c r="AB171" s="30"/>
      <c r="AC171" s="30"/>
      <c r="AD171" s="30"/>
      <c r="AE171" s="30"/>
      <c r="AF171" s="33"/>
      <c r="AG171" s="33"/>
      <c r="AH171" s="33"/>
      <c r="AL171" s="6">
        <f t="shared" si="28"/>
        <v>0</v>
      </c>
      <c r="AM171" s="6">
        <f t="shared" si="29"/>
        <v>0</v>
      </c>
      <c r="AN171" s="6">
        <f t="shared" si="30"/>
        <v>0</v>
      </c>
    </row>
    <row r="172" spans="1:40">
      <c r="A172" s="32"/>
      <c r="B172" s="31"/>
      <c r="C172" s="31"/>
      <c r="D172" s="31"/>
      <c r="E172" s="31"/>
      <c r="F172" s="31"/>
      <c r="G172" s="31"/>
      <c r="H172" s="31"/>
      <c r="I172" s="31"/>
      <c r="J172" s="31"/>
      <c r="K172" s="30"/>
      <c r="L172" s="30"/>
      <c r="M172" s="30"/>
      <c r="N172" s="30"/>
      <c r="O172" s="30"/>
      <c r="P172" s="30"/>
      <c r="Q172" s="30"/>
      <c r="R172" s="30"/>
      <c r="S172" s="30"/>
      <c r="T172" s="30"/>
      <c r="U172" s="30"/>
      <c r="V172" s="30"/>
      <c r="W172" s="30"/>
      <c r="X172" s="30"/>
      <c r="Y172" s="30"/>
      <c r="Z172" s="30"/>
      <c r="AA172" s="30"/>
      <c r="AB172" s="30"/>
      <c r="AC172" s="30"/>
      <c r="AD172" s="30"/>
      <c r="AE172" s="30"/>
      <c r="AF172" s="33"/>
      <c r="AG172" s="33"/>
      <c r="AH172" s="33"/>
      <c r="AL172" s="6">
        <f t="shared" si="28"/>
        <v>0</v>
      </c>
      <c r="AM172" s="6">
        <f t="shared" si="29"/>
        <v>0</v>
      </c>
      <c r="AN172" s="6">
        <f t="shared" si="30"/>
        <v>0</v>
      </c>
    </row>
    <row r="173" spans="1:40">
      <c r="A173" s="32"/>
      <c r="B173" s="31"/>
      <c r="C173" s="31"/>
      <c r="D173" s="31"/>
      <c r="E173" s="31"/>
      <c r="F173" s="31"/>
      <c r="G173" s="31"/>
      <c r="H173" s="31"/>
      <c r="I173" s="31"/>
      <c r="J173" s="31"/>
      <c r="K173" s="30"/>
      <c r="L173" s="30"/>
      <c r="M173" s="30"/>
      <c r="N173" s="30"/>
      <c r="O173" s="30"/>
      <c r="P173" s="30"/>
      <c r="Q173" s="30"/>
      <c r="R173" s="30"/>
      <c r="S173" s="30"/>
      <c r="T173" s="30"/>
      <c r="U173" s="30"/>
      <c r="V173" s="30"/>
      <c r="W173" s="30"/>
      <c r="X173" s="30"/>
      <c r="Y173" s="30"/>
      <c r="Z173" s="30"/>
      <c r="AA173" s="30"/>
      <c r="AB173" s="30"/>
      <c r="AC173" s="30"/>
      <c r="AD173" s="30"/>
      <c r="AE173" s="30"/>
      <c r="AF173" s="33"/>
      <c r="AG173" s="33"/>
      <c r="AH173" s="33"/>
      <c r="AL173" s="6">
        <f t="shared" si="28"/>
        <v>0</v>
      </c>
      <c r="AM173" s="6">
        <f t="shared" si="29"/>
        <v>0</v>
      </c>
      <c r="AN173" s="6">
        <f t="shared" si="30"/>
        <v>0</v>
      </c>
    </row>
    <row r="174" spans="1:40">
      <c r="A174" s="32"/>
      <c r="B174" s="31"/>
      <c r="C174" s="31"/>
      <c r="D174" s="31"/>
      <c r="E174" s="31"/>
      <c r="F174" s="31"/>
      <c r="G174" s="31"/>
      <c r="H174" s="31"/>
      <c r="I174" s="31"/>
      <c r="J174" s="31"/>
      <c r="K174" s="30"/>
      <c r="L174" s="30"/>
      <c r="M174" s="30"/>
      <c r="N174" s="30"/>
      <c r="O174" s="30"/>
      <c r="P174" s="30"/>
      <c r="Q174" s="30"/>
      <c r="R174" s="30"/>
      <c r="S174" s="30"/>
      <c r="T174" s="30"/>
      <c r="U174" s="30"/>
      <c r="V174" s="30"/>
      <c r="W174" s="30"/>
      <c r="X174" s="30"/>
      <c r="Y174" s="30"/>
      <c r="Z174" s="30"/>
      <c r="AA174" s="30"/>
      <c r="AB174" s="30"/>
      <c r="AC174" s="30"/>
      <c r="AD174" s="30"/>
      <c r="AE174" s="30"/>
      <c r="AF174" s="33"/>
      <c r="AG174" s="33"/>
      <c r="AH174" s="33"/>
      <c r="AL174" s="6">
        <f t="shared" si="28"/>
        <v>0</v>
      </c>
      <c r="AM174" s="6">
        <f t="shared" si="29"/>
        <v>0</v>
      </c>
      <c r="AN174" s="6">
        <f t="shared" si="30"/>
        <v>0</v>
      </c>
    </row>
    <row r="175" spans="1:40">
      <c r="A175" s="32"/>
      <c r="B175" s="31"/>
      <c r="C175" s="31"/>
      <c r="D175" s="31"/>
      <c r="E175" s="31"/>
      <c r="F175" s="31"/>
      <c r="G175" s="31"/>
      <c r="H175" s="31"/>
      <c r="I175" s="31"/>
      <c r="J175" s="31"/>
      <c r="K175" s="30"/>
      <c r="L175" s="30"/>
      <c r="M175" s="30"/>
      <c r="N175" s="30"/>
      <c r="O175" s="30"/>
      <c r="P175" s="30"/>
      <c r="Q175" s="30"/>
      <c r="R175" s="30"/>
      <c r="S175" s="30"/>
      <c r="T175" s="30"/>
      <c r="U175" s="30"/>
      <c r="V175" s="30"/>
      <c r="W175" s="30"/>
      <c r="X175" s="30"/>
      <c r="Y175" s="30"/>
      <c r="Z175" s="30"/>
      <c r="AA175" s="30"/>
      <c r="AB175" s="30"/>
      <c r="AC175" s="30"/>
      <c r="AD175" s="30"/>
      <c r="AE175" s="30"/>
      <c r="AF175" s="33"/>
      <c r="AG175" s="33"/>
      <c r="AH175" s="33"/>
      <c r="AL175" s="6">
        <f t="shared" si="28"/>
        <v>0</v>
      </c>
      <c r="AM175" s="6">
        <f t="shared" si="29"/>
        <v>0</v>
      </c>
      <c r="AN175" s="6">
        <f t="shared" si="30"/>
        <v>0</v>
      </c>
    </row>
    <row r="176" spans="1:40">
      <c r="A176" s="32"/>
      <c r="B176" s="31"/>
      <c r="C176" s="31"/>
      <c r="D176" s="31"/>
      <c r="E176" s="31"/>
      <c r="F176" s="31"/>
      <c r="G176" s="31"/>
      <c r="H176" s="31"/>
      <c r="I176" s="31"/>
      <c r="J176" s="31"/>
      <c r="K176" s="30"/>
      <c r="L176" s="30"/>
      <c r="M176" s="30"/>
      <c r="N176" s="30"/>
      <c r="O176" s="30"/>
      <c r="P176" s="30"/>
      <c r="Q176" s="30"/>
      <c r="R176" s="30"/>
      <c r="S176" s="30"/>
      <c r="T176" s="30"/>
      <c r="U176" s="30"/>
      <c r="V176" s="30"/>
      <c r="W176" s="30"/>
      <c r="X176" s="30"/>
      <c r="Y176" s="30"/>
      <c r="Z176" s="30"/>
      <c r="AA176" s="30"/>
      <c r="AB176" s="30"/>
      <c r="AC176" s="30"/>
      <c r="AD176" s="30"/>
      <c r="AE176" s="30"/>
      <c r="AF176" s="33"/>
      <c r="AG176" s="33"/>
      <c r="AH176" s="33"/>
      <c r="AL176" s="6">
        <f t="shared" si="28"/>
        <v>0</v>
      </c>
      <c r="AM176" s="6">
        <f t="shared" si="29"/>
        <v>0</v>
      </c>
      <c r="AN176" s="6">
        <f t="shared" si="30"/>
        <v>0</v>
      </c>
    </row>
    <row r="177" spans="1:40">
      <c r="A177" s="32"/>
      <c r="B177" s="31"/>
      <c r="C177" s="31"/>
      <c r="D177" s="31"/>
      <c r="E177" s="31"/>
      <c r="F177" s="31"/>
      <c r="G177" s="31"/>
      <c r="H177" s="31"/>
      <c r="I177" s="31"/>
      <c r="J177" s="31"/>
      <c r="K177" s="30"/>
      <c r="L177" s="30"/>
      <c r="M177" s="30"/>
      <c r="N177" s="30"/>
      <c r="O177" s="30"/>
      <c r="P177" s="30"/>
      <c r="Q177" s="30"/>
      <c r="R177" s="30"/>
      <c r="S177" s="30"/>
      <c r="T177" s="30"/>
      <c r="U177" s="30"/>
      <c r="V177" s="30"/>
      <c r="W177" s="30"/>
      <c r="X177" s="30"/>
      <c r="Y177" s="30"/>
      <c r="Z177" s="30"/>
      <c r="AA177" s="30"/>
      <c r="AB177" s="30"/>
      <c r="AC177" s="30"/>
      <c r="AD177" s="30"/>
      <c r="AE177" s="30"/>
      <c r="AF177" s="33"/>
      <c r="AG177" s="33"/>
      <c r="AH177" s="33"/>
      <c r="AL177" s="6">
        <f t="shared" si="28"/>
        <v>0</v>
      </c>
      <c r="AM177" s="6">
        <f t="shared" si="29"/>
        <v>0</v>
      </c>
      <c r="AN177" s="6">
        <f t="shared" si="30"/>
        <v>0</v>
      </c>
    </row>
    <row r="178" spans="1:40">
      <c r="A178" s="32"/>
      <c r="B178" s="31"/>
      <c r="C178" s="31"/>
      <c r="D178" s="31"/>
      <c r="E178" s="31"/>
      <c r="F178" s="31"/>
      <c r="G178" s="31"/>
      <c r="H178" s="31"/>
      <c r="I178" s="31"/>
      <c r="J178" s="31"/>
      <c r="K178" s="30"/>
      <c r="L178" s="30"/>
      <c r="M178" s="30"/>
      <c r="N178" s="30"/>
      <c r="O178" s="30"/>
      <c r="P178" s="30"/>
      <c r="Q178" s="30"/>
      <c r="R178" s="30"/>
      <c r="S178" s="30"/>
      <c r="T178" s="30"/>
      <c r="U178" s="30"/>
      <c r="V178" s="30"/>
      <c r="W178" s="30"/>
      <c r="X178" s="30"/>
      <c r="Y178" s="30"/>
      <c r="Z178" s="30"/>
      <c r="AA178" s="30"/>
      <c r="AB178" s="30"/>
      <c r="AC178" s="30"/>
      <c r="AD178" s="30"/>
      <c r="AE178" s="30"/>
      <c r="AF178" s="33"/>
      <c r="AG178" s="33"/>
      <c r="AH178" s="33"/>
      <c r="AL178" s="6">
        <f t="shared" si="28"/>
        <v>0</v>
      </c>
      <c r="AM178" s="6">
        <f t="shared" si="29"/>
        <v>0</v>
      </c>
      <c r="AN178" s="6">
        <f t="shared" si="30"/>
        <v>0</v>
      </c>
    </row>
    <row r="179" spans="1:40">
      <c r="A179" s="32"/>
      <c r="B179" s="31"/>
      <c r="C179" s="31"/>
      <c r="D179" s="31"/>
      <c r="E179" s="31"/>
      <c r="F179" s="31"/>
      <c r="G179" s="31"/>
      <c r="H179" s="31"/>
      <c r="I179" s="31"/>
      <c r="J179" s="31"/>
      <c r="K179" s="30"/>
      <c r="L179" s="30"/>
      <c r="M179" s="30"/>
      <c r="N179" s="30"/>
      <c r="O179" s="30"/>
      <c r="P179" s="30"/>
      <c r="Q179" s="30"/>
      <c r="R179" s="30"/>
      <c r="S179" s="30"/>
      <c r="T179" s="30"/>
      <c r="U179" s="30"/>
      <c r="V179" s="30"/>
      <c r="W179" s="30"/>
      <c r="X179" s="30"/>
      <c r="Y179" s="30"/>
      <c r="Z179" s="30"/>
      <c r="AA179" s="30"/>
      <c r="AB179" s="30"/>
      <c r="AC179" s="30"/>
      <c r="AD179" s="30"/>
      <c r="AE179" s="30"/>
      <c r="AF179" s="33"/>
      <c r="AG179" s="33"/>
      <c r="AH179" s="33"/>
      <c r="AL179" s="6">
        <f t="shared" si="28"/>
        <v>0</v>
      </c>
      <c r="AM179" s="6">
        <f t="shared" si="29"/>
        <v>0</v>
      </c>
      <c r="AN179" s="6">
        <f t="shared" si="30"/>
        <v>0</v>
      </c>
    </row>
    <row r="180" spans="1:40">
      <c r="A180" s="32"/>
      <c r="B180" s="31"/>
      <c r="C180" s="31"/>
      <c r="D180" s="31"/>
      <c r="E180" s="31"/>
      <c r="F180" s="31"/>
      <c r="G180" s="31"/>
      <c r="H180" s="31"/>
      <c r="I180" s="31"/>
      <c r="J180" s="31"/>
      <c r="K180" s="30"/>
      <c r="L180" s="30"/>
      <c r="M180" s="30"/>
      <c r="N180" s="30"/>
      <c r="O180" s="30"/>
      <c r="P180" s="30"/>
      <c r="Q180" s="30"/>
      <c r="R180" s="30"/>
      <c r="S180" s="30"/>
      <c r="T180" s="30"/>
      <c r="U180" s="30"/>
      <c r="V180" s="30"/>
      <c r="W180" s="30"/>
      <c r="X180" s="30"/>
      <c r="Y180" s="30"/>
      <c r="Z180" s="30"/>
      <c r="AA180" s="30"/>
      <c r="AB180" s="30"/>
      <c r="AC180" s="30"/>
      <c r="AD180" s="30"/>
      <c r="AE180" s="30"/>
      <c r="AF180" s="33"/>
      <c r="AG180" s="33"/>
      <c r="AH180" s="33"/>
      <c r="AL180" s="6">
        <f t="shared" si="28"/>
        <v>0</v>
      </c>
      <c r="AM180" s="6">
        <f t="shared" si="29"/>
        <v>0</v>
      </c>
      <c r="AN180" s="6">
        <f t="shared" si="30"/>
        <v>0</v>
      </c>
    </row>
    <row r="181" spans="1:40">
      <c r="A181" s="32"/>
      <c r="B181" s="31"/>
      <c r="C181" s="31"/>
      <c r="D181" s="31"/>
      <c r="E181" s="31"/>
      <c r="F181" s="31"/>
      <c r="G181" s="31"/>
      <c r="H181" s="31"/>
      <c r="I181" s="31"/>
      <c r="J181" s="31"/>
      <c r="K181" s="30"/>
      <c r="L181" s="30"/>
      <c r="M181" s="30"/>
      <c r="N181" s="30"/>
      <c r="O181" s="30"/>
      <c r="P181" s="30"/>
      <c r="Q181" s="30"/>
      <c r="R181" s="30"/>
      <c r="S181" s="30"/>
      <c r="T181" s="30"/>
      <c r="U181" s="30"/>
      <c r="V181" s="30"/>
      <c r="W181" s="30"/>
      <c r="X181" s="30"/>
      <c r="Y181" s="30"/>
      <c r="Z181" s="30"/>
      <c r="AA181" s="30"/>
      <c r="AB181" s="30"/>
      <c r="AC181" s="30"/>
      <c r="AD181" s="30"/>
      <c r="AE181" s="30"/>
      <c r="AF181" s="33"/>
      <c r="AG181" s="33"/>
      <c r="AH181" s="33"/>
      <c r="AL181" s="6">
        <f t="shared" si="28"/>
        <v>0</v>
      </c>
      <c r="AM181" s="6">
        <f t="shared" si="29"/>
        <v>0</v>
      </c>
      <c r="AN181" s="6">
        <f t="shared" si="30"/>
        <v>0</v>
      </c>
    </row>
    <row r="182" spans="1:40">
      <c r="A182" s="32"/>
      <c r="B182" s="31"/>
      <c r="C182" s="31"/>
      <c r="D182" s="31"/>
      <c r="E182" s="31"/>
      <c r="F182" s="31"/>
      <c r="G182" s="31"/>
      <c r="H182" s="31"/>
      <c r="I182" s="31"/>
      <c r="J182" s="31"/>
      <c r="K182" s="30"/>
      <c r="L182" s="30"/>
      <c r="M182" s="30"/>
      <c r="N182" s="30"/>
      <c r="O182" s="30"/>
      <c r="P182" s="30"/>
      <c r="Q182" s="30"/>
      <c r="R182" s="30"/>
      <c r="S182" s="30"/>
      <c r="T182" s="30"/>
      <c r="U182" s="30"/>
      <c r="V182" s="30"/>
      <c r="W182" s="30"/>
      <c r="X182" s="30"/>
      <c r="Y182" s="30"/>
      <c r="Z182" s="30"/>
      <c r="AA182" s="30"/>
      <c r="AB182" s="30"/>
      <c r="AC182" s="30"/>
      <c r="AD182" s="30"/>
      <c r="AE182" s="30"/>
      <c r="AF182" s="33"/>
      <c r="AG182" s="33"/>
      <c r="AH182" s="33"/>
      <c r="AL182" s="6">
        <f t="shared" si="28"/>
        <v>0</v>
      </c>
      <c r="AM182" s="6">
        <f t="shared" si="29"/>
        <v>0</v>
      </c>
      <c r="AN182" s="6">
        <f t="shared" si="30"/>
        <v>0</v>
      </c>
    </row>
    <row r="183" spans="1:40">
      <c r="A183" s="32"/>
      <c r="B183" s="31"/>
      <c r="C183" s="31"/>
      <c r="D183" s="31"/>
      <c r="E183" s="31"/>
      <c r="F183" s="31"/>
      <c r="G183" s="31"/>
      <c r="H183" s="31"/>
      <c r="I183" s="31"/>
      <c r="J183" s="31"/>
      <c r="K183" s="30"/>
      <c r="L183" s="30"/>
      <c r="M183" s="30"/>
      <c r="N183" s="30"/>
      <c r="O183" s="30"/>
      <c r="P183" s="30"/>
      <c r="Q183" s="30"/>
      <c r="R183" s="30"/>
      <c r="S183" s="30"/>
      <c r="T183" s="30"/>
      <c r="U183" s="30"/>
      <c r="V183" s="30"/>
      <c r="W183" s="30"/>
      <c r="X183" s="30"/>
      <c r="Y183" s="30"/>
      <c r="Z183" s="30"/>
      <c r="AA183" s="30"/>
      <c r="AB183" s="30"/>
      <c r="AC183" s="30"/>
      <c r="AD183" s="30"/>
      <c r="AE183" s="30"/>
      <c r="AF183" s="33"/>
      <c r="AG183" s="33"/>
      <c r="AH183" s="33"/>
      <c r="AL183" s="6">
        <f t="shared" si="28"/>
        <v>0</v>
      </c>
      <c r="AM183" s="6">
        <f t="shared" si="29"/>
        <v>0</v>
      </c>
      <c r="AN183" s="6">
        <f t="shared" si="30"/>
        <v>0</v>
      </c>
    </row>
    <row r="184" spans="1:40">
      <c r="A184" s="32"/>
      <c r="B184" s="31"/>
      <c r="C184" s="31"/>
      <c r="D184" s="31"/>
      <c r="E184" s="31"/>
      <c r="F184" s="31"/>
      <c r="G184" s="31"/>
      <c r="H184" s="31"/>
      <c r="I184" s="31"/>
      <c r="J184" s="31"/>
      <c r="K184" s="30"/>
      <c r="L184" s="30"/>
      <c r="M184" s="30"/>
      <c r="N184" s="30"/>
      <c r="O184" s="30"/>
      <c r="P184" s="30"/>
      <c r="Q184" s="30"/>
      <c r="R184" s="30"/>
      <c r="S184" s="30"/>
      <c r="T184" s="30"/>
      <c r="U184" s="30"/>
      <c r="V184" s="30"/>
      <c r="W184" s="30"/>
      <c r="X184" s="30"/>
      <c r="Y184" s="30"/>
      <c r="Z184" s="30"/>
      <c r="AA184" s="30"/>
      <c r="AB184" s="30"/>
      <c r="AC184" s="30"/>
      <c r="AD184" s="30"/>
      <c r="AE184" s="30"/>
      <c r="AF184" s="33"/>
      <c r="AG184" s="33"/>
      <c r="AH184" s="33"/>
      <c r="AL184" s="6">
        <f t="shared" si="28"/>
        <v>0</v>
      </c>
      <c r="AM184" s="6">
        <f t="shared" si="29"/>
        <v>0</v>
      </c>
      <c r="AN184" s="6">
        <f t="shared" si="30"/>
        <v>0</v>
      </c>
    </row>
    <row r="185" spans="1:40">
      <c r="A185" s="32"/>
      <c r="B185" s="31"/>
      <c r="C185" s="31"/>
      <c r="D185" s="31"/>
      <c r="E185" s="31"/>
      <c r="F185" s="31"/>
      <c r="G185" s="31"/>
      <c r="H185" s="31"/>
      <c r="I185" s="31"/>
      <c r="J185" s="31"/>
      <c r="K185" s="30"/>
      <c r="L185" s="30"/>
      <c r="M185" s="30"/>
      <c r="N185" s="30"/>
      <c r="O185" s="30"/>
      <c r="P185" s="30"/>
      <c r="Q185" s="30"/>
      <c r="R185" s="30"/>
      <c r="S185" s="30"/>
      <c r="T185" s="30"/>
      <c r="U185" s="30"/>
      <c r="V185" s="30"/>
      <c r="W185" s="30"/>
      <c r="X185" s="30"/>
      <c r="Y185" s="30"/>
      <c r="Z185" s="30"/>
      <c r="AA185" s="30"/>
      <c r="AB185" s="30"/>
      <c r="AC185" s="30"/>
      <c r="AD185" s="30"/>
      <c r="AE185" s="30"/>
      <c r="AF185" s="33"/>
      <c r="AG185" s="33"/>
      <c r="AH185" s="33"/>
      <c r="AL185" s="6">
        <f t="shared" si="28"/>
        <v>0</v>
      </c>
      <c r="AM185" s="6">
        <f t="shared" si="29"/>
        <v>0</v>
      </c>
      <c r="AN185" s="6">
        <f t="shared" si="30"/>
        <v>0</v>
      </c>
    </row>
    <row r="186" spans="1:40">
      <c r="A186" s="32"/>
      <c r="B186" s="31"/>
      <c r="C186" s="31"/>
      <c r="D186" s="31"/>
      <c r="E186" s="31"/>
      <c r="F186" s="31"/>
      <c r="G186" s="31"/>
      <c r="H186" s="31"/>
      <c r="I186" s="31"/>
      <c r="J186" s="31"/>
      <c r="K186" s="30"/>
      <c r="L186" s="30"/>
      <c r="M186" s="30"/>
      <c r="N186" s="30"/>
      <c r="O186" s="30"/>
      <c r="P186" s="30"/>
      <c r="Q186" s="30"/>
      <c r="R186" s="30"/>
      <c r="S186" s="30"/>
      <c r="T186" s="30"/>
      <c r="U186" s="30"/>
      <c r="V186" s="30"/>
      <c r="W186" s="30"/>
      <c r="X186" s="30"/>
      <c r="Y186" s="30"/>
      <c r="Z186" s="30"/>
      <c r="AA186" s="30"/>
      <c r="AB186" s="30"/>
      <c r="AC186" s="30"/>
      <c r="AD186" s="30"/>
      <c r="AE186" s="30"/>
      <c r="AF186" s="33"/>
      <c r="AG186" s="33"/>
      <c r="AH186" s="33"/>
      <c r="AL186" s="6">
        <f t="shared" si="28"/>
        <v>0</v>
      </c>
      <c r="AM186" s="6">
        <f t="shared" si="29"/>
        <v>0</v>
      </c>
      <c r="AN186" s="6">
        <f t="shared" si="30"/>
        <v>0</v>
      </c>
    </row>
    <row r="187" spans="1:40">
      <c r="A187" s="32"/>
      <c r="B187" s="31"/>
      <c r="C187" s="31"/>
      <c r="D187" s="31"/>
      <c r="E187" s="31"/>
      <c r="F187" s="31"/>
      <c r="G187" s="31"/>
      <c r="H187" s="31"/>
      <c r="I187" s="31"/>
      <c r="J187" s="31"/>
      <c r="K187" s="30"/>
      <c r="L187" s="30"/>
      <c r="M187" s="30"/>
      <c r="N187" s="30"/>
      <c r="O187" s="30"/>
      <c r="P187" s="30"/>
      <c r="Q187" s="30"/>
      <c r="R187" s="30"/>
      <c r="S187" s="30"/>
      <c r="T187" s="30"/>
      <c r="U187" s="30"/>
      <c r="V187" s="30"/>
      <c r="W187" s="30"/>
      <c r="X187" s="30"/>
      <c r="Y187" s="30"/>
      <c r="Z187" s="30"/>
      <c r="AA187" s="30"/>
      <c r="AB187" s="30"/>
      <c r="AC187" s="30"/>
      <c r="AD187" s="30"/>
      <c r="AE187" s="30"/>
      <c r="AF187" s="33"/>
      <c r="AG187" s="33"/>
      <c r="AH187" s="33"/>
      <c r="AL187" s="6">
        <f t="shared" si="28"/>
        <v>0</v>
      </c>
      <c r="AM187" s="6">
        <f t="shared" si="29"/>
        <v>0</v>
      </c>
      <c r="AN187" s="6">
        <f t="shared" si="30"/>
        <v>0</v>
      </c>
    </row>
    <row r="188" spans="1:40">
      <c r="A188" s="32"/>
      <c r="B188" s="31"/>
      <c r="C188" s="31"/>
      <c r="D188" s="31"/>
      <c r="E188" s="31"/>
      <c r="F188" s="31"/>
      <c r="G188" s="31"/>
      <c r="H188" s="31"/>
      <c r="I188" s="31"/>
      <c r="J188" s="31"/>
      <c r="K188" s="30"/>
      <c r="L188" s="30"/>
      <c r="M188" s="30"/>
      <c r="N188" s="30"/>
      <c r="O188" s="30"/>
      <c r="P188" s="30"/>
      <c r="Q188" s="30"/>
      <c r="R188" s="30"/>
      <c r="S188" s="30"/>
      <c r="T188" s="30"/>
      <c r="U188" s="30"/>
      <c r="V188" s="30"/>
      <c r="W188" s="30"/>
      <c r="X188" s="30"/>
      <c r="Y188" s="30"/>
      <c r="Z188" s="30"/>
      <c r="AA188" s="30"/>
      <c r="AB188" s="30"/>
      <c r="AC188" s="30"/>
      <c r="AD188" s="30"/>
      <c r="AE188" s="30"/>
      <c r="AF188" s="33"/>
      <c r="AG188" s="33"/>
      <c r="AH188" s="33"/>
      <c r="AL188" s="6">
        <f t="shared" si="28"/>
        <v>0</v>
      </c>
      <c r="AM188" s="6">
        <f t="shared" si="29"/>
        <v>0</v>
      </c>
      <c r="AN188" s="6">
        <f t="shared" si="30"/>
        <v>0</v>
      </c>
    </row>
    <row r="189" spans="1:40">
      <c r="A189" s="32"/>
      <c r="B189" s="31"/>
      <c r="C189" s="31"/>
      <c r="D189" s="31"/>
      <c r="E189" s="31"/>
      <c r="F189" s="31"/>
      <c r="G189" s="31"/>
      <c r="H189" s="31"/>
      <c r="I189" s="31"/>
      <c r="J189" s="31"/>
      <c r="K189" s="30"/>
      <c r="L189" s="30"/>
      <c r="M189" s="30"/>
      <c r="N189" s="30"/>
      <c r="O189" s="30"/>
      <c r="P189" s="30"/>
      <c r="Q189" s="30"/>
      <c r="R189" s="30"/>
      <c r="S189" s="30"/>
      <c r="T189" s="30"/>
      <c r="U189" s="30"/>
      <c r="V189" s="30"/>
      <c r="W189" s="30"/>
      <c r="X189" s="30"/>
      <c r="Y189" s="30"/>
      <c r="Z189" s="30"/>
      <c r="AA189" s="30"/>
      <c r="AB189" s="30"/>
      <c r="AC189" s="30"/>
      <c r="AD189" s="30"/>
      <c r="AE189" s="30"/>
      <c r="AF189" s="33"/>
      <c r="AG189" s="33"/>
      <c r="AH189" s="33"/>
      <c r="AL189" s="6">
        <f t="shared" si="28"/>
        <v>0</v>
      </c>
      <c r="AM189" s="6">
        <f t="shared" si="29"/>
        <v>0</v>
      </c>
      <c r="AN189" s="6">
        <f t="shared" si="30"/>
        <v>0</v>
      </c>
    </row>
    <row r="190" spans="1:40">
      <c r="A190" s="32"/>
      <c r="B190" s="31"/>
      <c r="C190" s="31"/>
      <c r="D190" s="31"/>
      <c r="E190" s="31"/>
      <c r="F190" s="31"/>
      <c r="G190" s="31"/>
      <c r="H190" s="31"/>
      <c r="I190" s="31"/>
      <c r="J190" s="31"/>
      <c r="K190" s="30"/>
      <c r="L190" s="30"/>
      <c r="M190" s="30"/>
      <c r="N190" s="30"/>
      <c r="O190" s="30"/>
      <c r="P190" s="30"/>
      <c r="Q190" s="30"/>
      <c r="R190" s="30"/>
      <c r="S190" s="30"/>
      <c r="T190" s="30"/>
      <c r="U190" s="30"/>
      <c r="V190" s="30"/>
      <c r="W190" s="30"/>
      <c r="X190" s="30"/>
      <c r="Y190" s="30"/>
      <c r="Z190" s="30"/>
      <c r="AA190" s="30"/>
      <c r="AB190" s="30"/>
      <c r="AC190" s="30"/>
      <c r="AD190" s="30"/>
      <c r="AE190" s="30"/>
      <c r="AF190" s="33"/>
      <c r="AG190" s="33"/>
      <c r="AH190" s="33"/>
      <c r="AL190" s="6">
        <f t="shared" si="28"/>
        <v>0</v>
      </c>
      <c r="AM190" s="6">
        <f t="shared" si="29"/>
        <v>0</v>
      </c>
      <c r="AN190" s="6">
        <f t="shared" si="30"/>
        <v>0</v>
      </c>
    </row>
    <row r="191" spans="1:40">
      <c r="A191" s="32"/>
      <c r="B191" s="31"/>
      <c r="C191" s="31"/>
      <c r="D191" s="31"/>
      <c r="E191" s="31"/>
      <c r="F191" s="31"/>
      <c r="G191" s="31"/>
      <c r="H191" s="31"/>
      <c r="I191" s="31"/>
      <c r="J191" s="31"/>
      <c r="K191" s="30"/>
      <c r="L191" s="30"/>
      <c r="M191" s="30"/>
      <c r="N191" s="30"/>
      <c r="O191" s="30"/>
      <c r="P191" s="30"/>
      <c r="Q191" s="30"/>
      <c r="R191" s="30"/>
      <c r="S191" s="30"/>
      <c r="T191" s="30"/>
      <c r="U191" s="30"/>
      <c r="V191" s="30"/>
      <c r="W191" s="30"/>
      <c r="X191" s="30"/>
      <c r="Y191" s="30"/>
      <c r="Z191" s="30"/>
      <c r="AA191" s="30"/>
      <c r="AB191" s="30"/>
      <c r="AC191" s="30"/>
      <c r="AD191" s="30"/>
      <c r="AE191" s="30"/>
      <c r="AF191" s="33"/>
      <c r="AG191" s="33"/>
      <c r="AH191" s="33"/>
      <c r="AL191" s="6">
        <f t="shared" si="28"/>
        <v>0</v>
      </c>
      <c r="AM191" s="6">
        <f t="shared" si="29"/>
        <v>0</v>
      </c>
      <c r="AN191" s="6">
        <f t="shared" si="30"/>
        <v>0</v>
      </c>
    </row>
    <row r="192" spans="1:40">
      <c r="A192" s="32"/>
      <c r="B192" s="31"/>
      <c r="C192" s="31"/>
      <c r="D192" s="31"/>
      <c r="E192" s="31"/>
      <c r="F192" s="31"/>
      <c r="G192" s="31"/>
      <c r="H192" s="31"/>
      <c r="I192" s="31"/>
      <c r="J192" s="31"/>
      <c r="K192" s="30"/>
      <c r="L192" s="30"/>
      <c r="M192" s="30"/>
      <c r="N192" s="30"/>
      <c r="O192" s="30"/>
      <c r="P192" s="30"/>
      <c r="Q192" s="30"/>
      <c r="R192" s="30"/>
      <c r="S192" s="30"/>
      <c r="T192" s="30"/>
      <c r="U192" s="30"/>
      <c r="V192" s="30"/>
      <c r="W192" s="30"/>
      <c r="X192" s="30"/>
      <c r="Y192" s="30"/>
      <c r="Z192" s="30"/>
      <c r="AA192" s="30"/>
      <c r="AB192" s="30"/>
      <c r="AC192" s="30"/>
      <c r="AD192" s="30"/>
      <c r="AE192" s="30"/>
      <c r="AF192" s="33"/>
      <c r="AG192" s="33"/>
      <c r="AH192" s="33"/>
      <c r="AL192" s="6">
        <f t="shared" si="28"/>
        <v>0</v>
      </c>
      <c r="AM192" s="6">
        <f t="shared" si="29"/>
        <v>0</v>
      </c>
      <c r="AN192" s="6">
        <f t="shared" si="30"/>
        <v>0</v>
      </c>
    </row>
    <row r="193" spans="1:40">
      <c r="A193" s="32"/>
      <c r="B193" s="31"/>
      <c r="C193" s="31"/>
      <c r="D193" s="31"/>
      <c r="E193" s="31"/>
      <c r="F193" s="31"/>
      <c r="G193" s="31"/>
      <c r="H193" s="31"/>
      <c r="I193" s="31"/>
      <c r="J193" s="31"/>
      <c r="K193" s="30"/>
      <c r="L193" s="30"/>
      <c r="M193" s="30"/>
      <c r="N193" s="30"/>
      <c r="O193" s="30"/>
      <c r="P193" s="30"/>
      <c r="Q193" s="30"/>
      <c r="R193" s="30"/>
      <c r="S193" s="30"/>
      <c r="T193" s="30"/>
      <c r="U193" s="30"/>
      <c r="V193" s="30"/>
      <c r="W193" s="30"/>
      <c r="X193" s="30"/>
      <c r="Y193" s="30"/>
      <c r="Z193" s="30"/>
      <c r="AA193" s="30"/>
      <c r="AB193" s="30"/>
      <c r="AC193" s="30"/>
      <c r="AD193" s="30"/>
      <c r="AE193" s="30"/>
      <c r="AF193" s="33"/>
      <c r="AG193" s="33"/>
      <c r="AH193" s="33"/>
      <c r="AL193" s="6">
        <f t="shared" si="28"/>
        <v>0</v>
      </c>
      <c r="AM193" s="6">
        <f t="shared" si="29"/>
        <v>0</v>
      </c>
      <c r="AN193" s="6">
        <f t="shared" si="30"/>
        <v>0</v>
      </c>
    </row>
    <row r="194" spans="1:40">
      <c r="A194" s="32"/>
      <c r="B194" s="31"/>
      <c r="C194" s="31"/>
      <c r="D194" s="31"/>
      <c r="E194" s="31"/>
      <c r="F194" s="31"/>
      <c r="G194" s="31"/>
      <c r="H194" s="31"/>
      <c r="I194" s="31"/>
      <c r="J194" s="31"/>
      <c r="K194" s="30"/>
      <c r="L194" s="30"/>
      <c r="M194" s="30"/>
      <c r="N194" s="30"/>
      <c r="O194" s="30"/>
      <c r="P194" s="30"/>
      <c r="Q194" s="30"/>
      <c r="R194" s="30"/>
      <c r="S194" s="30"/>
      <c r="T194" s="30"/>
      <c r="U194" s="30"/>
      <c r="V194" s="30"/>
      <c r="W194" s="30"/>
      <c r="X194" s="30"/>
      <c r="Y194" s="30"/>
      <c r="Z194" s="30"/>
      <c r="AA194" s="30"/>
      <c r="AB194" s="30"/>
      <c r="AC194" s="30"/>
      <c r="AD194" s="30"/>
      <c r="AE194" s="30"/>
      <c r="AF194" s="33"/>
      <c r="AG194" s="33"/>
      <c r="AH194" s="33"/>
      <c r="AL194" s="6">
        <f t="shared" si="28"/>
        <v>0</v>
      </c>
      <c r="AM194" s="6">
        <f t="shared" si="29"/>
        <v>0</v>
      </c>
      <c r="AN194" s="6">
        <f t="shared" si="30"/>
        <v>0</v>
      </c>
    </row>
    <row r="195" spans="1:40">
      <c r="A195" s="32"/>
      <c r="B195" s="31"/>
      <c r="C195" s="31"/>
      <c r="D195" s="31"/>
      <c r="E195" s="31"/>
      <c r="F195" s="31"/>
      <c r="G195" s="31"/>
      <c r="H195" s="31"/>
      <c r="I195" s="31"/>
      <c r="J195" s="31"/>
      <c r="K195" s="30"/>
      <c r="L195" s="30"/>
      <c r="M195" s="30"/>
      <c r="N195" s="30"/>
      <c r="O195" s="30"/>
      <c r="P195" s="30"/>
      <c r="Q195" s="30"/>
      <c r="R195" s="30"/>
      <c r="S195" s="30"/>
      <c r="T195" s="30"/>
      <c r="U195" s="30"/>
      <c r="V195" s="30"/>
      <c r="W195" s="30"/>
      <c r="X195" s="30"/>
      <c r="Y195" s="30"/>
      <c r="Z195" s="30"/>
      <c r="AA195" s="30"/>
      <c r="AB195" s="30"/>
      <c r="AC195" s="30"/>
      <c r="AD195" s="30"/>
      <c r="AE195" s="30"/>
      <c r="AF195" s="33"/>
      <c r="AG195" s="33"/>
      <c r="AH195" s="33"/>
      <c r="AL195" s="6">
        <f t="shared" ref="AL195:AL258" si="31">SUMIF(AJ:AJ,AK195,AG:AG)</f>
        <v>0</v>
      </c>
      <c r="AM195" s="6">
        <f t="shared" ref="AM195:AM258" si="32">SUMIF(AJ:AJ,AK195,AF:AF)</f>
        <v>0</v>
      </c>
      <c r="AN195" s="6">
        <f t="shared" ref="AN195:AN258" si="33">SUMIF(AJ:AJ,AK195,AH:AH)</f>
        <v>0</v>
      </c>
    </row>
    <row r="196" spans="1:40">
      <c r="A196" s="32"/>
      <c r="B196" s="31"/>
      <c r="C196" s="31"/>
      <c r="D196" s="31"/>
      <c r="E196" s="31"/>
      <c r="F196" s="31"/>
      <c r="G196" s="31"/>
      <c r="H196" s="31"/>
      <c r="I196" s="31"/>
      <c r="J196" s="31"/>
      <c r="K196" s="30"/>
      <c r="L196" s="30"/>
      <c r="M196" s="30"/>
      <c r="N196" s="30"/>
      <c r="O196" s="30"/>
      <c r="P196" s="30"/>
      <c r="Q196" s="30"/>
      <c r="R196" s="30"/>
      <c r="S196" s="30"/>
      <c r="T196" s="30"/>
      <c r="U196" s="30"/>
      <c r="V196" s="30"/>
      <c r="W196" s="30"/>
      <c r="X196" s="30"/>
      <c r="Y196" s="30"/>
      <c r="Z196" s="30"/>
      <c r="AA196" s="30"/>
      <c r="AB196" s="30"/>
      <c r="AC196" s="30"/>
      <c r="AD196" s="30"/>
      <c r="AE196" s="30"/>
      <c r="AF196" s="33"/>
      <c r="AG196" s="33"/>
      <c r="AH196" s="33"/>
      <c r="AL196" s="6">
        <f t="shared" si="31"/>
        <v>0</v>
      </c>
      <c r="AM196" s="6">
        <f t="shared" si="32"/>
        <v>0</v>
      </c>
      <c r="AN196" s="6">
        <f t="shared" si="33"/>
        <v>0</v>
      </c>
    </row>
    <row r="197" spans="1:40">
      <c r="A197" s="32"/>
      <c r="B197" s="31"/>
      <c r="C197" s="31"/>
      <c r="D197" s="31"/>
      <c r="E197" s="31"/>
      <c r="F197" s="31"/>
      <c r="G197" s="31"/>
      <c r="H197" s="31"/>
      <c r="I197" s="31"/>
      <c r="J197" s="31"/>
      <c r="K197" s="30"/>
      <c r="L197" s="30"/>
      <c r="M197" s="30"/>
      <c r="N197" s="30"/>
      <c r="O197" s="30"/>
      <c r="P197" s="30"/>
      <c r="Q197" s="30"/>
      <c r="R197" s="30"/>
      <c r="S197" s="30"/>
      <c r="T197" s="30"/>
      <c r="U197" s="30"/>
      <c r="V197" s="30"/>
      <c r="W197" s="30"/>
      <c r="X197" s="30"/>
      <c r="Y197" s="30"/>
      <c r="Z197" s="30"/>
      <c r="AA197" s="30"/>
      <c r="AB197" s="30"/>
      <c r="AC197" s="30"/>
      <c r="AD197" s="30"/>
      <c r="AE197" s="30"/>
      <c r="AF197" s="33"/>
      <c r="AG197" s="33"/>
      <c r="AH197" s="33"/>
      <c r="AL197" s="6">
        <f t="shared" si="31"/>
        <v>0</v>
      </c>
      <c r="AM197" s="6">
        <f t="shared" si="32"/>
        <v>0</v>
      </c>
      <c r="AN197" s="6">
        <f t="shared" si="33"/>
        <v>0</v>
      </c>
    </row>
    <row r="198" spans="1:40">
      <c r="A198" s="32"/>
      <c r="B198" s="31"/>
      <c r="C198" s="31"/>
      <c r="D198" s="31"/>
      <c r="E198" s="31"/>
      <c r="F198" s="31"/>
      <c r="G198" s="31"/>
      <c r="H198" s="31"/>
      <c r="I198" s="31"/>
      <c r="J198" s="31"/>
      <c r="K198" s="30"/>
      <c r="L198" s="30"/>
      <c r="M198" s="30"/>
      <c r="N198" s="30"/>
      <c r="O198" s="30"/>
      <c r="P198" s="30"/>
      <c r="Q198" s="30"/>
      <c r="R198" s="30"/>
      <c r="S198" s="30"/>
      <c r="T198" s="30"/>
      <c r="U198" s="30"/>
      <c r="V198" s="30"/>
      <c r="W198" s="30"/>
      <c r="X198" s="30"/>
      <c r="Y198" s="30"/>
      <c r="Z198" s="30"/>
      <c r="AA198" s="30"/>
      <c r="AB198" s="30"/>
      <c r="AC198" s="30"/>
      <c r="AD198" s="30"/>
      <c r="AE198" s="30"/>
      <c r="AF198" s="33"/>
      <c r="AG198" s="33"/>
      <c r="AH198" s="33"/>
      <c r="AL198" s="6">
        <f t="shared" si="31"/>
        <v>0</v>
      </c>
      <c r="AM198" s="6">
        <f t="shared" si="32"/>
        <v>0</v>
      </c>
      <c r="AN198" s="6">
        <f t="shared" si="33"/>
        <v>0</v>
      </c>
    </row>
    <row r="199" spans="1:40">
      <c r="A199" s="32"/>
      <c r="B199" s="31"/>
      <c r="C199" s="31"/>
      <c r="D199" s="31"/>
      <c r="E199" s="31"/>
      <c r="F199" s="31"/>
      <c r="G199" s="31"/>
      <c r="H199" s="31"/>
      <c r="I199" s="31"/>
      <c r="J199" s="31"/>
      <c r="K199" s="30"/>
      <c r="L199" s="30"/>
      <c r="M199" s="30"/>
      <c r="N199" s="30"/>
      <c r="O199" s="30"/>
      <c r="P199" s="30"/>
      <c r="Q199" s="30"/>
      <c r="R199" s="30"/>
      <c r="S199" s="30"/>
      <c r="T199" s="30"/>
      <c r="U199" s="30"/>
      <c r="V199" s="30"/>
      <c r="W199" s="30"/>
      <c r="X199" s="30"/>
      <c r="Y199" s="30"/>
      <c r="Z199" s="30"/>
      <c r="AA199" s="30"/>
      <c r="AB199" s="30"/>
      <c r="AC199" s="30"/>
      <c r="AD199" s="30"/>
      <c r="AE199" s="30"/>
      <c r="AF199" s="33"/>
      <c r="AG199" s="33"/>
      <c r="AH199" s="33"/>
      <c r="AL199" s="6">
        <f t="shared" si="31"/>
        <v>0</v>
      </c>
      <c r="AM199" s="6">
        <f t="shared" si="32"/>
        <v>0</v>
      </c>
      <c r="AN199" s="6">
        <f t="shared" si="33"/>
        <v>0</v>
      </c>
    </row>
    <row r="200" spans="1:40">
      <c r="A200" s="32"/>
      <c r="B200" s="31"/>
      <c r="C200" s="31"/>
      <c r="D200" s="31"/>
      <c r="E200" s="31"/>
      <c r="F200" s="31"/>
      <c r="G200" s="31"/>
      <c r="H200" s="31"/>
      <c r="I200" s="31"/>
      <c r="J200" s="31"/>
      <c r="K200" s="30"/>
      <c r="L200" s="30"/>
      <c r="M200" s="30"/>
      <c r="N200" s="30"/>
      <c r="O200" s="30"/>
      <c r="P200" s="30"/>
      <c r="Q200" s="30"/>
      <c r="R200" s="30"/>
      <c r="S200" s="30"/>
      <c r="T200" s="30"/>
      <c r="U200" s="30"/>
      <c r="V200" s="30"/>
      <c r="W200" s="30"/>
      <c r="X200" s="30"/>
      <c r="Y200" s="30"/>
      <c r="Z200" s="30"/>
      <c r="AA200" s="30"/>
      <c r="AB200" s="30"/>
      <c r="AC200" s="30"/>
      <c r="AD200" s="30"/>
      <c r="AE200" s="30"/>
      <c r="AF200" s="33"/>
      <c r="AG200" s="33"/>
      <c r="AH200" s="33"/>
      <c r="AL200" s="6">
        <f t="shared" si="31"/>
        <v>0</v>
      </c>
      <c r="AM200" s="6">
        <f t="shared" si="32"/>
        <v>0</v>
      </c>
      <c r="AN200" s="6">
        <f t="shared" si="33"/>
        <v>0</v>
      </c>
    </row>
    <row r="201" spans="1:40">
      <c r="A201" s="32"/>
      <c r="B201" s="31"/>
      <c r="C201" s="31"/>
      <c r="D201" s="31"/>
      <c r="E201" s="31"/>
      <c r="F201" s="31"/>
      <c r="G201" s="31"/>
      <c r="H201" s="31"/>
      <c r="I201" s="31"/>
      <c r="J201" s="31"/>
      <c r="K201" s="30"/>
      <c r="L201" s="30"/>
      <c r="M201" s="30"/>
      <c r="N201" s="30"/>
      <c r="O201" s="30"/>
      <c r="P201" s="30"/>
      <c r="Q201" s="30"/>
      <c r="R201" s="30"/>
      <c r="S201" s="30"/>
      <c r="T201" s="30"/>
      <c r="U201" s="30"/>
      <c r="V201" s="30"/>
      <c r="W201" s="30"/>
      <c r="X201" s="30"/>
      <c r="Y201" s="30"/>
      <c r="Z201" s="30"/>
      <c r="AA201" s="30"/>
      <c r="AB201" s="30"/>
      <c r="AC201" s="30"/>
      <c r="AD201" s="30"/>
      <c r="AE201" s="30"/>
      <c r="AF201" s="33"/>
      <c r="AG201" s="33"/>
      <c r="AH201" s="33"/>
      <c r="AL201" s="6">
        <f t="shared" si="31"/>
        <v>0</v>
      </c>
      <c r="AM201" s="6">
        <f t="shared" si="32"/>
        <v>0</v>
      </c>
      <c r="AN201" s="6">
        <f t="shared" si="33"/>
        <v>0</v>
      </c>
    </row>
    <row r="202" spans="1:40">
      <c r="A202" s="32"/>
      <c r="B202" s="31"/>
      <c r="C202" s="31"/>
      <c r="D202" s="31"/>
      <c r="E202" s="31"/>
      <c r="F202" s="31"/>
      <c r="G202" s="31"/>
      <c r="H202" s="31"/>
      <c r="I202" s="31"/>
      <c r="J202" s="31"/>
      <c r="K202" s="30"/>
      <c r="L202" s="30"/>
      <c r="M202" s="30"/>
      <c r="N202" s="30"/>
      <c r="O202" s="30"/>
      <c r="P202" s="30"/>
      <c r="Q202" s="30"/>
      <c r="R202" s="30"/>
      <c r="S202" s="30"/>
      <c r="T202" s="30"/>
      <c r="U202" s="30"/>
      <c r="V202" s="30"/>
      <c r="W202" s="30"/>
      <c r="X202" s="30"/>
      <c r="Y202" s="30"/>
      <c r="Z202" s="30"/>
      <c r="AA202" s="30"/>
      <c r="AB202" s="30"/>
      <c r="AC202" s="30"/>
      <c r="AD202" s="30"/>
      <c r="AE202" s="30"/>
      <c r="AF202" s="33"/>
      <c r="AG202" s="33"/>
      <c r="AH202" s="33"/>
      <c r="AL202" s="6">
        <f t="shared" si="31"/>
        <v>0</v>
      </c>
      <c r="AM202" s="6">
        <f t="shared" si="32"/>
        <v>0</v>
      </c>
      <c r="AN202" s="6">
        <f t="shared" si="33"/>
        <v>0</v>
      </c>
    </row>
    <row r="203" spans="1:40">
      <c r="A203" s="32"/>
      <c r="B203" s="31"/>
      <c r="C203" s="31"/>
      <c r="D203" s="31"/>
      <c r="E203" s="31"/>
      <c r="F203" s="31"/>
      <c r="G203" s="31"/>
      <c r="H203" s="31"/>
      <c r="I203" s="31"/>
      <c r="J203" s="31"/>
      <c r="K203" s="30"/>
      <c r="L203" s="30"/>
      <c r="M203" s="30"/>
      <c r="N203" s="30"/>
      <c r="O203" s="30"/>
      <c r="P203" s="30"/>
      <c r="Q203" s="30"/>
      <c r="R203" s="30"/>
      <c r="S203" s="30"/>
      <c r="T203" s="30"/>
      <c r="U203" s="30"/>
      <c r="V203" s="30"/>
      <c r="W203" s="30"/>
      <c r="X203" s="30"/>
      <c r="Y203" s="30"/>
      <c r="Z203" s="30"/>
      <c r="AA203" s="30"/>
      <c r="AB203" s="30"/>
      <c r="AC203" s="30"/>
      <c r="AD203" s="30"/>
      <c r="AE203" s="30"/>
      <c r="AF203" s="33"/>
      <c r="AG203" s="33"/>
      <c r="AH203" s="33"/>
      <c r="AL203" s="6">
        <f t="shared" si="31"/>
        <v>0</v>
      </c>
      <c r="AM203" s="6">
        <f t="shared" si="32"/>
        <v>0</v>
      </c>
      <c r="AN203" s="6">
        <f t="shared" si="33"/>
        <v>0</v>
      </c>
    </row>
    <row r="204" spans="1:40">
      <c r="A204" s="32"/>
      <c r="B204" s="31"/>
      <c r="C204" s="31"/>
      <c r="D204" s="31"/>
      <c r="E204" s="31"/>
      <c r="F204" s="31"/>
      <c r="G204" s="31"/>
      <c r="H204" s="31"/>
      <c r="I204" s="31"/>
      <c r="J204" s="31"/>
      <c r="K204" s="30"/>
      <c r="L204" s="30"/>
      <c r="M204" s="30"/>
      <c r="N204" s="30"/>
      <c r="O204" s="30"/>
      <c r="P204" s="30"/>
      <c r="Q204" s="30"/>
      <c r="R204" s="30"/>
      <c r="S204" s="30"/>
      <c r="T204" s="30"/>
      <c r="U204" s="30"/>
      <c r="V204" s="30"/>
      <c r="W204" s="30"/>
      <c r="X204" s="30"/>
      <c r="Y204" s="30"/>
      <c r="Z204" s="30"/>
      <c r="AA204" s="30"/>
      <c r="AB204" s="30"/>
      <c r="AC204" s="30"/>
      <c r="AD204" s="30"/>
      <c r="AE204" s="30"/>
      <c r="AF204" s="33"/>
      <c r="AG204" s="33"/>
      <c r="AH204" s="33"/>
      <c r="AL204" s="6">
        <f t="shared" si="31"/>
        <v>0</v>
      </c>
      <c r="AM204" s="6">
        <f t="shared" si="32"/>
        <v>0</v>
      </c>
      <c r="AN204" s="6">
        <f t="shared" si="33"/>
        <v>0</v>
      </c>
    </row>
    <row r="205" spans="1:40">
      <c r="A205" s="32"/>
      <c r="B205" s="31"/>
      <c r="C205" s="31"/>
      <c r="D205" s="31"/>
      <c r="E205" s="31"/>
      <c r="F205" s="31"/>
      <c r="G205" s="31"/>
      <c r="H205" s="31"/>
      <c r="I205" s="31"/>
      <c r="J205" s="31"/>
      <c r="K205" s="30"/>
      <c r="L205" s="30"/>
      <c r="M205" s="30"/>
      <c r="N205" s="30"/>
      <c r="O205" s="30"/>
      <c r="P205" s="30"/>
      <c r="Q205" s="30"/>
      <c r="R205" s="30"/>
      <c r="S205" s="30"/>
      <c r="T205" s="30"/>
      <c r="U205" s="30"/>
      <c r="V205" s="30"/>
      <c r="W205" s="30"/>
      <c r="X205" s="30"/>
      <c r="Y205" s="30"/>
      <c r="Z205" s="30"/>
      <c r="AA205" s="30"/>
      <c r="AB205" s="30"/>
      <c r="AC205" s="30"/>
      <c r="AD205" s="30"/>
      <c r="AE205" s="30"/>
      <c r="AF205" s="33"/>
      <c r="AG205" s="33"/>
      <c r="AH205" s="33"/>
      <c r="AL205" s="6">
        <f t="shared" si="31"/>
        <v>0</v>
      </c>
      <c r="AM205" s="6">
        <f t="shared" si="32"/>
        <v>0</v>
      </c>
      <c r="AN205" s="6">
        <f t="shared" si="33"/>
        <v>0</v>
      </c>
    </row>
    <row r="206" spans="1:40">
      <c r="A206" s="32"/>
      <c r="B206" s="31"/>
      <c r="C206" s="31"/>
      <c r="D206" s="31"/>
      <c r="E206" s="31"/>
      <c r="F206" s="31"/>
      <c r="G206" s="31"/>
      <c r="H206" s="31"/>
      <c r="I206" s="31"/>
      <c r="J206" s="31"/>
      <c r="K206" s="30"/>
      <c r="L206" s="30"/>
      <c r="M206" s="30"/>
      <c r="N206" s="30"/>
      <c r="O206" s="30"/>
      <c r="P206" s="30"/>
      <c r="Q206" s="30"/>
      <c r="R206" s="30"/>
      <c r="S206" s="30"/>
      <c r="T206" s="30"/>
      <c r="U206" s="30"/>
      <c r="V206" s="30"/>
      <c r="W206" s="30"/>
      <c r="X206" s="30"/>
      <c r="Y206" s="30"/>
      <c r="Z206" s="30"/>
      <c r="AA206" s="30"/>
      <c r="AB206" s="30"/>
      <c r="AC206" s="30"/>
      <c r="AD206" s="30"/>
      <c r="AE206" s="30"/>
      <c r="AF206" s="33"/>
      <c r="AG206" s="33"/>
      <c r="AH206" s="33"/>
      <c r="AL206" s="6">
        <f t="shared" si="31"/>
        <v>0</v>
      </c>
      <c r="AM206" s="6">
        <f t="shared" si="32"/>
        <v>0</v>
      </c>
      <c r="AN206" s="6">
        <f t="shared" si="33"/>
        <v>0</v>
      </c>
    </row>
    <row r="207" spans="1:40">
      <c r="A207" s="32"/>
      <c r="B207" s="31"/>
      <c r="C207" s="31"/>
      <c r="D207" s="31"/>
      <c r="E207" s="31"/>
      <c r="F207" s="31"/>
      <c r="G207" s="31"/>
      <c r="H207" s="31"/>
      <c r="I207" s="31"/>
      <c r="J207" s="31"/>
      <c r="K207" s="30"/>
      <c r="L207" s="30"/>
      <c r="M207" s="30"/>
      <c r="N207" s="30"/>
      <c r="O207" s="30"/>
      <c r="P207" s="30"/>
      <c r="Q207" s="30"/>
      <c r="R207" s="30"/>
      <c r="S207" s="30"/>
      <c r="T207" s="30"/>
      <c r="U207" s="30"/>
      <c r="V207" s="30"/>
      <c r="W207" s="30"/>
      <c r="X207" s="30"/>
      <c r="Y207" s="30"/>
      <c r="Z207" s="30"/>
      <c r="AA207" s="30"/>
      <c r="AB207" s="30"/>
      <c r="AC207" s="30"/>
      <c r="AD207" s="30"/>
      <c r="AE207" s="30"/>
      <c r="AF207" s="33"/>
      <c r="AG207" s="33"/>
      <c r="AH207" s="33"/>
      <c r="AL207" s="6">
        <f t="shared" si="31"/>
        <v>0</v>
      </c>
      <c r="AM207" s="6">
        <f t="shared" si="32"/>
        <v>0</v>
      </c>
      <c r="AN207" s="6">
        <f t="shared" si="33"/>
        <v>0</v>
      </c>
    </row>
    <row r="208" spans="1:40">
      <c r="A208" s="32"/>
      <c r="B208" s="31"/>
      <c r="C208" s="31"/>
      <c r="D208" s="31"/>
      <c r="E208" s="31"/>
      <c r="F208" s="31"/>
      <c r="G208" s="31"/>
      <c r="H208" s="31"/>
      <c r="I208" s="31"/>
      <c r="J208" s="31"/>
      <c r="K208" s="30"/>
      <c r="L208" s="30"/>
      <c r="M208" s="30"/>
      <c r="N208" s="30"/>
      <c r="O208" s="30"/>
      <c r="P208" s="30"/>
      <c r="Q208" s="30"/>
      <c r="R208" s="30"/>
      <c r="S208" s="30"/>
      <c r="T208" s="30"/>
      <c r="U208" s="30"/>
      <c r="V208" s="30"/>
      <c r="W208" s="30"/>
      <c r="X208" s="30"/>
      <c r="Y208" s="30"/>
      <c r="Z208" s="30"/>
      <c r="AA208" s="30"/>
      <c r="AB208" s="30"/>
      <c r="AC208" s="30"/>
      <c r="AD208" s="30"/>
      <c r="AE208" s="30"/>
      <c r="AF208" s="33"/>
      <c r="AG208" s="33"/>
      <c r="AH208" s="33"/>
      <c r="AL208" s="6">
        <f t="shared" si="31"/>
        <v>0</v>
      </c>
      <c r="AM208" s="6">
        <f t="shared" si="32"/>
        <v>0</v>
      </c>
      <c r="AN208" s="6">
        <f t="shared" si="33"/>
        <v>0</v>
      </c>
    </row>
    <row r="209" spans="1:40">
      <c r="A209" s="32"/>
      <c r="B209" s="31"/>
      <c r="C209" s="31"/>
      <c r="D209" s="31"/>
      <c r="E209" s="31"/>
      <c r="F209" s="31"/>
      <c r="G209" s="31"/>
      <c r="H209" s="31"/>
      <c r="I209" s="31"/>
      <c r="J209" s="31"/>
      <c r="K209" s="30"/>
      <c r="L209" s="30"/>
      <c r="M209" s="30"/>
      <c r="N209" s="30"/>
      <c r="O209" s="30"/>
      <c r="P209" s="30"/>
      <c r="Q209" s="30"/>
      <c r="R209" s="30"/>
      <c r="S209" s="30"/>
      <c r="T209" s="30"/>
      <c r="U209" s="30"/>
      <c r="V209" s="30"/>
      <c r="W209" s="30"/>
      <c r="X209" s="30"/>
      <c r="Y209" s="30"/>
      <c r="Z209" s="30"/>
      <c r="AA209" s="30"/>
      <c r="AB209" s="30"/>
      <c r="AC209" s="30"/>
      <c r="AD209" s="30"/>
      <c r="AE209" s="30"/>
      <c r="AF209" s="33"/>
      <c r="AG209" s="33"/>
      <c r="AH209" s="33"/>
      <c r="AL209" s="6">
        <f t="shared" si="31"/>
        <v>0</v>
      </c>
      <c r="AM209" s="6">
        <f t="shared" si="32"/>
        <v>0</v>
      </c>
      <c r="AN209" s="6">
        <f t="shared" si="33"/>
        <v>0</v>
      </c>
    </row>
    <row r="210" spans="1:40">
      <c r="A210" s="32"/>
      <c r="B210" s="31"/>
      <c r="C210" s="31"/>
      <c r="D210" s="31"/>
      <c r="E210" s="31"/>
      <c r="F210" s="31"/>
      <c r="G210" s="31"/>
      <c r="H210" s="31"/>
      <c r="I210" s="31"/>
      <c r="J210" s="31"/>
      <c r="K210" s="30"/>
      <c r="L210" s="30"/>
      <c r="M210" s="30"/>
      <c r="N210" s="30"/>
      <c r="O210" s="30"/>
      <c r="P210" s="30"/>
      <c r="Q210" s="30"/>
      <c r="R210" s="30"/>
      <c r="S210" s="30"/>
      <c r="T210" s="30"/>
      <c r="U210" s="30"/>
      <c r="V210" s="30"/>
      <c r="W210" s="30"/>
      <c r="X210" s="30"/>
      <c r="Y210" s="30"/>
      <c r="Z210" s="30"/>
      <c r="AA210" s="30"/>
      <c r="AB210" s="30"/>
      <c r="AC210" s="30"/>
      <c r="AD210" s="30"/>
      <c r="AE210" s="30"/>
      <c r="AF210" s="33"/>
      <c r="AG210" s="33"/>
      <c r="AH210" s="33"/>
      <c r="AL210" s="6">
        <f t="shared" si="31"/>
        <v>0</v>
      </c>
      <c r="AM210" s="6">
        <f t="shared" si="32"/>
        <v>0</v>
      </c>
      <c r="AN210" s="6">
        <f t="shared" si="33"/>
        <v>0</v>
      </c>
    </row>
    <row r="211" spans="1:40">
      <c r="A211" s="32"/>
      <c r="B211" s="31"/>
      <c r="C211" s="31"/>
      <c r="D211" s="31"/>
      <c r="E211" s="31"/>
      <c r="F211" s="31"/>
      <c r="G211" s="31"/>
      <c r="H211" s="31"/>
      <c r="I211" s="31"/>
      <c r="J211" s="31"/>
      <c r="K211" s="30"/>
      <c r="L211" s="30"/>
      <c r="M211" s="30"/>
      <c r="N211" s="30"/>
      <c r="O211" s="30"/>
      <c r="P211" s="30"/>
      <c r="Q211" s="30"/>
      <c r="R211" s="30"/>
      <c r="S211" s="30"/>
      <c r="T211" s="30"/>
      <c r="U211" s="30"/>
      <c r="V211" s="30"/>
      <c r="W211" s="30"/>
      <c r="X211" s="30"/>
      <c r="Y211" s="30"/>
      <c r="Z211" s="30"/>
      <c r="AA211" s="30"/>
      <c r="AB211" s="30"/>
      <c r="AC211" s="30"/>
      <c r="AD211" s="30"/>
      <c r="AE211" s="30"/>
      <c r="AF211" s="33"/>
      <c r="AG211" s="33"/>
      <c r="AH211" s="33"/>
      <c r="AL211" s="6">
        <f t="shared" si="31"/>
        <v>0</v>
      </c>
      <c r="AM211" s="6">
        <f t="shared" si="32"/>
        <v>0</v>
      </c>
      <c r="AN211" s="6">
        <f t="shared" si="33"/>
        <v>0</v>
      </c>
    </row>
    <row r="212" spans="1:40">
      <c r="A212" s="32"/>
      <c r="B212" s="31"/>
      <c r="C212" s="31"/>
      <c r="D212" s="31"/>
      <c r="E212" s="31"/>
      <c r="F212" s="31"/>
      <c r="G212" s="31"/>
      <c r="H212" s="31"/>
      <c r="I212" s="31"/>
      <c r="J212" s="31"/>
      <c r="K212" s="30"/>
      <c r="L212" s="30"/>
      <c r="M212" s="30"/>
      <c r="N212" s="30"/>
      <c r="O212" s="30"/>
      <c r="P212" s="30"/>
      <c r="Q212" s="30"/>
      <c r="R212" s="30"/>
      <c r="S212" s="30"/>
      <c r="T212" s="30"/>
      <c r="U212" s="30"/>
      <c r="V212" s="30"/>
      <c r="W212" s="30"/>
      <c r="X212" s="30"/>
      <c r="Y212" s="30"/>
      <c r="Z212" s="30"/>
      <c r="AA212" s="30"/>
      <c r="AB212" s="30"/>
      <c r="AC212" s="30"/>
      <c r="AD212" s="30"/>
      <c r="AE212" s="30"/>
      <c r="AF212" s="33"/>
      <c r="AG212" s="33"/>
      <c r="AH212" s="33"/>
      <c r="AL212" s="6">
        <f t="shared" si="31"/>
        <v>0</v>
      </c>
      <c r="AM212" s="6">
        <f t="shared" si="32"/>
        <v>0</v>
      </c>
      <c r="AN212" s="6">
        <f t="shared" si="33"/>
        <v>0</v>
      </c>
    </row>
    <row r="213" spans="1:40">
      <c r="A213" s="32"/>
      <c r="B213" s="31"/>
      <c r="C213" s="31"/>
      <c r="D213" s="31"/>
      <c r="E213" s="31"/>
      <c r="F213" s="31"/>
      <c r="G213" s="31"/>
      <c r="H213" s="31"/>
      <c r="I213" s="31"/>
      <c r="J213" s="31"/>
      <c r="K213" s="30"/>
      <c r="L213" s="30"/>
      <c r="M213" s="30"/>
      <c r="N213" s="30"/>
      <c r="O213" s="30"/>
      <c r="P213" s="30"/>
      <c r="Q213" s="30"/>
      <c r="R213" s="30"/>
      <c r="S213" s="30"/>
      <c r="T213" s="30"/>
      <c r="U213" s="30"/>
      <c r="V213" s="30"/>
      <c r="W213" s="30"/>
      <c r="X213" s="30"/>
      <c r="Y213" s="30"/>
      <c r="Z213" s="30"/>
      <c r="AA213" s="30"/>
      <c r="AB213" s="30"/>
      <c r="AC213" s="30"/>
      <c r="AD213" s="30"/>
      <c r="AE213" s="30"/>
      <c r="AF213" s="33"/>
      <c r="AG213" s="33"/>
      <c r="AH213" s="33"/>
      <c r="AL213" s="6">
        <f t="shared" si="31"/>
        <v>0</v>
      </c>
      <c r="AM213" s="6">
        <f t="shared" si="32"/>
        <v>0</v>
      </c>
      <c r="AN213" s="6">
        <f t="shared" si="33"/>
        <v>0</v>
      </c>
    </row>
    <row r="214" spans="1:40">
      <c r="A214" s="32"/>
      <c r="B214" s="31"/>
      <c r="C214" s="31"/>
      <c r="D214" s="31"/>
      <c r="E214" s="31"/>
      <c r="F214" s="31"/>
      <c r="G214" s="31"/>
      <c r="H214" s="31"/>
      <c r="I214" s="31"/>
      <c r="J214" s="31"/>
      <c r="K214" s="30"/>
      <c r="L214" s="30"/>
      <c r="M214" s="30"/>
      <c r="N214" s="30"/>
      <c r="O214" s="30"/>
      <c r="P214" s="30"/>
      <c r="Q214" s="30"/>
      <c r="R214" s="30"/>
      <c r="S214" s="30"/>
      <c r="T214" s="30"/>
      <c r="U214" s="30"/>
      <c r="V214" s="30"/>
      <c r="W214" s="30"/>
      <c r="X214" s="30"/>
      <c r="Y214" s="30"/>
      <c r="Z214" s="30"/>
      <c r="AA214" s="30"/>
      <c r="AB214" s="30"/>
      <c r="AC214" s="30"/>
      <c r="AD214" s="30"/>
      <c r="AE214" s="30"/>
      <c r="AF214" s="33"/>
      <c r="AG214" s="33"/>
      <c r="AH214" s="33"/>
      <c r="AL214" s="6">
        <f t="shared" si="31"/>
        <v>0</v>
      </c>
      <c r="AM214" s="6">
        <f t="shared" si="32"/>
        <v>0</v>
      </c>
      <c r="AN214" s="6">
        <f t="shared" si="33"/>
        <v>0</v>
      </c>
    </row>
    <row r="215" spans="1:40">
      <c r="A215" s="32"/>
      <c r="B215" s="31"/>
      <c r="C215" s="31"/>
      <c r="D215" s="31"/>
      <c r="E215" s="31"/>
      <c r="F215" s="31"/>
      <c r="G215" s="31"/>
      <c r="H215" s="31"/>
      <c r="I215" s="31"/>
      <c r="J215" s="31"/>
      <c r="K215" s="30"/>
      <c r="L215" s="30"/>
      <c r="M215" s="30"/>
      <c r="N215" s="30"/>
      <c r="O215" s="30"/>
      <c r="P215" s="30"/>
      <c r="Q215" s="30"/>
      <c r="R215" s="30"/>
      <c r="S215" s="30"/>
      <c r="T215" s="30"/>
      <c r="U215" s="30"/>
      <c r="V215" s="30"/>
      <c r="W215" s="30"/>
      <c r="X215" s="30"/>
      <c r="Y215" s="30"/>
      <c r="Z215" s="30"/>
      <c r="AA215" s="30"/>
      <c r="AB215" s="30"/>
      <c r="AC215" s="30"/>
      <c r="AD215" s="30"/>
      <c r="AE215" s="30"/>
      <c r="AF215" s="33"/>
      <c r="AG215" s="33"/>
      <c r="AH215" s="33"/>
      <c r="AL215" s="6">
        <f t="shared" si="31"/>
        <v>0</v>
      </c>
      <c r="AM215" s="6">
        <f t="shared" si="32"/>
        <v>0</v>
      </c>
      <c r="AN215" s="6">
        <f t="shared" si="33"/>
        <v>0</v>
      </c>
    </row>
    <row r="216" spans="1:40">
      <c r="A216" s="32"/>
      <c r="B216" s="31"/>
      <c r="C216" s="31"/>
      <c r="D216" s="31"/>
      <c r="E216" s="31"/>
      <c r="F216" s="31"/>
      <c r="G216" s="31"/>
      <c r="H216" s="31"/>
      <c r="I216" s="31"/>
      <c r="J216" s="31"/>
      <c r="K216" s="30"/>
      <c r="L216" s="30"/>
      <c r="M216" s="30"/>
      <c r="N216" s="30"/>
      <c r="O216" s="30"/>
      <c r="P216" s="30"/>
      <c r="Q216" s="30"/>
      <c r="R216" s="30"/>
      <c r="S216" s="30"/>
      <c r="T216" s="30"/>
      <c r="U216" s="30"/>
      <c r="V216" s="30"/>
      <c r="W216" s="30"/>
      <c r="X216" s="30"/>
      <c r="Y216" s="30"/>
      <c r="Z216" s="30"/>
      <c r="AA216" s="30"/>
      <c r="AB216" s="30"/>
      <c r="AC216" s="30"/>
      <c r="AD216" s="30"/>
      <c r="AE216" s="30"/>
      <c r="AF216" s="33"/>
      <c r="AG216" s="33"/>
      <c r="AH216" s="33"/>
      <c r="AL216" s="6">
        <f t="shared" si="31"/>
        <v>0</v>
      </c>
      <c r="AM216" s="6">
        <f t="shared" si="32"/>
        <v>0</v>
      </c>
      <c r="AN216" s="6">
        <f t="shared" si="33"/>
        <v>0</v>
      </c>
    </row>
    <row r="217" spans="1:40">
      <c r="A217" s="32"/>
      <c r="B217" s="31"/>
      <c r="C217" s="31"/>
      <c r="D217" s="31"/>
      <c r="E217" s="31"/>
      <c r="F217" s="31"/>
      <c r="G217" s="31"/>
      <c r="H217" s="31"/>
      <c r="I217" s="31"/>
      <c r="J217" s="31"/>
      <c r="K217" s="30"/>
      <c r="L217" s="30"/>
      <c r="M217" s="30"/>
      <c r="N217" s="30"/>
      <c r="O217" s="30"/>
      <c r="P217" s="30"/>
      <c r="Q217" s="30"/>
      <c r="R217" s="30"/>
      <c r="S217" s="30"/>
      <c r="T217" s="30"/>
      <c r="U217" s="30"/>
      <c r="V217" s="30"/>
      <c r="W217" s="30"/>
      <c r="X217" s="30"/>
      <c r="Y217" s="30"/>
      <c r="Z217" s="30"/>
      <c r="AA217" s="30"/>
      <c r="AB217" s="30"/>
      <c r="AC217" s="30"/>
      <c r="AD217" s="30"/>
      <c r="AE217" s="30"/>
      <c r="AF217" s="33"/>
      <c r="AG217" s="33"/>
      <c r="AH217" s="33"/>
      <c r="AL217" s="6">
        <f t="shared" si="31"/>
        <v>0</v>
      </c>
      <c r="AM217" s="6">
        <f t="shared" si="32"/>
        <v>0</v>
      </c>
      <c r="AN217" s="6">
        <f t="shared" si="33"/>
        <v>0</v>
      </c>
    </row>
    <row r="218" spans="1:40">
      <c r="A218" s="32"/>
      <c r="B218" s="31"/>
      <c r="C218" s="31"/>
      <c r="D218" s="31"/>
      <c r="E218" s="31"/>
      <c r="F218" s="31"/>
      <c r="G218" s="31"/>
      <c r="H218" s="31"/>
      <c r="I218" s="31"/>
      <c r="J218" s="31"/>
      <c r="K218" s="30"/>
      <c r="L218" s="30"/>
      <c r="M218" s="30"/>
      <c r="N218" s="30"/>
      <c r="O218" s="30"/>
      <c r="P218" s="30"/>
      <c r="Q218" s="30"/>
      <c r="R218" s="30"/>
      <c r="S218" s="30"/>
      <c r="T218" s="30"/>
      <c r="U218" s="30"/>
      <c r="V218" s="30"/>
      <c r="W218" s="30"/>
      <c r="X218" s="30"/>
      <c r="Y218" s="30"/>
      <c r="Z218" s="30"/>
      <c r="AA218" s="30"/>
      <c r="AB218" s="30"/>
      <c r="AC218" s="30"/>
      <c r="AD218" s="30"/>
      <c r="AE218" s="30"/>
      <c r="AF218" s="33"/>
      <c r="AG218" s="33"/>
      <c r="AH218" s="33"/>
      <c r="AL218" s="6">
        <f t="shared" si="31"/>
        <v>0</v>
      </c>
      <c r="AM218" s="6">
        <f t="shared" si="32"/>
        <v>0</v>
      </c>
      <c r="AN218" s="6">
        <f t="shared" si="33"/>
        <v>0</v>
      </c>
    </row>
    <row r="219" spans="1:40">
      <c r="A219" s="32"/>
      <c r="B219" s="31"/>
      <c r="C219" s="31"/>
      <c r="D219" s="31"/>
      <c r="E219" s="31"/>
      <c r="F219" s="31"/>
      <c r="G219" s="31"/>
      <c r="H219" s="31"/>
      <c r="I219" s="31"/>
      <c r="J219" s="31"/>
      <c r="K219" s="30"/>
      <c r="L219" s="30"/>
      <c r="M219" s="30"/>
      <c r="N219" s="30"/>
      <c r="O219" s="30"/>
      <c r="P219" s="30"/>
      <c r="Q219" s="30"/>
      <c r="R219" s="30"/>
      <c r="S219" s="30"/>
      <c r="T219" s="30"/>
      <c r="U219" s="30"/>
      <c r="V219" s="30"/>
      <c r="W219" s="30"/>
      <c r="X219" s="30"/>
      <c r="Y219" s="30"/>
      <c r="Z219" s="30"/>
      <c r="AA219" s="30"/>
      <c r="AB219" s="30"/>
      <c r="AC219" s="30"/>
      <c r="AD219" s="30"/>
      <c r="AE219" s="30"/>
      <c r="AF219" s="33"/>
      <c r="AG219" s="33"/>
      <c r="AH219" s="33"/>
      <c r="AL219" s="6">
        <f t="shared" si="31"/>
        <v>0</v>
      </c>
      <c r="AM219" s="6">
        <f t="shared" si="32"/>
        <v>0</v>
      </c>
      <c r="AN219" s="6">
        <f t="shared" si="33"/>
        <v>0</v>
      </c>
    </row>
    <row r="220" spans="1:40">
      <c r="A220" s="32"/>
      <c r="B220" s="31"/>
      <c r="C220" s="31"/>
      <c r="D220" s="31"/>
      <c r="E220" s="31"/>
      <c r="F220" s="31"/>
      <c r="G220" s="31"/>
      <c r="H220" s="31"/>
      <c r="I220" s="31"/>
      <c r="J220" s="31"/>
      <c r="K220" s="30"/>
      <c r="L220" s="30"/>
      <c r="M220" s="30"/>
      <c r="N220" s="30"/>
      <c r="O220" s="30"/>
      <c r="P220" s="30"/>
      <c r="Q220" s="30"/>
      <c r="R220" s="30"/>
      <c r="S220" s="30"/>
      <c r="T220" s="30"/>
      <c r="U220" s="30"/>
      <c r="V220" s="30"/>
      <c r="W220" s="30"/>
      <c r="X220" s="30"/>
      <c r="Y220" s="30"/>
      <c r="Z220" s="30"/>
      <c r="AA220" s="30"/>
      <c r="AB220" s="30"/>
      <c r="AC220" s="30"/>
      <c r="AD220" s="30"/>
      <c r="AE220" s="30"/>
      <c r="AF220" s="33"/>
      <c r="AG220" s="33"/>
      <c r="AH220" s="33"/>
      <c r="AL220" s="6">
        <f t="shared" si="31"/>
        <v>0</v>
      </c>
      <c r="AM220" s="6">
        <f t="shared" si="32"/>
        <v>0</v>
      </c>
      <c r="AN220" s="6">
        <f t="shared" si="33"/>
        <v>0</v>
      </c>
    </row>
    <row r="221" spans="1:40">
      <c r="A221" s="32"/>
      <c r="B221" s="31"/>
      <c r="C221" s="31"/>
      <c r="D221" s="31"/>
      <c r="E221" s="31"/>
      <c r="F221" s="31"/>
      <c r="G221" s="31"/>
      <c r="H221" s="31"/>
      <c r="I221" s="31"/>
      <c r="J221" s="31"/>
      <c r="K221" s="30"/>
      <c r="L221" s="30"/>
      <c r="M221" s="30"/>
      <c r="N221" s="30"/>
      <c r="O221" s="30"/>
      <c r="P221" s="30"/>
      <c r="Q221" s="30"/>
      <c r="R221" s="30"/>
      <c r="S221" s="30"/>
      <c r="T221" s="30"/>
      <c r="U221" s="30"/>
      <c r="V221" s="30"/>
      <c r="W221" s="30"/>
      <c r="X221" s="30"/>
      <c r="Y221" s="30"/>
      <c r="Z221" s="30"/>
      <c r="AA221" s="30"/>
      <c r="AB221" s="30"/>
      <c r="AC221" s="30"/>
      <c r="AD221" s="30"/>
      <c r="AE221" s="30"/>
      <c r="AF221" s="33"/>
      <c r="AG221" s="33"/>
      <c r="AH221" s="33"/>
      <c r="AL221" s="6">
        <f t="shared" si="31"/>
        <v>0</v>
      </c>
      <c r="AM221" s="6">
        <f t="shared" si="32"/>
        <v>0</v>
      </c>
      <c r="AN221" s="6">
        <f t="shared" si="33"/>
        <v>0</v>
      </c>
    </row>
    <row r="222" spans="1:40">
      <c r="A222" s="32"/>
      <c r="B222" s="31"/>
      <c r="C222" s="31"/>
      <c r="D222" s="31"/>
      <c r="E222" s="31"/>
      <c r="F222" s="31"/>
      <c r="G222" s="31"/>
      <c r="H222" s="31"/>
      <c r="I222" s="31"/>
      <c r="J222" s="31"/>
      <c r="K222" s="30"/>
      <c r="L222" s="30"/>
      <c r="M222" s="30"/>
      <c r="N222" s="30"/>
      <c r="O222" s="30"/>
      <c r="P222" s="30"/>
      <c r="Q222" s="30"/>
      <c r="R222" s="30"/>
      <c r="S222" s="30"/>
      <c r="T222" s="30"/>
      <c r="U222" s="30"/>
      <c r="V222" s="30"/>
      <c r="W222" s="30"/>
      <c r="X222" s="30"/>
      <c r="Y222" s="30"/>
      <c r="Z222" s="30"/>
      <c r="AA222" s="30"/>
      <c r="AB222" s="30"/>
      <c r="AC222" s="30"/>
      <c r="AD222" s="30"/>
      <c r="AE222" s="30"/>
      <c r="AF222" s="33"/>
      <c r="AG222" s="33"/>
      <c r="AH222" s="33"/>
      <c r="AL222" s="6">
        <f t="shared" si="31"/>
        <v>0</v>
      </c>
      <c r="AM222" s="6">
        <f t="shared" si="32"/>
        <v>0</v>
      </c>
      <c r="AN222" s="6">
        <f t="shared" si="33"/>
        <v>0</v>
      </c>
    </row>
    <row r="223" spans="1:40">
      <c r="A223" s="32"/>
      <c r="B223" s="31"/>
      <c r="C223" s="31"/>
      <c r="D223" s="31"/>
      <c r="E223" s="31"/>
      <c r="F223" s="31"/>
      <c r="G223" s="31"/>
      <c r="H223" s="31"/>
      <c r="I223" s="31"/>
      <c r="J223" s="31"/>
      <c r="K223" s="30"/>
      <c r="L223" s="30"/>
      <c r="M223" s="30"/>
      <c r="N223" s="30"/>
      <c r="O223" s="30"/>
      <c r="P223" s="30"/>
      <c r="Q223" s="30"/>
      <c r="R223" s="30"/>
      <c r="S223" s="30"/>
      <c r="T223" s="30"/>
      <c r="U223" s="30"/>
      <c r="V223" s="30"/>
      <c r="W223" s="30"/>
      <c r="X223" s="30"/>
      <c r="Y223" s="30"/>
      <c r="Z223" s="30"/>
      <c r="AA223" s="30"/>
      <c r="AB223" s="30"/>
      <c r="AC223" s="30"/>
      <c r="AD223" s="30"/>
      <c r="AE223" s="30"/>
      <c r="AF223" s="33"/>
      <c r="AG223" s="33"/>
      <c r="AH223" s="33"/>
      <c r="AL223" s="6">
        <f t="shared" si="31"/>
        <v>0</v>
      </c>
      <c r="AM223" s="6">
        <f t="shared" si="32"/>
        <v>0</v>
      </c>
      <c r="AN223" s="6">
        <f t="shared" si="33"/>
        <v>0</v>
      </c>
    </row>
    <row r="224" spans="1:40">
      <c r="A224" s="32"/>
      <c r="B224" s="31"/>
      <c r="C224" s="31"/>
      <c r="D224" s="31"/>
      <c r="E224" s="31"/>
      <c r="F224" s="31"/>
      <c r="G224" s="31"/>
      <c r="H224" s="31"/>
      <c r="I224" s="31"/>
      <c r="J224" s="31"/>
      <c r="K224" s="30"/>
      <c r="L224" s="30"/>
      <c r="M224" s="30"/>
      <c r="N224" s="30"/>
      <c r="O224" s="30"/>
      <c r="P224" s="30"/>
      <c r="Q224" s="30"/>
      <c r="R224" s="30"/>
      <c r="S224" s="30"/>
      <c r="T224" s="30"/>
      <c r="U224" s="30"/>
      <c r="V224" s="30"/>
      <c r="W224" s="30"/>
      <c r="X224" s="30"/>
      <c r="Y224" s="30"/>
      <c r="Z224" s="30"/>
      <c r="AA224" s="30"/>
      <c r="AB224" s="30"/>
      <c r="AC224" s="30"/>
      <c r="AD224" s="30"/>
      <c r="AE224" s="30"/>
      <c r="AF224" s="33"/>
      <c r="AG224" s="33"/>
      <c r="AH224" s="33"/>
      <c r="AL224" s="6">
        <f t="shared" si="31"/>
        <v>0</v>
      </c>
      <c r="AM224" s="6">
        <f t="shared" si="32"/>
        <v>0</v>
      </c>
      <c r="AN224" s="6">
        <f t="shared" si="33"/>
        <v>0</v>
      </c>
    </row>
    <row r="225" spans="1:40">
      <c r="A225" s="32"/>
      <c r="B225" s="31"/>
      <c r="C225" s="31"/>
      <c r="D225" s="31"/>
      <c r="E225" s="31"/>
      <c r="F225" s="31"/>
      <c r="G225" s="31"/>
      <c r="H225" s="31"/>
      <c r="I225" s="31"/>
      <c r="J225" s="31"/>
      <c r="K225" s="30"/>
      <c r="L225" s="30"/>
      <c r="M225" s="30"/>
      <c r="N225" s="30"/>
      <c r="O225" s="30"/>
      <c r="P225" s="30"/>
      <c r="Q225" s="30"/>
      <c r="R225" s="30"/>
      <c r="S225" s="30"/>
      <c r="T225" s="30"/>
      <c r="U225" s="30"/>
      <c r="V225" s="30"/>
      <c r="W225" s="30"/>
      <c r="X225" s="30"/>
      <c r="Y225" s="30"/>
      <c r="Z225" s="30"/>
      <c r="AA225" s="30"/>
      <c r="AB225" s="30"/>
      <c r="AC225" s="30"/>
      <c r="AD225" s="30"/>
      <c r="AE225" s="30"/>
      <c r="AF225" s="33"/>
      <c r="AG225" s="33"/>
      <c r="AH225" s="33"/>
      <c r="AL225" s="6">
        <f t="shared" si="31"/>
        <v>0</v>
      </c>
      <c r="AM225" s="6">
        <f t="shared" si="32"/>
        <v>0</v>
      </c>
      <c r="AN225" s="6">
        <f t="shared" si="33"/>
        <v>0</v>
      </c>
    </row>
    <row r="226" spans="1:40">
      <c r="A226" s="32"/>
      <c r="B226" s="31"/>
      <c r="C226" s="31"/>
      <c r="D226" s="31"/>
      <c r="E226" s="31"/>
      <c r="F226" s="31"/>
      <c r="G226" s="31"/>
      <c r="H226" s="31"/>
      <c r="I226" s="31"/>
      <c r="J226" s="31"/>
      <c r="K226" s="30"/>
      <c r="L226" s="30"/>
      <c r="M226" s="30"/>
      <c r="N226" s="30"/>
      <c r="O226" s="30"/>
      <c r="P226" s="30"/>
      <c r="Q226" s="30"/>
      <c r="R226" s="30"/>
      <c r="S226" s="30"/>
      <c r="T226" s="30"/>
      <c r="U226" s="30"/>
      <c r="V226" s="30"/>
      <c r="W226" s="30"/>
      <c r="X226" s="30"/>
      <c r="Y226" s="30"/>
      <c r="Z226" s="30"/>
      <c r="AA226" s="30"/>
      <c r="AB226" s="30"/>
      <c r="AC226" s="30"/>
      <c r="AD226" s="30"/>
      <c r="AE226" s="30"/>
      <c r="AF226" s="33"/>
      <c r="AG226" s="33"/>
      <c r="AH226" s="33"/>
      <c r="AL226" s="6">
        <f t="shared" si="31"/>
        <v>0</v>
      </c>
      <c r="AM226" s="6">
        <f t="shared" si="32"/>
        <v>0</v>
      </c>
      <c r="AN226" s="6">
        <f t="shared" si="33"/>
        <v>0</v>
      </c>
    </row>
    <row r="227" spans="1:40">
      <c r="A227" s="32"/>
      <c r="B227" s="31"/>
      <c r="C227" s="31"/>
      <c r="D227" s="31"/>
      <c r="E227" s="31"/>
      <c r="F227" s="31"/>
      <c r="G227" s="31"/>
      <c r="H227" s="31"/>
      <c r="I227" s="31"/>
      <c r="J227" s="31"/>
      <c r="K227" s="30"/>
      <c r="L227" s="30"/>
      <c r="M227" s="30"/>
      <c r="N227" s="30"/>
      <c r="O227" s="30"/>
      <c r="P227" s="30"/>
      <c r="Q227" s="30"/>
      <c r="R227" s="30"/>
      <c r="S227" s="30"/>
      <c r="T227" s="30"/>
      <c r="U227" s="30"/>
      <c r="V227" s="30"/>
      <c r="W227" s="30"/>
      <c r="X227" s="30"/>
      <c r="Y227" s="30"/>
      <c r="Z227" s="30"/>
      <c r="AA227" s="30"/>
      <c r="AB227" s="30"/>
      <c r="AC227" s="30"/>
      <c r="AD227" s="30"/>
      <c r="AE227" s="30"/>
      <c r="AF227" s="33"/>
      <c r="AG227" s="33"/>
      <c r="AH227" s="33"/>
      <c r="AL227" s="6">
        <f t="shared" si="31"/>
        <v>0</v>
      </c>
      <c r="AM227" s="6">
        <f t="shared" si="32"/>
        <v>0</v>
      </c>
      <c r="AN227" s="6">
        <f t="shared" si="33"/>
        <v>0</v>
      </c>
    </row>
    <row r="228" spans="1:40">
      <c r="A228" s="32"/>
      <c r="B228" s="31"/>
      <c r="C228" s="31"/>
      <c r="D228" s="31"/>
      <c r="E228" s="31"/>
      <c r="F228" s="31"/>
      <c r="G228" s="31"/>
      <c r="H228" s="31"/>
      <c r="I228" s="31"/>
      <c r="J228" s="31"/>
      <c r="K228" s="30"/>
      <c r="L228" s="30"/>
      <c r="M228" s="30"/>
      <c r="N228" s="30"/>
      <c r="O228" s="30"/>
      <c r="P228" s="30"/>
      <c r="Q228" s="30"/>
      <c r="R228" s="30"/>
      <c r="S228" s="30"/>
      <c r="T228" s="30"/>
      <c r="U228" s="30"/>
      <c r="V228" s="30"/>
      <c r="W228" s="30"/>
      <c r="X228" s="30"/>
      <c r="Y228" s="30"/>
      <c r="Z228" s="30"/>
      <c r="AA228" s="30"/>
      <c r="AB228" s="30"/>
      <c r="AC228" s="30"/>
      <c r="AD228" s="30"/>
      <c r="AE228" s="30"/>
      <c r="AF228" s="33"/>
      <c r="AG228" s="33"/>
      <c r="AH228" s="33"/>
      <c r="AL228" s="6">
        <f t="shared" si="31"/>
        <v>0</v>
      </c>
      <c r="AM228" s="6">
        <f t="shared" si="32"/>
        <v>0</v>
      </c>
      <c r="AN228" s="6">
        <f t="shared" si="33"/>
        <v>0</v>
      </c>
    </row>
    <row r="229" spans="1:40">
      <c r="A229" s="32"/>
      <c r="B229" s="31"/>
      <c r="C229" s="31"/>
      <c r="D229" s="31"/>
      <c r="E229" s="31"/>
      <c r="F229" s="31"/>
      <c r="G229" s="31"/>
      <c r="H229" s="31"/>
      <c r="I229" s="31"/>
      <c r="J229" s="31"/>
      <c r="K229" s="30"/>
      <c r="L229" s="30"/>
      <c r="M229" s="30"/>
      <c r="N229" s="30"/>
      <c r="O229" s="30"/>
      <c r="P229" s="30"/>
      <c r="Q229" s="30"/>
      <c r="R229" s="30"/>
      <c r="S229" s="30"/>
      <c r="T229" s="30"/>
      <c r="U229" s="30"/>
      <c r="V229" s="30"/>
      <c r="W229" s="30"/>
      <c r="X229" s="30"/>
      <c r="Y229" s="30"/>
      <c r="Z229" s="30"/>
      <c r="AA229" s="30"/>
      <c r="AB229" s="30"/>
      <c r="AC229" s="30"/>
      <c r="AD229" s="30"/>
      <c r="AE229" s="30"/>
      <c r="AF229" s="33"/>
      <c r="AG229" s="33"/>
      <c r="AH229" s="33"/>
      <c r="AL229" s="6">
        <f t="shared" si="31"/>
        <v>0</v>
      </c>
      <c r="AM229" s="6">
        <f t="shared" si="32"/>
        <v>0</v>
      </c>
      <c r="AN229" s="6">
        <f t="shared" si="33"/>
        <v>0</v>
      </c>
    </row>
    <row r="230" spans="1:40">
      <c r="A230" s="32"/>
      <c r="B230" s="31"/>
      <c r="C230" s="31"/>
      <c r="D230" s="31"/>
      <c r="E230" s="31"/>
      <c r="F230" s="31"/>
      <c r="G230" s="31"/>
      <c r="H230" s="31"/>
      <c r="I230" s="31"/>
      <c r="J230" s="31"/>
      <c r="K230" s="30"/>
      <c r="L230" s="30"/>
      <c r="M230" s="30"/>
      <c r="N230" s="30"/>
      <c r="O230" s="30"/>
      <c r="P230" s="30"/>
      <c r="Q230" s="30"/>
      <c r="R230" s="30"/>
      <c r="S230" s="30"/>
      <c r="T230" s="30"/>
      <c r="U230" s="30"/>
      <c r="V230" s="30"/>
      <c r="W230" s="30"/>
      <c r="X230" s="30"/>
      <c r="Y230" s="30"/>
      <c r="Z230" s="30"/>
      <c r="AA230" s="30"/>
      <c r="AB230" s="30"/>
      <c r="AC230" s="30"/>
      <c r="AD230" s="30"/>
      <c r="AE230" s="30"/>
      <c r="AF230" s="33"/>
      <c r="AG230" s="33"/>
      <c r="AH230" s="33"/>
      <c r="AL230" s="6">
        <f t="shared" si="31"/>
        <v>0</v>
      </c>
      <c r="AM230" s="6">
        <f t="shared" si="32"/>
        <v>0</v>
      </c>
      <c r="AN230" s="6">
        <f t="shared" si="33"/>
        <v>0</v>
      </c>
    </row>
    <row r="231" spans="1:40">
      <c r="A231" s="32"/>
      <c r="B231" s="31"/>
      <c r="C231" s="31"/>
      <c r="D231" s="31"/>
      <c r="E231" s="31"/>
      <c r="F231" s="31"/>
      <c r="G231" s="31"/>
      <c r="H231" s="31"/>
      <c r="I231" s="31"/>
      <c r="J231" s="31"/>
      <c r="K231" s="30"/>
      <c r="L231" s="30"/>
      <c r="M231" s="30"/>
      <c r="N231" s="30"/>
      <c r="O231" s="30"/>
      <c r="P231" s="30"/>
      <c r="Q231" s="30"/>
      <c r="R231" s="30"/>
      <c r="S231" s="30"/>
      <c r="T231" s="30"/>
      <c r="U231" s="30"/>
      <c r="V231" s="30"/>
      <c r="W231" s="30"/>
      <c r="X231" s="30"/>
      <c r="Y231" s="30"/>
      <c r="Z231" s="30"/>
      <c r="AA231" s="30"/>
      <c r="AB231" s="30"/>
      <c r="AC231" s="30"/>
      <c r="AD231" s="30"/>
      <c r="AE231" s="30"/>
      <c r="AF231" s="33"/>
      <c r="AG231" s="33"/>
      <c r="AH231" s="33"/>
      <c r="AL231" s="6">
        <f t="shared" si="31"/>
        <v>0</v>
      </c>
      <c r="AM231" s="6">
        <f t="shared" si="32"/>
        <v>0</v>
      </c>
      <c r="AN231" s="6">
        <f t="shared" si="33"/>
        <v>0</v>
      </c>
    </row>
    <row r="232" spans="1:40">
      <c r="A232" s="32"/>
      <c r="B232" s="31"/>
      <c r="C232" s="31"/>
      <c r="D232" s="31"/>
      <c r="E232" s="31"/>
      <c r="F232" s="31"/>
      <c r="G232" s="31"/>
      <c r="H232" s="31"/>
      <c r="I232" s="31"/>
      <c r="J232" s="31"/>
      <c r="K232" s="30"/>
      <c r="L232" s="30"/>
      <c r="M232" s="30"/>
      <c r="N232" s="30"/>
      <c r="O232" s="30"/>
      <c r="P232" s="30"/>
      <c r="Q232" s="30"/>
      <c r="R232" s="30"/>
      <c r="S232" s="30"/>
      <c r="T232" s="30"/>
      <c r="U232" s="30"/>
      <c r="V232" s="30"/>
      <c r="W232" s="30"/>
      <c r="X232" s="30"/>
      <c r="Y232" s="30"/>
      <c r="Z232" s="30"/>
      <c r="AA232" s="30"/>
      <c r="AB232" s="30"/>
      <c r="AC232" s="30"/>
      <c r="AD232" s="30"/>
      <c r="AE232" s="30"/>
      <c r="AF232" s="33"/>
      <c r="AG232" s="33"/>
      <c r="AH232" s="33"/>
      <c r="AL232" s="6">
        <f t="shared" si="31"/>
        <v>0</v>
      </c>
      <c r="AM232" s="6">
        <f t="shared" si="32"/>
        <v>0</v>
      </c>
      <c r="AN232" s="6">
        <f t="shared" si="33"/>
        <v>0</v>
      </c>
    </row>
    <row r="233" spans="1:40">
      <c r="A233" s="32"/>
      <c r="B233" s="31"/>
      <c r="C233" s="31"/>
      <c r="D233" s="31"/>
      <c r="E233" s="31"/>
      <c r="F233" s="31"/>
      <c r="G233" s="31"/>
      <c r="H233" s="31"/>
      <c r="I233" s="31"/>
      <c r="J233" s="31"/>
      <c r="K233" s="30"/>
      <c r="L233" s="30"/>
      <c r="M233" s="30"/>
      <c r="N233" s="30"/>
      <c r="O233" s="30"/>
      <c r="P233" s="30"/>
      <c r="Q233" s="30"/>
      <c r="R233" s="30"/>
      <c r="S233" s="30"/>
      <c r="T233" s="30"/>
      <c r="U233" s="30"/>
      <c r="V233" s="30"/>
      <c r="W233" s="30"/>
      <c r="X233" s="30"/>
      <c r="Y233" s="30"/>
      <c r="Z233" s="30"/>
      <c r="AA233" s="30"/>
      <c r="AB233" s="30"/>
      <c r="AC233" s="30"/>
      <c r="AD233" s="30"/>
      <c r="AE233" s="30"/>
      <c r="AF233" s="33"/>
      <c r="AG233" s="33"/>
      <c r="AH233" s="33"/>
      <c r="AL233" s="6">
        <f t="shared" si="31"/>
        <v>0</v>
      </c>
      <c r="AM233" s="6">
        <f t="shared" si="32"/>
        <v>0</v>
      </c>
      <c r="AN233" s="6">
        <f t="shared" si="33"/>
        <v>0</v>
      </c>
    </row>
    <row r="234" spans="1:40">
      <c r="A234" s="32"/>
      <c r="B234" s="31"/>
      <c r="C234" s="31"/>
      <c r="D234" s="31"/>
      <c r="E234" s="31"/>
      <c r="F234" s="31"/>
      <c r="G234" s="31"/>
      <c r="H234" s="31"/>
      <c r="I234" s="31"/>
      <c r="J234" s="31"/>
      <c r="K234" s="30"/>
      <c r="L234" s="30"/>
      <c r="M234" s="30"/>
      <c r="N234" s="30"/>
      <c r="O234" s="30"/>
      <c r="P234" s="30"/>
      <c r="Q234" s="30"/>
      <c r="R234" s="30"/>
      <c r="S234" s="30"/>
      <c r="T234" s="30"/>
      <c r="U234" s="30"/>
      <c r="V234" s="30"/>
      <c r="W234" s="30"/>
      <c r="X234" s="30"/>
      <c r="Y234" s="30"/>
      <c r="Z234" s="30"/>
      <c r="AA234" s="30"/>
      <c r="AB234" s="30"/>
      <c r="AC234" s="30"/>
      <c r="AD234" s="30"/>
      <c r="AE234" s="30"/>
      <c r="AF234" s="33"/>
      <c r="AG234" s="33"/>
      <c r="AH234" s="33"/>
      <c r="AL234" s="6">
        <f t="shared" si="31"/>
        <v>0</v>
      </c>
      <c r="AM234" s="6">
        <f t="shared" si="32"/>
        <v>0</v>
      </c>
      <c r="AN234" s="6">
        <f t="shared" si="33"/>
        <v>0</v>
      </c>
    </row>
    <row r="235" spans="1:40">
      <c r="A235" s="32"/>
      <c r="B235" s="31"/>
      <c r="C235" s="31"/>
      <c r="D235" s="31"/>
      <c r="E235" s="31"/>
      <c r="F235" s="31"/>
      <c r="G235" s="31"/>
      <c r="H235" s="31"/>
      <c r="I235" s="31"/>
      <c r="J235" s="31"/>
      <c r="K235" s="30"/>
      <c r="L235" s="30"/>
      <c r="M235" s="30"/>
      <c r="N235" s="30"/>
      <c r="O235" s="30"/>
      <c r="P235" s="30"/>
      <c r="Q235" s="30"/>
      <c r="R235" s="30"/>
      <c r="S235" s="30"/>
      <c r="T235" s="30"/>
      <c r="U235" s="30"/>
      <c r="V235" s="30"/>
      <c r="W235" s="30"/>
      <c r="X235" s="30"/>
      <c r="Y235" s="30"/>
      <c r="Z235" s="30"/>
      <c r="AA235" s="30"/>
      <c r="AB235" s="30"/>
      <c r="AC235" s="30"/>
      <c r="AD235" s="30"/>
      <c r="AE235" s="30"/>
      <c r="AF235" s="33"/>
      <c r="AG235" s="33"/>
      <c r="AH235" s="33"/>
      <c r="AL235" s="6">
        <f t="shared" si="31"/>
        <v>0</v>
      </c>
      <c r="AM235" s="6">
        <f t="shared" si="32"/>
        <v>0</v>
      </c>
      <c r="AN235" s="6">
        <f t="shared" si="33"/>
        <v>0</v>
      </c>
    </row>
    <row r="236" spans="1:40">
      <c r="A236" s="32"/>
      <c r="B236" s="31"/>
      <c r="C236" s="31"/>
      <c r="D236" s="31"/>
      <c r="E236" s="31"/>
      <c r="F236" s="31"/>
      <c r="G236" s="31"/>
      <c r="H236" s="31"/>
      <c r="I236" s="31"/>
      <c r="J236" s="31"/>
      <c r="K236" s="30"/>
      <c r="L236" s="30"/>
      <c r="M236" s="30"/>
      <c r="N236" s="30"/>
      <c r="O236" s="30"/>
      <c r="P236" s="30"/>
      <c r="Q236" s="30"/>
      <c r="R236" s="30"/>
      <c r="S236" s="30"/>
      <c r="T236" s="30"/>
      <c r="U236" s="30"/>
      <c r="V236" s="30"/>
      <c r="W236" s="30"/>
      <c r="X236" s="30"/>
      <c r="Y236" s="30"/>
      <c r="Z236" s="30"/>
      <c r="AA236" s="30"/>
      <c r="AB236" s="30"/>
      <c r="AC236" s="30"/>
      <c r="AD236" s="30"/>
      <c r="AE236" s="30"/>
      <c r="AF236" s="33"/>
      <c r="AG236" s="33"/>
      <c r="AH236" s="33"/>
      <c r="AL236" s="6">
        <f t="shared" si="31"/>
        <v>0</v>
      </c>
      <c r="AM236" s="6">
        <f t="shared" si="32"/>
        <v>0</v>
      </c>
      <c r="AN236" s="6">
        <f t="shared" si="33"/>
        <v>0</v>
      </c>
    </row>
    <row r="237" spans="1:40">
      <c r="A237" s="32"/>
      <c r="B237" s="31"/>
      <c r="C237" s="31"/>
      <c r="D237" s="31"/>
      <c r="E237" s="31"/>
      <c r="F237" s="31"/>
      <c r="G237" s="31"/>
      <c r="H237" s="31"/>
      <c r="I237" s="31"/>
      <c r="J237" s="31"/>
      <c r="K237" s="30"/>
      <c r="L237" s="30"/>
      <c r="M237" s="30"/>
      <c r="N237" s="30"/>
      <c r="O237" s="30"/>
      <c r="P237" s="30"/>
      <c r="Q237" s="30"/>
      <c r="R237" s="30"/>
      <c r="S237" s="30"/>
      <c r="T237" s="30"/>
      <c r="U237" s="30"/>
      <c r="V237" s="30"/>
      <c r="W237" s="30"/>
      <c r="X237" s="30"/>
      <c r="Y237" s="30"/>
      <c r="Z237" s="30"/>
      <c r="AA237" s="30"/>
      <c r="AB237" s="30"/>
      <c r="AC237" s="30"/>
      <c r="AD237" s="30"/>
      <c r="AE237" s="30"/>
      <c r="AF237" s="33"/>
      <c r="AG237" s="33"/>
      <c r="AH237" s="33"/>
      <c r="AL237" s="6">
        <f t="shared" si="31"/>
        <v>0</v>
      </c>
      <c r="AM237" s="6">
        <f t="shared" si="32"/>
        <v>0</v>
      </c>
      <c r="AN237" s="6">
        <f t="shared" si="33"/>
        <v>0</v>
      </c>
    </row>
    <row r="238" spans="1:40">
      <c r="A238" s="32"/>
      <c r="B238" s="31"/>
      <c r="C238" s="31"/>
      <c r="D238" s="31"/>
      <c r="E238" s="31"/>
      <c r="F238" s="31"/>
      <c r="G238" s="31"/>
      <c r="H238" s="31"/>
      <c r="I238" s="31"/>
      <c r="J238" s="31"/>
      <c r="K238" s="30"/>
      <c r="L238" s="30"/>
      <c r="M238" s="30"/>
      <c r="N238" s="30"/>
      <c r="O238" s="30"/>
      <c r="P238" s="30"/>
      <c r="Q238" s="30"/>
      <c r="R238" s="30"/>
      <c r="S238" s="30"/>
      <c r="T238" s="30"/>
      <c r="U238" s="30"/>
      <c r="V238" s="30"/>
      <c r="W238" s="30"/>
      <c r="X238" s="30"/>
      <c r="Y238" s="30"/>
      <c r="Z238" s="30"/>
      <c r="AA238" s="30"/>
      <c r="AB238" s="30"/>
      <c r="AC238" s="30"/>
      <c r="AD238" s="30"/>
      <c r="AE238" s="30"/>
      <c r="AF238" s="33"/>
      <c r="AG238" s="33"/>
      <c r="AH238" s="33"/>
      <c r="AL238" s="6">
        <f t="shared" si="31"/>
        <v>0</v>
      </c>
      <c r="AM238" s="6">
        <f t="shared" si="32"/>
        <v>0</v>
      </c>
      <c r="AN238" s="6">
        <f t="shared" si="33"/>
        <v>0</v>
      </c>
    </row>
    <row r="239" spans="1:40">
      <c r="A239" s="32"/>
      <c r="B239" s="31"/>
      <c r="C239" s="31"/>
      <c r="D239" s="31"/>
      <c r="E239" s="31"/>
      <c r="F239" s="31"/>
      <c r="G239" s="31"/>
      <c r="H239" s="31"/>
      <c r="I239" s="31"/>
      <c r="J239" s="31"/>
      <c r="K239" s="30"/>
      <c r="L239" s="30"/>
      <c r="M239" s="30"/>
      <c r="N239" s="30"/>
      <c r="O239" s="30"/>
      <c r="P239" s="30"/>
      <c r="Q239" s="30"/>
      <c r="R239" s="30"/>
      <c r="S239" s="30"/>
      <c r="T239" s="30"/>
      <c r="U239" s="30"/>
      <c r="V239" s="30"/>
      <c r="W239" s="30"/>
      <c r="X239" s="30"/>
      <c r="Y239" s="30"/>
      <c r="Z239" s="30"/>
      <c r="AA239" s="30"/>
      <c r="AB239" s="30"/>
      <c r="AC239" s="30"/>
      <c r="AD239" s="30"/>
      <c r="AE239" s="30"/>
      <c r="AF239" s="33"/>
      <c r="AG239" s="33"/>
      <c r="AH239" s="33"/>
      <c r="AL239" s="6">
        <f t="shared" si="31"/>
        <v>0</v>
      </c>
      <c r="AM239" s="6">
        <f t="shared" si="32"/>
        <v>0</v>
      </c>
      <c r="AN239" s="6">
        <f t="shared" si="33"/>
        <v>0</v>
      </c>
    </row>
    <row r="240" spans="1:40">
      <c r="A240" s="32"/>
      <c r="B240" s="31"/>
      <c r="C240" s="31"/>
      <c r="D240" s="31"/>
      <c r="E240" s="31"/>
      <c r="F240" s="31"/>
      <c r="G240" s="31"/>
      <c r="H240" s="31"/>
      <c r="I240" s="31"/>
      <c r="J240" s="31"/>
      <c r="K240" s="30"/>
      <c r="L240" s="30"/>
      <c r="M240" s="30"/>
      <c r="N240" s="30"/>
      <c r="O240" s="30"/>
      <c r="P240" s="30"/>
      <c r="Q240" s="30"/>
      <c r="R240" s="30"/>
      <c r="S240" s="30"/>
      <c r="T240" s="30"/>
      <c r="U240" s="30"/>
      <c r="V240" s="30"/>
      <c r="W240" s="30"/>
      <c r="X240" s="30"/>
      <c r="Y240" s="30"/>
      <c r="Z240" s="30"/>
      <c r="AA240" s="30"/>
      <c r="AB240" s="30"/>
      <c r="AC240" s="30"/>
      <c r="AD240" s="30"/>
      <c r="AE240" s="30"/>
      <c r="AF240" s="33"/>
      <c r="AG240" s="33"/>
      <c r="AH240" s="33"/>
      <c r="AL240" s="6">
        <f t="shared" si="31"/>
        <v>0</v>
      </c>
      <c r="AM240" s="6">
        <f t="shared" si="32"/>
        <v>0</v>
      </c>
      <c r="AN240" s="6">
        <f t="shared" si="33"/>
        <v>0</v>
      </c>
    </row>
    <row r="241" spans="1:40">
      <c r="A241" s="32"/>
      <c r="B241" s="31"/>
      <c r="C241" s="31"/>
      <c r="D241" s="31"/>
      <c r="E241" s="31"/>
      <c r="F241" s="31"/>
      <c r="G241" s="31"/>
      <c r="H241" s="31"/>
      <c r="I241" s="31"/>
      <c r="J241" s="31"/>
      <c r="K241" s="30"/>
      <c r="L241" s="30"/>
      <c r="M241" s="30"/>
      <c r="N241" s="30"/>
      <c r="O241" s="30"/>
      <c r="P241" s="30"/>
      <c r="Q241" s="30"/>
      <c r="R241" s="30"/>
      <c r="S241" s="30"/>
      <c r="T241" s="30"/>
      <c r="U241" s="30"/>
      <c r="V241" s="30"/>
      <c r="W241" s="30"/>
      <c r="X241" s="30"/>
      <c r="Y241" s="30"/>
      <c r="Z241" s="30"/>
      <c r="AA241" s="30"/>
      <c r="AB241" s="30"/>
      <c r="AC241" s="30"/>
      <c r="AD241" s="30"/>
      <c r="AE241" s="30"/>
      <c r="AF241" s="33"/>
      <c r="AG241" s="33"/>
      <c r="AH241" s="33"/>
      <c r="AL241" s="6">
        <f t="shared" si="31"/>
        <v>0</v>
      </c>
      <c r="AM241" s="6">
        <f t="shared" si="32"/>
        <v>0</v>
      </c>
      <c r="AN241" s="6">
        <f t="shared" si="33"/>
        <v>0</v>
      </c>
    </row>
    <row r="242" spans="1:40">
      <c r="A242" s="32"/>
      <c r="B242" s="31"/>
      <c r="C242" s="31"/>
      <c r="D242" s="31"/>
      <c r="E242" s="31"/>
      <c r="F242" s="31"/>
      <c r="G242" s="31"/>
      <c r="H242" s="31"/>
      <c r="I242" s="31"/>
      <c r="J242" s="31"/>
      <c r="K242" s="30"/>
      <c r="L242" s="30"/>
      <c r="M242" s="30"/>
      <c r="N242" s="30"/>
      <c r="O242" s="30"/>
      <c r="P242" s="30"/>
      <c r="Q242" s="30"/>
      <c r="R242" s="30"/>
      <c r="S242" s="30"/>
      <c r="T242" s="30"/>
      <c r="U242" s="30"/>
      <c r="V242" s="30"/>
      <c r="W242" s="30"/>
      <c r="X242" s="30"/>
      <c r="Y242" s="30"/>
      <c r="Z242" s="30"/>
      <c r="AA242" s="30"/>
      <c r="AB242" s="30"/>
      <c r="AC242" s="30"/>
      <c r="AD242" s="30"/>
      <c r="AE242" s="30"/>
      <c r="AF242" s="33"/>
      <c r="AG242" s="33"/>
      <c r="AH242" s="33"/>
      <c r="AL242" s="6">
        <f t="shared" si="31"/>
        <v>0</v>
      </c>
      <c r="AM242" s="6">
        <f t="shared" si="32"/>
        <v>0</v>
      </c>
      <c r="AN242" s="6">
        <f t="shared" si="33"/>
        <v>0</v>
      </c>
    </row>
    <row r="243" spans="1:40">
      <c r="A243" s="32"/>
      <c r="B243" s="31"/>
      <c r="C243" s="31"/>
      <c r="D243" s="31"/>
      <c r="E243" s="31"/>
      <c r="F243" s="31"/>
      <c r="G243" s="31"/>
      <c r="H243" s="31"/>
      <c r="I243" s="31"/>
      <c r="J243" s="31"/>
      <c r="K243" s="30"/>
      <c r="L243" s="30"/>
      <c r="M243" s="30"/>
      <c r="N243" s="30"/>
      <c r="O243" s="30"/>
      <c r="P243" s="30"/>
      <c r="Q243" s="30"/>
      <c r="R243" s="30"/>
      <c r="S243" s="30"/>
      <c r="T243" s="30"/>
      <c r="U243" s="30"/>
      <c r="V243" s="30"/>
      <c r="W243" s="30"/>
      <c r="X243" s="30"/>
      <c r="Y243" s="30"/>
      <c r="Z243" s="30"/>
      <c r="AA243" s="30"/>
      <c r="AB243" s="30"/>
      <c r="AC243" s="30"/>
      <c r="AD243" s="30"/>
      <c r="AE243" s="30"/>
      <c r="AF243" s="33"/>
      <c r="AG243" s="33"/>
      <c r="AH243" s="33"/>
      <c r="AL243" s="6">
        <f t="shared" si="31"/>
        <v>0</v>
      </c>
      <c r="AM243" s="6">
        <f t="shared" si="32"/>
        <v>0</v>
      </c>
      <c r="AN243" s="6">
        <f t="shared" si="33"/>
        <v>0</v>
      </c>
    </row>
    <row r="244" spans="1:40">
      <c r="A244" s="32"/>
      <c r="B244" s="31"/>
      <c r="C244" s="31"/>
      <c r="D244" s="31"/>
      <c r="E244" s="31"/>
      <c r="F244" s="31"/>
      <c r="G244" s="31"/>
      <c r="H244" s="31"/>
      <c r="I244" s="31"/>
      <c r="J244" s="31"/>
      <c r="K244" s="30"/>
      <c r="L244" s="30"/>
      <c r="M244" s="30"/>
      <c r="N244" s="30"/>
      <c r="O244" s="30"/>
      <c r="P244" s="30"/>
      <c r="Q244" s="30"/>
      <c r="R244" s="30"/>
      <c r="S244" s="30"/>
      <c r="T244" s="30"/>
      <c r="U244" s="30"/>
      <c r="V244" s="30"/>
      <c r="W244" s="30"/>
      <c r="X244" s="30"/>
      <c r="Y244" s="30"/>
      <c r="Z244" s="30"/>
      <c r="AA244" s="30"/>
      <c r="AB244" s="30"/>
      <c r="AC244" s="30"/>
      <c r="AD244" s="30"/>
      <c r="AE244" s="30"/>
      <c r="AF244" s="33"/>
      <c r="AG244" s="33"/>
      <c r="AH244" s="33"/>
      <c r="AL244" s="6">
        <f t="shared" si="31"/>
        <v>0</v>
      </c>
      <c r="AM244" s="6">
        <f t="shared" si="32"/>
        <v>0</v>
      </c>
      <c r="AN244" s="6">
        <f t="shared" si="33"/>
        <v>0</v>
      </c>
    </row>
    <row r="245" spans="1:40">
      <c r="A245" s="32"/>
      <c r="B245" s="31"/>
      <c r="C245" s="31"/>
      <c r="D245" s="31"/>
      <c r="E245" s="31"/>
      <c r="F245" s="31"/>
      <c r="G245" s="31"/>
      <c r="H245" s="31"/>
      <c r="I245" s="31"/>
      <c r="J245" s="31"/>
      <c r="K245" s="30"/>
      <c r="L245" s="30"/>
      <c r="M245" s="30"/>
      <c r="N245" s="30"/>
      <c r="O245" s="30"/>
      <c r="P245" s="30"/>
      <c r="Q245" s="30"/>
      <c r="R245" s="30"/>
      <c r="S245" s="30"/>
      <c r="T245" s="30"/>
      <c r="U245" s="30"/>
      <c r="V245" s="30"/>
      <c r="W245" s="30"/>
      <c r="X245" s="30"/>
      <c r="Y245" s="30"/>
      <c r="Z245" s="30"/>
      <c r="AA245" s="30"/>
      <c r="AB245" s="30"/>
      <c r="AC245" s="30"/>
      <c r="AD245" s="30"/>
      <c r="AE245" s="30"/>
      <c r="AF245" s="33"/>
      <c r="AG245" s="33"/>
      <c r="AH245" s="33"/>
      <c r="AL245" s="6">
        <f t="shared" si="31"/>
        <v>0</v>
      </c>
      <c r="AM245" s="6">
        <f t="shared" si="32"/>
        <v>0</v>
      </c>
      <c r="AN245" s="6">
        <f t="shared" si="33"/>
        <v>0</v>
      </c>
    </row>
    <row r="246" spans="1:40">
      <c r="A246" s="32"/>
      <c r="B246" s="31"/>
      <c r="C246" s="31"/>
      <c r="D246" s="31"/>
      <c r="E246" s="31"/>
      <c r="F246" s="31"/>
      <c r="G246" s="31"/>
      <c r="H246" s="31"/>
      <c r="I246" s="31"/>
      <c r="J246" s="31"/>
      <c r="K246" s="30"/>
      <c r="L246" s="30"/>
      <c r="M246" s="30"/>
      <c r="N246" s="30"/>
      <c r="O246" s="30"/>
      <c r="P246" s="30"/>
      <c r="Q246" s="30"/>
      <c r="R246" s="30"/>
      <c r="S246" s="30"/>
      <c r="T246" s="30"/>
      <c r="U246" s="30"/>
      <c r="V246" s="30"/>
      <c r="W246" s="30"/>
      <c r="X246" s="30"/>
      <c r="Y246" s="30"/>
      <c r="Z246" s="30"/>
      <c r="AA246" s="30"/>
      <c r="AB246" s="30"/>
      <c r="AC246" s="30"/>
      <c r="AD246" s="30"/>
      <c r="AE246" s="30"/>
      <c r="AF246" s="33"/>
      <c r="AG246" s="33"/>
      <c r="AH246" s="33"/>
      <c r="AL246" s="6">
        <f t="shared" si="31"/>
        <v>0</v>
      </c>
      <c r="AM246" s="6">
        <f t="shared" si="32"/>
        <v>0</v>
      </c>
      <c r="AN246" s="6">
        <f t="shared" si="33"/>
        <v>0</v>
      </c>
    </row>
    <row r="247" spans="1:40">
      <c r="A247" s="32"/>
      <c r="B247" s="31"/>
      <c r="C247" s="31"/>
      <c r="D247" s="31"/>
      <c r="E247" s="31"/>
      <c r="F247" s="31"/>
      <c r="G247" s="31"/>
      <c r="H247" s="31"/>
      <c r="I247" s="31"/>
      <c r="J247" s="31"/>
      <c r="K247" s="30"/>
      <c r="L247" s="30"/>
      <c r="M247" s="30"/>
      <c r="N247" s="30"/>
      <c r="O247" s="30"/>
      <c r="P247" s="30"/>
      <c r="Q247" s="30"/>
      <c r="R247" s="30"/>
      <c r="S247" s="30"/>
      <c r="T247" s="30"/>
      <c r="U247" s="30"/>
      <c r="V247" s="30"/>
      <c r="W247" s="30"/>
      <c r="X247" s="30"/>
      <c r="Y247" s="30"/>
      <c r="Z247" s="30"/>
      <c r="AA247" s="30"/>
      <c r="AB247" s="30"/>
      <c r="AC247" s="30"/>
      <c r="AD247" s="30"/>
      <c r="AE247" s="30"/>
      <c r="AF247" s="33"/>
      <c r="AG247" s="33"/>
      <c r="AH247" s="33"/>
      <c r="AL247" s="6">
        <f t="shared" si="31"/>
        <v>0</v>
      </c>
      <c r="AM247" s="6">
        <f t="shared" si="32"/>
        <v>0</v>
      </c>
      <c r="AN247" s="6">
        <f t="shared" si="33"/>
        <v>0</v>
      </c>
    </row>
    <row r="248" spans="1:40">
      <c r="A248" s="32"/>
      <c r="B248" s="31"/>
      <c r="C248" s="31"/>
      <c r="D248" s="31"/>
      <c r="E248" s="31"/>
      <c r="F248" s="31"/>
      <c r="G248" s="31"/>
      <c r="H248" s="31"/>
      <c r="I248" s="31"/>
      <c r="J248" s="31"/>
      <c r="K248" s="30"/>
      <c r="L248" s="30"/>
      <c r="M248" s="30"/>
      <c r="N248" s="30"/>
      <c r="O248" s="30"/>
      <c r="P248" s="30"/>
      <c r="Q248" s="30"/>
      <c r="R248" s="30"/>
      <c r="S248" s="30"/>
      <c r="T248" s="30"/>
      <c r="U248" s="30"/>
      <c r="V248" s="30"/>
      <c r="W248" s="30"/>
      <c r="X248" s="30"/>
      <c r="Y248" s="30"/>
      <c r="Z248" s="30"/>
      <c r="AA248" s="30"/>
      <c r="AB248" s="30"/>
      <c r="AC248" s="30"/>
      <c r="AD248" s="30"/>
      <c r="AE248" s="30"/>
      <c r="AF248" s="33"/>
      <c r="AG248" s="33"/>
      <c r="AH248" s="33"/>
      <c r="AL248" s="6">
        <f t="shared" si="31"/>
        <v>0</v>
      </c>
      <c r="AM248" s="6">
        <f t="shared" si="32"/>
        <v>0</v>
      </c>
      <c r="AN248" s="6">
        <f t="shared" si="33"/>
        <v>0</v>
      </c>
    </row>
    <row r="249" spans="1:40">
      <c r="A249" s="32"/>
      <c r="B249" s="31"/>
      <c r="C249" s="31"/>
      <c r="D249" s="31"/>
      <c r="E249" s="31"/>
      <c r="F249" s="31"/>
      <c r="G249" s="31"/>
      <c r="H249" s="31"/>
      <c r="I249" s="31"/>
      <c r="J249" s="31"/>
      <c r="K249" s="30"/>
      <c r="L249" s="30"/>
      <c r="M249" s="30"/>
      <c r="N249" s="30"/>
      <c r="O249" s="30"/>
      <c r="P249" s="30"/>
      <c r="Q249" s="30"/>
      <c r="R249" s="30"/>
      <c r="S249" s="30"/>
      <c r="T249" s="30"/>
      <c r="U249" s="30"/>
      <c r="V249" s="30"/>
      <c r="W249" s="30"/>
      <c r="X249" s="30"/>
      <c r="Y249" s="30"/>
      <c r="Z249" s="30"/>
      <c r="AA249" s="30"/>
      <c r="AB249" s="30"/>
      <c r="AC249" s="30"/>
      <c r="AD249" s="30"/>
      <c r="AE249" s="30"/>
      <c r="AF249" s="33"/>
      <c r="AG249" s="33"/>
      <c r="AH249" s="33"/>
      <c r="AL249" s="6">
        <f t="shared" si="31"/>
        <v>0</v>
      </c>
      <c r="AM249" s="6">
        <f t="shared" si="32"/>
        <v>0</v>
      </c>
      <c r="AN249" s="6">
        <f t="shared" si="33"/>
        <v>0</v>
      </c>
    </row>
    <row r="250" spans="1:40">
      <c r="A250" s="32"/>
      <c r="B250" s="31"/>
      <c r="C250" s="31"/>
      <c r="D250" s="31"/>
      <c r="E250" s="31"/>
      <c r="F250" s="31"/>
      <c r="G250" s="31"/>
      <c r="H250" s="31"/>
      <c r="I250" s="31"/>
      <c r="J250" s="31"/>
      <c r="K250" s="30"/>
      <c r="L250" s="30"/>
      <c r="M250" s="30"/>
      <c r="N250" s="30"/>
      <c r="O250" s="30"/>
      <c r="P250" s="30"/>
      <c r="Q250" s="30"/>
      <c r="R250" s="30"/>
      <c r="S250" s="30"/>
      <c r="T250" s="30"/>
      <c r="U250" s="30"/>
      <c r="V250" s="30"/>
      <c r="W250" s="30"/>
      <c r="X250" s="30"/>
      <c r="Y250" s="30"/>
      <c r="Z250" s="30"/>
      <c r="AA250" s="30"/>
      <c r="AB250" s="30"/>
      <c r="AC250" s="30"/>
      <c r="AD250" s="30"/>
      <c r="AE250" s="30"/>
      <c r="AF250" s="33"/>
      <c r="AG250" s="33"/>
      <c r="AH250" s="33"/>
      <c r="AL250" s="6">
        <f t="shared" si="31"/>
        <v>0</v>
      </c>
      <c r="AM250" s="6">
        <f t="shared" si="32"/>
        <v>0</v>
      </c>
      <c r="AN250" s="6">
        <f t="shared" si="33"/>
        <v>0</v>
      </c>
    </row>
    <row r="251" spans="1:40">
      <c r="A251" s="32"/>
      <c r="B251" s="31"/>
      <c r="C251" s="31"/>
      <c r="D251" s="31"/>
      <c r="E251" s="31"/>
      <c r="F251" s="31"/>
      <c r="G251" s="31"/>
      <c r="H251" s="31"/>
      <c r="I251" s="31"/>
      <c r="J251" s="31"/>
      <c r="K251" s="30"/>
      <c r="L251" s="30"/>
      <c r="M251" s="30"/>
      <c r="N251" s="30"/>
      <c r="O251" s="30"/>
      <c r="P251" s="30"/>
      <c r="Q251" s="30"/>
      <c r="R251" s="30"/>
      <c r="S251" s="30"/>
      <c r="T251" s="30"/>
      <c r="U251" s="30"/>
      <c r="V251" s="30"/>
      <c r="W251" s="30"/>
      <c r="X251" s="30"/>
      <c r="Y251" s="30"/>
      <c r="Z251" s="30"/>
      <c r="AA251" s="30"/>
      <c r="AB251" s="30"/>
      <c r="AC251" s="30"/>
      <c r="AD251" s="30"/>
      <c r="AE251" s="30"/>
      <c r="AF251" s="33"/>
      <c r="AG251" s="33"/>
      <c r="AH251" s="33"/>
      <c r="AL251" s="6">
        <f t="shared" si="31"/>
        <v>0</v>
      </c>
      <c r="AM251" s="6">
        <f t="shared" si="32"/>
        <v>0</v>
      </c>
      <c r="AN251" s="6">
        <f t="shared" si="33"/>
        <v>0</v>
      </c>
    </row>
    <row r="252" spans="1:40">
      <c r="A252" s="32"/>
      <c r="B252" s="31"/>
      <c r="C252" s="31"/>
      <c r="D252" s="31"/>
      <c r="E252" s="31"/>
      <c r="F252" s="31"/>
      <c r="G252" s="31"/>
      <c r="H252" s="31"/>
      <c r="I252" s="31"/>
      <c r="J252" s="31"/>
      <c r="K252" s="30"/>
      <c r="L252" s="30"/>
      <c r="M252" s="30"/>
      <c r="N252" s="30"/>
      <c r="O252" s="30"/>
      <c r="P252" s="30"/>
      <c r="Q252" s="30"/>
      <c r="R252" s="30"/>
      <c r="S252" s="30"/>
      <c r="T252" s="30"/>
      <c r="U252" s="30"/>
      <c r="V252" s="30"/>
      <c r="W252" s="30"/>
      <c r="X252" s="30"/>
      <c r="Y252" s="30"/>
      <c r="Z252" s="30"/>
      <c r="AA252" s="30"/>
      <c r="AB252" s="30"/>
      <c r="AC252" s="30"/>
      <c r="AD252" s="30"/>
      <c r="AE252" s="30"/>
      <c r="AF252" s="33"/>
      <c r="AG252" s="33"/>
      <c r="AH252" s="33"/>
      <c r="AL252" s="6">
        <f t="shared" si="31"/>
        <v>0</v>
      </c>
      <c r="AM252" s="6">
        <f t="shared" si="32"/>
        <v>0</v>
      </c>
      <c r="AN252" s="6">
        <f t="shared" si="33"/>
        <v>0</v>
      </c>
    </row>
    <row r="253" spans="1:40">
      <c r="A253" s="32"/>
      <c r="B253" s="31"/>
      <c r="C253" s="31"/>
      <c r="D253" s="31"/>
      <c r="E253" s="31"/>
      <c r="F253" s="31"/>
      <c r="G253" s="31"/>
      <c r="H253" s="31"/>
      <c r="I253" s="31"/>
      <c r="J253" s="31"/>
      <c r="K253" s="30"/>
      <c r="L253" s="30"/>
      <c r="M253" s="30"/>
      <c r="N253" s="30"/>
      <c r="O253" s="30"/>
      <c r="P253" s="30"/>
      <c r="Q253" s="30"/>
      <c r="R253" s="30"/>
      <c r="S253" s="30"/>
      <c r="T253" s="30"/>
      <c r="U253" s="30"/>
      <c r="V253" s="30"/>
      <c r="W253" s="30"/>
      <c r="X253" s="30"/>
      <c r="Y253" s="30"/>
      <c r="Z253" s="30"/>
      <c r="AA253" s="30"/>
      <c r="AB253" s="30"/>
      <c r="AC253" s="30"/>
      <c r="AD253" s="30"/>
      <c r="AE253" s="30"/>
      <c r="AF253" s="33"/>
      <c r="AG253" s="33"/>
      <c r="AH253" s="33"/>
      <c r="AL253" s="6">
        <f t="shared" si="31"/>
        <v>0</v>
      </c>
      <c r="AM253" s="6">
        <f t="shared" si="32"/>
        <v>0</v>
      </c>
      <c r="AN253" s="6">
        <f t="shared" si="33"/>
        <v>0</v>
      </c>
    </row>
    <row r="254" spans="1:40">
      <c r="A254" s="32"/>
      <c r="B254" s="31"/>
      <c r="C254" s="31"/>
      <c r="D254" s="31"/>
      <c r="E254" s="31"/>
      <c r="F254" s="31"/>
      <c r="G254" s="31"/>
      <c r="H254" s="31"/>
      <c r="I254" s="31"/>
      <c r="J254" s="31"/>
      <c r="K254" s="30"/>
      <c r="L254" s="30"/>
      <c r="M254" s="30"/>
      <c r="N254" s="30"/>
      <c r="O254" s="30"/>
      <c r="P254" s="30"/>
      <c r="Q254" s="30"/>
      <c r="R254" s="30"/>
      <c r="S254" s="30"/>
      <c r="T254" s="30"/>
      <c r="U254" s="30"/>
      <c r="V254" s="30"/>
      <c r="W254" s="30"/>
      <c r="X254" s="30"/>
      <c r="Y254" s="30"/>
      <c r="Z254" s="30"/>
      <c r="AA254" s="30"/>
      <c r="AB254" s="30"/>
      <c r="AC254" s="30"/>
      <c r="AD254" s="30"/>
      <c r="AE254" s="30"/>
      <c r="AF254" s="33"/>
      <c r="AG254" s="33"/>
      <c r="AH254" s="33"/>
      <c r="AL254" s="6">
        <f t="shared" si="31"/>
        <v>0</v>
      </c>
      <c r="AM254" s="6">
        <f t="shared" si="32"/>
        <v>0</v>
      </c>
      <c r="AN254" s="6">
        <f t="shared" si="33"/>
        <v>0</v>
      </c>
    </row>
    <row r="255" spans="1:40">
      <c r="A255" s="32"/>
      <c r="B255" s="31"/>
      <c r="C255" s="31"/>
      <c r="D255" s="31"/>
      <c r="E255" s="31"/>
      <c r="F255" s="31"/>
      <c r="G255" s="31"/>
      <c r="H255" s="31"/>
      <c r="I255" s="31"/>
      <c r="J255" s="31"/>
      <c r="K255" s="30"/>
      <c r="L255" s="30"/>
      <c r="M255" s="30"/>
      <c r="N255" s="30"/>
      <c r="O255" s="30"/>
      <c r="P255" s="30"/>
      <c r="Q255" s="30"/>
      <c r="R255" s="30"/>
      <c r="S255" s="30"/>
      <c r="T255" s="30"/>
      <c r="U255" s="30"/>
      <c r="V255" s="30"/>
      <c r="W255" s="30"/>
      <c r="X255" s="30"/>
      <c r="Y255" s="30"/>
      <c r="Z255" s="30"/>
      <c r="AA255" s="30"/>
      <c r="AB255" s="30"/>
      <c r="AC255" s="30"/>
      <c r="AD255" s="30"/>
      <c r="AE255" s="30"/>
      <c r="AF255" s="33"/>
      <c r="AG255" s="33"/>
      <c r="AH255" s="33"/>
      <c r="AL255" s="6">
        <f t="shared" si="31"/>
        <v>0</v>
      </c>
      <c r="AM255" s="6">
        <f t="shared" si="32"/>
        <v>0</v>
      </c>
      <c r="AN255" s="6">
        <f t="shared" si="33"/>
        <v>0</v>
      </c>
    </row>
    <row r="256" spans="1:40">
      <c r="A256" s="32"/>
      <c r="B256" s="31"/>
      <c r="C256" s="31"/>
      <c r="D256" s="31"/>
      <c r="E256" s="31"/>
      <c r="F256" s="31"/>
      <c r="G256" s="31"/>
      <c r="H256" s="31"/>
      <c r="I256" s="31"/>
      <c r="J256" s="31"/>
      <c r="K256" s="30"/>
      <c r="L256" s="30"/>
      <c r="M256" s="30"/>
      <c r="N256" s="30"/>
      <c r="O256" s="30"/>
      <c r="P256" s="30"/>
      <c r="Q256" s="30"/>
      <c r="R256" s="30"/>
      <c r="S256" s="30"/>
      <c r="T256" s="30"/>
      <c r="U256" s="30"/>
      <c r="V256" s="30"/>
      <c r="W256" s="30"/>
      <c r="X256" s="30"/>
      <c r="Y256" s="30"/>
      <c r="Z256" s="30"/>
      <c r="AA256" s="30"/>
      <c r="AB256" s="30"/>
      <c r="AC256" s="30"/>
      <c r="AD256" s="30"/>
      <c r="AE256" s="30"/>
      <c r="AF256" s="33"/>
      <c r="AG256" s="33"/>
      <c r="AH256" s="33"/>
      <c r="AL256" s="6">
        <f t="shared" si="31"/>
        <v>0</v>
      </c>
      <c r="AM256" s="6">
        <f t="shared" si="32"/>
        <v>0</v>
      </c>
      <c r="AN256" s="6">
        <f t="shared" si="33"/>
        <v>0</v>
      </c>
    </row>
    <row r="257" spans="1:40">
      <c r="A257" s="32"/>
      <c r="B257" s="31"/>
      <c r="C257" s="31"/>
      <c r="D257" s="31"/>
      <c r="E257" s="31"/>
      <c r="F257" s="31"/>
      <c r="G257" s="31"/>
      <c r="H257" s="31"/>
      <c r="I257" s="31"/>
      <c r="J257" s="31"/>
      <c r="K257" s="30"/>
      <c r="L257" s="30"/>
      <c r="M257" s="30"/>
      <c r="N257" s="30"/>
      <c r="O257" s="30"/>
      <c r="P257" s="30"/>
      <c r="Q257" s="30"/>
      <c r="R257" s="30"/>
      <c r="S257" s="30"/>
      <c r="T257" s="30"/>
      <c r="U257" s="30"/>
      <c r="V257" s="30"/>
      <c r="W257" s="30"/>
      <c r="X257" s="30"/>
      <c r="Y257" s="30"/>
      <c r="Z257" s="30"/>
      <c r="AA257" s="30"/>
      <c r="AB257" s="30"/>
      <c r="AC257" s="30"/>
      <c r="AD257" s="30"/>
      <c r="AE257" s="30"/>
      <c r="AF257" s="33"/>
      <c r="AG257" s="33"/>
      <c r="AH257" s="33"/>
      <c r="AL257" s="6">
        <f t="shared" si="31"/>
        <v>0</v>
      </c>
      <c r="AM257" s="6">
        <f t="shared" si="32"/>
        <v>0</v>
      </c>
      <c r="AN257" s="6">
        <f t="shared" si="33"/>
        <v>0</v>
      </c>
    </row>
    <row r="258" spans="1:40">
      <c r="A258" s="32"/>
      <c r="B258" s="31"/>
      <c r="C258" s="31"/>
      <c r="D258" s="31"/>
      <c r="E258" s="31"/>
      <c r="F258" s="31"/>
      <c r="G258" s="31"/>
      <c r="H258" s="31"/>
      <c r="I258" s="31"/>
      <c r="J258" s="31"/>
      <c r="K258" s="30"/>
      <c r="L258" s="30"/>
      <c r="M258" s="30"/>
      <c r="N258" s="30"/>
      <c r="O258" s="30"/>
      <c r="P258" s="30"/>
      <c r="Q258" s="30"/>
      <c r="R258" s="30"/>
      <c r="S258" s="30"/>
      <c r="T258" s="30"/>
      <c r="U258" s="30"/>
      <c r="V258" s="30"/>
      <c r="W258" s="30"/>
      <c r="X258" s="30"/>
      <c r="Y258" s="30"/>
      <c r="Z258" s="30"/>
      <c r="AA258" s="30"/>
      <c r="AB258" s="30"/>
      <c r="AC258" s="30"/>
      <c r="AD258" s="30"/>
      <c r="AE258" s="30"/>
      <c r="AF258" s="33"/>
      <c r="AG258" s="33"/>
      <c r="AH258" s="33"/>
      <c r="AL258" s="6">
        <f t="shared" si="31"/>
        <v>0</v>
      </c>
      <c r="AM258" s="6">
        <f t="shared" si="32"/>
        <v>0</v>
      </c>
      <c r="AN258" s="6">
        <f t="shared" si="33"/>
        <v>0</v>
      </c>
    </row>
    <row r="259" spans="1:40">
      <c r="A259" s="32"/>
      <c r="B259" s="31"/>
      <c r="C259" s="31"/>
      <c r="D259" s="31"/>
      <c r="E259" s="31"/>
      <c r="F259" s="31"/>
      <c r="G259" s="31"/>
      <c r="H259" s="31"/>
      <c r="I259" s="31"/>
      <c r="J259" s="31"/>
      <c r="K259" s="30"/>
      <c r="L259" s="30"/>
      <c r="M259" s="30"/>
      <c r="N259" s="30"/>
      <c r="O259" s="30"/>
      <c r="P259" s="30"/>
      <c r="Q259" s="30"/>
      <c r="R259" s="30"/>
      <c r="S259" s="30"/>
      <c r="T259" s="30"/>
      <c r="U259" s="30"/>
      <c r="V259" s="30"/>
      <c r="W259" s="30"/>
      <c r="X259" s="30"/>
      <c r="Y259" s="30"/>
      <c r="Z259" s="30"/>
      <c r="AA259" s="30"/>
      <c r="AB259" s="30"/>
      <c r="AC259" s="30"/>
      <c r="AD259" s="30"/>
      <c r="AE259" s="30"/>
      <c r="AF259" s="33"/>
      <c r="AG259" s="33"/>
      <c r="AH259" s="33"/>
      <c r="AL259" s="6">
        <f t="shared" ref="AL259:AL322" si="34">SUMIF(AJ:AJ,AK259,AG:AG)</f>
        <v>0</v>
      </c>
      <c r="AM259" s="6">
        <f t="shared" ref="AM259:AM322" si="35">SUMIF(AJ:AJ,AK259,AF:AF)</f>
        <v>0</v>
      </c>
      <c r="AN259" s="6">
        <f t="shared" ref="AN259:AN322" si="36">SUMIF(AJ:AJ,AK259,AH:AH)</f>
        <v>0</v>
      </c>
    </row>
    <row r="260" spans="1:40">
      <c r="A260" s="32"/>
      <c r="B260" s="31"/>
      <c r="C260" s="31"/>
      <c r="D260" s="31"/>
      <c r="E260" s="31"/>
      <c r="F260" s="31"/>
      <c r="G260" s="31"/>
      <c r="H260" s="31"/>
      <c r="I260" s="31"/>
      <c r="J260" s="31"/>
      <c r="K260" s="30"/>
      <c r="L260" s="30"/>
      <c r="M260" s="30"/>
      <c r="N260" s="30"/>
      <c r="O260" s="30"/>
      <c r="P260" s="30"/>
      <c r="Q260" s="30"/>
      <c r="R260" s="30"/>
      <c r="S260" s="30"/>
      <c r="T260" s="30"/>
      <c r="U260" s="30"/>
      <c r="V260" s="30"/>
      <c r="W260" s="30"/>
      <c r="X260" s="30"/>
      <c r="Y260" s="30"/>
      <c r="Z260" s="30"/>
      <c r="AA260" s="30"/>
      <c r="AB260" s="30"/>
      <c r="AC260" s="30"/>
      <c r="AD260" s="30"/>
      <c r="AE260" s="30"/>
      <c r="AF260" s="33"/>
      <c r="AG260" s="33"/>
      <c r="AH260" s="33"/>
      <c r="AL260" s="6">
        <f t="shared" si="34"/>
        <v>0</v>
      </c>
      <c r="AM260" s="6">
        <f t="shared" si="35"/>
        <v>0</v>
      </c>
      <c r="AN260" s="6">
        <f t="shared" si="36"/>
        <v>0</v>
      </c>
    </row>
    <row r="261" spans="1:40">
      <c r="A261" s="32"/>
      <c r="B261" s="31"/>
      <c r="C261" s="31"/>
      <c r="D261" s="31"/>
      <c r="E261" s="31"/>
      <c r="F261" s="31"/>
      <c r="G261" s="31"/>
      <c r="H261" s="31"/>
      <c r="I261" s="31"/>
      <c r="J261" s="31"/>
      <c r="K261" s="30"/>
      <c r="L261" s="30"/>
      <c r="M261" s="30"/>
      <c r="N261" s="30"/>
      <c r="O261" s="30"/>
      <c r="P261" s="30"/>
      <c r="Q261" s="30"/>
      <c r="R261" s="30"/>
      <c r="S261" s="30"/>
      <c r="T261" s="30"/>
      <c r="U261" s="30"/>
      <c r="V261" s="30"/>
      <c r="W261" s="30"/>
      <c r="X261" s="30"/>
      <c r="Y261" s="30"/>
      <c r="Z261" s="30"/>
      <c r="AA261" s="30"/>
      <c r="AB261" s="30"/>
      <c r="AC261" s="30"/>
      <c r="AD261" s="30"/>
      <c r="AE261" s="30"/>
      <c r="AF261" s="33"/>
      <c r="AG261" s="33"/>
      <c r="AH261" s="33"/>
      <c r="AL261" s="6">
        <f t="shared" si="34"/>
        <v>0</v>
      </c>
      <c r="AM261" s="6">
        <f t="shared" si="35"/>
        <v>0</v>
      </c>
      <c r="AN261" s="6">
        <f t="shared" si="36"/>
        <v>0</v>
      </c>
    </row>
    <row r="262" spans="1:40">
      <c r="A262" s="32"/>
      <c r="B262" s="31"/>
      <c r="C262" s="31"/>
      <c r="D262" s="31"/>
      <c r="E262" s="31"/>
      <c r="F262" s="31"/>
      <c r="G262" s="31"/>
      <c r="H262" s="31"/>
      <c r="I262" s="31"/>
      <c r="J262" s="31"/>
      <c r="K262" s="30"/>
      <c r="L262" s="30"/>
      <c r="M262" s="30"/>
      <c r="N262" s="30"/>
      <c r="O262" s="30"/>
      <c r="P262" s="30"/>
      <c r="Q262" s="30"/>
      <c r="R262" s="30"/>
      <c r="S262" s="30"/>
      <c r="T262" s="30"/>
      <c r="U262" s="30"/>
      <c r="V262" s="30"/>
      <c r="W262" s="30"/>
      <c r="X262" s="30"/>
      <c r="Y262" s="30"/>
      <c r="Z262" s="30"/>
      <c r="AA262" s="30"/>
      <c r="AB262" s="30"/>
      <c r="AC262" s="30"/>
      <c r="AD262" s="30"/>
      <c r="AE262" s="30"/>
      <c r="AF262" s="33"/>
      <c r="AG262" s="33"/>
      <c r="AH262" s="33"/>
      <c r="AL262" s="6">
        <f t="shared" si="34"/>
        <v>0</v>
      </c>
      <c r="AM262" s="6">
        <f t="shared" si="35"/>
        <v>0</v>
      </c>
      <c r="AN262" s="6">
        <f t="shared" si="36"/>
        <v>0</v>
      </c>
    </row>
    <row r="263" spans="1:40">
      <c r="A263" s="32"/>
      <c r="B263" s="31"/>
      <c r="C263" s="31"/>
      <c r="D263" s="31"/>
      <c r="E263" s="31"/>
      <c r="F263" s="31"/>
      <c r="G263" s="31"/>
      <c r="H263" s="31"/>
      <c r="I263" s="31"/>
      <c r="J263" s="31"/>
      <c r="K263" s="30"/>
      <c r="L263" s="30"/>
      <c r="M263" s="30"/>
      <c r="N263" s="30"/>
      <c r="O263" s="30"/>
      <c r="P263" s="30"/>
      <c r="Q263" s="30"/>
      <c r="R263" s="30"/>
      <c r="S263" s="30"/>
      <c r="T263" s="30"/>
      <c r="U263" s="30"/>
      <c r="V263" s="30"/>
      <c r="W263" s="30"/>
      <c r="X263" s="30"/>
      <c r="Y263" s="30"/>
      <c r="Z263" s="30"/>
      <c r="AA263" s="30"/>
      <c r="AB263" s="30"/>
      <c r="AC263" s="30"/>
      <c r="AD263" s="30"/>
      <c r="AE263" s="30"/>
      <c r="AF263" s="33"/>
      <c r="AG263" s="33"/>
      <c r="AH263" s="33"/>
      <c r="AL263" s="6">
        <f t="shared" si="34"/>
        <v>0</v>
      </c>
      <c r="AM263" s="6">
        <f t="shared" si="35"/>
        <v>0</v>
      </c>
      <c r="AN263" s="6">
        <f t="shared" si="36"/>
        <v>0</v>
      </c>
    </row>
    <row r="264" spans="1:40">
      <c r="A264" s="32"/>
      <c r="B264" s="31"/>
      <c r="C264" s="31"/>
      <c r="D264" s="31"/>
      <c r="E264" s="31"/>
      <c r="F264" s="31"/>
      <c r="G264" s="31"/>
      <c r="H264" s="31"/>
      <c r="I264" s="31"/>
      <c r="J264" s="31"/>
      <c r="K264" s="30"/>
      <c r="L264" s="30"/>
      <c r="M264" s="30"/>
      <c r="N264" s="30"/>
      <c r="O264" s="30"/>
      <c r="P264" s="30"/>
      <c r="Q264" s="30"/>
      <c r="R264" s="30"/>
      <c r="S264" s="30"/>
      <c r="T264" s="30"/>
      <c r="U264" s="30"/>
      <c r="V264" s="30"/>
      <c r="W264" s="30"/>
      <c r="X264" s="30"/>
      <c r="Y264" s="30"/>
      <c r="Z264" s="30"/>
      <c r="AA264" s="30"/>
      <c r="AB264" s="30"/>
      <c r="AC264" s="30"/>
      <c r="AD264" s="30"/>
      <c r="AE264" s="30"/>
      <c r="AF264" s="33"/>
      <c r="AG264" s="33"/>
      <c r="AH264" s="33"/>
      <c r="AL264" s="6">
        <f t="shared" si="34"/>
        <v>0</v>
      </c>
      <c r="AM264" s="6">
        <f t="shared" si="35"/>
        <v>0</v>
      </c>
      <c r="AN264" s="6">
        <f t="shared" si="36"/>
        <v>0</v>
      </c>
    </row>
    <row r="265" spans="1:40">
      <c r="A265" s="32"/>
      <c r="B265" s="31"/>
      <c r="C265" s="31"/>
      <c r="D265" s="31"/>
      <c r="E265" s="31"/>
      <c r="F265" s="31"/>
      <c r="G265" s="31"/>
      <c r="H265" s="31"/>
      <c r="I265" s="31"/>
      <c r="J265" s="31"/>
      <c r="K265" s="30"/>
      <c r="L265" s="30"/>
      <c r="M265" s="30"/>
      <c r="N265" s="30"/>
      <c r="O265" s="30"/>
      <c r="P265" s="30"/>
      <c r="Q265" s="30"/>
      <c r="R265" s="30"/>
      <c r="S265" s="30"/>
      <c r="T265" s="30"/>
      <c r="U265" s="30"/>
      <c r="V265" s="30"/>
      <c r="W265" s="30"/>
      <c r="X265" s="30"/>
      <c r="Y265" s="30"/>
      <c r="Z265" s="30"/>
      <c r="AA265" s="30"/>
      <c r="AB265" s="30"/>
      <c r="AC265" s="30"/>
      <c r="AD265" s="30"/>
      <c r="AE265" s="30"/>
      <c r="AF265" s="33"/>
      <c r="AG265" s="33"/>
      <c r="AH265" s="33"/>
      <c r="AL265" s="6">
        <f t="shared" si="34"/>
        <v>0</v>
      </c>
      <c r="AM265" s="6">
        <f t="shared" si="35"/>
        <v>0</v>
      </c>
      <c r="AN265" s="6">
        <f t="shared" si="36"/>
        <v>0</v>
      </c>
    </row>
    <row r="266" spans="1:40">
      <c r="A266" s="32"/>
      <c r="B266" s="31"/>
      <c r="C266" s="31"/>
      <c r="D266" s="31"/>
      <c r="E266" s="31"/>
      <c r="F266" s="31"/>
      <c r="G266" s="31"/>
      <c r="H266" s="31"/>
      <c r="I266" s="31"/>
      <c r="J266" s="31"/>
      <c r="K266" s="30"/>
      <c r="L266" s="30"/>
      <c r="M266" s="30"/>
      <c r="N266" s="30"/>
      <c r="O266" s="30"/>
      <c r="P266" s="30"/>
      <c r="Q266" s="30"/>
      <c r="R266" s="30"/>
      <c r="S266" s="30"/>
      <c r="T266" s="30"/>
      <c r="U266" s="30"/>
      <c r="V266" s="30"/>
      <c r="W266" s="30"/>
      <c r="X266" s="30"/>
      <c r="Y266" s="30"/>
      <c r="Z266" s="30"/>
      <c r="AA266" s="30"/>
      <c r="AB266" s="30"/>
      <c r="AC266" s="30"/>
      <c r="AD266" s="30"/>
      <c r="AE266" s="30"/>
      <c r="AF266" s="33"/>
      <c r="AG266" s="33"/>
      <c r="AH266" s="33"/>
      <c r="AL266" s="6">
        <f t="shared" si="34"/>
        <v>0</v>
      </c>
      <c r="AM266" s="6">
        <f t="shared" si="35"/>
        <v>0</v>
      </c>
      <c r="AN266" s="6">
        <f t="shared" si="36"/>
        <v>0</v>
      </c>
    </row>
    <row r="267" spans="1:40">
      <c r="A267" s="32"/>
      <c r="B267" s="31"/>
      <c r="C267" s="31"/>
      <c r="D267" s="31"/>
      <c r="E267" s="31"/>
      <c r="F267" s="31"/>
      <c r="G267" s="31"/>
      <c r="H267" s="31"/>
      <c r="I267" s="31"/>
      <c r="J267" s="31"/>
      <c r="K267" s="30"/>
      <c r="L267" s="30"/>
      <c r="M267" s="30"/>
      <c r="N267" s="30"/>
      <c r="O267" s="30"/>
      <c r="P267" s="30"/>
      <c r="Q267" s="30"/>
      <c r="R267" s="30"/>
      <c r="S267" s="30"/>
      <c r="T267" s="30"/>
      <c r="U267" s="30"/>
      <c r="V267" s="30"/>
      <c r="W267" s="30"/>
      <c r="X267" s="30"/>
      <c r="Y267" s="30"/>
      <c r="Z267" s="30"/>
      <c r="AA267" s="30"/>
      <c r="AB267" s="30"/>
      <c r="AC267" s="30"/>
      <c r="AD267" s="30"/>
      <c r="AE267" s="30"/>
      <c r="AF267" s="33"/>
      <c r="AG267" s="33"/>
      <c r="AH267" s="33"/>
      <c r="AL267" s="6">
        <f t="shared" si="34"/>
        <v>0</v>
      </c>
      <c r="AM267" s="6">
        <f t="shared" si="35"/>
        <v>0</v>
      </c>
      <c r="AN267" s="6">
        <f t="shared" si="36"/>
        <v>0</v>
      </c>
    </row>
    <row r="268" spans="1:40">
      <c r="A268" s="32"/>
      <c r="B268" s="31"/>
      <c r="C268" s="31"/>
      <c r="D268" s="31"/>
      <c r="E268" s="31"/>
      <c r="F268" s="31"/>
      <c r="G268" s="31"/>
      <c r="H268" s="31"/>
      <c r="I268" s="31"/>
      <c r="J268" s="31"/>
      <c r="K268" s="30"/>
      <c r="L268" s="30"/>
      <c r="M268" s="30"/>
      <c r="N268" s="30"/>
      <c r="O268" s="30"/>
      <c r="P268" s="30"/>
      <c r="Q268" s="30"/>
      <c r="R268" s="30"/>
      <c r="S268" s="30"/>
      <c r="T268" s="30"/>
      <c r="U268" s="30"/>
      <c r="V268" s="30"/>
      <c r="W268" s="30"/>
      <c r="X268" s="30"/>
      <c r="Y268" s="30"/>
      <c r="Z268" s="30"/>
      <c r="AA268" s="30"/>
      <c r="AB268" s="30"/>
      <c r="AC268" s="30"/>
      <c r="AD268" s="30"/>
      <c r="AE268" s="30"/>
      <c r="AF268" s="33"/>
      <c r="AG268" s="33"/>
      <c r="AH268" s="33"/>
      <c r="AL268" s="6">
        <f t="shared" si="34"/>
        <v>0</v>
      </c>
      <c r="AM268" s="6">
        <f t="shared" si="35"/>
        <v>0</v>
      </c>
      <c r="AN268" s="6">
        <f t="shared" si="36"/>
        <v>0</v>
      </c>
    </row>
    <row r="269" spans="1:40">
      <c r="A269" s="32"/>
      <c r="B269" s="31"/>
      <c r="C269" s="31"/>
      <c r="D269" s="31"/>
      <c r="E269" s="31"/>
      <c r="F269" s="31"/>
      <c r="G269" s="31"/>
      <c r="H269" s="31"/>
      <c r="I269" s="31"/>
      <c r="J269" s="31"/>
      <c r="K269" s="30"/>
      <c r="L269" s="30"/>
      <c r="M269" s="30"/>
      <c r="N269" s="30"/>
      <c r="O269" s="30"/>
      <c r="P269" s="30"/>
      <c r="Q269" s="30"/>
      <c r="R269" s="30"/>
      <c r="S269" s="30"/>
      <c r="T269" s="30"/>
      <c r="U269" s="30"/>
      <c r="V269" s="30"/>
      <c r="W269" s="30"/>
      <c r="X269" s="30"/>
      <c r="Y269" s="30"/>
      <c r="Z269" s="30"/>
      <c r="AA269" s="30"/>
      <c r="AB269" s="30"/>
      <c r="AC269" s="30"/>
      <c r="AD269" s="30"/>
      <c r="AE269" s="30"/>
      <c r="AF269" s="33"/>
      <c r="AG269" s="33"/>
      <c r="AH269" s="33"/>
      <c r="AL269" s="6">
        <f t="shared" si="34"/>
        <v>0</v>
      </c>
      <c r="AM269" s="6">
        <f t="shared" si="35"/>
        <v>0</v>
      </c>
      <c r="AN269" s="6">
        <f t="shared" si="36"/>
        <v>0</v>
      </c>
    </row>
    <row r="270" spans="1:40">
      <c r="A270" s="32"/>
      <c r="B270" s="31"/>
      <c r="C270" s="31"/>
      <c r="D270" s="31"/>
      <c r="E270" s="31"/>
      <c r="F270" s="31"/>
      <c r="G270" s="31"/>
      <c r="H270" s="31"/>
      <c r="I270" s="31"/>
      <c r="J270" s="31"/>
      <c r="K270" s="30"/>
      <c r="L270" s="30"/>
      <c r="M270" s="30"/>
      <c r="N270" s="30"/>
      <c r="O270" s="30"/>
      <c r="P270" s="30"/>
      <c r="Q270" s="30"/>
      <c r="R270" s="30"/>
      <c r="S270" s="30"/>
      <c r="T270" s="30"/>
      <c r="U270" s="30"/>
      <c r="V270" s="30"/>
      <c r="W270" s="30"/>
      <c r="X270" s="30"/>
      <c r="Y270" s="30"/>
      <c r="Z270" s="30"/>
      <c r="AA270" s="30"/>
      <c r="AB270" s="30"/>
      <c r="AC270" s="30"/>
      <c r="AD270" s="30"/>
      <c r="AE270" s="30"/>
      <c r="AF270" s="33"/>
      <c r="AG270" s="33"/>
      <c r="AH270" s="33"/>
      <c r="AL270" s="6">
        <f t="shared" si="34"/>
        <v>0</v>
      </c>
      <c r="AM270" s="6">
        <f t="shared" si="35"/>
        <v>0</v>
      </c>
      <c r="AN270" s="6">
        <f t="shared" si="36"/>
        <v>0</v>
      </c>
    </row>
    <row r="271" spans="1:40">
      <c r="A271" s="32"/>
      <c r="B271" s="31"/>
      <c r="C271" s="31"/>
      <c r="D271" s="31"/>
      <c r="E271" s="31"/>
      <c r="F271" s="31"/>
      <c r="G271" s="31"/>
      <c r="H271" s="31"/>
      <c r="I271" s="31"/>
      <c r="J271" s="31"/>
      <c r="K271" s="30"/>
      <c r="L271" s="30"/>
      <c r="M271" s="30"/>
      <c r="N271" s="30"/>
      <c r="O271" s="30"/>
      <c r="P271" s="30"/>
      <c r="Q271" s="30"/>
      <c r="R271" s="30"/>
      <c r="S271" s="30"/>
      <c r="T271" s="30"/>
      <c r="U271" s="30"/>
      <c r="V271" s="30"/>
      <c r="W271" s="30"/>
      <c r="X271" s="30"/>
      <c r="Y271" s="30"/>
      <c r="Z271" s="30"/>
      <c r="AA271" s="30"/>
      <c r="AB271" s="30"/>
      <c r="AC271" s="30"/>
      <c r="AD271" s="30"/>
      <c r="AE271" s="30"/>
      <c r="AF271" s="33"/>
      <c r="AG271" s="33"/>
      <c r="AH271" s="33"/>
      <c r="AL271" s="6">
        <f t="shared" si="34"/>
        <v>0</v>
      </c>
      <c r="AM271" s="6">
        <f t="shared" si="35"/>
        <v>0</v>
      </c>
      <c r="AN271" s="6">
        <f t="shared" si="36"/>
        <v>0</v>
      </c>
    </row>
    <row r="272" spans="1:40">
      <c r="A272" s="32"/>
      <c r="B272" s="31"/>
      <c r="C272" s="31"/>
      <c r="D272" s="31"/>
      <c r="E272" s="31"/>
      <c r="F272" s="31"/>
      <c r="G272" s="31"/>
      <c r="H272" s="31"/>
      <c r="I272" s="31"/>
      <c r="J272" s="31"/>
      <c r="K272" s="30"/>
      <c r="L272" s="30"/>
      <c r="M272" s="30"/>
      <c r="N272" s="30"/>
      <c r="O272" s="30"/>
      <c r="P272" s="30"/>
      <c r="Q272" s="30"/>
      <c r="R272" s="30"/>
      <c r="S272" s="30"/>
      <c r="T272" s="30"/>
      <c r="U272" s="30"/>
      <c r="V272" s="30"/>
      <c r="W272" s="30"/>
      <c r="X272" s="30"/>
      <c r="Y272" s="30"/>
      <c r="Z272" s="30"/>
      <c r="AA272" s="30"/>
      <c r="AB272" s="30"/>
      <c r="AC272" s="30"/>
      <c r="AD272" s="30"/>
      <c r="AE272" s="30"/>
      <c r="AF272" s="33"/>
      <c r="AG272" s="33"/>
      <c r="AH272" s="33"/>
      <c r="AL272" s="6">
        <f t="shared" si="34"/>
        <v>0</v>
      </c>
      <c r="AM272" s="6">
        <f t="shared" si="35"/>
        <v>0</v>
      </c>
      <c r="AN272" s="6">
        <f t="shared" si="36"/>
        <v>0</v>
      </c>
    </row>
    <row r="273" spans="1:40">
      <c r="A273" s="32"/>
      <c r="B273" s="31"/>
      <c r="C273" s="31"/>
      <c r="D273" s="31"/>
      <c r="E273" s="31"/>
      <c r="F273" s="31"/>
      <c r="G273" s="31"/>
      <c r="H273" s="31"/>
      <c r="I273" s="31"/>
      <c r="J273" s="31"/>
      <c r="K273" s="30"/>
      <c r="L273" s="30"/>
      <c r="M273" s="30"/>
      <c r="N273" s="30"/>
      <c r="O273" s="30"/>
      <c r="P273" s="30"/>
      <c r="Q273" s="30"/>
      <c r="R273" s="30"/>
      <c r="S273" s="30"/>
      <c r="T273" s="30"/>
      <c r="U273" s="30"/>
      <c r="V273" s="30"/>
      <c r="W273" s="30"/>
      <c r="X273" s="30"/>
      <c r="Y273" s="30"/>
      <c r="Z273" s="30"/>
      <c r="AA273" s="30"/>
      <c r="AB273" s="30"/>
      <c r="AC273" s="30"/>
      <c r="AD273" s="30"/>
      <c r="AE273" s="30"/>
      <c r="AF273" s="33"/>
      <c r="AG273" s="33"/>
      <c r="AH273" s="33"/>
      <c r="AL273" s="6">
        <f t="shared" si="34"/>
        <v>0</v>
      </c>
      <c r="AM273" s="6">
        <f t="shared" si="35"/>
        <v>0</v>
      </c>
      <c r="AN273" s="6">
        <f t="shared" si="36"/>
        <v>0</v>
      </c>
    </row>
    <row r="274" spans="1:40">
      <c r="A274" s="32"/>
      <c r="B274" s="31"/>
      <c r="C274" s="31"/>
      <c r="D274" s="31"/>
      <c r="E274" s="31"/>
      <c r="F274" s="31"/>
      <c r="G274" s="31"/>
      <c r="H274" s="31"/>
      <c r="I274" s="31"/>
      <c r="J274" s="31"/>
      <c r="K274" s="30"/>
      <c r="L274" s="30"/>
      <c r="M274" s="30"/>
      <c r="N274" s="30"/>
      <c r="O274" s="30"/>
      <c r="P274" s="30"/>
      <c r="Q274" s="30"/>
      <c r="R274" s="30"/>
      <c r="S274" s="30"/>
      <c r="T274" s="30"/>
      <c r="U274" s="30"/>
      <c r="V274" s="30"/>
      <c r="W274" s="30"/>
      <c r="X274" s="30"/>
      <c r="Y274" s="30"/>
      <c r="Z274" s="30"/>
      <c r="AA274" s="30"/>
      <c r="AB274" s="30"/>
      <c r="AC274" s="30"/>
      <c r="AD274" s="30"/>
      <c r="AE274" s="30"/>
      <c r="AF274" s="33"/>
      <c r="AG274" s="33"/>
      <c r="AH274" s="33"/>
      <c r="AL274" s="6">
        <f t="shared" si="34"/>
        <v>0</v>
      </c>
      <c r="AM274" s="6">
        <f t="shared" si="35"/>
        <v>0</v>
      </c>
      <c r="AN274" s="6">
        <f t="shared" si="36"/>
        <v>0</v>
      </c>
    </row>
    <row r="275" spans="1:40">
      <c r="A275" s="32"/>
      <c r="B275" s="31"/>
      <c r="C275" s="31"/>
      <c r="D275" s="31"/>
      <c r="E275" s="31"/>
      <c r="F275" s="31"/>
      <c r="G275" s="31"/>
      <c r="H275" s="31"/>
      <c r="I275" s="31"/>
      <c r="J275" s="31"/>
      <c r="K275" s="30"/>
      <c r="L275" s="30"/>
      <c r="M275" s="30"/>
      <c r="N275" s="30"/>
      <c r="O275" s="30"/>
      <c r="P275" s="30"/>
      <c r="Q275" s="30"/>
      <c r="R275" s="30"/>
      <c r="S275" s="30"/>
      <c r="T275" s="30"/>
      <c r="U275" s="30"/>
      <c r="V275" s="30"/>
      <c r="W275" s="30"/>
      <c r="X275" s="30"/>
      <c r="Y275" s="30"/>
      <c r="Z275" s="30"/>
      <c r="AA275" s="30"/>
      <c r="AB275" s="30"/>
      <c r="AC275" s="30"/>
      <c r="AD275" s="30"/>
      <c r="AE275" s="30"/>
      <c r="AF275" s="33"/>
      <c r="AG275" s="33"/>
      <c r="AH275" s="33"/>
      <c r="AL275" s="6">
        <f t="shared" si="34"/>
        <v>0</v>
      </c>
      <c r="AM275" s="6">
        <f t="shared" si="35"/>
        <v>0</v>
      </c>
      <c r="AN275" s="6">
        <f t="shared" si="36"/>
        <v>0</v>
      </c>
    </row>
    <row r="276" spans="1:40">
      <c r="A276" s="32"/>
      <c r="B276" s="31"/>
      <c r="C276" s="31"/>
      <c r="D276" s="31"/>
      <c r="E276" s="31"/>
      <c r="F276" s="31"/>
      <c r="G276" s="31"/>
      <c r="H276" s="31"/>
      <c r="I276" s="31"/>
      <c r="J276" s="31"/>
      <c r="K276" s="30"/>
      <c r="L276" s="30"/>
      <c r="M276" s="30"/>
      <c r="N276" s="30"/>
      <c r="O276" s="30"/>
      <c r="P276" s="30"/>
      <c r="Q276" s="30"/>
      <c r="R276" s="30"/>
      <c r="S276" s="30"/>
      <c r="T276" s="30"/>
      <c r="U276" s="30"/>
      <c r="V276" s="30"/>
      <c r="W276" s="30"/>
      <c r="X276" s="30"/>
      <c r="Y276" s="30"/>
      <c r="Z276" s="30"/>
      <c r="AA276" s="30"/>
      <c r="AB276" s="30"/>
      <c r="AC276" s="30"/>
      <c r="AD276" s="30"/>
      <c r="AE276" s="30"/>
      <c r="AF276" s="33"/>
      <c r="AG276" s="33"/>
      <c r="AH276" s="33"/>
      <c r="AL276" s="6">
        <f t="shared" si="34"/>
        <v>0</v>
      </c>
      <c r="AM276" s="6">
        <f t="shared" si="35"/>
        <v>0</v>
      </c>
      <c r="AN276" s="6">
        <f t="shared" si="36"/>
        <v>0</v>
      </c>
    </row>
    <row r="277" spans="1:40">
      <c r="A277" s="32"/>
      <c r="B277" s="31"/>
      <c r="C277" s="31"/>
      <c r="D277" s="31"/>
      <c r="E277" s="31"/>
      <c r="F277" s="31"/>
      <c r="G277" s="31"/>
      <c r="H277" s="31"/>
      <c r="I277" s="31"/>
      <c r="J277" s="31"/>
      <c r="K277" s="30"/>
      <c r="L277" s="30"/>
      <c r="M277" s="30"/>
      <c r="N277" s="30"/>
      <c r="O277" s="30"/>
      <c r="P277" s="30"/>
      <c r="Q277" s="30"/>
      <c r="R277" s="30"/>
      <c r="S277" s="30"/>
      <c r="T277" s="30"/>
      <c r="U277" s="30"/>
      <c r="V277" s="30"/>
      <c r="W277" s="30"/>
      <c r="X277" s="30"/>
      <c r="Y277" s="30"/>
      <c r="Z277" s="30"/>
      <c r="AA277" s="30"/>
      <c r="AB277" s="30"/>
      <c r="AC277" s="30"/>
      <c r="AD277" s="30"/>
      <c r="AE277" s="30"/>
      <c r="AF277" s="33"/>
      <c r="AG277" s="33"/>
      <c r="AH277" s="33"/>
      <c r="AL277" s="6">
        <f t="shared" si="34"/>
        <v>0</v>
      </c>
      <c r="AM277" s="6">
        <f t="shared" si="35"/>
        <v>0</v>
      </c>
      <c r="AN277" s="6">
        <f t="shared" si="36"/>
        <v>0</v>
      </c>
    </row>
    <row r="278" spans="1:40">
      <c r="A278" s="32"/>
      <c r="B278" s="31"/>
      <c r="C278" s="31"/>
      <c r="D278" s="31"/>
      <c r="E278" s="31"/>
      <c r="F278" s="31"/>
      <c r="G278" s="31"/>
      <c r="H278" s="31"/>
      <c r="I278" s="31"/>
      <c r="J278" s="31"/>
      <c r="K278" s="30"/>
      <c r="L278" s="30"/>
      <c r="M278" s="30"/>
      <c r="N278" s="30"/>
      <c r="O278" s="30"/>
      <c r="P278" s="30"/>
      <c r="Q278" s="30"/>
      <c r="R278" s="30"/>
      <c r="S278" s="30"/>
      <c r="T278" s="30"/>
      <c r="U278" s="30"/>
      <c r="V278" s="30"/>
      <c r="W278" s="30"/>
      <c r="X278" s="30"/>
      <c r="Y278" s="30"/>
      <c r="Z278" s="30"/>
      <c r="AA278" s="30"/>
      <c r="AB278" s="30"/>
      <c r="AC278" s="30"/>
      <c r="AD278" s="30"/>
      <c r="AE278" s="30"/>
      <c r="AF278" s="33"/>
      <c r="AG278" s="33"/>
      <c r="AH278" s="33"/>
      <c r="AL278" s="6">
        <f t="shared" si="34"/>
        <v>0</v>
      </c>
      <c r="AM278" s="6">
        <f t="shared" si="35"/>
        <v>0</v>
      </c>
      <c r="AN278" s="6">
        <f t="shared" si="36"/>
        <v>0</v>
      </c>
    </row>
    <row r="279" spans="1:40">
      <c r="A279" s="32"/>
      <c r="B279" s="31"/>
      <c r="C279" s="31"/>
      <c r="D279" s="31"/>
      <c r="E279" s="31"/>
      <c r="F279" s="31"/>
      <c r="G279" s="31"/>
      <c r="H279" s="31"/>
      <c r="I279" s="31"/>
      <c r="J279" s="31"/>
      <c r="K279" s="30"/>
      <c r="L279" s="30"/>
      <c r="M279" s="30"/>
      <c r="N279" s="30"/>
      <c r="O279" s="30"/>
      <c r="P279" s="30"/>
      <c r="Q279" s="30"/>
      <c r="R279" s="30"/>
      <c r="S279" s="30"/>
      <c r="T279" s="30"/>
      <c r="U279" s="30"/>
      <c r="V279" s="30"/>
      <c r="W279" s="30"/>
      <c r="X279" s="30"/>
      <c r="Y279" s="30"/>
      <c r="Z279" s="30"/>
      <c r="AA279" s="30"/>
      <c r="AB279" s="30"/>
      <c r="AC279" s="30"/>
      <c r="AD279" s="30"/>
      <c r="AE279" s="30"/>
      <c r="AF279" s="33"/>
      <c r="AG279" s="33"/>
      <c r="AH279" s="33"/>
      <c r="AL279" s="6">
        <f t="shared" si="34"/>
        <v>0</v>
      </c>
      <c r="AM279" s="6">
        <f t="shared" si="35"/>
        <v>0</v>
      </c>
      <c r="AN279" s="6">
        <f t="shared" si="36"/>
        <v>0</v>
      </c>
    </row>
    <row r="280" spans="1:40">
      <c r="A280" s="32"/>
      <c r="B280" s="31"/>
      <c r="C280" s="31"/>
      <c r="D280" s="31"/>
      <c r="E280" s="31"/>
      <c r="F280" s="31"/>
      <c r="G280" s="31"/>
      <c r="H280" s="31"/>
      <c r="I280" s="31"/>
      <c r="J280" s="31"/>
      <c r="K280" s="30"/>
      <c r="L280" s="30"/>
      <c r="M280" s="30"/>
      <c r="N280" s="30"/>
      <c r="O280" s="30"/>
      <c r="P280" s="30"/>
      <c r="Q280" s="30"/>
      <c r="R280" s="30"/>
      <c r="S280" s="30"/>
      <c r="T280" s="30"/>
      <c r="U280" s="30"/>
      <c r="V280" s="30"/>
      <c r="W280" s="30"/>
      <c r="X280" s="30"/>
      <c r="Y280" s="30"/>
      <c r="Z280" s="30"/>
      <c r="AA280" s="30"/>
      <c r="AB280" s="30"/>
      <c r="AC280" s="30"/>
      <c r="AD280" s="30"/>
      <c r="AE280" s="30"/>
      <c r="AF280" s="33"/>
      <c r="AG280" s="33"/>
      <c r="AH280" s="33"/>
      <c r="AL280" s="6">
        <f t="shared" si="34"/>
        <v>0</v>
      </c>
      <c r="AM280" s="6">
        <f t="shared" si="35"/>
        <v>0</v>
      </c>
      <c r="AN280" s="6">
        <f t="shared" si="36"/>
        <v>0</v>
      </c>
    </row>
    <row r="281" spans="1:40">
      <c r="A281" s="32"/>
      <c r="B281" s="31"/>
      <c r="C281" s="31"/>
      <c r="D281" s="31"/>
      <c r="E281" s="31"/>
      <c r="F281" s="31"/>
      <c r="G281" s="31"/>
      <c r="H281" s="31"/>
      <c r="I281" s="31"/>
      <c r="J281" s="31"/>
      <c r="K281" s="30"/>
      <c r="L281" s="30"/>
      <c r="M281" s="30"/>
      <c r="N281" s="30"/>
      <c r="O281" s="30"/>
      <c r="P281" s="30"/>
      <c r="Q281" s="30"/>
      <c r="R281" s="30"/>
      <c r="S281" s="30"/>
      <c r="T281" s="30"/>
      <c r="U281" s="30"/>
      <c r="V281" s="30"/>
      <c r="W281" s="30"/>
      <c r="X281" s="30"/>
      <c r="Y281" s="30"/>
      <c r="Z281" s="30"/>
      <c r="AA281" s="30"/>
      <c r="AB281" s="30"/>
      <c r="AC281" s="30"/>
      <c r="AD281" s="30"/>
      <c r="AE281" s="30"/>
      <c r="AF281" s="33"/>
      <c r="AG281" s="33"/>
      <c r="AH281" s="33"/>
      <c r="AL281" s="6">
        <f t="shared" si="34"/>
        <v>0</v>
      </c>
      <c r="AM281" s="6">
        <f t="shared" si="35"/>
        <v>0</v>
      </c>
      <c r="AN281" s="6">
        <f t="shared" si="36"/>
        <v>0</v>
      </c>
    </row>
    <row r="282" spans="1:40">
      <c r="A282" s="32"/>
      <c r="B282" s="31"/>
      <c r="C282" s="31"/>
      <c r="D282" s="31"/>
      <c r="E282" s="31"/>
      <c r="F282" s="31"/>
      <c r="G282" s="31"/>
      <c r="H282" s="31"/>
      <c r="I282" s="31"/>
      <c r="J282" s="31"/>
      <c r="K282" s="30"/>
      <c r="L282" s="30"/>
      <c r="M282" s="30"/>
      <c r="N282" s="30"/>
      <c r="O282" s="30"/>
      <c r="P282" s="30"/>
      <c r="Q282" s="30"/>
      <c r="R282" s="30"/>
      <c r="S282" s="30"/>
      <c r="T282" s="30"/>
      <c r="U282" s="30"/>
      <c r="V282" s="30"/>
      <c r="W282" s="30"/>
      <c r="X282" s="30"/>
      <c r="Y282" s="30"/>
      <c r="Z282" s="30"/>
      <c r="AA282" s="30"/>
      <c r="AB282" s="30"/>
      <c r="AC282" s="30"/>
      <c r="AD282" s="30"/>
      <c r="AE282" s="30"/>
      <c r="AF282" s="33"/>
      <c r="AG282" s="33"/>
      <c r="AH282" s="33"/>
      <c r="AL282" s="6">
        <f t="shared" si="34"/>
        <v>0</v>
      </c>
      <c r="AM282" s="6">
        <f t="shared" si="35"/>
        <v>0</v>
      </c>
      <c r="AN282" s="6">
        <f t="shared" si="36"/>
        <v>0</v>
      </c>
    </row>
    <row r="283" spans="1:40">
      <c r="A283" s="32"/>
      <c r="B283" s="31"/>
      <c r="C283" s="31"/>
      <c r="D283" s="31"/>
      <c r="E283" s="31"/>
      <c r="F283" s="31"/>
      <c r="G283" s="31"/>
      <c r="H283" s="31"/>
      <c r="I283" s="31"/>
      <c r="J283" s="31"/>
      <c r="K283" s="30"/>
      <c r="L283" s="30"/>
      <c r="M283" s="30"/>
      <c r="N283" s="30"/>
      <c r="O283" s="30"/>
      <c r="P283" s="30"/>
      <c r="Q283" s="30"/>
      <c r="R283" s="30"/>
      <c r="S283" s="30"/>
      <c r="T283" s="30"/>
      <c r="U283" s="30"/>
      <c r="V283" s="30"/>
      <c r="W283" s="30"/>
      <c r="X283" s="30"/>
      <c r="Y283" s="30"/>
      <c r="Z283" s="30"/>
      <c r="AA283" s="30"/>
      <c r="AB283" s="30"/>
      <c r="AC283" s="30"/>
      <c r="AD283" s="30"/>
      <c r="AE283" s="30"/>
      <c r="AF283" s="33"/>
      <c r="AG283" s="33"/>
      <c r="AH283" s="33"/>
      <c r="AL283" s="6">
        <f t="shared" si="34"/>
        <v>0</v>
      </c>
      <c r="AM283" s="6">
        <f t="shared" si="35"/>
        <v>0</v>
      </c>
      <c r="AN283" s="6">
        <f t="shared" si="36"/>
        <v>0</v>
      </c>
    </row>
    <row r="284" spans="1:40">
      <c r="A284" s="32"/>
      <c r="B284" s="31"/>
      <c r="C284" s="31"/>
      <c r="D284" s="31"/>
      <c r="E284" s="31"/>
      <c r="F284" s="31"/>
      <c r="G284" s="31"/>
      <c r="H284" s="31"/>
      <c r="I284" s="31"/>
      <c r="J284" s="31"/>
      <c r="K284" s="30"/>
      <c r="L284" s="30"/>
      <c r="M284" s="30"/>
      <c r="N284" s="30"/>
      <c r="O284" s="30"/>
      <c r="P284" s="30"/>
      <c r="Q284" s="30"/>
      <c r="R284" s="30"/>
      <c r="S284" s="30"/>
      <c r="T284" s="30"/>
      <c r="U284" s="30"/>
      <c r="V284" s="30"/>
      <c r="W284" s="30"/>
      <c r="X284" s="30"/>
      <c r="Y284" s="30"/>
      <c r="Z284" s="30"/>
      <c r="AA284" s="30"/>
      <c r="AB284" s="30"/>
      <c r="AC284" s="30"/>
      <c r="AD284" s="30"/>
      <c r="AE284" s="30"/>
      <c r="AF284" s="33"/>
      <c r="AG284" s="33"/>
      <c r="AH284" s="33"/>
      <c r="AL284" s="6">
        <f t="shared" si="34"/>
        <v>0</v>
      </c>
      <c r="AM284" s="6">
        <f t="shared" si="35"/>
        <v>0</v>
      </c>
      <c r="AN284" s="6">
        <f t="shared" si="36"/>
        <v>0</v>
      </c>
    </row>
    <row r="285" spans="1:40">
      <c r="A285" s="32"/>
      <c r="B285" s="31"/>
      <c r="C285" s="31"/>
      <c r="D285" s="31"/>
      <c r="E285" s="31"/>
      <c r="F285" s="31"/>
      <c r="G285" s="31"/>
      <c r="H285" s="31"/>
      <c r="I285" s="31"/>
      <c r="J285" s="31"/>
      <c r="K285" s="30"/>
      <c r="L285" s="30"/>
      <c r="M285" s="30"/>
      <c r="N285" s="30"/>
      <c r="O285" s="30"/>
      <c r="P285" s="30"/>
      <c r="Q285" s="30"/>
      <c r="R285" s="30"/>
      <c r="S285" s="30"/>
      <c r="T285" s="30"/>
      <c r="U285" s="30"/>
      <c r="V285" s="30"/>
      <c r="W285" s="30"/>
      <c r="X285" s="30"/>
      <c r="Y285" s="30"/>
      <c r="Z285" s="30"/>
      <c r="AA285" s="30"/>
      <c r="AB285" s="30"/>
      <c r="AC285" s="30"/>
      <c r="AD285" s="30"/>
      <c r="AE285" s="30"/>
      <c r="AF285" s="33"/>
      <c r="AG285" s="33"/>
      <c r="AH285" s="33"/>
      <c r="AL285" s="6">
        <f t="shared" si="34"/>
        <v>0</v>
      </c>
      <c r="AM285" s="6">
        <f t="shared" si="35"/>
        <v>0</v>
      </c>
      <c r="AN285" s="6">
        <f t="shared" si="36"/>
        <v>0</v>
      </c>
    </row>
    <row r="286" spans="1:40">
      <c r="A286" s="32"/>
      <c r="B286" s="31"/>
      <c r="C286" s="31"/>
      <c r="D286" s="31"/>
      <c r="E286" s="31"/>
      <c r="F286" s="31"/>
      <c r="G286" s="31"/>
      <c r="H286" s="31"/>
      <c r="I286" s="31"/>
      <c r="J286" s="31"/>
      <c r="K286" s="30"/>
      <c r="L286" s="30"/>
      <c r="M286" s="30"/>
      <c r="N286" s="30"/>
      <c r="O286" s="30"/>
      <c r="P286" s="30"/>
      <c r="Q286" s="30"/>
      <c r="R286" s="30"/>
      <c r="S286" s="30"/>
      <c r="T286" s="30"/>
      <c r="U286" s="30"/>
      <c r="V286" s="30"/>
      <c r="W286" s="30"/>
      <c r="X286" s="30"/>
      <c r="Y286" s="30"/>
      <c r="Z286" s="30"/>
      <c r="AA286" s="30"/>
      <c r="AB286" s="30"/>
      <c r="AC286" s="30"/>
      <c r="AD286" s="30"/>
      <c r="AE286" s="30"/>
      <c r="AF286" s="33"/>
      <c r="AG286" s="33"/>
      <c r="AH286" s="33"/>
      <c r="AL286" s="6">
        <f t="shared" si="34"/>
        <v>0</v>
      </c>
      <c r="AM286" s="6">
        <f t="shared" si="35"/>
        <v>0</v>
      </c>
      <c r="AN286" s="6">
        <f t="shared" si="36"/>
        <v>0</v>
      </c>
    </row>
    <row r="287" spans="1:40">
      <c r="A287" s="32"/>
      <c r="B287" s="31"/>
      <c r="C287" s="31"/>
      <c r="D287" s="31"/>
      <c r="E287" s="31"/>
      <c r="F287" s="31"/>
      <c r="G287" s="31"/>
      <c r="H287" s="31"/>
      <c r="I287" s="31"/>
      <c r="J287" s="31"/>
      <c r="K287" s="30"/>
      <c r="L287" s="30"/>
      <c r="M287" s="30"/>
      <c r="N287" s="30"/>
      <c r="O287" s="30"/>
      <c r="P287" s="30"/>
      <c r="Q287" s="30"/>
      <c r="R287" s="30"/>
      <c r="S287" s="30"/>
      <c r="T287" s="30"/>
      <c r="U287" s="30"/>
      <c r="V287" s="30"/>
      <c r="W287" s="30"/>
      <c r="X287" s="30"/>
      <c r="Y287" s="30"/>
      <c r="Z287" s="30"/>
      <c r="AA287" s="30"/>
      <c r="AB287" s="30"/>
      <c r="AC287" s="30"/>
      <c r="AD287" s="30"/>
      <c r="AE287" s="30"/>
      <c r="AF287" s="33"/>
      <c r="AG287" s="33"/>
      <c r="AH287" s="33"/>
      <c r="AL287" s="6">
        <f t="shared" si="34"/>
        <v>0</v>
      </c>
      <c r="AM287" s="6">
        <f t="shared" si="35"/>
        <v>0</v>
      </c>
      <c r="AN287" s="6">
        <f t="shared" si="36"/>
        <v>0</v>
      </c>
    </row>
    <row r="288" spans="1:40">
      <c r="A288" s="32"/>
      <c r="B288" s="31"/>
      <c r="C288" s="31"/>
      <c r="D288" s="31"/>
      <c r="E288" s="31"/>
      <c r="F288" s="31"/>
      <c r="G288" s="31"/>
      <c r="H288" s="31"/>
      <c r="I288" s="31"/>
      <c r="J288" s="31"/>
      <c r="K288" s="30"/>
      <c r="L288" s="30"/>
      <c r="M288" s="30"/>
      <c r="N288" s="30"/>
      <c r="O288" s="30"/>
      <c r="P288" s="30"/>
      <c r="Q288" s="30"/>
      <c r="R288" s="30"/>
      <c r="S288" s="30"/>
      <c r="T288" s="30"/>
      <c r="U288" s="30"/>
      <c r="V288" s="30"/>
      <c r="W288" s="30"/>
      <c r="X288" s="30"/>
      <c r="Y288" s="30"/>
      <c r="Z288" s="30"/>
      <c r="AA288" s="30"/>
      <c r="AB288" s="30"/>
      <c r="AC288" s="30"/>
      <c r="AD288" s="30"/>
      <c r="AE288" s="30"/>
      <c r="AF288" s="33"/>
      <c r="AG288" s="33"/>
      <c r="AH288" s="33"/>
      <c r="AL288" s="6">
        <f t="shared" si="34"/>
        <v>0</v>
      </c>
      <c r="AM288" s="6">
        <f t="shared" si="35"/>
        <v>0</v>
      </c>
      <c r="AN288" s="6">
        <f t="shared" si="36"/>
        <v>0</v>
      </c>
    </row>
    <row r="289" spans="1:40">
      <c r="A289" s="32"/>
      <c r="B289" s="31"/>
      <c r="C289" s="31"/>
      <c r="D289" s="31"/>
      <c r="E289" s="31"/>
      <c r="F289" s="31"/>
      <c r="G289" s="31"/>
      <c r="H289" s="31"/>
      <c r="I289" s="31"/>
      <c r="J289" s="31"/>
      <c r="K289" s="30"/>
      <c r="L289" s="30"/>
      <c r="M289" s="30"/>
      <c r="N289" s="30"/>
      <c r="O289" s="30"/>
      <c r="P289" s="30"/>
      <c r="Q289" s="30"/>
      <c r="R289" s="30"/>
      <c r="S289" s="30"/>
      <c r="T289" s="30"/>
      <c r="U289" s="30"/>
      <c r="V289" s="30"/>
      <c r="W289" s="30"/>
      <c r="X289" s="30"/>
      <c r="Y289" s="30"/>
      <c r="Z289" s="30"/>
      <c r="AA289" s="30"/>
      <c r="AB289" s="30"/>
      <c r="AC289" s="30"/>
      <c r="AD289" s="30"/>
      <c r="AE289" s="30"/>
      <c r="AF289" s="33"/>
      <c r="AG289" s="33"/>
      <c r="AH289" s="33"/>
      <c r="AL289" s="6">
        <f t="shared" si="34"/>
        <v>0</v>
      </c>
      <c r="AM289" s="6">
        <f t="shared" si="35"/>
        <v>0</v>
      </c>
      <c r="AN289" s="6">
        <f t="shared" si="36"/>
        <v>0</v>
      </c>
    </row>
    <row r="290" spans="1:40">
      <c r="A290" s="32"/>
      <c r="B290" s="31"/>
      <c r="C290" s="31"/>
      <c r="D290" s="31"/>
      <c r="E290" s="31"/>
      <c r="F290" s="31"/>
      <c r="G290" s="31"/>
      <c r="H290" s="31"/>
      <c r="I290" s="31"/>
      <c r="J290" s="31"/>
      <c r="K290" s="30"/>
      <c r="L290" s="30"/>
      <c r="M290" s="30"/>
      <c r="N290" s="30"/>
      <c r="O290" s="30"/>
      <c r="P290" s="30"/>
      <c r="Q290" s="30"/>
      <c r="R290" s="30"/>
      <c r="S290" s="30"/>
      <c r="T290" s="30"/>
      <c r="U290" s="30"/>
      <c r="V290" s="30"/>
      <c r="W290" s="30"/>
      <c r="X290" s="30"/>
      <c r="Y290" s="30"/>
      <c r="Z290" s="30"/>
      <c r="AA290" s="30"/>
      <c r="AB290" s="30"/>
      <c r="AC290" s="30"/>
      <c r="AD290" s="30"/>
      <c r="AE290" s="30"/>
      <c r="AF290" s="33"/>
      <c r="AG290" s="33"/>
      <c r="AH290" s="33"/>
      <c r="AL290" s="6">
        <f t="shared" si="34"/>
        <v>0</v>
      </c>
      <c r="AM290" s="6">
        <f t="shared" si="35"/>
        <v>0</v>
      </c>
      <c r="AN290" s="6">
        <f t="shared" si="36"/>
        <v>0</v>
      </c>
    </row>
    <row r="291" spans="1:40">
      <c r="A291" s="32"/>
      <c r="B291" s="31"/>
      <c r="C291" s="31"/>
      <c r="D291" s="31"/>
      <c r="E291" s="31"/>
      <c r="F291" s="31"/>
      <c r="G291" s="31"/>
      <c r="H291" s="31"/>
      <c r="I291" s="31"/>
      <c r="J291" s="31"/>
      <c r="K291" s="30"/>
      <c r="L291" s="30"/>
      <c r="M291" s="30"/>
      <c r="N291" s="30"/>
      <c r="O291" s="30"/>
      <c r="P291" s="30"/>
      <c r="Q291" s="30"/>
      <c r="R291" s="30"/>
      <c r="S291" s="30"/>
      <c r="T291" s="30"/>
      <c r="U291" s="30"/>
      <c r="V291" s="30"/>
      <c r="W291" s="30"/>
      <c r="X291" s="30"/>
      <c r="Y291" s="30"/>
      <c r="Z291" s="30"/>
      <c r="AA291" s="30"/>
      <c r="AB291" s="30"/>
      <c r="AC291" s="30"/>
      <c r="AD291" s="30"/>
      <c r="AE291" s="30"/>
      <c r="AF291" s="33"/>
      <c r="AG291" s="33"/>
      <c r="AH291" s="33"/>
      <c r="AL291" s="6">
        <f t="shared" si="34"/>
        <v>0</v>
      </c>
      <c r="AM291" s="6">
        <f t="shared" si="35"/>
        <v>0</v>
      </c>
      <c r="AN291" s="6">
        <f t="shared" si="36"/>
        <v>0</v>
      </c>
    </row>
    <row r="292" spans="1:40">
      <c r="A292" s="32"/>
      <c r="B292" s="31"/>
      <c r="C292" s="31"/>
      <c r="D292" s="31"/>
      <c r="E292" s="31"/>
      <c r="F292" s="31"/>
      <c r="G292" s="31"/>
      <c r="H292" s="31"/>
      <c r="I292" s="31"/>
      <c r="J292" s="31"/>
      <c r="K292" s="30"/>
      <c r="L292" s="30"/>
      <c r="M292" s="30"/>
      <c r="N292" s="30"/>
      <c r="O292" s="30"/>
      <c r="P292" s="30"/>
      <c r="Q292" s="30"/>
      <c r="R292" s="30"/>
      <c r="S292" s="30"/>
      <c r="T292" s="30"/>
      <c r="U292" s="30"/>
      <c r="V292" s="30"/>
      <c r="W292" s="30"/>
      <c r="X292" s="30"/>
      <c r="Y292" s="30"/>
      <c r="Z292" s="30"/>
      <c r="AA292" s="30"/>
      <c r="AB292" s="30"/>
      <c r="AC292" s="30"/>
      <c r="AD292" s="30"/>
      <c r="AE292" s="30"/>
      <c r="AF292" s="33"/>
      <c r="AG292" s="33"/>
      <c r="AH292" s="33"/>
      <c r="AL292" s="6">
        <f t="shared" si="34"/>
        <v>0</v>
      </c>
      <c r="AM292" s="6">
        <f t="shared" si="35"/>
        <v>0</v>
      </c>
      <c r="AN292" s="6">
        <f t="shared" si="36"/>
        <v>0</v>
      </c>
    </row>
    <row r="293" spans="1:40">
      <c r="A293" s="32"/>
      <c r="B293" s="31"/>
      <c r="C293" s="31"/>
      <c r="D293" s="31"/>
      <c r="E293" s="31"/>
      <c r="F293" s="31"/>
      <c r="G293" s="31"/>
      <c r="H293" s="31"/>
      <c r="I293" s="31"/>
      <c r="J293" s="31"/>
      <c r="K293" s="30"/>
      <c r="L293" s="30"/>
      <c r="M293" s="30"/>
      <c r="N293" s="30"/>
      <c r="O293" s="30"/>
      <c r="P293" s="30"/>
      <c r="Q293" s="30"/>
      <c r="R293" s="30"/>
      <c r="S293" s="30"/>
      <c r="T293" s="30"/>
      <c r="U293" s="30"/>
      <c r="V293" s="30"/>
      <c r="W293" s="30"/>
      <c r="X293" s="30"/>
      <c r="Y293" s="30"/>
      <c r="Z293" s="30"/>
      <c r="AA293" s="30"/>
      <c r="AB293" s="30"/>
      <c r="AC293" s="30"/>
      <c r="AD293" s="30"/>
      <c r="AE293" s="30"/>
      <c r="AF293" s="33"/>
      <c r="AG293" s="33"/>
      <c r="AH293" s="33"/>
      <c r="AL293" s="6">
        <f t="shared" si="34"/>
        <v>0</v>
      </c>
      <c r="AM293" s="6">
        <f t="shared" si="35"/>
        <v>0</v>
      </c>
      <c r="AN293" s="6">
        <f t="shared" si="36"/>
        <v>0</v>
      </c>
    </row>
    <row r="294" spans="1:40">
      <c r="A294" s="32"/>
      <c r="B294" s="31"/>
      <c r="C294" s="31"/>
      <c r="D294" s="31"/>
      <c r="E294" s="31"/>
      <c r="F294" s="31"/>
      <c r="G294" s="31"/>
      <c r="H294" s="31"/>
      <c r="I294" s="31"/>
      <c r="J294" s="31"/>
      <c r="K294" s="30"/>
      <c r="L294" s="30"/>
      <c r="M294" s="30"/>
      <c r="N294" s="30"/>
      <c r="O294" s="30"/>
      <c r="P294" s="30"/>
      <c r="Q294" s="30"/>
      <c r="R294" s="30"/>
      <c r="S294" s="30"/>
      <c r="T294" s="30"/>
      <c r="U294" s="30"/>
      <c r="V294" s="30"/>
      <c r="W294" s="30"/>
      <c r="X294" s="30"/>
      <c r="Y294" s="30"/>
      <c r="Z294" s="30"/>
      <c r="AA294" s="30"/>
      <c r="AB294" s="30"/>
      <c r="AC294" s="30"/>
      <c r="AD294" s="30"/>
      <c r="AE294" s="30"/>
      <c r="AF294" s="33"/>
      <c r="AG294" s="33"/>
      <c r="AH294" s="33"/>
      <c r="AL294" s="6">
        <f t="shared" si="34"/>
        <v>0</v>
      </c>
      <c r="AM294" s="6">
        <f t="shared" si="35"/>
        <v>0</v>
      </c>
      <c r="AN294" s="6">
        <f t="shared" si="36"/>
        <v>0</v>
      </c>
    </row>
    <row r="295" spans="1:40">
      <c r="A295" s="32"/>
      <c r="B295" s="31"/>
      <c r="C295" s="31"/>
      <c r="D295" s="31"/>
      <c r="E295" s="31"/>
      <c r="F295" s="31"/>
      <c r="G295" s="31"/>
      <c r="H295" s="31"/>
      <c r="I295" s="31"/>
      <c r="J295" s="31"/>
      <c r="K295" s="30"/>
      <c r="L295" s="30"/>
      <c r="M295" s="30"/>
      <c r="N295" s="30"/>
      <c r="O295" s="30"/>
      <c r="P295" s="30"/>
      <c r="Q295" s="30"/>
      <c r="R295" s="30"/>
      <c r="S295" s="30"/>
      <c r="T295" s="30"/>
      <c r="U295" s="30"/>
      <c r="V295" s="30"/>
      <c r="W295" s="30"/>
      <c r="X295" s="30"/>
      <c r="Y295" s="30"/>
      <c r="Z295" s="30"/>
      <c r="AA295" s="30"/>
      <c r="AB295" s="30"/>
      <c r="AC295" s="30"/>
      <c r="AD295" s="30"/>
      <c r="AE295" s="30"/>
      <c r="AF295" s="33"/>
      <c r="AG295" s="33"/>
      <c r="AH295" s="33"/>
      <c r="AL295" s="6">
        <f t="shared" si="34"/>
        <v>0</v>
      </c>
      <c r="AM295" s="6">
        <f t="shared" si="35"/>
        <v>0</v>
      </c>
      <c r="AN295" s="6">
        <f t="shared" si="36"/>
        <v>0</v>
      </c>
    </row>
    <row r="296" spans="1:40">
      <c r="A296" s="32"/>
      <c r="B296" s="31"/>
      <c r="C296" s="31"/>
      <c r="D296" s="31"/>
      <c r="E296" s="31"/>
      <c r="F296" s="31"/>
      <c r="G296" s="31"/>
      <c r="H296" s="31"/>
      <c r="I296" s="31"/>
      <c r="J296" s="31"/>
      <c r="K296" s="30"/>
      <c r="L296" s="30"/>
      <c r="M296" s="30"/>
      <c r="N296" s="30"/>
      <c r="O296" s="30"/>
      <c r="P296" s="30"/>
      <c r="Q296" s="30"/>
      <c r="R296" s="30"/>
      <c r="S296" s="30"/>
      <c r="T296" s="30"/>
      <c r="U296" s="30"/>
      <c r="V296" s="30"/>
      <c r="W296" s="30"/>
      <c r="X296" s="30"/>
      <c r="Y296" s="30"/>
      <c r="Z296" s="30"/>
      <c r="AA296" s="30"/>
      <c r="AB296" s="30"/>
      <c r="AC296" s="30"/>
      <c r="AD296" s="30"/>
      <c r="AE296" s="30"/>
      <c r="AF296" s="33"/>
      <c r="AG296" s="33"/>
      <c r="AH296" s="33"/>
      <c r="AL296" s="6">
        <f t="shared" si="34"/>
        <v>0</v>
      </c>
      <c r="AM296" s="6">
        <f t="shared" si="35"/>
        <v>0</v>
      </c>
      <c r="AN296" s="6">
        <f t="shared" si="36"/>
        <v>0</v>
      </c>
    </row>
    <row r="297" spans="1:40">
      <c r="A297" s="32"/>
      <c r="B297" s="31"/>
      <c r="C297" s="31"/>
      <c r="D297" s="31"/>
      <c r="E297" s="31"/>
      <c r="F297" s="31"/>
      <c r="G297" s="31"/>
      <c r="H297" s="31"/>
      <c r="I297" s="31"/>
      <c r="J297" s="31"/>
      <c r="K297" s="30"/>
      <c r="L297" s="30"/>
      <c r="M297" s="30"/>
      <c r="N297" s="30"/>
      <c r="O297" s="30"/>
      <c r="P297" s="30"/>
      <c r="Q297" s="30"/>
      <c r="R297" s="30"/>
      <c r="S297" s="30"/>
      <c r="T297" s="30"/>
      <c r="U297" s="30"/>
      <c r="V297" s="30"/>
      <c r="W297" s="30"/>
      <c r="X297" s="30"/>
      <c r="Y297" s="30"/>
      <c r="Z297" s="30"/>
      <c r="AA297" s="30"/>
      <c r="AB297" s="30"/>
      <c r="AC297" s="30"/>
      <c r="AD297" s="30"/>
      <c r="AE297" s="30"/>
      <c r="AF297" s="33"/>
      <c r="AG297" s="33"/>
      <c r="AH297" s="33"/>
      <c r="AL297" s="6">
        <f t="shared" si="34"/>
        <v>0</v>
      </c>
      <c r="AM297" s="6">
        <f t="shared" si="35"/>
        <v>0</v>
      </c>
      <c r="AN297" s="6">
        <f t="shared" si="36"/>
        <v>0</v>
      </c>
    </row>
    <row r="298" spans="1:40">
      <c r="A298" s="32"/>
      <c r="B298" s="31"/>
      <c r="C298" s="31"/>
      <c r="D298" s="31"/>
      <c r="E298" s="31"/>
      <c r="F298" s="31"/>
      <c r="G298" s="31"/>
      <c r="H298" s="31"/>
      <c r="I298" s="31"/>
      <c r="J298" s="31"/>
      <c r="K298" s="30"/>
      <c r="L298" s="30"/>
      <c r="M298" s="30"/>
      <c r="N298" s="30"/>
      <c r="O298" s="30"/>
      <c r="P298" s="30"/>
      <c r="Q298" s="30"/>
      <c r="R298" s="30"/>
      <c r="S298" s="30"/>
      <c r="T298" s="30"/>
      <c r="U298" s="30"/>
      <c r="V298" s="30"/>
      <c r="W298" s="30"/>
      <c r="X298" s="30"/>
      <c r="Y298" s="30"/>
      <c r="Z298" s="30"/>
      <c r="AA298" s="30"/>
      <c r="AB298" s="30"/>
      <c r="AC298" s="30"/>
      <c r="AD298" s="30"/>
      <c r="AE298" s="30"/>
      <c r="AF298" s="33"/>
      <c r="AG298" s="33"/>
      <c r="AH298" s="33"/>
      <c r="AL298" s="6">
        <f t="shared" si="34"/>
        <v>0</v>
      </c>
      <c r="AM298" s="6">
        <f t="shared" si="35"/>
        <v>0</v>
      </c>
      <c r="AN298" s="6">
        <f t="shared" si="36"/>
        <v>0</v>
      </c>
    </row>
    <row r="299" spans="1:40">
      <c r="A299" s="32"/>
      <c r="B299" s="31"/>
      <c r="C299" s="31"/>
      <c r="D299" s="31"/>
      <c r="E299" s="31"/>
      <c r="F299" s="31"/>
      <c r="G299" s="31"/>
      <c r="H299" s="31"/>
      <c r="I299" s="31"/>
      <c r="J299" s="31"/>
      <c r="K299" s="30"/>
      <c r="L299" s="30"/>
      <c r="M299" s="30"/>
      <c r="N299" s="30"/>
      <c r="O299" s="30"/>
      <c r="P299" s="30"/>
      <c r="Q299" s="30"/>
      <c r="R299" s="30"/>
      <c r="S299" s="30"/>
      <c r="T299" s="30"/>
      <c r="U299" s="30"/>
      <c r="V299" s="30"/>
      <c r="W299" s="30"/>
      <c r="X299" s="30"/>
      <c r="Y299" s="30"/>
      <c r="Z299" s="30"/>
      <c r="AA299" s="30"/>
      <c r="AB299" s="30"/>
      <c r="AC299" s="30"/>
      <c r="AD299" s="30"/>
      <c r="AE299" s="30"/>
      <c r="AF299" s="33"/>
      <c r="AG299" s="33"/>
      <c r="AH299" s="33"/>
      <c r="AL299" s="6">
        <f t="shared" si="34"/>
        <v>0</v>
      </c>
      <c r="AM299" s="6">
        <f t="shared" si="35"/>
        <v>0</v>
      </c>
      <c r="AN299" s="6">
        <f t="shared" si="36"/>
        <v>0</v>
      </c>
    </row>
    <row r="300" spans="1:40">
      <c r="A300" s="32"/>
      <c r="B300" s="31"/>
      <c r="C300" s="31"/>
      <c r="D300" s="31"/>
      <c r="E300" s="31"/>
      <c r="F300" s="31"/>
      <c r="G300" s="31"/>
      <c r="H300" s="31"/>
      <c r="I300" s="31"/>
      <c r="J300" s="31"/>
      <c r="K300" s="30"/>
      <c r="L300" s="30"/>
      <c r="M300" s="30"/>
      <c r="N300" s="30"/>
      <c r="O300" s="30"/>
      <c r="P300" s="30"/>
      <c r="Q300" s="30"/>
      <c r="R300" s="30"/>
      <c r="S300" s="30"/>
      <c r="T300" s="30"/>
      <c r="U300" s="30"/>
      <c r="V300" s="30"/>
      <c r="W300" s="30"/>
      <c r="X300" s="30"/>
      <c r="Y300" s="30"/>
      <c r="Z300" s="30"/>
      <c r="AA300" s="30"/>
      <c r="AB300" s="30"/>
      <c r="AC300" s="30"/>
      <c r="AD300" s="30"/>
      <c r="AE300" s="30"/>
      <c r="AF300" s="33"/>
      <c r="AG300" s="33"/>
      <c r="AH300" s="33"/>
      <c r="AL300" s="6">
        <f t="shared" si="34"/>
        <v>0</v>
      </c>
      <c r="AM300" s="6">
        <f t="shared" si="35"/>
        <v>0</v>
      </c>
      <c r="AN300" s="6">
        <f t="shared" si="36"/>
        <v>0</v>
      </c>
    </row>
    <row r="301" spans="1:40">
      <c r="A301" s="32"/>
      <c r="B301" s="31"/>
      <c r="C301" s="31"/>
      <c r="D301" s="31"/>
      <c r="E301" s="31"/>
      <c r="F301" s="31"/>
      <c r="G301" s="31"/>
      <c r="H301" s="31"/>
      <c r="I301" s="31"/>
      <c r="J301" s="31"/>
      <c r="K301" s="30"/>
      <c r="L301" s="30"/>
      <c r="M301" s="30"/>
      <c r="N301" s="30"/>
      <c r="O301" s="30"/>
      <c r="P301" s="30"/>
      <c r="Q301" s="30"/>
      <c r="R301" s="30"/>
      <c r="S301" s="30"/>
      <c r="T301" s="30"/>
      <c r="U301" s="30"/>
      <c r="V301" s="30"/>
      <c r="W301" s="30"/>
      <c r="X301" s="30"/>
      <c r="Y301" s="30"/>
      <c r="Z301" s="30"/>
      <c r="AA301" s="30"/>
      <c r="AB301" s="30"/>
      <c r="AC301" s="30"/>
      <c r="AD301" s="30"/>
      <c r="AE301" s="30"/>
      <c r="AF301" s="33"/>
      <c r="AG301" s="33"/>
      <c r="AH301" s="33"/>
      <c r="AL301" s="6">
        <f t="shared" si="34"/>
        <v>0</v>
      </c>
      <c r="AM301" s="6">
        <f t="shared" si="35"/>
        <v>0</v>
      </c>
      <c r="AN301" s="6">
        <f t="shared" si="36"/>
        <v>0</v>
      </c>
    </row>
    <row r="302" spans="1:40">
      <c r="A302" s="32"/>
      <c r="B302" s="31"/>
      <c r="C302" s="31"/>
      <c r="D302" s="31"/>
      <c r="E302" s="31"/>
      <c r="F302" s="31"/>
      <c r="G302" s="31"/>
      <c r="H302" s="31"/>
      <c r="I302" s="31"/>
      <c r="J302" s="31"/>
      <c r="K302" s="30"/>
      <c r="L302" s="30"/>
      <c r="M302" s="30"/>
      <c r="N302" s="30"/>
      <c r="O302" s="30"/>
      <c r="P302" s="30"/>
      <c r="Q302" s="30"/>
      <c r="R302" s="30"/>
      <c r="S302" s="30"/>
      <c r="T302" s="30"/>
      <c r="U302" s="30"/>
      <c r="V302" s="30"/>
      <c r="W302" s="30"/>
      <c r="X302" s="30"/>
      <c r="Y302" s="30"/>
      <c r="Z302" s="30"/>
      <c r="AA302" s="30"/>
      <c r="AB302" s="30"/>
      <c r="AC302" s="30"/>
      <c r="AD302" s="30"/>
      <c r="AE302" s="30"/>
      <c r="AF302" s="33"/>
      <c r="AG302" s="33"/>
      <c r="AH302" s="33"/>
      <c r="AL302" s="6">
        <f t="shared" si="34"/>
        <v>0</v>
      </c>
      <c r="AM302" s="6">
        <f t="shared" si="35"/>
        <v>0</v>
      </c>
      <c r="AN302" s="6">
        <f t="shared" si="36"/>
        <v>0</v>
      </c>
    </row>
    <row r="303" spans="1:40">
      <c r="A303" s="32"/>
      <c r="B303" s="31"/>
      <c r="C303" s="31"/>
      <c r="D303" s="31"/>
      <c r="E303" s="31"/>
      <c r="F303" s="31"/>
      <c r="G303" s="31"/>
      <c r="H303" s="31"/>
      <c r="I303" s="31"/>
      <c r="J303" s="31"/>
      <c r="K303" s="30"/>
      <c r="L303" s="30"/>
      <c r="M303" s="30"/>
      <c r="N303" s="30"/>
      <c r="O303" s="30"/>
      <c r="P303" s="30"/>
      <c r="Q303" s="30"/>
      <c r="R303" s="30"/>
      <c r="S303" s="30"/>
      <c r="T303" s="30"/>
      <c r="U303" s="30"/>
      <c r="V303" s="30"/>
      <c r="W303" s="30"/>
      <c r="X303" s="30"/>
      <c r="Y303" s="30"/>
      <c r="Z303" s="30"/>
      <c r="AA303" s="30"/>
      <c r="AB303" s="30"/>
      <c r="AC303" s="30"/>
      <c r="AD303" s="30"/>
      <c r="AE303" s="30"/>
      <c r="AF303" s="33"/>
      <c r="AG303" s="33"/>
      <c r="AH303" s="33"/>
      <c r="AL303" s="6">
        <f t="shared" si="34"/>
        <v>0</v>
      </c>
      <c r="AM303" s="6">
        <f t="shared" si="35"/>
        <v>0</v>
      </c>
      <c r="AN303" s="6">
        <f t="shared" si="36"/>
        <v>0</v>
      </c>
    </row>
    <row r="304" spans="1:40">
      <c r="A304" s="32"/>
      <c r="B304" s="31"/>
      <c r="C304" s="31"/>
      <c r="D304" s="31"/>
      <c r="E304" s="31"/>
      <c r="F304" s="31"/>
      <c r="G304" s="31"/>
      <c r="H304" s="31"/>
      <c r="I304" s="31"/>
      <c r="J304" s="31"/>
      <c r="K304" s="30"/>
      <c r="L304" s="30"/>
      <c r="M304" s="30"/>
      <c r="N304" s="30"/>
      <c r="O304" s="30"/>
      <c r="P304" s="30"/>
      <c r="Q304" s="30"/>
      <c r="R304" s="30"/>
      <c r="S304" s="30"/>
      <c r="T304" s="30"/>
      <c r="U304" s="30"/>
      <c r="V304" s="30"/>
      <c r="W304" s="30"/>
      <c r="X304" s="30"/>
      <c r="Y304" s="30"/>
      <c r="Z304" s="30"/>
      <c r="AA304" s="30"/>
      <c r="AB304" s="30"/>
      <c r="AC304" s="30"/>
      <c r="AD304" s="30"/>
      <c r="AE304" s="30"/>
      <c r="AF304" s="33"/>
      <c r="AG304" s="33"/>
      <c r="AH304" s="33"/>
      <c r="AL304" s="6">
        <f t="shared" si="34"/>
        <v>0</v>
      </c>
      <c r="AM304" s="6">
        <f t="shared" si="35"/>
        <v>0</v>
      </c>
      <c r="AN304" s="6">
        <f t="shared" si="36"/>
        <v>0</v>
      </c>
    </row>
    <row r="305" spans="1:40">
      <c r="A305" s="32"/>
      <c r="B305" s="31"/>
      <c r="C305" s="31"/>
      <c r="D305" s="31"/>
      <c r="E305" s="31"/>
      <c r="F305" s="31"/>
      <c r="G305" s="31"/>
      <c r="H305" s="31"/>
      <c r="I305" s="31"/>
      <c r="J305" s="31"/>
      <c r="K305" s="30"/>
      <c r="L305" s="30"/>
      <c r="M305" s="30"/>
      <c r="N305" s="30"/>
      <c r="O305" s="30"/>
      <c r="P305" s="30"/>
      <c r="Q305" s="30"/>
      <c r="R305" s="30"/>
      <c r="S305" s="30"/>
      <c r="T305" s="30"/>
      <c r="U305" s="30"/>
      <c r="V305" s="30"/>
      <c r="W305" s="30"/>
      <c r="X305" s="30"/>
      <c r="Y305" s="30"/>
      <c r="Z305" s="30"/>
      <c r="AA305" s="30"/>
      <c r="AB305" s="30"/>
      <c r="AC305" s="30"/>
      <c r="AD305" s="30"/>
      <c r="AE305" s="30"/>
      <c r="AF305" s="33"/>
      <c r="AG305" s="33"/>
      <c r="AH305" s="33"/>
      <c r="AL305" s="6">
        <f t="shared" si="34"/>
        <v>0</v>
      </c>
      <c r="AM305" s="6">
        <f t="shared" si="35"/>
        <v>0</v>
      </c>
      <c r="AN305" s="6">
        <f t="shared" si="36"/>
        <v>0</v>
      </c>
    </row>
    <row r="306" spans="1:40">
      <c r="A306" s="32"/>
      <c r="B306" s="31"/>
      <c r="C306" s="31"/>
      <c r="D306" s="31"/>
      <c r="E306" s="31"/>
      <c r="F306" s="31"/>
      <c r="G306" s="31"/>
      <c r="H306" s="31"/>
      <c r="I306" s="31"/>
      <c r="J306" s="31"/>
      <c r="K306" s="30"/>
      <c r="L306" s="30"/>
      <c r="M306" s="30"/>
      <c r="N306" s="30"/>
      <c r="O306" s="30"/>
      <c r="P306" s="30"/>
      <c r="Q306" s="30"/>
      <c r="R306" s="30"/>
      <c r="S306" s="30"/>
      <c r="T306" s="30"/>
      <c r="U306" s="30"/>
      <c r="V306" s="30"/>
      <c r="W306" s="30"/>
      <c r="X306" s="30"/>
      <c r="Y306" s="30"/>
      <c r="Z306" s="30"/>
      <c r="AA306" s="30"/>
      <c r="AB306" s="30"/>
      <c r="AC306" s="30"/>
      <c r="AD306" s="30"/>
      <c r="AE306" s="30"/>
      <c r="AF306" s="33"/>
      <c r="AG306" s="33"/>
      <c r="AH306" s="33"/>
      <c r="AL306" s="6">
        <f t="shared" si="34"/>
        <v>0</v>
      </c>
      <c r="AM306" s="6">
        <f t="shared" si="35"/>
        <v>0</v>
      </c>
      <c r="AN306" s="6">
        <f t="shared" si="36"/>
        <v>0</v>
      </c>
    </row>
    <row r="307" spans="1:40">
      <c r="A307" s="32"/>
      <c r="B307" s="31"/>
      <c r="C307" s="31"/>
      <c r="D307" s="31"/>
      <c r="E307" s="31"/>
      <c r="F307" s="31"/>
      <c r="G307" s="31"/>
      <c r="H307" s="31"/>
      <c r="I307" s="31"/>
      <c r="J307" s="31"/>
      <c r="K307" s="30"/>
      <c r="L307" s="30"/>
      <c r="M307" s="30"/>
      <c r="N307" s="30"/>
      <c r="O307" s="30"/>
      <c r="P307" s="30"/>
      <c r="Q307" s="30"/>
      <c r="R307" s="30"/>
      <c r="S307" s="30"/>
      <c r="T307" s="30"/>
      <c r="U307" s="30"/>
      <c r="V307" s="30"/>
      <c r="W307" s="30"/>
      <c r="X307" s="30"/>
      <c r="Y307" s="30"/>
      <c r="Z307" s="30"/>
      <c r="AA307" s="30"/>
      <c r="AB307" s="30"/>
      <c r="AC307" s="30"/>
      <c r="AD307" s="30"/>
      <c r="AE307" s="30"/>
      <c r="AF307" s="33"/>
      <c r="AG307" s="33"/>
      <c r="AH307" s="33"/>
      <c r="AL307" s="6">
        <f t="shared" si="34"/>
        <v>0</v>
      </c>
      <c r="AM307" s="6">
        <f t="shared" si="35"/>
        <v>0</v>
      </c>
      <c r="AN307" s="6">
        <f t="shared" si="36"/>
        <v>0</v>
      </c>
    </row>
    <row r="308" spans="1:40">
      <c r="A308" s="32"/>
      <c r="B308" s="31"/>
      <c r="C308" s="31"/>
      <c r="D308" s="31"/>
      <c r="E308" s="31"/>
      <c r="F308" s="31"/>
      <c r="G308" s="31"/>
      <c r="H308" s="31"/>
      <c r="I308" s="31"/>
      <c r="J308" s="31"/>
      <c r="K308" s="30"/>
      <c r="L308" s="30"/>
      <c r="M308" s="30"/>
      <c r="N308" s="30"/>
      <c r="O308" s="30"/>
      <c r="P308" s="30"/>
      <c r="Q308" s="30"/>
      <c r="R308" s="30"/>
      <c r="S308" s="30"/>
      <c r="T308" s="30"/>
      <c r="U308" s="30"/>
      <c r="V308" s="30"/>
      <c r="W308" s="30"/>
      <c r="X308" s="30"/>
      <c r="Y308" s="30"/>
      <c r="Z308" s="30"/>
      <c r="AA308" s="30"/>
      <c r="AB308" s="30"/>
      <c r="AC308" s="30"/>
      <c r="AD308" s="30"/>
      <c r="AE308" s="30"/>
      <c r="AF308" s="33"/>
      <c r="AG308" s="33"/>
      <c r="AH308" s="33"/>
      <c r="AL308" s="6">
        <f t="shared" si="34"/>
        <v>0</v>
      </c>
      <c r="AM308" s="6">
        <f t="shared" si="35"/>
        <v>0</v>
      </c>
      <c r="AN308" s="6">
        <f t="shared" si="36"/>
        <v>0</v>
      </c>
    </row>
    <row r="309" spans="1:40">
      <c r="A309" s="32"/>
      <c r="B309" s="31"/>
      <c r="C309" s="31"/>
      <c r="D309" s="31"/>
      <c r="E309" s="31"/>
      <c r="F309" s="31"/>
      <c r="G309" s="31"/>
      <c r="H309" s="31"/>
      <c r="I309" s="31"/>
      <c r="J309" s="31"/>
      <c r="K309" s="30"/>
      <c r="L309" s="30"/>
      <c r="M309" s="30"/>
      <c r="N309" s="30"/>
      <c r="O309" s="30"/>
      <c r="P309" s="30"/>
      <c r="Q309" s="30"/>
      <c r="R309" s="30"/>
      <c r="S309" s="30"/>
      <c r="T309" s="30"/>
      <c r="U309" s="30"/>
      <c r="V309" s="30"/>
      <c r="W309" s="30"/>
      <c r="X309" s="30"/>
      <c r="Y309" s="30"/>
      <c r="Z309" s="30"/>
      <c r="AA309" s="30"/>
      <c r="AB309" s="30"/>
      <c r="AC309" s="30"/>
      <c r="AD309" s="30"/>
      <c r="AE309" s="30"/>
      <c r="AF309" s="33"/>
      <c r="AG309" s="33"/>
      <c r="AH309" s="33"/>
      <c r="AL309" s="6">
        <f t="shared" si="34"/>
        <v>0</v>
      </c>
      <c r="AM309" s="6">
        <f t="shared" si="35"/>
        <v>0</v>
      </c>
      <c r="AN309" s="6">
        <f t="shared" si="36"/>
        <v>0</v>
      </c>
    </row>
    <row r="310" spans="1:40">
      <c r="A310" s="32"/>
      <c r="B310" s="31"/>
      <c r="C310" s="31"/>
      <c r="D310" s="31"/>
      <c r="E310" s="31"/>
      <c r="F310" s="31"/>
      <c r="G310" s="31"/>
      <c r="H310" s="31"/>
      <c r="I310" s="31"/>
      <c r="J310" s="31"/>
      <c r="K310" s="30"/>
      <c r="L310" s="30"/>
      <c r="M310" s="30"/>
      <c r="N310" s="30"/>
      <c r="O310" s="30"/>
      <c r="P310" s="30"/>
      <c r="Q310" s="30"/>
      <c r="R310" s="30"/>
      <c r="S310" s="30"/>
      <c r="T310" s="30"/>
      <c r="U310" s="30"/>
      <c r="V310" s="30"/>
      <c r="W310" s="30"/>
      <c r="X310" s="30"/>
      <c r="Y310" s="30"/>
      <c r="Z310" s="30"/>
      <c r="AA310" s="30"/>
      <c r="AB310" s="30"/>
      <c r="AC310" s="30"/>
      <c r="AD310" s="30"/>
      <c r="AE310" s="30"/>
      <c r="AF310" s="33"/>
      <c r="AG310" s="33"/>
      <c r="AH310" s="33"/>
      <c r="AL310" s="6">
        <f t="shared" si="34"/>
        <v>0</v>
      </c>
      <c r="AM310" s="6">
        <f t="shared" si="35"/>
        <v>0</v>
      </c>
      <c r="AN310" s="6">
        <f t="shared" si="36"/>
        <v>0</v>
      </c>
    </row>
    <row r="311" spans="1:40">
      <c r="A311" s="32"/>
      <c r="B311" s="31"/>
      <c r="C311" s="31"/>
      <c r="D311" s="31"/>
      <c r="E311" s="31"/>
      <c r="F311" s="31"/>
      <c r="G311" s="31"/>
      <c r="H311" s="31"/>
      <c r="I311" s="31"/>
      <c r="J311" s="31"/>
      <c r="K311" s="30"/>
      <c r="L311" s="30"/>
      <c r="M311" s="30"/>
      <c r="N311" s="30"/>
      <c r="O311" s="30"/>
      <c r="P311" s="30"/>
      <c r="Q311" s="30"/>
      <c r="R311" s="30"/>
      <c r="S311" s="30"/>
      <c r="T311" s="30"/>
      <c r="U311" s="30"/>
      <c r="V311" s="30"/>
      <c r="W311" s="30"/>
      <c r="X311" s="30"/>
      <c r="Y311" s="30"/>
      <c r="Z311" s="30"/>
      <c r="AA311" s="30"/>
      <c r="AB311" s="30"/>
      <c r="AC311" s="30"/>
      <c r="AD311" s="30"/>
      <c r="AE311" s="30"/>
      <c r="AF311" s="33"/>
      <c r="AG311" s="33"/>
      <c r="AH311" s="33"/>
      <c r="AL311" s="6">
        <f t="shared" si="34"/>
        <v>0</v>
      </c>
      <c r="AM311" s="6">
        <f t="shared" si="35"/>
        <v>0</v>
      </c>
      <c r="AN311" s="6">
        <f t="shared" si="36"/>
        <v>0</v>
      </c>
    </row>
    <row r="312" spans="1:40">
      <c r="A312" s="32"/>
      <c r="B312" s="31"/>
      <c r="C312" s="31"/>
      <c r="D312" s="31"/>
      <c r="E312" s="31"/>
      <c r="F312" s="31"/>
      <c r="G312" s="31"/>
      <c r="H312" s="31"/>
      <c r="I312" s="31"/>
      <c r="J312" s="31"/>
      <c r="K312" s="30"/>
      <c r="L312" s="30"/>
      <c r="M312" s="30"/>
      <c r="N312" s="30"/>
      <c r="O312" s="30"/>
      <c r="P312" s="30"/>
      <c r="Q312" s="30"/>
      <c r="R312" s="30"/>
      <c r="S312" s="30"/>
      <c r="T312" s="30"/>
      <c r="U312" s="30"/>
      <c r="V312" s="30"/>
      <c r="W312" s="30"/>
      <c r="X312" s="30"/>
      <c r="Y312" s="30"/>
      <c r="Z312" s="30"/>
      <c r="AA312" s="30"/>
      <c r="AB312" s="30"/>
      <c r="AC312" s="30"/>
      <c r="AD312" s="30"/>
      <c r="AE312" s="30"/>
      <c r="AF312" s="33"/>
      <c r="AG312" s="33"/>
      <c r="AH312" s="33"/>
      <c r="AL312" s="6">
        <f t="shared" si="34"/>
        <v>0</v>
      </c>
      <c r="AM312" s="6">
        <f t="shared" si="35"/>
        <v>0</v>
      </c>
      <c r="AN312" s="6">
        <f t="shared" si="36"/>
        <v>0</v>
      </c>
    </row>
    <row r="313" spans="1:40">
      <c r="A313" s="32"/>
      <c r="B313" s="31"/>
      <c r="C313" s="31"/>
      <c r="D313" s="31"/>
      <c r="E313" s="31"/>
      <c r="F313" s="31"/>
      <c r="G313" s="31"/>
      <c r="H313" s="31"/>
      <c r="I313" s="31"/>
      <c r="J313" s="31"/>
      <c r="K313" s="30"/>
      <c r="L313" s="30"/>
      <c r="M313" s="30"/>
      <c r="N313" s="30"/>
      <c r="O313" s="30"/>
      <c r="P313" s="30"/>
      <c r="Q313" s="30"/>
      <c r="R313" s="30"/>
      <c r="S313" s="30"/>
      <c r="T313" s="30"/>
      <c r="U313" s="30"/>
      <c r="V313" s="30"/>
      <c r="W313" s="30"/>
      <c r="X313" s="30"/>
      <c r="Y313" s="30"/>
      <c r="Z313" s="30"/>
      <c r="AA313" s="30"/>
      <c r="AB313" s="30"/>
      <c r="AC313" s="30"/>
      <c r="AD313" s="30"/>
      <c r="AE313" s="30"/>
      <c r="AF313" s="33"/>
      <c r="AG313" s="33"/>
      <c r="AH313" s="33"/>
      <c r="AL313" s="6">
        <f t="shared" si="34"/>
        <v>0</v>
      </c>
      <c r="AM313" s="6">
        <f t="shared" si="35"/>
        <v>0</v>
      </c>
      <c r="AN313" s="6">
        <f t="shared" si="36"/>
        <v>0</v>
      </c>
    </row>
    <row r="314" spans="1:40">
      <c r="A314" s="32"/>
      <c r="B314" s="31"/>
      <c r="C314" s="31"/>
      <c r="D314" s="31"/>
      <c r="E314" s="31"/>
      <c r="F314" s="31"/>
      <c r="G314" s="31"/>
      <c r="H314" s="31"/>
      <c r="I314" s="31"/>
      <c r="J314" s="31"/>
      <c r="K314" s="30"/>
      <c r="L314" s="30"/>
      <c r="M314" s="30"/>
      <c r="N314" s="30"/>
      <c r="O314" s="30"/>
      <c r="P314" s="30"/>
      <c r="Q314" s="30"/>
      <c r="R314" s="30"/>
      <c r="S314" s="30"/>
      <c r="T314" s="30"/>
      <c r="U314" s="30"/>
      <c r="V314" s="30"/>
      <c r="W314" s="30"/>
      <c r="X314" s="30"/>
      <c r="Y314" s="30"/>
      <c r="Z314" s="30"/>
      <c r="AA314" s="30"/>
      <c r="AB314" s="30"/>
      <c r="AC314" s="30"/>
      <c r="AD314" s="30"/>
      <c r="AE314" s="30"/>
      <c r="AF314" s="33"/>
      <c r="AG314" s="33"/>
      <c r="AH314" s="33"/>
      <c r="AL314" s="6">
        <f t="shared" si="34"/>
        <v>0</v>
      </c>
      <c r="AM314" s="6">
        <f t="shared" si="35"/>
        <v>0</v>
      </c>
      <c r="AN314" s="6">
        <f t="shared" si="36"/>
        <v>0</v>
      </c>
    </row>
    <row r="315" spans="1:40">
      <c r="A315" s="32"/>
      <c r="B315" s="31"/>
      <c r="C315" s="31"/>
      <c r="D315" s="31"/>
      <c r="E315" s="31"/>
      <c r="F315" s="31"/>
      <c r="G315" s="31"/>
      <c r="H315" s="31"/>
      <c r="I315" s="31"/>
      <c r="J315" s="31"/>
      <c r="K315" s="30"/>
      <c r="L315" s="30"/>
      <c r="M315" s="30"/>
      <c r="N315" s="30"/>
      <c r="O315" s="30"/>
      <c r="P315" s="30"/>
      <c r="Q315" s="30"/>
      <c r="R315" s="30"/>
      <c r="S315" s="30"/>
      <c r="T315" s="30"/>
      <c r="U315" s="30"/>
      <c r="V315" s="30"/>
      <c r="W315" s="30"/>
      <c r="X315" s="30"/>
      <c r="Y315" s="30"/>
      <c r="Z315" s="30"/>
      <c r="AA315" s="30"/>
      <c r="AB315" s="30"/>
      <c r="AC315" s="30"/>
      <c r="AD315" s="30"/>
      <c r="AE315" s="30"/>
      <c r="AF315" s="33"/>
      <c r="AG315" s="33"/>
      <c r="AH315" s="33"/>
      <c r="AL315" s="6">
        <f t="shared" si="34"/>
        <v>0</v>
      </c>
      <c r="AM315" s="6">
        <f t="shared" si="35"/>
        <v>0</v>
      </c>
      <c r="AN315" s="6">
        <f t="shared" si="36"/>
        <v>0</v>
      </c>
    </row>
    <row r="316" spans="1:40">
      <c r="A316" s="32"/>
      <c r="B316" s="31"/>
      <c r="C316" s="31"/>
      <c r="D316" s="31"/>
      <c r="E316" s="31"/>
      <c r="F316" s="31"/>
      <c r="G316" s="31"/>
      <c r="H316" s="31"/>
      <c r="I316" s="31"/>
      <c r="J316" s="31"/>
      <c r="K316" s="30"/>
      <c r="L316" s="30"/>
      <c r="M316" s="30"/>
      <c r="N316" s="30"/>
      <c r="O316" s="30"/>
      <c r="P316" s="30"/>
      <c r="Q316" s="30"/>
      <c r="R316" s="30"/>
      <c r="S316" s="30"/>
      <c r="T316" s="30"/>
      <c r="U316" s="30"/>
      <c r="V316" s="30"/>
      <c r="W316" s="30"/>
      <c r="X316" s="30"/>
      <c r="Y316" s="30"/>
      <c r="Z316" s="30"/>
      <c r="AA316" s="30"/>
      <c r="AB316" s="30"/>
      <c r="AC316" s="30"/>
      <c r="AD316" s="30"/>
      <c r="AE316" s="30"/>
      <c r="AF316" s="33"/>
      <c r="AG316" s="33"/>
      <c r="AH316" s="33"/>
      <c r="AL316" s="6">
        <f t="shared" si="34"/>
        <v>0</v>
      </c>
      <c r="AM316" s="6">
        <f t="shared" si="35"/>
        <v>0</v>
      </c>
      <c r="AN316" s="6">
        <f t="shared" si="36"/>
        <v>0</v>
      </c>
    </row>
    <row r="317" spans="1:40">
      <c r="A317" s="32"/>
      <c r="B317" s="31"/>
      <c r="C317" s="31"/>
      <c r="D317" s="31"/>
      <c r="E317" s="31"/>
      <c r="F317" s="31"/>
      <c r="G317" s="31"/>
      <c r="H317" s="31"/>
      <c r="I317" s="31"/>
      <c r="J317" s="31"/>
      <c r="K317" s="30"/>
      <c r="L317" s="30"/>
      <c r="M317" s="30"/>
      <c r="N317" s="30"/>
      <c r="O317" s="30"/>
      <c r="P317" s="30"/>
      <c r="Q317" s="30"/>
      <c r="R317" s="30"/>
      <c r="S317" s="30"/>
      <c r="T317" s="30"/>
      <c r="U317" s="30"/>
      <c r="V317" s="30"/>
      <c r="W317" s="30"/>
      <c r="X317" s="30"/>
      <c r="Y317" s="30"/>
      <c r="Z317" s="30"/>
      <c r="AA317" s="30"/>
      <c r="AB317" s="30"/>
      <c r="AC317" s="30"/>
      <c r="AD317" s="30"/>
      <c r="AE317" s="30"/>
      <c r="AF317" s="33"/>
      <c r="AG317" s="33"/>
      <c r="AH317" s="33"/>
      <c r="AL317" s="6">
        <f t="shared" si="34"/>
        <v>0</v>
      </c>
      <c r="AM317" s="6">
        <f t="shared" si="35"/>
        <v>0</v>
      </c>
      <c r="AN317" s="6">
        <f t="shared" si="36"/>
        <v>0</v>
      </c>
    </row>
    <row r="318" spans="1:40">
      <c r="A318" s="32"/>
      <c r="B318" s="31"/>
      <c r="C318" s="31"/>
      <c r="D318" s="31"/>
      <c r="E318" s="31"/>
      <c r="F318" s="31"/>
      <c r="G318" s="31"/>
      <c r="H318" s="31"/>
      <c r="I318" s="31"/>
      <c r="J318" s="31"/>
      <c r="K318" s="30"/>
      <c r="L318" s="30"/>
      <c r="M318" s="30"/>
      <c r="N318" s="30"/>
      <c r="O318" s="30"/>
      <c r="P318" s="30"/>
      <c r="Q318" s="30"/>
      <c r="R318" s="30"/>
      <c r="S318" s="30"/>
      <c r="T318" s="30"/>
      <c r="U318" s="30"/>
      <c r="V318" s="30"/>
      <c r="W318" s="30"/>
      <c r="X318" s="30"/>
      <c r="Y318" s="30"/>
      <c r="Z318" s="30"/>
      <c r="AA318" s="30"/>
      <c r="AB318" s="30"/>
      <c r="AC318" s="30"/>
      <c r="AD318" s="30"/>
      <c r="AE318" s="30"/>
      <c r="AF318" s="33"/>
      <c r="AG318" s="33"/>
      <c r="AH318" s="33"/>
      <c r="AL318" s="6">
        <f t="shared" si="34"/>
        <v>0</v>
      </c>
      <c r="AM318" s="6">
        <f t="shared" si="35"/>
        <v>0</v>
      </c>
      <c r="AN318" s="6">
        <f t="shared" si="36"/>
        <v>0</v>
      </c>
    </row>
    <row r="319" spans="1:40">
      <c r="A319" s="32"/>
      <c r="B319" s="31"/>
      <c r="C319" s="31"/>
      <c r="D319" s="31"/>
      <c r="E319" s="31"/>
      <c r="F319" s="31"/>
      <c r="G319" s="31"/>
      <c r="H319" s="31"/>
      <c r="I319" s="31"/>
      <c r="J319" s="31"/>
      <c r="K319" s="30"/>
      <c r="L319" s="30"/>
      <c r="M319" s="30"/>
      <c r="N319" s="30"/>
      <c r="O319" s="30"/>
      <c r="P319" s="30"/>
      <c r="Q319" s="30"/>
      <c r="R319" s="30"/>
      <c r="S319" s="30"/>
      <c r="T319" s="30"/>
      <c r="U319" s="30"/>
      <c r="V319" s="30"/>
      <c r="W319" s="30"/>
      <c r="X319" s="30"/>
      <c r="Y319" s="30"/>
      <c r="Z319" s="30"/>
      <c r="AA319" s="30"/>
      <c r="AB319" s="30"/>
      <c r="AC319" s="30"/>
      <c r="AD319" s="30"/>
      <c r="AE319" s="30"/>
      <c r="AF319" s="33"/>
      <c r="AG319" s="33"/>
      <c r="AH319" s="33"/>
      <c r="AL319" s="6">
        <f t="shared" si="34"/>
        <v>0</v>
      </c>
      <c r="AM319" s="6">
        <f t="shared" si="35"/>
        <v>0</v>
      </c>
      <c r="AN319" s="6">
        <f t="shared" si="36"/>
        <v>0</v>
      </c>
    </row>
    <row r="320" spans="1:40">
      <c r="A320" s="32"/>
      <c r="B320" s="31"/>
      <c r="C320" s="31"/>
      <c r="D320" s="31"/>
      <c r="E320" s="31"/>
      <c r="F320" s="31"/>
      <c r="G320" s="31"/>
      <c r="H320" s="31"/>
      <c r="I320" s="31"/>
      <c r="J320" s="31"/>
      <c r="K320" s="30"/>
      <c r="L320" s="30"/>
      <c r="M320" s="30"/>
      <c r="N320" s="30"/>
      <c r="O320" s="30"/>
      <c r="P320" s="30"/>
      <c r="Q320" s="30"/>
      <c r="R320" s="30"/>
      <c r="S320" s="30"/>
      <c r="T320" s="30"/>
      <c r="U320" s="30"/>
      <c r="V320" s="30"/>
      <c r="W320" s="30"/>
      <c r="X320" s="30"/>
      <c r="Y320" s="30"/>
      <c r="Z320" s="30"/>
      <c r="AA320" s="30"/>
      <c r="AB320" s="30"/>
      <c r="AC320" s="30"/>
      <c r="AD320" s="30"/>
      <c r="AE320" s="30"/>
      <c r="AF320" s="33"/>
      <c r="AG320" s="33"/>
      <c r="AH320" s="33"/>
      <c r="AL320" s="6">
        <f t="shared" si="34"/>
        <v>0</v>
      </c>
      <c r="AM320" s="6">
        <f t="shared" si="35"/>
        <v>0</v>
      </c>
      <c r="AN320" s="6">
        <f t="shared" si="36"/>
        <v>0</v>
      </c>
    </row>
    <row r="321" spans="1:40">
      <c r="A321" s="32"/>
      <c r="B321" s="31"/>
      <c r="C321" s="31"/>
      <c r="D321" s="31"/>
      <c r="E321" s="31"/>
      <c r="F321" s="31"/>
      <c r="G321" s="31"/>
      <c r="H321" s="31"/>
      <c r="I321" s="31"/>
      <c r="J321" s="31"/>
      <c r="K321" s="30"/>
      <c r="L321" s="30"/>
      <c r="M321" s="30"/>
      <c r="N321" s="30"/>
      <c r="O321" s="30"/>
      <c r="P321" s="30"/>
      <c r="Q321" s="30"/>
      <c r="R321" s="30"/>
      <c r="S321" s="30"/>
      <c r="T321" s="30"/>
      <c r="U321" s="30"/>
      <c r="V321" s="30"/>
      <c r="W321" s="30"/>
      <c r="X321" s="30"/>
      <c r="Y321" s="30"/>
      <c r="Z321" s="30"/>
      <c r="AA321" s="30"/>
      <c r="AB321" s="30"/>
      <c r="AC321" s="30"/>
      <c r="AD321" s="30"/>
      <c r="AE321" s="30"/>
      <c r="AF321" s="33"/>
      <c r="AG321" s="33"/>
      <c r="AH321" s="33"/>
      <c r="AL321" s="6">
        <f t="shared" si="34"/>
        <v>0</v>
      </c>
      <c r="AM321" s="6">
        <f t="shared" si="35"/>
        <v>0</v>
      </c>
      <c r="AN321" s="6">
        <f t="shared" si="36"/>
        <v>0</v>
      </c>
    </row>
    <row r="322" spans="1:40">
      <c r="A322" s="32"/>
      <c r="B322" s="31"/>
      <c r="C322" s="31"/>
      <c r="D322" s="31"/>
      <c r="E322" s="31"/>
      <c r="F322" s="31"/>
      <c r="G322" s="31"/>
      <c r="H322" s="31"/>
      <c r="I322" s="31"/>
      <c r="J322" s="31"/>
      <c r="K322" s="30"/>
      <c r="L322" s="30"/>
      <c r="M322" s="30"/>
      <c r="N322" s="30"/>
      <c r="O322" s="30"/>
      <c r="P322" s="30"/>
      <c r="Q322" s="30"/>
      <c r="R322" s="30"/>
      <c r="S322" s="30"/>
      <c r="T322" s="30"/>
      <c r="U322" s="30"/>
      <c r="V322" s="30"/>
      <c r="W322" s="30"/>
      <c r="X322" s="30"/>
      <c r="Y322" s="30"/>
      <c r="Z322" s="30"/>
      <c r="AA322" s="30"/>
      <c r="AB322" s="30"/>
      <c r="AC322" s="30"/>
      <c r="AD322" s="30"/>
      <c r="AE322" s="30"/>
      <c r="AF322" s="33"/>
      <c r="AG322" s="33"/>
      <c r="AH322" s="33"/>
      <c r="AL322" s="6">
        <f t="shared" si="34"/>
        <v>0</v>
      </c>
      <c r="AM322" s="6">
        <f t="shared" si="35"/>
        <v>0</v>
      </c>
      <c r="AN322" s="6">
        <f t="shared" si="36"/>
        <v>0</v>
      </c>
    </row>
    <row r="323" spans="1:40">
      <c r="A323" s="32"/>
      <c r="B323" s="31"/>
      <c r="C323" s="31"/>
      <c r="D323" s="31"/>
      <c r="E323" s="31"/>
      <c r="F323" s="31"/>
      <c r="G323" s="31"/>
      <c r="H323" s="31"/>
      <c r="I323" s="31"/>
      <c r="J323" s="31"/>
      <c r="K323" s="30"/>
      <c r="L323" s="30"/>
      <c r="M323" s="30"/>
      <c r="N323" s="30"/>
      <c r="O323" s="30"/>
      <c r="P323" s="30"/>
      <c r="Q323" s="30"/>
      <c r="R323" s="30"/>
      <c r="S323" s="30"/>
      <c r="T323" s="30"/>
      <c r="U323" s="30"/>
      <c r="V323" s="30"/>
      <c r="W323" s="30"/>
      <c r="X323" s="30"/>
      <c r="Y323" s="30"/>
      <c r="Z323" s="30"/>
      <c r="AA323" s="30"/>
      <c r="AB323" s="30"/>
      <c r="AC323" s="30"/>
      <c r="AD323" s="30"/>
      <c r="AE323" s="30"/>
      <c r="AF323" s="33"/>
      <c r="AG323" s="33"/>
      <c r="AH323" s="33"/>
      <c r="AL323" s="6">
        <f t="shared" ref="AL323:AL362" si="37">SUMIF(AJ:AJ,AK323,AG:AG)</f>
        <v>0</v>
      </c>
      <c r="AM323" s="6">
        <f t="shared" ref="AM323:AM362" si="38">SUMIF(AJ:AJ,AK323,AF:AF)</f>
        <v>0</v>
      </c>
      <c r="AN323" s="6">
        <f t="shared" ref="AN323:AN362" si="39">SUMIF(AJ:AJ,AK323,AH:AH)</f>
        <v>0</v>
      </c>
    </row>
    <row r="324" spans="1:40">
      <c r="A324" s="32"/>
      <c r="B324" s="31"/>
      <c r="C324" s="31"/>
      <c r="D324" s="31"/>
      <c r="E324" s="31"/>
      <c r="F324" s="31"/>
      <c r="G324" s="31"/>
      <c r="H324" s="31"/>
      <c r="I324" s="31"/>
      <c r="J324" s="31"/>
      <c r="K324" s="30"/>
      <c r="L324" s="30"/>
      <c r="M324" s="30"/>
      <c r="N324" s="30"/>
      <c r="O324" s="30"/>
      <c r="P324" s="30"/>
      <c r="Q324" s="30"/>
      <c r="R324" s="30"/>
      <c r="S324" s="30"/>
      <c r="T324" s="30"/>
      <c r="U324" s="30"/>
      <c r="V324" s="30"/>
      <c r="W324" s="30"/>
      <c r="X324" s="30"/>
      <c r="Y324" s="30"/>
      <c r="Z324" s="30"/>
      <c r="AA324" s="30"/>
      <c r="AB324" s="30"/>
      <c r="AC324" s="30"/>
      <c r="AD324" s="30"/>
      <c r="AE324" s="30"/>
      <c r="AF324" s="33"/>
      <c r="AG324" s="33"/>
      <c r="AH324" s="33"/>
      <c r="AL324" s="6">
        <f t="shared" si="37"/>
        <v>0</v>
      </c>
      <c r="AM324" s="6">
        <f t="shared" si="38"/>
        <v>0</v>
      </c>
      <c r="AN324" s="6">
        <f t="shared" si="39"/>
        <v>0</v>
      </c>
    </row>
    <row r="325" spans="1:40">
      <c r="A325" s="32"/>
      <c r="B325" s="31"/>
      <c r="C325" s="31"/>
      <c r="D325" s="31"/>
      <c r="E325" s="31"/>
      <c r="F325" s="31"/>
      <c r="G325" s="31"/>
      <c r="H325" s="31"/>
      <c r="I325" s="31"/>
      <c r="J325" s="31"/>
      <c r="K325" s="30"/>
      <c r="L325" s="30"/>
      <c r="M325" s="30"/>
      <c r="N325" s="30"/>
      <c r="O325" s="30"/>
      <c r="P325" s="30"/>
      <c r="Q325" s="30"/>
      <c r="R325" s="30"/>
      <c r="S325" s="30"/>
      <c r="T325" s="30"/>
      <c r="U325" s="30"/>
      <c r="V325" s="30"/>
      <c r="W325" s="30"/>
      <c r="X325" s="30"/>
      <c r="Y325" s="30"/>
      <c r="Z325" s="30"/>
      <c r="AA325" s="30"/>
      <c r="AB325" s="30"/>
      <c r="AC325" s="30"/>
      <c r="AD325" s="30"/>
      <c r="AE325" s="30"/>
      <c r="AF325" s="33"/>
      <c r="AG325" s="33"/>
      <c r="AH325" s="33"/>
      <c r="AL325" s="6">
        <f t="shared" si="37"/>
        <v>0</v>
      </c>
      <c r="AM325" s="6">
        <f t="shared" si="38"/>
        <v>0</v>
      </c>
      <c r="AN325" s="6">
        <f t="shared" si="39"/>
        <v>0</v>
      </c>
    </row>
    <row r="326" spans="1:40">
      <c r="A326" s="32"/>
      <c r="B326" s="31"/>
      <c r="C326" s="31"/>
      <c r="D326" s="31"/>
      <c r="E326" s="31"/>
      <c r="F326" s="31"/>
      <c r="G326" s="31"/>
      <c r="H326" s="31"/>
      <c r="I326" s="31"/>
      <c r="J326" s="31"/>
      <c r="K326" s="30"/>
      <c r="L326" s="30"/>
      <c r="M326" s="30"/>
      <c r="N326" s="30"/>
      <c r="O326" s="30"/>
      <c r="P326" s="30"/>
      <c r="Q326" s="30"/>
      <c r="R326" s="30"/>
      <c r="S326" s="30"/>
      <c r="T326" s="30"/>
      <c r="U326" s="30"/>
      <c r="V326" s="30"/>
      <c r="W326" s="30"/>
      <c r="X326" s="30"/>
      <c r="Y326" s="30"/>
      <c r="Z326" s="30"/>
      <c r="AA326" s="30"/>
      <c r="AB326" s="30"/>
      <c r="AC326" s="30"/>
      <c r="AD326" s="30"/>
      <c r="AE326" s="30"/>
      <c r="AF326" s="33"/>
      <c r="AG326" s="33"/>
      <c r="AH326" s="33"/>
      <c r="AL326" s="6">
        <f t="shared" si="37"/>
        <v>0</v>
      </c>
      <c r="AM326" s="6">
        <f t="shared" si="38"/>
        <v>0</v>
      </c>
      <c r="AN326" s="6">
        <f t="shared" si="39"/>
        <v>0</v>
      </c>
    </row>
    <row r="327" spans="1:40">
      <c r="A327" s="32"/>
      <c r="B327" s="31"/>
      <c r="C327" s="31"/>
      <c r="D327" s="31"/>
      <c r="E327" s="31"/>
      <c r="F327" s="31"/>
      <c r="G327" s="31"/>
      <c r="H327" s="31"/>
      <c r="I327" s="31"/>
      <c r="J327" s="31"/>
      <c r="K327" s="30"/>
      <c r="L327" s="30"/>
      <c r="M327" s="30"/>
      <c r="N327" s="30"/>
      <c r="O327" s="30"/>
      <c r="P327" s="30"/>
      <c r="Q327" s="30"/>
      <c r="R327" s="30"/>
      <c r="S327" s="30"/>
      <c r="T327" s="30"/>
      <c r="U327" s="30"/>
      <c r="V327" s="30"/>
      <c r="W327" s="30"/>
      <c r="X327" s="30"/>
      <c r="Y327" s="30"/>
      <c r="Z327" s="30"/>
      <c r="AA327" s="30"/>
      <c r="AB327" s="30"/>
      <c r="AC327" s="30"/>
      <c r="AD327" s="30"/>
      <c r="AE327" s="30"/>
      <c r="AF327" s="33"/>
      <c r="AG327" s="33"/>
      <c r="AH327" s="33"/>
      <c r="AL327" s="6">
        <f t="shared" si="37"/>
        <v>0</v>
      </c>
      <c r="AM327" s="6">
        <f t="shared" si="38"/>
        <v>0</v>
      </c>
      <c r="AN327" s="6">
        <f t="shared" si="39"/>
        <v>0</v>
      </c>
    </row>
    <row r="328" spans="1:40">
      <c r="A328" s="32"/>
      <c r="B328" s="31"/>
      <c r="C328" s="31"/>
      <c r="D328" s="31"/>
      <c r="E328" s="31"/>
      <c r="F328" s="31"/>
      <c r="G328" s="31"/>
      <c r="H328" s="31"/>
      <c r="I328" s="31"/>
      <c r="J328" s="31"/>
      <c r="K328" s="30"/>
      <c r="L328" s="30"/>
      <c r="M328" s="30"/>
      <c r="N328" s="30"/>
      <c r="O328" s="30"/>
      <c r="P328" s="30"/>
      <c r="Q328" s="30"/>
      <c r="R328" s="30"/>
      <c r="S328" s="30"/>
      <c r="T328" s="30"/>
      <c r="U328" s="30"/>
      <c r="V328" s="30"/>
      <c r="W328" s="30"/>
      <c r="X328" s="30"/>
      <c r="Y328" s="30"/>
      <c r="Z328" s="30"/>
      <c r="AA328" s="30"/>
      <c r="AB328" s="30"/>
      <c r="AC328" s="30"/>
      <c r="AD328" s="30"/>
      <c r="AE328" s="30"/>
      <c r="AF328" s="33"/>
      <c r="AG328" s="33"/>
      <c r="AH328" s="33"/>
      <c r="AL328" s="6">
        <f t="shared" si="37"/>
        <v>0</v>
      </c>
      <c r="AM328" s="6">
        <f t="shared" si="38"/>
        <v>0</v>
      </c>
      <c r="AN328" s="6">
        <f t="shared" si="39"/>
        <v>0</v>
      </c>
    </row>
    <row r="329" spans="1:40">
      <c r="A329" s="32"/>
      <c r="B329" s="31"/>
      <c r="C329" s="31"/>
      <c r="D329" s="31"/>
      <c r="E329" s="31"/>
      <c r="F329" s="31"/>
      <c r="G329" s="31"/>
      <c r="H329" s="31"/>
      <c r="I329" s="31"/>
      <c r="J329" s="31"/>
      <c r="K329" s="30"/>
      <c r="L329" s="30"/>
      <c r="M329" s="30"/>
      <c r="N329" s="30"/>
      <c r="O329" s="30"/>
      <c r="P329" s="30"/>
      <c r="Q329" s="30"/>
      <c r="R329" s="30"/>
      <c r="S329" s="30"/>
      <c r="T329" s="30"/>
      <c r="U329" s="30"/>
      <c r="V329" s="30"/>
      <c r="W329" s="30"/>
      <c r="X329" s="30"/>
      <c r="Y329" s="30"/>
      <c r="Z329" s="30"/>
      <c r="AA329" s="30"/>
      <c r="AB329" s="30"/>
      <c r="AC329" s="30"/>
      <c r="AD329" s="30"/>
      <c r="AE329" s="30"/>
      <c r="AF329" s="33"/>
      <c r="AG329" s="33"/>
      <c r="AH329" s="33"/>
      <c r="AL329" s="6">
        <f t="shared" si="37"/>
        <v>0</v>
      </c>
      <c r="AM329" s="6">
        <f t="shared" si="38"/>
        <v>0</v>
      </c>
      <c r="AN329" s="6">
        <f t="shared" si="39"/>
        <v>0</v>
      </c>
    </row>
    <row r="330" spans="1:40">
      <c r="A330" s="32"/>
      <c r="B330" s="31"/>
      <c r="C330" s="31"/>
      <c r="D330" s="31"/>
      <c r="E330" s="31"/>
      <c r="F330" s="31"/>
      <c r="G330" s="31"/>
      <c r="H330" s="31"/>
      <c r="I330" s="31"/>
      <c r="J330" s="31"/>
      <c r="K330" s="30"/>
      <c r="L330" s="30"/>
      <c r="M330" s="30"/>
      <c r="N330" s="30"/>
      <c r="O330" s="30"/>
      <c r="P330" s="30"/>
      <c r="Q330" s="30"/>
      <c r="R330" s="30"/>
      <c r="S330" s="30"/>
      <c r="T330" s="30"/>
      <c r="U330" s="30"/>
      <c r="V330" s="30"/>
      <c r="W330" s="30"/>
      <c r="X330" s="30"/>
      <c r="Y330" s="30"/>
      <c r="Z330" s="30"/>
      <c r="AA330" s="30"/>
      <c r="AB330" s="30"/>
      <c r="AC330" s="30"/>
      <c r="AD330" s="30"/>
      <c r="AE330" s="30"/>
      <c r="AF330" s="33"/>
      <c r="AG330" s="33"/>
      <c r="AH330" s="33"/>
      <c r="AL330" s="6">
        <f t="shared" si="37"/>
        <v>0</v>
      </c>
      <c r="AM330" s="6">
        <f t="shared" si="38"/>
        <v>0</v>
      </c>
      <c r="AN330" s="6">
        <f t="shared" si="39"/>
        <v>0</v>
      </c>
    </row>
    <row r="331" spans="1:40">
      <c r="A331" s="32"/>
      <c r="B331" s="31"/>
      <c r="C331" s="31"/>
      <c r="D331" s="31"/>
      <c r="E331" s="31"/>
      <c r="F331" s="31"/>
      <c r="G331" s="31"/>
      <c r="H331" s="31"/>
      <c r="I331" s="31"/>
      <c r="J331" s="31"/>
      <c r="K331" s="30"/>
      <c r="L331" s="30"/>
      <c r="M331" s="30"/>
      <c r="N331" s="30"/>
      <c r="O331" s="30"/>
      <c r="P331" s="30"/>
      <c r="Q331" s="30"/>
      <c r="R331" s="30"/>
      <c r="S331" s="30"/>
      <c r="T331" s="30"/>
      <c r="U331" s="30"/>
      <c r="V331" s="30"/>
      <c r="W331" s="30"/>
      <c r="X331" s="30"/>
      <c r="Y331" s="30"/>
      <c r="Z331" s="30"/>
      <c r="AA331" s="30"/>
      <c r="AB331" s="30"/>
      <c r="AC331" s="30"/>
      <c r="AD331" s="30"/>
      <c r="AE331" s="30"/>
      <c r="AF331" s="33"/>
      <c r="AG331" s="33"/>
      <c r="AH331" s="33"/>
      <c r="AL331" s="6">
        <f t="shared" si="37"/>
        <v>0</v>
      </c>
      <c r="AM331" s="6">
        <f t="shared" si="38"/>
        <v>0</v>
      </c>
      <c r="AN331" s="6">
        <f t="shared" si="39"/>
        <v>0</v>
      </c>
    </row>
    <row r="332" spans="1:40">
      <c r="A332" s="32"/>
      <c r="B332" s="31"/>
      <c r="C332" s="31"/>
      <c r="D332" s="31"/>
      <c r="E332" s="31"/>
      <c r="F332" s="31"/>
      <c r="G332" s="31"/>
      <c r="H332" s="31"/>
      <c r="I332" s="31"/>
      <c r="J332" s="31"/>
      <c r="K332" s="30"/>
      <c r="L332" s="30"/>
      <c r="M332" s="30"/>
      <c r="N332" s="30"/>
      <c r="O332" s="30"/>
      <c r="P332" s="30"/>
      <c r="Q332" s="30"/>
      <c r="R332" s="30"/>
      <c r="S332" s="30"/>
      <c r="T332" s="30"/>
      <c r="U332" s="30"/>
      <c r="V332" s="30"/>
      <c r="W332" s="30"/>
      <c r="X332" s="30"/>
      <c r="Y332" s="30"/>
      <c r="Z332" s="30"/>
      <c r="AA332" s="30"/>
      <c r="AB332" s="30"/>
      <c r="AC332" s="30"/>
      <c r="AD332" s="30"/>
      <c r="AE332" s="30"/>
      <c r="AF332" s="33"/>
      <c r="AG332" s="33"/>
      <c r="AH332" s="33"/>
      <c r="AL332" s="6">
        <f t="shared" si="37"/>
        <v>0</v>
      </c>
      <c r="AM332" s="6">
        <f t="shared" si="38"/>
        <v>0</v>
      </c>
      <c r="AN332" s="6">
        <f t="shared" si="39"/>
        <v>0</v>
      </c>
    </row>
    <row r="333" spans="1:40">
      <c r="A333" s="32"/>
      <c r="B333" s="31"/>
      <c r="C333" s="31"/>
      <c r="D333" s="31"/>
      <c r="E333" s="31"/>
      <c r="F333" s="31"/>
      <c r="G333" s="31"/>
      <c r="H333" s="31"/>
      <c r="I333" s="31"/>
      <c r="J333" s="31"/>
      <c r="K333" s="30"/>
      <c r="L333" s="30"/>
      <c r="M333" s="30"/>
      <c r="N333" s="30"/>
      <c r="O333" s="30"/>
      <c r="P333" s="30"/>
      <c r="Q333" s="30"/>
      <c r="R333" s="30"/>
      <c r="S333" s="30"/>
      <c r="T333" s="30"/>
      <c r="U333" s="30"/>
      <c r="V333" s="30"/>
      <c r="W333" s="30"/>
      <c r="X333" s="30"/>
      <c r="Y333" s="30"/>
      <c r="Z333" s="30"/>
      <c r="AA333" s="30"/>
      <c r="AB333" s="30"/>
      <c r="AC333" s="30"/>
      <c r="AD333" s="30"/>
      <c r="AE333" s="30"/>
      <c r="AF333" s="33"/>
      <c r="AG333" s="33"/>
      <c r="AH333" s="33"/>
      <c r="AL333" s="6">
        <f t="shared" si="37"/>
        <v>0</v>
      </c>
      <c r="AM333" s="6">
        <f t="shared" si="38"/>
        <v>0</v>
      </c>
      <c r="AN333" s="6">
        <f t="shared" si="39"/>
        <v>0</v>
      </c>
    </row>
    <row r="334" spans="1:40">
      <c r="A334" s="32"/>
      <c r="B334" s="31"/>
      <c r="C334" s="31"/>
      <c r="D334" s="31"/>
      <c r="E334" s="31"/>
      <c r="F334" s="31"/>
      <c r="G334" s="31"/>
      <c r="H334" s="31"/>
      <c r="I334" s="31"/>
      <c r="J334" s="31"/>
      <c r="K334" s="30"/>
      <c r="L334" s="30"/>
      <c r="M334" s="30"/>
      <c r="N334" s="30"/>
      <c r="O334" s="30"/>
      <c r="P334" s="30"/>
      <c r="Q334" s="30"/>
      <c r="R334" s="30"/>
      <c r="S334" s="30"/>
      <c r="T334" s="30"/>
      <c r="U334" s="30"/>
      <c r="V334" s="30"/>
      <c r="W334" s="30"/>
      <c r="X334" s="30"/>
      <c r="Y334" s="30"/>
      <c r="Z334" s="30"/>
      <c r="AA334" s="30"/>
      <c r="AB334" s="30"/>
      <c r="AC334" s="30"/>
      <c r="AD334" s="30"/>
      <c r="AE334" s="30"/>
      <c r="AF334" s="33"/>
      <c r="AG334" s="33"/>
      <c r="AH334" s="33"/>
      <c r="AL334" s="6">
        <f t="shared" si="37"/>
        <v>0</v>
      </c>
      <c r="AM334" s="6">
        <f t="shared" si="38"/>
        <v>0</v>
      </c>
      <c r="AN334" s="6">
        <f t="shared" si="39"/>
        <v>0</v>
      </c>
    </row>
    <row r="335" spans="1:40">
      <c r="A335" s="32"/>
      <c r="B335" s="31"/>
      <c r="C335" s="31"/>
      <c r="D335" s="31"/>
      <c r="E335" s="31"/>
      <c r="F335" s="31"/>
      <c r="G335" s="31"/>
      <c r="H335" s="31"/>
      <c r="I335" s="31"/>
      <c r="J335" s="31"/>
      <c r="K335" s="30"/>
      <c r="L335" s="30"/>
      <c r="M335" s="30"/>
      <c r="N335" s="30"/>
      <c r="O335" s="30"/>
      <c r="P335" s="30"/>
      <c r="Q335" s="30"/>
      <c r="R335" s="30"/>
      <c r="S335" s="30"/>
      <c r="T335" s="30"/>
      <c r="U335" s="30"/>
      <c r="V335" s="30"/>
      <c r="W335" s="30"/>
      <c r="X335" s="30"/>
      <c r="Y335" s="30"/>
      <c r="Z335" s="30"/>
      <c r="AA335" s="30"/>
      <c r="AB335" s="30"/>
      <c r="AC335" s="30"/>
      <c r="AD335" s="30"/>
      <c r="AE335" s="30"/>
      <c r="AF335" s="33"/>
      <c r="AG335" s="33"/>
      <c r="AH335" s="33"/>
      <c r="AL335" s="6">
        <f t="shared" si="37"/>
        <v>0</v>
      </c>
      <c r="AM335" s="6">
        <f t="shared" si="38"/>
        <v>0</v>
      </c>
      <c r="AN335" s="6">
        <f t="shared" si="39"/>
        <v>0</v>
      </c>
    </row>
    <row r="336" spans="1:40">
      <c r="A336" s="32"/>
      <c r="B336" s="31"/>
      <c r="C336" s="31"/>
      <c r="D336" s="31"/>
      <c r="E336" s="31"/>
      <c r="F336" s="31"/>
      <c r="G336" s="31"/>
      <c r="H336" s="31"/>
      <c r="I336" s="31"/>
      <c r="J336" s="31"/>
      <c r="K336" s="30"/>
      <c r="L336" s="30"/>
      <c r="M336" s="30"/>
      <c r="N336" s="30"/>
      <c r="O336" s="30"/>
      <c r="P336" s="30"/>
      <c r="Q336" s="30"/>
      <c r="R336" s="30"/>
      <c r="S336" s="30"/>
      <c r="T336" s="30"/>
      <c r="U336" s="30"/>
      <c r="V336" s="30"/>
      <c r="W336" s="30"/>
      <c r="X336" s="30"/>
      <c r="Y336" s="30"/>
      <c r="Z336" s="30"/>
      <c r="AA336" s="30"/>
      <c r="AB336" s="30"/>
      <c r="AC336" s="30"/>
      <c r="AD336" s="30"/>
      <c r="AE336" s="30"/>
      <c r="AF336" s="33"/>
      <c r="AG336" s="33"/>
      <c r="AH336" s="33"/>
      <c r="AL336" s="6">
        <f t="shared" si="37"/>
        <v>0</v>
      </c>
      <c r="AM336" s="6">
        <f t="shared" si="38"/>
        <v>0</v>
      </c>
      <c r="AN336" s="6">
        <f t="shared" si="39"/>
        <v>0</v>
      </c>
    </row>
    <row r="337" spans="1:40">
      <c r="A337" s="32"/>
      <c r="B337" s="31"/>
      <c r="C337" s="31"/>
      <c r="D337" s="31"/>
      <c r="E337" s="31"/>
      <c r="F337" s="31"/>
      <c r="G337" s="31"/>
      <c r="H337" s="31"/>
      <c r="I337" s="31"/>
      <c r="J337" s="31"/>
      <c r="K337" s="30"/>
      <c r="L337" s="30"/>
      <c r="M337" s="30"/>
      <c r="N337" s="30"/>
      <c r="O337" s="30"/>
      <c r="P337" s="30"/>
      <c r="Q337" s="30"/>
      <c r="R337" s="30"/>
      <c r="S337" s="30"/>
      <c r="T337" s="30"/>
      <c r="U337" s="30"/>
      <c r="V337" s="30"/>
      <c r="W337" s="30"/>
      <c r="X337" s="30"/>
      <c r="Y337" s="30"/>
      <c r="Z337" s="30"/>
      <c r="AA337" s="30"/>
      <c r="AB337" s="30"/>
      <c r="AC337" s="30"/>
      <c r="AD337" s="30"/>
      <c r="AE337" s="30"/>
      <c r="AF337" s="33"/>
      <c r="AG337" s="33"/>
      <c r="AH337" s="33"/>
      <c r="AL337" s="6">
        <f t="shared" si="37"/>
        <v>0</v>
      </c>
      <c r="AM337" s="6">
        <f t="shared" si="38"/>
        <v>0</v>
      </c>
      <c r="AN337" s="6">
        <f t="shared" si="39"/>
        <v>0</v>
      </c>
    </row>
    <row r="338" spans="1:40">
      <c r="A338" s="32"/>
      <c r="B338" s="31"/>
      <c r="C338" s="31"/>
      <c r="D338" s="31"/>
      <c r="E338" s="31"/>
      <c r="F338" s="31"/>
      <c r="G338" s="31"/>
      <c r="H338" s="31"/>
      <c r="I338" s="31"/>
      <c r="J338" s="31"/>
      <c r="K338" s="30"/>
      <c r="L338" s="30"/>
      <c r="M338" s="30"/>
      <c r="N338" s="30"/>
      <c r="O338" s="30"/>
      <c r="P338" s="30"/>
      <c r="Q338" s="30"/>
      <c r="R338" s="30"/>
      <c r="S338" s="30"/>
      <c r="T338" s="30"/>
      <c r="U338" s="30"/>
      <c r="V338" s="30"/>
      <c r="W338" s="30"/>
      <c r="X338" s="30"/>
      <c r="Y338" s="30"/>
      <c r="Z338" s="30"/>
      <c r="AA338" s="30"/>
      <c r="AB338" s="30"/>
      <c r="AC338" s="30"/>
      <c r="AD338" s="30"/>
      <c r="AE338" s="30"/>
      <c r="AF338" s="33"/>
      <c r="AG338" s="33"/>
      <c r="AH338" s="33"/>
      <c r="AL338" s="6">
        <f t="shared" si="37"/>
        <v>0</v>
      </c>
      <c r="AM338" s="6">
        <f t="shared" si="38"/>
        <v>0</v>
      </c>
      <c r="AN338" s="6">
        <f t="shared" si="39"/>
        <v>0</v>
      </c>
    </row>
    <row r="339" spans="1:40">
      <c r="A339" s="32"/>
      <c r="B339" s="31"/>
      <c r="C339" s="31"/>
      <c r="D339" s="31"/>
      <c r="E339" s="31"/>
      <c r="F339" s="31"/>
      <c r="G339" s="31"/>
      <c r="H339" s="31"/>
      <c r="I339" s="31"/>
      <c r="J339" s="31"/>
      <c r="K339" s="30"/>
      <c r="L339" s="30"/>
      <c r="M339" s="30"/>
      <c r="N339" s="30"/>
      <c r="O339" s="30"/>
      <c r="P339" s="30"/>
      <c r="Q339" s="30"/>
      <c r="R339" s="30"/>
      <c r="S339" s="30"/>
      <c r="T339" s="30"/>
      <c r="U339" s="30"/>
      <c r="V339" s="30"/>
      <c r="W339" s="30"/>
      <c r="X339" s="30"/>
      <c r="Y339" s="30"/>
      <c r="Z339" s="30"/>
      <c r="AA339" s="30"/>
      <c r="AB339" s="30"/>
      <c r="AC339" s="30"/>
      <c r="AD339" s="30"/>
      <c r="AE339" s="30"/>
      <c r="AF339" s="33"/>
      <c r="AG339" s="33"/>
      <c r="AH339" s="33"/>
      <c r="AL339" s="6">
        <f t="shared" si="37"/>
        <v>0</v>
      </c>
      <c r="AM339" s="6">
        <f t="shared" si="38"/>
        <v>0</v>
      </c>
      <c r="AN339" s="6">
        <f t="shared" si="39"/>
        <v>0</v>
      </c>
    </row>
    <row r="340" spans="1:40">
      <c r="A340" s="32"/>
      <c r="B340" s="31"/>
      <c r="C340" s="31"/>
      <c r="D340" s="31"/>
      <c r="E340" s="31"/>
      <c r="F340" s="31"/>
      <c r="G340" s="31"/>
      <c r="H340" s="31"/>
      <c r="I340" s="31"/>
      <c r="J340" s="31"/>
      <c r="K340" s="30"/>
      <c r="L340" s="30"/>
      <c r="M340" s="30"/>
      <c r="N340" s="30"/>
      <c r="O340" s="30"/>
      <c r="P340" s="30"/>
      <c r="Q340" s="30"/>
      <c r="R340" s="30"/>
      <c r="S340" s="30"/>
      <c r="T340" s="30"/>
      <c r="U340" s="30"/>
      <c r="V340" s="30"/>
      <c r="W340" s="30"/>
      <c r="X340" s="30"/>
      <c r="Y340" s="30"/>
      <c r="Z340" s="30"/>
      <c r="AA340" s="30"/>
      <c r="AB340" s="30"/>
      <c r="AC340" s="30"/>
      <c r="AD340" s="30"/>
      <c r="AE340" s="30"/>
      <c r="AF340" s="33"/>
      <c r="AG340" s="33"/>
      <c r="AH340" s="33"/>
      <c r="AL340" s="6">
        <f t="shared" si="37"/>
        <v>0</v>
      </c>
      <c r="AM340" s="6">
        <f t="shared" si="38"/>
        <v>0</v>
      </c>
      <c r="AN340" s="6">
        <f t="shared" si="39"/>
        <v>0</v>
      </c>
    </row>
    <row r="341" spans="1:40">
      <c r="A341" s="32"/>
      <c r="B341" s="31"/>
      <c r="C341" s="31"/>
      <c r="D341" s="31"/>
      <c r="E341" s="31"/>
      <c r="F341" s="31"/>
      <c r="G341" s="31"/>
      <c r="H341" s="31"/>
      <c r="I341" s="31"/>
      <c r="J341" s="31"/>
      <c r="K341" s="30"/>
      <c r="L341" s="30"/>
      <c r="M341" s="30"/>
      <c r="N341" s="30"/>
      <c r="O341" s="30"/>
      <c r="P341" s="30"/>
      <c r="Q341" s="30"/>
      <c r="R341" s="30"/>
      <c r="S341" s="30"/>
      <c r="T341" s="30"/>
      <c r="U341" s="30"/>
      <c r="V341" s="30"/>
      <c r="W341" s="30"/>
      <c r="X341" s="30"/>
      <c r="Y341" s="30"/>
      <c r="Z341" s="30"/>
      <c r="AA341" s="30"/>
      <c r="AB341" s="30"/>
      <c r="AC341" s="30"/>
      <c r="AD341" s="30"/>
      <c r="AE341" s="30"/>
      <c r="AF341" s="33"/>
      <c r="AG341" s="33"/>
      <c r="AH341" s="33"/>
      <c r="AL341" s="6">
        <f t="shared" si="37"/>
        <v>0</v>
      </c>
      <c r="AM341" s="6">
        <f t="shared" si="38"/>
        <v>0</v>
      </c>
      <c r="AN341" s="6">
        <f t="shared" si="39"/>
        <v>0</v>
      </c>
    </row>
    <row r="342" spans="1:40">
      <c r="A342" s="32"/>
      <c r="B342" s="31"/>
      <c r="C342" s="31"/>
      <c r="D342" s="31"/>
      <c r="E342" s="31"/>
      <c r="F342" s="31"/>
      <c r="G342" s="31"/>
      <c r="H342" s="31"/>
      <c r="I342" s="31"/>
      <c r="J342" s="31"/>
      <c r="K342" s="30"/>
      <c r="L342" s="30"/>
      <c r="M342" s="30"/>
      <c r="N342" s="30"/>
      <c r="O342" s="30"/>
      <c r="P342" s="30"/>
      <c r="Q342" s="30"/>
      <c r="R342" s="30"/>
      <c r="S342" s="30"/>
      <c r="T342" s="30"/>
      <c r="U342" s="30"/>
      <c r="V342" s="30"/>
      <c r="W342" s="30"/>
      <c r="X342" s="30"/>
      <c r="Y342" s="30"/>
      <c r="Z342" s="30"/>
      <c r="AA342" s="30"/>
      <c r="AB342" s="30"/>
      <c r="AC342" s="30"/>
      <c r="AD342" s="30"/>
      <c r="AE342" s="30"/>
      <c r="AF342" s="33"/>
      <c r="AG342" s="33"/>
      <c r="AH342" s="33"/>
      <c r="AL342" s="6">
        <f t="shared" si="37"/>
        <v>0</v>
      </c>
      <c r="AM342" s="6">
        <f t="shared" si="38"/>
        <v>0</v>
      </c>
      <c r="AN342" s="6">
        <f t="shared" si="39"/>
        <v>0</v>
      </c>
    </row>
    <row r="343" spans="1:40">
      <c r="A343" s="32"/>
      <c r="B343" s="31"/>
      <c r="C343" s="31"/>
      <c r="D343" s="31"/>
      <c r="E343" s="31"/>
      <c r="F343" s="31"/>
      <c r="G343" s="31"/>
      <c r="H343" s="31"/>
      <c r="I343" s="31"/>
      <c r="J343" s="31"/>
      <c r="K343" s="30"/>
      <c r="L343" s="30"/>
      <c r="M343" s="30"/>
      <c r="N343" s="30"/>
      <c r="O343" s="30"/>
      <c r="P343" s="30"/>
      <c r="Q343" s="30"/>
      <c r="R343" s="30"/>
      <c r="S343" s="30"/>
      <c r="T343" s="30"/>
      <c r="U343" s="30"/>
      <c r="V343" s="30"/>
      <c r="W343" s="30"/>
      <c r="X343" s="30"/>
      <c r="Y343" s="30"/>
      <c r="Z343" s="30"/>
      <c r="AA343" s="30"/>
      <c r="AB343" s="30"/>
      <c r="AC343" s="30"/>
      <c r="AD343" s="30"/>
      <c r="AE343" s="30"/>
      <c r="AF343" s="33"/>
      <c r="AG343" s="33"/>
      <c r="AH343" s="33"/>
      <c r="AL343" s="6">
        <f t="shared" si="37"/>
        <v>0</v>
      </c>
      <c r="AM343" s="6">
        <f t="shared" si="38"/>
        <v>0</v>
      </c>
      <c r="AN343" s="6">
        <f t="shared" si="39"/>
        <v>0</v>
      </c>
    </row>
    <row r="344" spans="1:40">
      <c r="A344" s="32"/>
      <c r="B344" s="31"/>
      <c r="C344" s="31"/>
      <c r="D344" s="31"/>
      <c r="E344" s="31"/>
      <c r="F344" s="31"/>
      <c r="G344" s="31"/>
      <c r="H344" s="31"/>
      <c r="I344" s="31"/>
      <c r="J344" s="31"/>
      <c r="K344" s="30"/>
      <c r="L344" s="30"/>
      <c r="M344" s="30"/>
      <c r="N344" s="30"/>
      <c r="O344" s="30"/>
      <c r="P344" s="30"/>
      <c r="Q344" s="30"/>
      <c r="R344" s="30"/>
      <c r="S344" s="30"/>
      <c r="T344" s="30"/>
      <c r="U344" s="30"/>
      <c r="V344" s="30"/>
      <c r="W344" s="30"/>
      <c r="X344" s="30"/>
      <c r="Y344" s="30"/>
      <c r="Z344" s="30"/>
      <c r="AA344" s="30"/>
      <c r="AB344" s="30"/>
      <c r="AC344" s="30"/>
      <c r="AD344" s="30"/>
      <c r="AE344" s="30"/>
      <c r="AF344" s="33"/>
      <c r="AG344" s="33"/>
      <c r="AH344" s="33"/>
      <c r="AL344" s="6">
        <f t="shared" si="37"/>
        <v>0</v>
      </c>
      <c r="AM344" s="6">
        <f t="shared" si="38"/>
        <v>0</v>
      </c>
      <c r="AN344" s="6">
        <f t="shared" si="39"/>
        <v>0</v>
      </c>
    </row>
    <row r="345" spans="1:40">
      <c r="A345" s="32"/>
      <c r="B345" s="31"/>
      <c r="C345" s="31"/>
      <c r="D345" s="31"/>
      <c r="E345" s="31"/>
      <c r="F345" s="31"/>
      <c r="G345" s="31"/>
      <c r="H345" s="31"/>
      <c r="I345" s="31"/>
      <c r="J345" s="31"/>
      <c r="K345" s="30"/>
      <c r="L345" s="30"/>
      <c r="M345" s="30"/>
      <c r="N345" s="30"/>
      <c r="O345" s="30"/>
      <c r="P345" s="30"/>
      <c r="Q345" s="30"/>
      <c r="R345" s="30"/>
      <c r="S345" s="30"/>
      <c r="T345" s="30"/>
      <c r="U345" s="30"/>
      <c r="V345" s="30"/>
      <c r="W345" s="30"/>
      <c r="X345" s="30"/>
      <c r="Y345" s="30"/>
      <c r="Z345" s="30"/>
      <c r="AA345" s="30"/>
      <c r="AB345" s="30"/>
      <c r="AC345" s="30"/>
      <c r="AD345" s="30"/>
      <c r="AE345" s="30"/>
      <c r="AF345" s="33"/>
      <c r="AG345" s="33"/>
      <c r="AH345" s="33"/>
      <c r="AL345" s="6">
        <f t="shared" si="37"/>
        <v>0</v>
      </c>
      <c r="AM345" s="6">
        <f t="shared" si="38"/>
        <v>0</v>
      </c>
      <c r="AN345" s="6">
        <f t="shared" si="39"/>
        <v>0</v>
      </c>
    </row>
    <row r="346" spans="1:40">
      <c r="A346" s="32"/>
      <c r="B346" s="31"/>
      <c r="C346" s="31"/>
      <c r="D346" s="31"/>
      <c r="E346" s="31"/>
      <c r="F346" s="31"/>
      <c r="G346" s="31"/>
      <c r="H346" s="31"/>
      <c r="I346" s="31"/>
      <c r="J346" s="31"/>
      <c r="K346" s="30"/>
      <c r="L346" s="30"/>
      <c r="M346" s="30"/>
      <c r="N346" s="30"/>
      <c r="O346" s="30"/>
      <c r="P346" s="30"/>
      <c r="Q346" s="30"/>
      <c r="R346" s="30"/>
      <c r="S346" s="30"/>
      <c r="T346" s="30"/>
      <c r="U346" s="30"/>
      <c r="V346" s="30"/>
      <c r="W346" s="30"/>
      <c r="X346" s="30"/>
      <c r="Y346" s="30"/>
      <c r="Z346" s="30"/>
      <c r="AA346" s="30"/>
      <c r="AB346" s="30"/>
      <c r="AC346" s="30"/>
      <c r="AD346" s="30"/>
      <c r="AE346" s="30"/>
      <c r="AF346" s="33"/>
      <c r="AG346" s="33"/>
      <c r="AH346" s="33"/>
      <c r="AL346" s="6">
        <f t="shared" si="37"/>
        <v>0</v>
      </c>
      <c r="AM346" s="6">
        <f t="shared" si="38"/>
        <v>0</v>
      </c>
      <c r="AN346" s="6">
        <f t="shared" si="39"/>
        <v>0</v>
      </c>
    </row>
    <row r="347" spans="1:40">
      <c r="A347" s="32"/>
      <c r="B347" s="31"/>
      <c r="C347" s="31"/>
      <c r="D347" s="31"/>
      <c r="E347" s="31"/>
      <c r="F347" s="31"/>
      <c r="G347" s="31"/>
      <c r="H347" s="31"/>
      <c r="I347" s="31"/>
      <c r="J347" s="31"/>
      <c r="K347" s="30"/>
      <c r="L347" s="30"/>
      <c r="M347" s="30"/>
      <c r="N347" s="30"/>
      <c r="O347" s="30"/>
      <c r="P347" s="30"/>
      <c r="Q347" s="30"/>
      <c r="R347" s="30"/>
      <c r="S347" s="30"/>
      <c r="T347" s="30"/>
      <c r="U347" s="30"/>
      <c r="V347" s="30"/>
      <c r="W347" s="30"/>
      <c r="X347" s="30"/>
      <c r="Y347" s="30"/>
      <c r="Z347" s="30"/>
      <c r="AA347" s="30"/>
      <c r="AB347" s="30"/>
      <c r="AC347" s="30"/>
      <c r="AD347" s="30"/>
      <c r="AE347" s="30"/>
      <c r="AF347" s="33"/>
      <c r="AG347" s="33"/>
      <c r="AH347" s="33"/>
      <c r="AL347" s="6">
        <f t="shared" si="37"/>
        <v>0</v>
      </c>
      <c r="AM347" s="6">
        <f t="shared" si="38"/>
        <v>0</v>
      </c>
      <c r="AN347" s="6">
        <f t="shared" si="39"/>
        <v>0</v>
      </c>
    </row>
    <row r="348" spans="1:40">
      <c r="A348" s="32"/>
      <c r="B348" s="31"/>
      <c r="C348" s="31"/>
      <c r="D348" s="31"/>
      <c r="E348" s="31"/>
      <c r="F348" s="31"/>
      <c r="G348" s="31"/>
      <c r="H348" s="31"/>
      <c r="I348" s="31"/>
      <c r="J348" s="31"/>
      <c r="K348" s="30"/>
      <c r="L348" s="30"/>
      <c r="M348" s="30"/>
      <c r="N348" s="30"/>
      <c r="O348" s="30"/>
      <c r="P348" s="30"/>
      <c r="Q348" s="30"/>
      <c r="R348" s="30"/>
      <c r="S348" s="30"/>
      <c r="T348" s="30"/>
      <c r="U348" s="30"/>
      <c r="V348" s="30"/>
      <c r="W348" s="30"/>
      <c r="X348" s="30"/>
      <c r="Y348" s="30"/>
      <c r="Z348" s="30"/>
      <c r="AA348" s="30"/>
      <c r="AB348" s="30"/>
      <c r="AC348" s="30"/>
      <c r="AD348" s="30"/>
      <c r="AE348" s="30"/>
      <c r="AF348" s="33"/>
      <c r="AG348" s="33"/>
      <c r="AH348" s="33"/>
      <c r="AL348" s="6">
        <f t="shared" si="37"/>
        <v>0</v>
      </c>
      <c r="AM348" s="6">
        <f t="shared" si="38"/>
        <v>0</v>
      </c>
      <c r="AN348" s="6">
        <f t="shared" si="39"/>
        <v>0</v>
      </c>
    </row>
    <row r="349" spans="1:40">
      <c r="A349" s="32"/>
      <c r="B349" s="31"/>
      <c r="C349" s="31"/>
      <c r="D349" s="31"/>
      <c r="E349" s="31"/>
      <c r="F349" s="31"/>
      <c r="G349" s="31"/>
      <c r="H349" s="31"/>
      <c r="I349" s="31"/>
      <c r="J349" s="31"/>
      <c r="K349" s="30"/>
      <c r="L349" s="30"/>
      <c r="M349" s="30"/>
      <c r="N349" s="30"/>
      <c r="O349" s="30"/>
      <c r="P349" s="30"/>
      <c r="Q349" s="30"/>
      <c r="R349" s="30"/>
      <c r="S349" s="30"/>
      <c r="T349" s="30"/>
      <c r="U349" s="30"/>
      <c r="V349" s="30"/>
      <c r="W349" s="30"/>
      <c r="X349" s="30"/>
      <c r="Y349" s="30"/>
      <c r="Z349" s="30"/>
      <c r="AA349" s="30"/>
      <c r="AB349" s="30"/>
      <c r="AC349" s="30"/>
      <c r="AD349" s="30"/>
      <c r="AE349" s="30"/>
      <c r="AF349" s="33"/>
      <c r="AG349" s="33"/>
      <c r="AH349" s="33"/>
      <c r="AL349" s="6">
        <f t="shared" si="37"/>
        <v>0</v>
      </c>
      <c r="AM349" s="6">
        <f t="shared" si="38"/>
        <v>0</v>
      </c>
      <c r="AN349" s="6">
        <f t="shared" si="39"/>
        <v>0</v>
      </c>
    </row>
    <row r="350" spans="1:40">
      <c r="A350" s="32"/>
      <c r="B350" s="31"/>
      <c r="C350" s="31"/>
      <c r="D350" s="31"/>
      <c r="E350" s="31"/>
      <c r="F350" s="31"/>
      <c r="G350" s="31"/>
      <c r="H350" s="31"/>
      <c r="I350" s="31"/>
      <c r="J350" s="31"/>
      <c r="K350" s="30"/>
      <c r="L350" s="30"/>
      <c r="M350" s="30"/>
      <c r="N350" s="30"/>
      <c r="O350" s="30"/>
      <c r="P350" s="30"/>
      <c r="Q350" s="30"/>
      <c r="R350" s="30"/>
      <c r="S350" s="30"/>
      <c r="T350" s="30"/>
      <c r="U350" s="30"/>
      <c r="V350" s="30"/>
      <c r="W350" s="30"/>
      <c r="X350" s="30"/>
      <c r="Y350" s="30"/>
      <c r="Z350" s="30"/>
      <c r="AA350" s="30"/>
      <c r="AB350" s="30"/>
      <c r="AC350" s="30"/>
      <c r="AD350" s="30"/>
      <c r="AE350" s="30"/>
      <c r="AF350" s="33"/>
      <c r="AG350" s="33"/>
      <c r="AH350" s="33"/>
      <c r="AL350" s="6">
        <f t="shared" si="37"/>
        <v>0</v>
      </c>
      <c r="AM350" s="6">
        <f t="shared" si="38"/>
        <v>0</v>
      </c>
      <c r="AN350" s="6">
        <f t="shared" si="39"/>
        <v>0</v>
      </c>
    </row>
    <row r="351" spans="1:40">
      <c r="A351" s="32"/>
      <c r="B351" s="31"/>
      <c r="C351" s="31"/>
      <c r="D351" s="31"/>
      <c r="E351" s="31"/>
      <c r="F351" s="31"/>
      <c r="G351" s="31"/>
      <c r="H351" s="31"/>
      <c r="I351" s="31"/>
      <c r="J351" s="31"/>
      <c r="K351" s="30"/>
      <c r="L351" s="30"/>
      <c r="M351" s="30"/>
      <c r="N351" s="30"/>
      <c r="O351" s="30"/>
      <c r="P351" s="30"/>
      <c r="Q351" s="30"/>
      <c r="R351" s="30"/>
      <c r="S351" s="30"/>
      <c r="T351" s="30"/>
      <c r="U351" s="30"/>
      <c r="V351" s="30"/>
      <c r="W351" s="30"/>
      <c r="X351" s="30"/>
      <c r="Y351" s="30"/>
      <c r="Z351" s="30"/>
      <c r="AA351" s="30"/>
      <c r="AB351" s="30"/>
      <c r="AC351" s="30"/>
      <c r="AD351" s="30"/>
      <c r="AE351" s="30"/>
      <c r="AF351" s="33"/>
      <c r="AG351" s="33"/>
      <c r="AH351" s="33"/>
      <c r="AL351" s="6">
        <f t="shared" si="37"/>
        <v>0</v>
      </c>
      <c r="AM351" s="6">
        <f t="shared" si="38"/>
        <v>0</v>
      </c>
      <c r="AN351" s="6">
        <f t="shared" si="39"/>
        <v>0</v>
      </c>
    </row>
    <row r="352" spans="1:40">
      <c r="A352" s="32"/>
      <c r="B352" s="31"/>
      <c r="C352" s="31"/>
      <c r="D352" s="31"/>
      <c r="E352" s="31"/>
      <c r="F352" s="31"/>
      <c r="G352" s="31"/>
      <c r="H352" s="31"/>
      <c r="I352" s="31"/>
      <c r="J352" s="31"/>
      <c r="K352" s="30"/>
      <c r="L352" s="30"/>
      <c r="M352" s="30"/>
      <c r="N352" s="30"/>
      <c r="O352" s="30"/>
      <c r="P352" s="30"/>
      <c r="Q352" s="30"/>
      <c r="R352" s="30"/>
      <c r="S352" s="30"/>
      <c r="T352" s="30"/>
      <c r="U352" s="30"/>
      <c r="V352" s="30"/>
      <c r="W352" s="30"/>
      <c r="X352" s="30"/>
      <c r="Y352" s="30"/>
      <c r="Z352" s="30"/>
      <c r="AA352" s="30"/>
      <c r="AB352" s="30"/>
      <c r="AC352" s="30"/>
      <c r="AD352" s="30"/>
      <c r="AE352" s="30"/>
      <c r="AF352" s="33"/>
      <c r="AG352" s="33"/>
      <c r="AH352" s="33"/>
      <c r="AL352" s="6">
        <f t="shared" si="37"/>
        <v>0</v>
      </c>
      <c r="AM352" s="6">
        <f t="shared" si="38"/>
        <v>0</v>
      </c>
      <c r="AN352" s="6">
        <f t="shared" si="39"/>
        <v>0</v>
      </c>
    </row>
    <row r="353" spans="1:40">
      <c r="A353" s="32"/>
      <c r="B353" s="31"/>
      <c r="C353" s="31"/>
      <c r="D353" s="31"/>
      <c r="E353" s="31"/>
      <c r="F353" s="31"/>
      <c r="G353" s="31"/>
      <c r="H353" s="31"/>
      <c r="I353" s="31"/>
      <c r="J353" s="31"/>
      <c r="K353" s="30"/>
      <c r="L353" s="30"/>
      <c r="M353" s="30"/>
      <c r="N353" s="30"/>
      <c r="O353" s="30"/>
      <c r="P353" s="30"/>
      <c r="Q353" s="30"/>
      <c r="R353" s="30"/>
      <c r="S353" s="30"/>
      <c r="T353" s="30"/>
      <c r="U353" s="30"/>
      <c r="V353" s="30"/>
      <c r="W353" s="30"/>
      <c r="X353" s="30"/>
      <c r="Y353" s="30"/>
      <c r="Z353" s="30"/>
      <c r="AA353" s="30"/>
      <c r="AB353" s="30"/>
      <c r="AC353" s="30"/>
      <c r="AD353" s="30"/>
      <c r="AE353" s="30"/>
      <c r="AF353" s="33"/>
      <c r="AG353" s="33"/>
      <c r="AH353" s="33"/>
      <c r="AL353" s="6">
        <f t="shared" si="37"/>
        <v>0</v>
      </c>
      <c r="AM353" s="6">
        <f t="shared" si="38"/>
        <v>0</v>
      </c>
      <c r="AN353" s="6">
        <f t="shared" si="39"/>
        <v>0</v>
      </c>
    </row>
    <row r="354" spans="1:40">
      <c r="A354" s="32"/>
      <c r="B354" s="31"/>
      <c r="C354" s="31"/>
      <c r="D354" s="31"/>
      <c r="E354" s="31"/>
      <c r="F354" s="31"/>
      <c r="G354" s="31"/>
      <c r="H354" s="31"/>
      <c r="I354" s="31"/>
      <c r="J354" s="31"/>
      <c r="K354" s="30"/>
      <c r="L354" s="30"/>
      <c r="M354" s="30"/>
      <c r="N354" s="30"/>
      <c r="O354" s="30"/>
      <c r="P354" s="30"/>
      <c r="Q354" s="30"/>
      <c r="R354" s="30"/>
      <c r="S354" s="30"/>
      <c r="T354" s="30"/>
      <c r="U354" s="30"/>
      <c r="V354" s="30"/>
      <c r="W354" s="30"/>
      <c r="X354" s="30"/>
      <c r="Y354" s="30"/>
      <c r="Z354" s="30"/>
      <c r="AA354" s="30"/>
      <c r="AB354" s="30"/>
      <c r="AC354" s="30"/>
      <c r="AD354" s="30"/>
      <c r="AE354" s="30"/>
      <c r="AF354" s="33"/>
      <c r="AG354" s="33"/>
      <c r="AH354" s="33"/>
      <c r="AL354" s="6">
        <f t="shared" si="37"/>
        <v>0</v>
      </c>
      <c r="AM354" s="6">
        <f t="shared" si="38"/>
        <v>0</v>
      </c>
      <c r="AN354" s="6">
        <f t="shared" si="39"/>
        <v>0</v>
      </c>
    </row>
    <row r="355" spans="1:40">
      <c r="A355" s="32"/>
      <c r="B355" s="31"/>
      <c r="C355" s="31"/>
      <c r="D355" s="31"/>
      <c r="E355" s="31"/>
      <c r="F355" s="31"/>
      <c r="G355" s="31"/>
      <c r="H355" s="31"/>
      <c r="I355" s="31"/>
      <c r="J355" s="31"/>
      <c r="K355" s="30"/>
      <c r="L355" s="30"/>
      <c r="M355" s="30"/>
      <c r="N355" s="30"/>
      <c r="O355" s="30"/>
      <c r="P355" s="30"/>
      <c r="Q355" s="30"/>
      <c r="R355" s="30"/>
      <c r="S355" s="30"/>
      <c r="T355" s="30"/>
      <c r="U355" s="30"/>
      <c r="V355" s="30"/>
      <c r="W355" s="30"/>
      <c r="X355" s="30"/>
      <c r="Y355" s="30"/>
      <c r="Z355" s="30"/>
      <c r="AA355" s="30"/>
      <c r="AB355" s="30"/>
      <c r="AC355" s="30"/>
      <c r="AD355" s="30"/>
      <c r="AE355" s="30"/>
      <c r="AF355" s="33"/>
      <c r="AG355" s="33"/>
      <c r="AH355" s="33"/>
      <c r="AL355" s="6">
        <f t="shared" si="37"/>
        <v>0</v>
      </c>
      <c r="AM355" s="6">
        <f t="shared" si="38"/>
        <v>0</v>
      </c>
      <c r="AN355" s="6">
        <f t="shared" si="39"/>
        <v>0</v>
      </c>
    </row>
    <row r="356" spans="1:40">
      <c r="A356" s="32"/>
      <c r="B356" s="31"/>
      <c r="C356" s="31"/>
      <c r="D356" s="31"/>
      <c r="E356" s="31"/>
      <c r="F356" s="31"/>
      <c r="G356" s="31"/>
      <c r="H356" s="31"/>
      <c r="I356" s="31"/>
      <c r="J356" s="31"/>
      <c r="K356" s="30"/>
      <c r="L356" s="30"/>
      <c r="M356" s="30"/>
      <c r="N356" s="30"/>
      <c r="O356" s="30"/>
      <c r="P356" s="30"/>
      <c r="Q356" s="30"/>
      <c r="R356" s="30"/>
      <c r="S356" s="30"/>
      <c r="T356" s="30"/>
      <c r="U356" s="30"/>
      <c r="V356" s="30"/>
      <c r="W356" s="30"/>
      <c r="X356" s="30"/>
      <c r="Y356" s="30"/>
      <c r="Z356" s="30"/>
      <c r="AA356" s="30"/>
      <c r="AB356" s="30"/>
      <c r="AC356" s="30"/>
      <c r="AD356" s="30"/>
      <c r="AE356" s="30"/>
      <c r="AF356" s="33"/>
      <c r="AG356" s="33"/>
      <c r="AH356" s="33"/>
      <c r="AL356" s="6">
        <f t="shared" si="37"/>
        <v>0</v>
      </c>
      <c r="AM356" s="6">
        <f t="shared" si="38"/>
        <v>0</v>
      </c>
      <c r="AN356" s="6">
        <f t="shared" si="39"/>
        <v>0</v>
      </c>
    </row>
    <row r="357" spans="1:40">
      <c r="A357" s="32"/>
      <c r="B357" s="31"/>
      <c r="C357" s="31"/>
      <c r="D357" s="31"/>
      <c r="E357" s="31"/>
      <c r="F357" s="31"/>
      <c r="G357" s="31"/>
      <c r="H357" s="31"/>
      <c r="I357" s="31"/>
      <c r="J357" s="31"/>
      <c r="K357" s="30"/>
      <c r="L357" s="30"/>
      <c r="M357" s="30"/>
      <c r="N357" s="30"/>
      <c r="O357" s="30"/>
      <c r="P357" s="30"/>
      <c r="Q357" s="30"/>
      <c r="R357" s="30"/>
      <c r="S357" s="30"/>
      <c r="T357" s="30"/>
      <c r="U357" s="30"/>
      <c r="V357" s="30"/>
      <c r="W357" s="30"/>
      <c r="X357" s="30"/>
      <c r="Y357" s="30"/>
      <c r="Z357" s="30"/>
      <c r="AA357" s="30"/>
      <c r="AB357" s="30"/>
      <c r="AC357" s="30"/>
      <c r="AD357" s="30"/>
      <c r="AE357" s="30"/>
      <c r="AF357" s="33"/>
      <c r="AG357" s="33"/>
      <c r="AH357" s="33"/>
      <c r="AL357" s="6">
        <f t="shared" si="37"/>
        <v>0</v>
      </c>
      <c r="AM357" s="6">
        <f t="shared" si="38"/>
        <v>0</v>
      </c>
      <c r="AN357" s="6">
        <f t="shared" si="39"/>
        <v>0</v>
      </c>
    </row>
    <row r="358" spans="1:40">
      <c r="A358" s="32"/>
      <c r="B358" s="31"/>
      <c r="C358" s="31"/>
      <c r="D358" s="31"/>
      <c r="E358" s="31"/>
      <c r="F358" s="31"/>
      <c r="G358" s="31"/>
      <c r="H358" s="31"/>
      <c r="I358" s="31"/>
      <c r="J358" s="31"/>
      <c r="K358" s="30"/>
      <c r="L358" s="30"/>
      <c r="M358" s="30"/>
      <c r="N358" s="30"/>
      <c r="O358" s="30"/>
      <c r="P358" s="30"/>
      <c r="Q358" s="30"/>
      <c r="R358" s="30"/>
      <c r="S358" s="30"/>
      <c r="T358" s="30"/>
      <c r="U358" s="30"/>
      <c r="V358" s="30"/>
      <c r="W358" s="30"/>
      <c r="X358" s="30"/>
      <c r="Y358" s="30"/>
      <c r="Z358" s="30"/>
      <c r="AA358" s="30"/>
      <c r="AB358" s="30"/>
      <c r="AC358" s="30"/>
      <c r="AD358" s="30"/>
      <c r="AE358" s="30"/>
      <c r="AF358" s="33"/>
      <c r="AG358" s="33"/>
      <c r="AH358" s="33"/>
      <c r="AL358" s="6">
        <f t="shared" si="37"/>
        <v>0</v>
      </c>
      <c r="AM358" s="6">
        <f t="shared" si="38"/>
        <v>0</v>
      </c>
      <c r="AN358" s="6">
        <f t="shared" si="39"/>
        <v>0</v>
      </c>
    </row>
    <row r="359" spans="1:40">
      <c r="A359" s="32"/>
      <c r="B359" s="31"/>
      <c r="C359" s="31"/>
      <c r="D359" s="31"/>
      <c r="E359" s="31"/>
      <c r="F359" s="31"/>
      <c r="G359" s="31"/>
      <c r="H359" s="31"/>
      <c r="I359" s="31"/>
      <c r="J359" s="31"/>
      <c r="K359" s="30"/>
      <c r="L359" s="30"/>
      <c r="M359" s="30"/>
      <c r="N359" s="30"/>
      <c r="O359" s="30"/>
      <c r="P359" s="30"/>
      <c r="Q359" s="30"/>
      <c r="R359" s="30"/>
      <c r="S359" s="30"/>
      <c r="T359" s="30"/>
      <c r="U359" s="30"/>
      <c r="V359" s="30"/>
      <c r="W359" s="30"/>
      <c r="X359" s="30"/>
      <c r="Y359" s="30"/>
      <c r="Z359" s="30"/>
      <c r="AA359" s="30"/>
      <c r="AB359" s="30"/>
      <c r="AC359" s="30"/>
      <c r="AD359" s="30"/>
      <c r="AE359" s="30"/>
      <c r="AF359" s="33"/>
      <c r="AG359" s="33"/>
      <c r="AH359" s="33"/>
      <c r="AL359" s="6">
        <f t="shared" si="37"/>
        <v>0</v>
      </c>
      <c r="AM359" s="6">
        <f t="shared" si="38"/>
        <v>0</v>
      </c>
      <c r="AN359" s="6">
        <f t="shared" si="39"/>
        <v>0</v>
      </c>
    </row>
    <row r="360" spans="1:40">
      <c r="A360" s="32"/>
      <c r="B360" s="31"/>
      <c r="C360" s="31"/>
      <c r="D360" s="31"/>
      <c r="E360" s="31"/>
      <c r="F360" s="31"/>
      <c r="G360" s="31"/>
      <c r="H360" s="31"/>
      <c r="I360" s="31"/>
      <c r="J360" s="31"/>
      <c r="K360" s="30"/>
      <c r="L360" s="30"/>
      <c r="M360" s="30"/>
      <c r="N360" s="30"/>
      <c r="O360" s="30"/>
      <c r="P360" s="30"/>
      <c r="Q360" s="30"/>
      <c r="R360" s="30"/>
      <c r="S360" s="30"/>
      <c r="T360" s="30"/>
      <c r="U360" s="30"/>
      <c r="V360" s="30"/>
      <c r="W360" s="30"/>
      <c r="X360" s="30"/>
      <c r="Y360" s="30"/>
      <c r="Z360" s="30"/>
      <c r="AA360" s="30"/>
      <c r="AB360" s="30"/>
      <c r="AC360" s="30"/>
      <c r="AD360" s="30"/>
      <c r="AE360" s="30"/>
      <c r="AF360" s="33"/>
      <c r="AG360" s="33"/>
      <c r="AH360" s="33"/>
      <c r="AL360" s="6">
        <f t="shared" si="37"/>
        <v>0</v>
      </c>
      <c r="AM360" s="6">
        <f t="shared" si="38"/>
        <v>0</v>
      </c>
      <c r="AN360" s="6">
        <f t="shared" si="39"/>
        <v>0</v>
      </c>
    </row>
    <row r="361" spans="1:40">
      <c r="A361" s="32"/>
      <c r="B361" s="31"/>
      <c r="C361" s="31"/>
      <c r="D361" s="31"/>
      <c r="E361" s="31"/>
      <c r="F361" s="31"/>
      <c r="G361" s="31"/>
      <c r="H361" s="31"/>
      <c r="I361" s="31"/>
      <c r="J361" s="31"/>
      <c r="K361" s="30"/>
      <c r="L361" s="30"/>
      <c r="M361" s="30"/>
      <c r="N361" s="30"/>
      <c r="O361" s="30"/>
      <c r="P361" s="30"/>
      <c r="Q361" s="30"/>
      <c r="R361" s="30"/>
      <c r="S361" s="30"/>
      <c r="T361" s="30"/>
      <c r="U361" s="30"/>
      <c r="V361" s="30"/>
      <c r="W361" s="30"/>
      <c r="X361" s="30"/>
      <c r="Y361" s="30"/>
      <c r="Z361" s="30"/>
      <c r="AA361" s="30"/>
      <c r="AB361" s="30"/>
      <c r="AC361" s="30"/>
      <c r="AD361" s="30"/>
      <c r="AE361" s="30"/>
      <c r="AF361" s="33"/>
      <c r="AG361" s="33"/>
      <c r="AH361" s="33"/>
      <c r="AL361" s="6">
        <f t="shared" si="37"/>
        <v>0</v>
      </c>
      <c r="AM361" s="6">
        <f t="shared" si="38"/>
        <v>0</v>
      </c>
      <c r="AN361" s="6">
        <f t="shared" si="39"/>
        <v>0</v>
      </c>
    </row>
    <row r="362" spans="1:40">
      <c r="A362" s="32"/>
      <c r="B362" s="31"/>
      <c r="C362" s="31"/>
      <c r="D362" s="31"/>
      <c r="E362" s="31"/>
      <c r="F362" s="31"/>
      <c r="G362" s="31"/>
      <c r="H362" s="31"/>
      <c r="I362" s="31"/>
      <c r="J362" s="31"/>
      <c r="K362" s="30"/>
      <c r="L362" s="30"/>
      <c r="M362" s="30"/>
      <c r="N362" s="30"/>
      <c r="O362" s="30"/>
      <c r="P362" s="30"/>
      <c r="Q362" s="30"/>
      <c r="R362" s="30"/>
      <c r="S362" s="30"/>
      <c r="T362" s="30"/>
      <c r="U362" s="30"/>
      <c r="V362" s="30"/>
      <c r="W362" s="30"/>
      <c r="X362" s="30"/>
      <c r="Y362" s="30"/>
      <c r="Z362" s="30"/>
      <c r="AA362" s="30"/>
      <c r="AB362" s="30"/>
      <c r="AC362" s="30"/>
      <c r="AD362" s="30"/>
      <c r="AE362" s="30"/>
      <c r="AF362" s="33"/>
      <c r="AG362" s="33"/>
      <c r="AH362" s="33"/>
      <c r="AL362" s="6">
        <f t="shared" si="37"/>
        <v>0</v>
      </c>
      <c r="AM362" s="6">
        <f t="shared" si="38"/>
        <v>0</v>
      </c>
      <c r="AN362" s="6">
        <f t="shared" si="39"/>
        <v>0</v>
      </c>
    </row>
    <row r="363" spans="1:40">
      <c r="A363" s="32"/>
      <c r="B363" s="31"/>
      <c r="C363" s="31"/>
      <c r="D363" s="31"/>
      <c r="E363" s="31"/>
      <c r="F363" s="31"/>
      <c r="G363" s="31"/>
      <c r="H363" s="31"/>
      <c r="I363" s="31"/>
      <c r="J363" s="31"/>
      <c r="K363" s="30"/>
      <c r="L363" s="30"/>
      <c r="M363" s="30"/>
      <c r="N363" s="30"/>
      <c r="O363" s="30"/>
      <c r="P363" s="30"/>
      <c r="Q363" s="30"/>
      <c r="R363" s="30"/>
      <c r="S363" s="30"/>
      <c r="T363" s="30"/>
      <c r="U363" s="30"/>
      <c r="V363" s="30"/>
      <c r="W363" s="30"/>
      <c r="X363" s="30"/>
      <c r="Y363" s="30"/>
      <c r="Z363" s="30"/>
      <c r="AA363" s="30"/>
      <c r="AB363" s="30"/>
      <c r="AC363" s="30"/>
      <c r="AD363" s="30"/>
      <c r="AE363" s="30"/>
      <c r="AF363" s="33"/>
      <c r="AG363" s="33"/>
      <c r="AH363" s="33"/>
    </row>
    <row r="364" spans="1:40">
      <c r="A364" s="32"/>
      <c r="B364" s="31"/>
      <c r="C364" s="31"/>
      <c r="D364" s="31"/>
      <c r="E364" s="31"/>
      <c r="F364" s="31"/>
      <c r="G364" s="31"/>
      <c r="H364" s="31"/>
      <c r="I364" s="31"/>
      <c r="J364" s="31"/>
      <c r="K364" s="30"/>
      <c r="L364" s="30"/>
      <c r="M364" s="30"/>
      <c r="N364" s="30"/>
      <c r="O364" s="30"/>
      <c r="P364" s="30"/>
      <c r="Q364" s="30"/>
      <c r="R364" s="30"/>
      <c r="S364" s="30"/>
      <c r="T364" s="30"/>
      <c r="U364" s="30"/>
      <c r="V364" s="30"/>
      <c r="W364" s="30"/>
      <c r="X364" s="30"/>
      <c r="Y364" s="30"/>
      <c r="Z364" s="30"/>
      <c r="AA364" s="30"/>
      <c r="AB364" s="30"/>
      <c r="AC364" s="30"/>
      <c r="AD364" s="30"/>
      <c r="AE364" s="30"/>
      <c r="AF364" s="33"/>
      <c r="AG364" s="33"/>
      <c r="AH364" s="33"/>
    </row>
    <row r="365" spans="1:40">
      <c r="A365" s="32"/>
      <c r="B365" s="31"/>
      <c r="C365" s="31"/>
      <c r="D365" s="31"/>
      <c r="E365" s="31"/>
      <c r="F365" s="31"/>
      <c r="G365" s="31"/>
      <c r="H365" s="31"/>
      <c r="I365" s="31"/>
      <c r="J365" s="31"/>
      <c r="K365" s="30"/>
      <c r="L365" s="30"/>
      <c r="M365" s="30"/>
      <c r="N365" s="30"/>
      <c r="O365" s="30"/>
      <c r="P365" s="30"/>
      <c r="Q365" s="30"/>
      <c r="R365" s="30"/>
      <c r="S365" s="30"/>
      <c r="T365" s="30"/>
      <c r="U365" s="30"/>
      <c r="V365" s="30"/>
      <c r="W365" s="30"/>
      <c r="X365" s="30"/>
      <c r="Y365" s="30"/>
      <c r="Z365" s="30"/>
      <c r="AA365" s="30"/>
      <c r="AB365" s="30"/>
      <c r="AC365" s="30"/>
      <c r="AD365" s="30"/>
      <c r="AE365" s="30"/>
      <c r="AF365" s="33"/>
      <c r="AG365" s="33"/>
      <c r="AH365" s="33"/>
    </row>
    <row r="366" spans="1:40">
      <c r="A366" s="32"/>
      <c r="B366" s="31"/>
      <c r="C366" s="31"/>
      <c r="D366" s="31"/>
      <c r="E366" s="31"/>
      <c r="F366" s="31"/>
      <c r="G366" s="31"/>
      <c r="H366" s="82"/>
      <c r="I366" s="82"/>
      <c r="J366" s="82"/>
      <c r="K366" s="30"/>
      <c r="L366" s="30"/>
      <c r="M366" s="30"/>
      <c r="N366" s="30"/>
      <c r="O366" s="30"/>
      <c r="P366" s="30"/>
      <c r="Q366" s="30"/>
      <c r="R366" s="30"/>
      <c r="S366" s="30"/>
      <c r="T366" s="30"/>
      <c r="U366" s="30"/>
      <c r="V366" s="30"/>
      <c r="W366" s="30"/>
      <c r="X366" s="30"/>
      <c r="Y366" s="30"/>
      <c r="Z366" s="30"/>
      <c r="AA366" s="30"/>
      <c r="AB366" s="30"/>
      <c r="AC366" s="30"/>
      <c r="AD366" s="30"/>
      <c r="AE366" s="30"/>
      <c r="AF366" s="33"/>
      <c r="AG366" s="33"/>
      <c r="AH366" s="33"/>
    </row>
    <row r="367" spans="1:40">
      <c r="A367" s="32"/>
      <c r="B367" s="31"/>
      <c r="C367" s="31"/>
      <c r="D367" s="31"/>
      <c r="E367" s="31"/>
      <c r="F367" s="31"/>
      <c r="G367" s="31"/>
      <c r="H367" s="82"/>
      <c r="I367" s="82"/>
      <c r="J367" s="82"/>
      <c r="K367" s="30"/>
      <c r="L367" s="30"/>
      <c r="M367" s="30"/>
      <c r="N367" s="30"/>
      <c r="O367" s="30"/>
      <c r="P367" s="30"/>
      <c r="Q367" s="30"/>
      <c r="R367" s="30"/>
      <c r="S367" s="30"/>
      <c r="T367" s="30"/>
      <c r="U367" s="30"/>
      <c r="V367" s="30"/>
      <c r="W367" s="30"/>
      <c r="X367" s="30"/>
      <c r="Y367" s="30"/>
      <c r="Z367" s="30"/>
      <c r="AA367" s="30"/>
      <c r="AB367" s="30"/>
      <c r="AC367" s="30"/>
      <c r="AD367" s="30"/>
      <c r="AE367" s="30"/>
      <c r="AF367" s="33"/>
      <c r="AG367" s="33"/>
      <c r="AH367" s="33"/>
    </row>
    <row r="368" spans="1:40">
      <c r="A368" s="32"/>
      <c r="B368" s="31"/>
      <c r="C368" s="31"/>
      <c r="D368" s="31"/>
      <c r="E368" s="31"/>
      <c r="F368" s="31"/>
      <c r="G368" s="31"/>
      <c r="H368" s="82"/>
      <c r="I368" s="82"/>
      <c r="J368" s="82"/>
      <c r="K368" s="30"/>
      <c r="L368" s="30"/>
      <c r="M368" s="30"/>
      <c r="N368" s="30"/>
      <c r="O368" s="30"/>
      <c r="P368" s="30"/>
      <c r="Q368" s="30"/>
      <c r="R368" s="30"/>
      <c r="S368" s="30"/>
      <c r="T368" s="30"/>
      <c r="U368" s="30"/>
      <c r="V368" s="30"/>
      <c r="W368" s="30"/>
      <c r="X368" s="30"/>
      <c r="Y368" s="30"/>
      <c r="Z368" s="30"/>
      <c r="AA368" s="30"/>
      <c r="AB368" s="30"/>
      <c r="AC368" s="30"/>
      <c r="AD368" s="30"/>
      <c r="AE368" s="30"/>
      <c r="AF368" s="33"/>
      <c r="AG368" s="33"/>
      <c r="AH368" s="33"/>
    </row>
    <row r="369" spans="1:34">
      <c r="A369" s="32"/>
      <c r="B369" s="31"/>
      <c r="C369" s="31"/>
      <c r="D369" s="31"/>
      <c r="E369" s="31"/>
      <c r="F369" s="31"/>
      <c r="G369" s="31"/>
      <c r="H369" s="82"/>
      <c r="I369" s="82"/>
      <c r="J369" s="82"/>
      <c r="K369" s="30"/>
      <c r="L369" s="30"/>
      <c r="M369" s="30"/>
      <c r="N369" s="30"/>
      <c r="O369" s="30"/>
      <c r="P369" s="30"/>
      <c r="Q369" s="30"/>
      <c r="R369" s="30"/>
      <c r="S369" s="30"/>
      <c r="T369" s="30"/>
      <c r="U369" s="30"/>
      <c r="V369" s="30"/>
      <c r="W369" s="30"/>
      <c r="X369" s="30"/>
      <c r="Y369" s="30"/>
      <c r="Z369" s="30"/>
      <c r="AA369" s="30"/>
      <c r="AB369" s="30"/>
      <c r="AC369" s="30"/>
      <c r="AD369" s="30"/>
      <c r="AE369" s="30"/>
      <c r="AF369" s="33"/>
      <c r="AG369" s="33"/>
      <c r="AH369" s="33"/>
    </row>
    <row r="370" spans="1:34">
      <c r="A370" s="32"/>
      <c r="B370" s="31"/>
      <c r="C370" s="31"/>
      <c r="D370" s="31"/>
      <c r="E370" s="31"/>
      <c r="F370" s="31"/>
      <c r="G370" s="31"/>
      <c r="H370" s="82"/>
      <c r="I370" s="82"/>
      <c r="J370" s="82"/>
      <c r="K370" s="30"/>
      <c r="L370" s="30"/>
      <c r="M370" s="30"/>
      <c r="N370" s="30"/>
      <c r="O370" s="30"/>
      <c r="P370" s="30"/>
      <c r="Q370" s="30"/>
      <c r="R370" s="30"/>
      <c r="S370" s="30"/>
      <c r="T370" s="30"/>
      <c r="U370" s="30"/>
      <c r="V370" s="30"/>
      <c r="W370" s="30"/>
      <c r="X370" s="30"/>
      <c r="Y370" s="30"/>
      <c r="Z370" s="30"/>
      <c r="AA370" s="30"/>
      <c r="AB370" s="30"/>
      <c r="AC370" s="30"/>
      <c r="AD370" s="30"/>
      <c r="AE370" s="30"/>
      <c r="AF370" s="33"/>
      <c r="AG370" s="33"/>
      <c r="AH370" s="33"/>
    </row>
    <row r="371" spans="1:34">
      <c r="A371" s="32"/>
      <c r="B371" s="31"/>
      <c r="C371" s="31"/>
      <c r="D371" s="31"/>
      <c r="E371" s="31"/>
      <c r="F371" s="31"/>
      <c r="G371" s="31"/>
      <c r="H371" s="82"/>
      <c r="I371" s="82"/>
      <c r="J371" s="82"/>
      <c r="K371" s="30"/>
      <c r="L371" s="30"/>
      <c r="M371" s="30"/>
      <c r="N371" s="30"/>
      <c r="O371" s="30"/>
      <c r="P371" s="30"/>
      <c r="Q371" s="30"/>
      <c r="R371" s="30"/>
      <c r="S371" s="30"/>
      <c r="T371" s="30"/>
      <c r="U371" s="30"/>
      <c r="V371" s="30"/>
      <c r="W371" s="30"/>
      <c r="X371" s="30"/>
      <c r="Y371" s="30"/>
      <c r="Z371" s="30"/>
      <c r="AA371" s="30"/>
      <c r="AB371" s="30"/>
      <c r="AC371" s="30"/>
      <c r="AD371" s="30"/>
      <c r="AE371" s="30"/>
      <c r="AF371" s="33"/>
      <c r="AG371" s="33"/>
      <c r="AH371" s="33"/>
    </row>
    <row r="372" spans="1:34">
      <c r="A372" s="32"/>
      <c r="B372" s="31"/>
      <c r="C372" s="31"/>
      <c r="D372" s="31"/>
      <c r="E372" s="31"/>
      <c r="F372" s="31"/>
      <c r="G372" s="31"/>
      <c r="H372" s="82"/>
      <c r="I372" s="82"/>
      <c r="J372" s="82"/>
      <c r="K372" s="30"/>
      <c r="L372" s="30"/>
      <c r="M372" s="30"/>
      <c r="N372" s="30"/>
      <c r="O372" s="30"/>
      <c r="P372" s="30"/>
      <c r="Q372" s="30"/>
      <c r="R372" s="30"/>
      <c r="S372" s="30"/>
      <c r="T372" s="30"/>
      <c r="U372" s="30"/>
      <c r="V372" s="30"/>
      <c r="W372" s="30"/>
      <c r="X372" s="30"/>
      <c r="Y372" s="30"/>
      <c r="Z372" s="30"/>
      <c r="AA372" s="30"/>
      <c r="AB372" s="30"/>
      <c r="AC372" s="30"/>
      <c r="AD372" s="30"/>
      <c r="AE372" s="30"/>
      <c r="AF372" s="33"/>
      <c r="AG372" s="33"/>
      <c r="AH372" s="33"/>
    </row>
    <row r="373" spans="1:34">
      <c r="A373" s="32"/>
      <c r="B373" s="31"/>
      <c r="C373" s="31"/>
      <c r="D373" s="31"/>
      <c r="E373" s="31"/>
      <c r="F373" s="31"/>
      <c r="G373" s="31"/>
      <c r="H373" s="82"/>
      <c r="I373" s="82"/>
      <c r="J373" s="82"/>
      <c r="K373" s="30"/>
      <c r="L373" s="30"/>
      <c r="M373" s="30"/>
      <c r="N373" s="30"/>
      <c r="O373" s="30"/>
      <c r="P373" s="30"/>
      <c r="Q373" s="30"/>
      <c r="R373" s="30"/>
      <c r="S373" s="30"/>
      <c r="T373" s="30"/>
      <c r="U373" s="30"/>
      <c r="V373" s="30"/>
      <c r="W373" s="30"/>
      <c r="X373" s="30"/>
      <c r="Y373" s="30"/>
      <c r="Z373" s="30"/>
      <c r="AA373" s="30"/>
      <c r="AB373" s="30"/>
      <c r="AC373" s="30"/>
      <c r="AD373" s="30"/>
      <c r="AE373" s="30"/>
      <c r="AF373" s="33"/>
      <c r="AG373" s="33"/>
      <c r="AH373" s="33"/>
    </row>
    <row r="374" spans="1:34">
      <c r="A374" s="32"/>
      <c r="B374" s="31"/>
      <c r="C374" s="31"/>
      <c r="D374" s="31"/>
      <c r="E374" s="31"/>
      <c r="F374" s="31"/>
      <c r="G374" s="31"/>
      <c r="H374" s="82"/>
      <c r="I374" s="82"/>
      <c r="J374" s="82"/>
      <c r="K374" s="30"/>
      <c r="L374" s="30"/>
      <c r="M374" s="30"/>
      <c r="N374" s="30"/>
      <c r="O374" s="30"/>
      <c r="P374" s="30"/>
      <c r="Q374" s="30"/>
      <c r="R374" s="30"/>
      <c r="S374" s="30"/>
      <c r="T374" s="30"/>
      <c r="U374" s="30"/>
      <c r="V374" s="30"/>
      <c r="W374" s="30"/>
      <c r="X374" s="30"/>
      <c r="Y374" s="30"/>
      <c r="Z374" s="30"/>
      <c r="AA374" s="30"/>
      <c r="AB374" s="30"/>
      <c r="AC374" s="30"/>
      <c r="AD374" s="30"/>
      <c r="AE374" s="30"/>
      <c r="AF374" s="33"/>
      <c r="AG374" s="33"/>
      <c r="AH374" s="33"/>
    </row>
    <row r="375" spans="1:34">
      <c r="A375" s="32"/>
      <c r="B375" s="31"/>
      <c r="C375" s="31"/>
      <c r="D375" s="31"/>
      <c r="E375" s="31"/>
      <c r="F375" s="31"/>
      <c r="G375" s="31"/>
      <c r="H375" s="82"/>
      <c r="I375" s="82"/>
      <c r="J375" s="82"/>
      <c r="K375" s="30"/>
      <c r="L375" s="30"/>
      <c r="M375" s="30"/>
      <c r="N375" s="30"/>
      <c r="O375" s="30"/>
      <c r="P375" s="30"/>
      <c r="Q375" s="30"/>
      <c r="R375" s="30"/>
      <c r="S375" s="30"/>
      <c r="T375" s="30"/>
      <c r="U375" s="30"/>
      <c r="V375" s="30"/>
      <c r="W375" s="30"/>
      <c r="X375" s="30"/>
      <c r="Y375" s="30"/>
      <c r="Z375" s="30"/>
      <c r="AA375" s="30"/>
      <c r="AB375" s="30"/>
      <c r="AC375" s="30"/>
      <c r="AD375" s="30"/>
      <c r="AE375" s="30"/>
      <c r="AF375" s="33"/>
      <c r="AG375" s="33"/>
      <c r="AH375" s="33"/>
    </row>
    <row r="376" spans="1:34">
      <c r="A376" s="32"/>
      <c r="B376" s="31"/>
      <c r="C376" s="31"/>
      <c r="D376" s="31"/>
      <c r="E376" s="31"/>
      <c r="F376" s="31"/>
      <c r="G376" s="31"/>
      <c r="H376" s="82"/>
      <c r="I376" s="82"/>
      <c r="J376" s="82"/>
      <c r="K376" s="30"/>
      <c r="L376" s="30"/>
      <c r="M376" s="30"/>
      <c r="N376" s="30"/>
      <c r="O376" s="30"/>
      <c r="P376" s="30"/>
      <c r="Q376" s="30"/>
      <c r="R376" s="30"/>
      <c r="S376" s="30"/>
      <c r="T376" s="30"/>
      <c r="U376" s="30"/>
      <c r="V376" s="30"/>
      <c r="W376" s="30"/>
      <c r="X376" s="30"/>
      <c r="Y376" s="30"/>
      <c r="Z376" s="30"/>
      <c r="AA376" s="30"/>
      <c r="AB376" s="30"/>
      <c r="AC376" s="30"/>
      <c r="AD376" s="30"/>
      <c r="AE376" s="30"/>
      <c r="AF376" s="33"/>
      <c r="AG376" s="33"/>
      <c r="AH376" s="33"/>
    </row>
    <row r="377" spans="1:34">
      <c r="A377" s="32"/>
      <c r="B377" s="31"/>
      <c r="C377" s="31"/>
      <c r="D377" s="31"/>
      <c r="E377" s="31"/>
      <c r="F377" s="31"/>
      <c r="G377" s="31"/>
      <c r="H377" s="82"/>
      <c r="I377" s="82"/>
      <c r="J377" s="82"/>
      <c r="K377" s="30"/>
      <c r="L377" s="30"/>
      <c r="M377" s="30"/>
      <c r="N377" s="30"/>
      <c r="O377" s="30"/>
      <c r="P377" s="30"/>
      <c r="Q377" s="30"/>
      <c r="R377" s="30"/>
      <c r="S377" s="30"/>
      <c r="T377" s="30"/>
      <c r="U377" s="30"/>
      <c r="V377" s="30"/>
      <c r="W377" s="30"/>
      <c r="X377" s="30"/>
      <c r="Y377" s="30"/>
      <c r="Z377" s="30"/>
      <c r="AA377" s="30"/>
      <c r="AB377" s="30"/>
      <c r="AC377" s="30"/>
      <c r="AD377" s="30"/>
      <c r="AE377" s="30"/>
      <c r="AF377" s="33"/>
      <c r="AG377" s="33"/>
      <c r="AH377" s="33"/>
    </row>
    <row r="378" spans="1:34">
      <c r="A378" s="32"/>
      <c r="B378" s="31"/>
      <c r="C378" s="31"/>
      <c r="D378" s="31"/>
      <c r="E378" s="31"/>
      <c r="F378" s="31"/>
      <c r="G378" s="31"/>
      <c r="H378" s="82"/>
      <c r="I378" s="82"/>
      <c r="J378" s="82"/>
      <c r="K378" s="30"/>
      <c r="L378" s="30"/>
      <c r="M378" s="30"/>
      <c r="N378" s="30"/>
      <c r="O378" s="30"/>
      <c r="P378" s="30"/>
      <c r="Q378" s="30"/>
      <c r="R378" s="30"/>
      <c r="S378" s="30"/>
      <c r="T378" s="30"/>
      <c r="U378" s="30"/>
      <c r="V378" s="30"/>
      <c r="W378" s="30"/>
      <c r="X378" s="30"/>
      <c r="Y378" s="30"/>
      <c r="Z378" s="30"/>
      <c r="AA378" s="30"/>
      <c r="AB378" s="30"/>
      <c r="AC378" s="30"/>
      <c r="AD378" s="30"/>
      <c r="AE378" s="30"/>
      <c r="AF378" s="33"/>
      <c r="AG378" s="33"/>
      <c r="AH378" s="33"/>
    </row>
    <row r="379" spans="1:34">
      <c r="A379" s="32"/>
      <c r="B379" s="31"/>
      <c r="C379" s="31"/>
      <c r="D379" s="31"/>
      <c r="E379" s="31"/>
      <c r="F379" s="31"/>
      <c r="G379" s="31"/>
      <c r="H379" s="82"/>
      <c r="I379" s="82"/>
      <c r="J379" s="82"/>
      <c r="K379" s="30"/>
      <c r="L379" s="30"/>
      <c r="M379" s="30"/>
      <c r="N379" s="30"/>
      <c r="O379" s="30"/>
      <c r="P379" s="30"/>
      <c r="Q379" s="30"/>
      <c r="R379" s="30"/>
      <c r="S379" s="30"/>
      <c r="T379" s="30"/>
      <c r="U379" s="30"/>
      <c r="V379" s="30"/>
      <c r="W379" s="30"/>
      <c r="X379" s="30"/>
      <c r="Y379" s="30"/>
      <c r="Z379" s="30"/>
      <c r="AA379" s="30"/>
      <c r="AB379" s="30"/>
      <c r="AC379" s="30"/>
      <c r="AD379" s="30"/>
      <c r="AE379" s="30"/>
      <c r="AF379" s="33"/>
      <c r="AG379" s="33"/>
      <c r="AH379" s="33"/>
    </row>
    <row r="380" spans="1:34">
      <c r="A380" s="32"/>
      <c r="B380" s="31"/>
      <c r="C380" s="31"/>
      <c r="D380" s="31"/>
      <c r="E380" s="31"/>
      <c r="F380" s="31"/>
      <c r="G380" s="31"/>
      <c r="H380" s="82"/>
      <c r="I380" s="82"/>
      <c r="J380" s="82"/>
      <c r="AF380" s="33"/>
      <c r="AG380" s="33"/>
      <c r="AH380" s="33"/>
    </row>
    <row r="381" spans="1:34">
      <c r="A381" s="32"/>
      <c r="B381" s="31"/>
      <c r="C381" s="31"/>
      <c r="D381" s="31"/>
      <c r="E381" s="31"/>
      <c r="F381" s="31"/>
      <c r="G381" s="31"/>
      <c r="H381" s="82"/>
      <c r="I381" s="82"/>
      <c r="J381" s="82"/>
      <c r="AF381" s="33"/>
      <c r="AG381" s="33"/>
      <c r="AH381" s="33"/>
    </row>
    <row r="382" spans="1:34">
      <c r="A382" s="32"/>
      <c r="B382" s="31"/>
      <c r="C382" s="31"/>
      <c r="D382" s="31"/>
      <c r="E382" s="31"/>
      <c r="F382" s="31"/>
      <c r="G382" s="31"/>
      <c r="H382" s="82"/>
      <c r="I382" s="82"/>
      <c r="J382" s="82"/>
      <c r="AF382" s="33"/>
      <c r="AG382" s="33"/>
      <c r="AH382" s="33"/>
    </row>
    <row r="383" spans="1:34">
      <c r="A383" s="32"/>
      <c r="B383" s="31"/>
      <c r="C383" s="31"/>
      <c r="D383" s="31"/>
      <c r="E383" s="31"/>
      <c r="F383" s="31"/>
      <c r="G383" s="31"/>
      <c r="H383" s="82"/>
      <c r="I383" s="82"/>
      <c r="J383" s="82"/>
      <c r="AF383" s="33"/>
      <c r="AG383" s="33"/>
      <c r="AH383" s="33"/>
    </row>
    <row r="384" spans="1:34">
      <c r="A384" s="32"/>
      <c r="B384" s="31"/>
      <c r="C384" s="31"/>
      <c r="D384" s="31"/>
      <c r="E384" s="31"/>
      <c r="F384" s="31"/>
      <c r="G384" s="31"/>
      <c r="H384" s="82"/>
      <c r="I384" s="82"/>
      <c r="J384" s="82"/>
      <c r="AF384" s="33"/>
      <c r="AG384" s="33"/>
      <c r="AH384" s="33"/>
    </row>
    <row r="385" spans="1:34">
      <c r="A385" s="32"/>
      <c r="B385" s="31"/>
      <c r="C385" s="31"/>
      <c r="D385" s="31"/>
      <c r="E385" s="31"/>
      <c r="F385" s="31"/>
      <c r="G385" s="31"/>
      <c r="H385" s="82"/>
      <c r="I385" s="82"/>
      <c r="J385" s="82"/>
      <c r="AF385" s="33"/>
      <c r="AG385" s="33"/>
      <c r="AH385" s="33"/>
    </row>
    <row r="386" spans="1:34">
      <c r="A386" s="32"/>
      <c r="B386" s="31"/>
      <c r="C386" s="31"/>
      <c r="D386" s="31"/>
      <c r="E386" s="31"/>
      <c r="F386" s="31"/>
      <c r="G386" s="31"/>
      <c r="H386" s="82"/>
      <c r="I386" s="82"/>
      <c r="J386" s="82"/>
      <c r="AF386" s="33"/>
      <c r="AG386" s="33"/>
      <c r="AH386" s="33"/>
    </row>
    <row r="387" spans="1:34">
      <c r="A387" s="32"/>
      <c r="B387" s="31"/>
      <c r="C387" s="31"/>
      <c r="D387" s="31"/>
      <c r="E387" s="31"/>
      <c r="F387" s="31"/>
      <c r="G387" s="31"/>
      <c r="H387" s="82"/>
      <c r="I387" s="82"/>
      <c r="J387" s="82"/>
      <c r="AF387" s="33"/>
      <c r="AG387" s="33"/>
      <c r="AH387" s="33"/>
    </row>
    <row r="388" spans="1:34">
      <c r="A388" s="32"/>
      <c r="B388" s="31"/>
      <c r="C388" s="31"/>
      <c r="D388" s="31"/>
      <c r="E388" s="31"/>
      <c r="F388" s="31"/>
      <c r="G388" s="31"/>
      <c r="H388" s="82"/>
      <c r="I388" s="82"/>
      <c r="J388" s="82"/>
      <c r="AF388" s="33"/>
      <c r="AG388" s="33"/>
      <c r="AH388" s="33"/>
    </row>
    <row r="389" spans="1:34">
      <c r="A389" s="32"/>
      <c r="B389" s="31"/>
      <c r="C389" s="31"/>
      <c r="D389" s="31"/>
      <c r="E389" s="31"/>
      <c r="F389" s="31"/>
      <c r="G389" s="31"/>
      <c r="H389" s="82"/>
      <c r="I389" s="82"/>
      <c r="J389" s="82"/>
      <c r="AF389" s="33"/>
      <c r="AG389" s="33"/>
      <c r="AH389" s="33"/>
    </row>
    <row r="390" spans="1:34">
      <c r="A390" s="32"/>
      <c r="B390" s="31"/>
      <c r="C390" s="31"/>
      <c r="D390" s="31"/>
      <c r="E390" s="31"/>
      <c r="F390" s="31"/>
      <c r="G390" s="31"/>
      <c r="H390" s="82"/>
      <c r="I390" s="82"/>
      <c r="J390" s="82"/>
      <c r="AF390" s="33"/>
      <c r="AG390" s="33"/>
      <c r="AH390" s="33"/>
    </row>
    <row r="391" spans="1:34">
      <c r="A391" s="32"/>
      <c r="B391" s="31"/>
      <c r="C391" s="31"/>
      <c r="D391" s="31"/>
      <c r="E391" s="31"/>
      <c r="F391" s="31"/>
      <c r="G391" s="31"/>
      <c r="H391" s="82"/>
      <c r="I391" s="82"/>
      <c r="J391" s="82"/>
      <c r="AF391" s="33"/>
      <c r="AG391" s="33"/>
      <c r="AH391" s="33"/>
    </row>
    <row r="392" spans="1:34">
      <c r="A392" s="32"/>
      <c r="B392" s="31"/>
      <c r="C392" s="31"/>
      <c r="D392" s="31"/>
      <c r="E392" s="31"/>
      <c r="F392" s="31"/>
      <c r="G392" s="31"/>
      <c r="H392" s="82"/>
      <c r="I392" s="82"/>
      <c r="J392" s="82"/>
      <c r="AF392" s="33"/>
      <c r="AG392" s="33"/>
      <c r="AH392" s="33"/>
    </row>
    <row r="393" spans="1:34">
      <c r="A393" s="32"/>
      <c r="B393" s="31"/>
      <c r="C393" s="31"/>
      <c r="D393" s="31"/>
      <c r="E393" s="31"/>
      <c r="F393" s="31"/>
      <c r="G393" s="31"/>
      <c r="H393" s="82"/>
      <c r="I393" s="82"/>
      <c r="J393" s="82"/>
      <c r="AF393" s="33"/>
      <c r="AG393" s="33"/>
      <c r="AH393" s="33"/>
    </row>
    <row r="394" spans="1:34">
      <c r="A394" s="32"/>
      <c r="B394" s="31"/>
      <c r="C394" s="31"/>
      <c r="D394" s="31"/>
      <c r="E394" s="31"/>
      <c r="F394" s="31"/>
      <c r="G394" s="31"/>
      <c r="H394" s="82"/>
      <c r="I394" s="82"/>
      <c r="J394" s="82"/>
      <c r="AF394" s="33"/>
      <c r="AG394" s="33"/>
      <c r="AH394" s="33"/>
    </row>
    <row r="395" spans="1:34">
      <c r="A395" s="32"/>
      <c r="B395" s="31"/>
      <c r="C395" s="31"/>
      <c r="D395" s="31"/>
      <c r="E395" s="31"/>
      <c r="F395" s="31"/>
      <c r="G395" s="31"/>
      <c r="H395" s="82"/>
      <c r="I395" s="82"/>
      <c r="J395" s="82"/>
      <c r="AF395" s="33"/>
      <c r="AG395" s="33"/>
      <c r="AH395" s="33"/>
    </row>
    <row r="396" spans="1:34">
      <c r="A396" s="32"/>
      <c r="B396" s="31"/>
      <c r="C396" s="31"/>
      <c r="D396" s="31"/>
      <c r="E396" s="31"/>
      <c r="F396" s="31"/>
      <c r="G396" s="31"/>
      <c r="H396" s="82"/>
      <c r="I396" s="82"/>
      <c r="J396" s="82"/>
      <c r="AF396" s="33"/>
      <c r="AG396" s="33"/>
      <c r="AH396" s="33"/>
    </row>
    <row r="397" spans="1:34">
      <c r="A397" s="32"/>
      <c r="B397" s="31"/>
      <c r="C397" s="31"/>
      <c r="D397" s="31"/>
      <c r="E397" s="31"/>
      <c r="F397" s="31"/>
      <c r="G397" s="31"/>
      <c r="H397" s="82"/>
      <c r="I397" s="82"/>
      <c r="J397" s="82"/>
      <c r="AF397" s="33"/>
      <c r="AG397" s="33"/>
      <c r="AH397" s="33"/>
    </row>
    <row r="398" spans="1:34">
      <c r="A398" s="32"/>
      <c r="B398" s="31"/>
      <c r="C398" s="31"/>
      <c r="D398" s="31"/>
      <c r="E398" s="31"/>
      <c r="F398" s="31"/>
      <c r="G398" s="31"/>
      <c r="H398" s="82"/>
      <c r="I398" s="82"/>
      <c r="J398" s="82"/>
      <c r="AF398" s="33"/>
      <c r="AG398" s="33"/>
      <c r="AH398" s="33"/>
    </row>
    <row r="399" spans="1:34">
      <c r="A399" s="32"/>
      <c r="B399" s="31"/>
      <c r="C399" s="31"/>
      <c r="D399" s="31"/>
      <c r="E399" s="31"/>
      <c r="F399" s="31"/>
      <c r="G399" s="31"/>
      <c r="H399" s="82"/>
      <c r="I399" s="82"/>
      <c r="J399" s="82"/>
      <c r="AF399" s="33"/>
      <c r="AG399" s="33"/>
      <c r="AH399" s="33"/>
    </row>
    <row r="400" spans="1:34">
      <c r="A400" s="32"/>
      <c r="B400" s="31"/>
      <c r="C400" s="31"/>
      <c r="D400" s="31"/>
      <c r="E400" s="31"/>
      <c r="F400" s="31"/>
      <c r="G400" s="31"/>
      <c r="H400" s="82"/>
      <c r="I400" s="82"/>
      <c r="J400" s="82"/>
      <c r="AF400" s="33"/>
      <c r="AG400" s="33"/>
      <c r="AH400" s="33"/>
    </row>
    <row r="401" spans="1:34">
      <c r="A401" s="32"/>
      <c r="B401" s="31"/>
      <c r="C401" s="31"/>
      <c r="D401" s="31"/>
      <c r="E401" s="31"/>
      <c r="F401" s="31"/>
      <c r="G401" s="31"/>
      <c r="H401" s="82"/>
      <c r="I401" s="82"/>
      <c r="J401" s="82"/>
      <c r="AF401" s="33"/>
      <c r="AG401" s="33"/>
      <c r="AH401" s="33"/>
    </row>
    <row r="402" spans="1:34">
      <c r="A402" s="32"/>
      <c r="B402" s="31"/>
      <c r="C402" s="31"/>
      <c r="D402" s="31"/>
      <c r="E402" s="31"/>
      <c r="F402" s="31"/>
      <c r="G402" s="31"/>
      <c r="H402" s="82"/>
      <c r="I402" s="82"/>
      <c r="J402" s="82"/>
      <c r="AF402" s="33"/>
      <c r="AG402" s="33"/>
      <c r="AH402" s="33"/>
    </row>
    <row r="403" spans="1:34">
      <c r="A403" s="32"/>
      <c r="B403" s="31"/>
      <c r="C403" s="31"/>
      <c r="D403" s="31"/>
      <c r="E403" s="31"/>
      <c r="F403" s="31"/>
      <c r="G403" s="31"/>
      <c r="H403" s="82"/>
      <c r="I403" s="82"/>
      <c r="J403" s="82"/>
      <c r="AF403" s="33"/>
      <c r="AG403" s="33"/>
      <c r="AH403" s="33"/>
    </row>
    <row r="404" spans="1:34">
      <c r="A404" s="32"/>
      <c r="B404" s="31"/>
      <c r="C404" s="31"/>
      <c r="D404" s="31"/>
      <c r="E404" s="31"/>
      <c r="F404" s="31"/>
      <c r="G404" s="31"/>
      <c r="H404" s="82"/>
      <c r="I404" s="82"/>
      <c r="J404" s="82"/>
      <c r="AF404" s="33"/>
      <c r="AG404" s="33"/>
      <c r="AH404" s="33"/>
    </row>
    <row r="405" spans="1:34">
      <c r="A405" s="32"/>
      <c r="B405" s="31"/>
      <c r="C405" s="31"/>
      <c r="D405" s="31"/>
      <c r="E405" s="31"/>
      <c r="F405" s="31"/>
      <c r="G405" s="31"/>
      <c r="H405" s="82"/>
      <c r="I405" s="82"/>
      <c r="J405" s="82"/>
      <c r="AF405" s="33"/>
      <c r="AG405" s="33"/>
      <c r="AH405" s="33"/>
    </row>
    <row r="406" spans="1:34">
      <c r="A406" s="32"/>
      <c r="B406" s="31"/>
      <c r="C406" s="31"/>
      <c r="D406" s="31"/>
      <c r="E406" s="31"/>
      <c r="F406" s="31"/>
      <c r="G406" s="31"/>
      <c r="H406" s="82"/>
      <c r="I406" s="82"/>
      <c r="J406" s="82"/>
      <c r="AF406" s="33"/>
      <c r="AG406" s="33"/>
      <c r="AH406" s="33"/>
    </row>
    <row r="407" spans="1:34">
      <c r="A407" s="32"/>
      <c r="B407" s="31"/>
      <c r="C407" s="31"/>
      <c r="D407" s="31"/>
      <c r="E407" s="31"/>
      <c r="F407" s="31"/>
      <c r="G407" s="31"/>
      <c r="H407" s="82"/>
      <c r="I407" s="82"/>
      <c r="J407" s="82"/>
      <c r="AF407" s="33"/>
      <c r="AG407" s="33"/>
      <c r="AH407" s="33"/>
    </row>
    <row r="408" spans="1:34">
      <c r="A408" s="32"/>
      <c r="B408" s="31"/>
      <c r="C408" s="31"/>
      <c r="D408" s="31"/>
      <c r="E408" s="31"/>
      <c r="F408" s="31"/>
      <c r="G408" s="31"/>
      <c r="H408" s="82"/>
      <c r="I408" s="82"/>
      <c r="J408" s="82"/>
      <c r="AF408" s="33"/>
      <c r="AG408" s="33"/>
      <c r="AH408" s="33"/>
    </row>
    <row r="409" spans="1:34">
      <c r="A409" s="32"/>
      <c r="B409" s="31"/>
      <c r="C409" s="31"/>
      <c r="D409" s="31"/>
      <c r="E409" s="31"/>
      <c r="F409" s="31"/>
      <c r="G409" s="31"/>
      <c r="H409" s="82"/>
      <c r="I409" s="82"/>
      <c r="J409" s="82"/>
      <c r="AF409" s="33"/>
      <c r="AG409" s="33"/>
      <c r="AH409" s="33"/>
    </row>
    <row r="410" spans="1:34">
      <c r="A410" s="32"/>
      <c r="B410" s="31"/>
      <c r="C410" s="31"/>
      <c r="D410" s="31"/>
      <c r="E410" s="31"/>
      <c r="F410" s="31"/>
      <c r="G410" s="31"/>
      <c r="H410" s="82"/>
      <c r="I410" s="82"/>
      <c r="J410" s="82"/>
      <c r="AF410" s="33"/>
      <c r="AG410" s="33"/>
      <c r="AH410" s="33"/>
    </row>
    <row r="411" spans="1:34">
      <c r="A411" s="32"/>
      <c r="B411" s="31"/>
      <c r="C411" s="31"/>
      <c r="D411" s="31"/>
      <c r="E411" s="31"/>
      <c r="F411" s="31"/>
      <c r="G411" s="31"/>
      <c r="H411" s="82"/>
      <c r="I411" s="82"/>
      <c r="J411" s="82"/>
      <c r="AF411" s="33"/>
      <c r="AG411" s="33"/>
      <c r="AH411" s="33"/>
    </row>
    <row r="412" spans="1:34">
      <c r="A412" s="32"/>
      <c r="B412" s="31"/>
      <c r="C412" s="31"/>
      <c r="D412" s="31"/>
      <c r="E412" s="31"/>
      <c r="F412" s="31"/>
      <c r="G412" s="31"/>
      <c r="H412" s="82"/>
      <c r="I412" s="82"/>
      <c r="J412" s="82"/>
      <c r="AF412" s="33"/>
      <c r="AG412" s="33"/>
      <c r="AH412" s="33"/>
    </row>
    <row r="413" spans="1:34">
      <c r="A413" s="32"/>
      <c r="B413" s="31"/>
      <c r="C413" s="31"/>
      <c r="D413" s="31"/>
      <c r="E413" s="31"/>
      <c r="F413" s="31"/>
      <c r="G413" s="31"/>
      <c r="H413" s="82"/>
      <c r="I413" s="82"/>
      <c r="J413" s="82"/>
      <c r="AF413" s="33"/>
      <c r="AG413" s="33"/>
      <c r="AH413" s="33"/>
    </row>
    <row r="414" spans="1:34">
      <c r="A414" s="32"/>
      <c r="B414" s="31"/>
      <c r="C414" s="31"/>
      <c r="D414" s="31"/>
      <c r="E414" s="31"/>
      <c r="F414" s="31"/>
      <c r="G414" s="31"/>
      <c r="H414" s="82"/>
      <c r="I414" s="82"/>
      <c r="J414" s="82"/>
      <c r="AF414" s="33"/>
      <c r="AG414" s="33"/>
      <c r="AH414" s="33"/>
    </row>
    <row r="415" spans="1:34">
      <c r="A415" s="32"/>
      <c r="B415" s="31"/>
      <c r="C415" s="31"/>
      <c r="D415" s="31"/>
      <c r="E415" s="31"/>
      <c r="F415" s="31"/>
      <c r="G415" s="31"/>
      <c r="H415" s="82"/>
      <c r="I415" s="82"/>
      <c r="J415" s="82"/>
      <c r="AF415" s="33"/>
      <c r="AG415" s="33"/>
      <c r="AH415" s="33"/>
    </row>
    <row r="416" spans="1:34">
      <c r="A416" s="32"/>
      <c r="B416" s="31"/>
      <c r="C416" s="31"/>
      <c r="D416" s="31"/>
      <c r="E416" s="31"/>
      <c r="F416" s="31"/>
      <c r="G416" s="31"/>
      <c r="H416" s="82"/>
      <c r="I416" s="82"/>
      <c r="J416" s="82"/>
      <c r="AF416" s="33"/>
      <c r="AG416" s="33"/>
      <c r="AH416" s="33"/>
    </row>
    <row r="417" spans="1:34">
      <c r="A417" s="32"/>
      <c r="B417" s="31"/>
      <c r="C417" s="31"/>
      <c r="D417" s="31"/>
      <c r="E417" s="31"/>
      <c r="F417" s="31"/>
      <c r="G417" s="31"/>
      <c r="H417" s="82"/>
      <c r="I417" s="82"/>
      <c r="J417" s="82"/>
      <c r="AF417" s="33"/>
      <c r="AG417" s="33"/>
      <c r="AH417" s="33"/>
    </row>
    <row r="418" spans="1:34">
      <c r="A418" s="32"/>
      <c r="B418" s="31"/>
      <c r="C418" s="31"/>
      <c r="D418" s="31"/>
      <c r="E418" s="31"/>
      <c r="F418" s="31"/>
      <c r="G418" s="31"/>
      <c r="H418" s="82"/>
      <c r="I418" s="82"/>
      <c r="J418" s="82"/>
      <c r="AF418" s="33"/>
      <c r="AG418" s="33"/>
      <c r="AH418" s="33"/>
    </row>
    <row r="419" spans="1:34">
      <c r="A419" s="32"/>
      <c r="B419" s="31"/>
      <c r="C419" s="31"/>
      <c r="D419" s="31"/>
      <c r="E419" s="31"/>
      <c r="F419" s="31"/>
      <c r="G419" s="31"/>
      <c r="H419" s="82"/>
      <c r="I419" s="82"/>
      <c r="J419" s="82"/>
      <c r="AF419" s="33"/>
      <c r="AG419" s="33"/>
      <c r="AH419" s="33"/>
    </row>
    <row r="420" spans="1:34">
      <c r="A420" s="32"/>
      <c r="B420" s="31"/>
      <c r="C420" s="31"/>
      <c r="D420" s="31"/>
      <c r="E420" s="31"/>
      <c r="F420" s="31"/>
      <c r="G420" s="31"/>
      <c r="H420" s="82"/>
      <c r="I420" s="82"/>
      <c r="J420" s="82"/>
      <c r="AF420" s="33"/>
      <c r="AG420" s="33"/>
      <c r="AH420" s="33"/>
    </row>
    <row r="421" spans="1:34">
      <c r="A421" s="32"/>
      <c r="B421" s="31"/>
      <c r="C421" s="31"/>
      <c r="D421" s="31"/>
      <c r="E421" s="31"/>
      <c r="F421" s="31"/>
      <c r="G421" s="31"/>
      <c r="H421" s="82"/>
      <c r="I421" s="82"/>
      <c r="J421" s="82"/>
      <c r="AF421" s="33"/>
      <c r="AG421" s="33"/>
      <c r="AH421" s="33"/>
    </row>
    <row r="422" spans="1:34">
      <c r="A422" s="32"/>
      <c r="B422" s="31"/>
      <c r="C422" s="31"/>
      <c r="D422" s="31"/>
      <c r="E422" s="31"/>
      <c r="F422" s="31"/>
      <c r="G422" s="31"/>
      <c r="H422" s="82"/>
      <c r="I422" s="82"/>
      <c r="J422" s="82"/>
      <c r="AF422" s="33"/>
      <c r="AG422" s="33"/>
      <c r="AH422" s="33"/>
    </row>
    <row r="423" spans="1:34">
      <c r="A423" s="32"/>
      <c r="B423" s="31"/>
      <c r="C423" s="31"/>
      <c r="D423" s="31"/>
      <c r="E423" s="31"/>
      <c r="F423" s="31"/>
      <c r="G423" s="31"/>
      <c r="H423" s="82"/>
      <c r="I423" s="82"/>
      <c r="J423" s="82"/>
      <c r="AF423" s="33"/>
      <c r="AG423" s="33"/>
      <c r="AH423" s="33"/>
    </row>
    <row r="424" spans="1:34">
      <c r="A424" s="32"/>
      <c r="B424" s="31"/>
      <c r="C424" s="31"/>
      <c r="D424" s="31"/>
      <c r="E424" s="31"/>
      <c r="F424" s="31"/>
      <c r="G424" s="31"/>
      <c r="H424" s="82"/>
      <c r="I424" s="82"/>
      <c r="J424" s="82"/>
      <c r="AF424" s="33"/>
      <c r="AG424" s="33"/>
      <c r="AH424" s="33"/>
    </row>
    <row r="425" spans="1:34">
      <c r="A425" s="32"/>
      <c r="B425" s="31"/>
      <c r="C425" s="31"/>
      <c r="D425" s="31"/>
      <c r="E425" s="31"/>
      <c r="F425" s="31"/>
      <c r="G425" s="31"/>
      <c r="H425" s="82"/>
      <c r="I425" s="82"/>
      <c r="J425" s="82"/>
      <c r="AF425" s="33"/>
      <c r="AG425" s="33"/>
      <c r="AH425" s="33"/>
    </row>
    <row r="426" spans="1:34">
      <c r="A426" s="32"/>
      <c r="B426" s="31"/>
      <c r="C426" s="31"/>
      <c r="D426" s="31"/>
      <c r="E426" s="31"/>
      <c r="F426" s="31"/>
      <c r="G426" s="31"/>
      <c r="H426" s="82"/>
      <c r="I426" s="82"/>
      <c r="J426" s="82"/>
      <c r="AF426" s="33"/>
      <c r="AG426" s="33"/>
      <c r="AH426" s="33"/>
    </row>
    <row r="427" spans="1:34">
      <c r="A427" s="32"/>
      <c r="B427" s="31"/>
      <c r="C427" s="31"/>
      <c r="D427" s="31"/>
      <c r="E427" s="31"/>
      <c r="F427" s="31"/>
      <c r="G427" s="31"/>
      <c r="H427" s="82"/>
      <c r="I427" s="82"/>
      <c r="J427" s="82"/>
      <c r="AF427" s="33"/>
      <c r="AG427" s="33"/>
      <c r="AH427" s="33"/>
    </row>
    <row r="428" spans="1:34">
      <c r="A428" s="32"/>
      <c r="B428" s="31"/>
      <c r="C428" s="31"/>
      <c r="D428" s="31"/>
      <c r="E428" s="31"/>
      <c r="F428" s="31"/>
      <c r="G428" s="31"/>
      <c r="H428" s="82"/>
      <c r="I428" s="82"/>
      <c r="J428" s="82"/>
      <c r="AF428" s="33"/>
      <c r="AG428" s="33"/>
      <c r="AH428" s="33"/>
    </row>
    <row r="429" spans="1:34">
      <c r="A429" s="32"/>
      <c r="B429" s="31"/>
      <c r="C429" s="31"/>
      <c r="D429" s="31"/>
      <c r="E429" s="31"/>
      <c r="F429" s="31"/>
      <c r="G429" s="31"/>
      <c r="H429" s="82"/>
      <c r="I429" s="82"/>
      <c r="J429" s="82"/>
      <c r="AF429" s="33"/>
      <c r="AG429" s="33"/>
      <c r="AH429" s="33"/>
    </row>
    <row r="430" spans="1:34">
      <c r="A430" s="32"/>
      <c r="B430" s="31"/>
      <c r="C430" s="31"/>
      <c r="D430" s="31"/>
      <c r="E430" s="31"/>
      <c r="F430" s="31"/>
      <c r="G430" s="31"/>
      <c r="H430" s="82"/>
      <c r="I430" s="82"/>
      <c r="J430" s="82"/>
      <c r="AF430" s="33"/>
      <c r="AG430" s="33"/>
      <c r="AH430" s="33"/>
    </row>
    <row r="431" spans="1:34">
      <c r="A431" s="32"/>
      <c r="B431" s="31"/>
      <c r="C431" s="31"/>
      <c r="D431" s="31"/>
      <c r="E431" s="31"/>
      <c r="F431" s="31"/>
      <c r="G431" s="31"/>
      <c r="H431" s="82"/>
      <c r="I431" s="82"/>
      <c r="J431" s="82"/>
      <c r="AF431" s="33"/>
      <c r="AG431" s="33"/>
      <c r="AH431" s="33"/>
    </row>
    <row r="432" spans="1:34">
      <c r="A432" s="32"/>
      <c r="B432" s="31"/>
      <c r="C432" s="31"/>
      <c r="D432" s="31"/>
      <c r="E432" s="31"/>
      <c r="F432" s="31"/>
      <c r="G432" s="31"/>
      <c r="H432" s="82"/>
      <c r="I432" s="82"/>
      <c r="J432" s="82"/>
      <c r="AF432" s="33"/>
      <c r="AG432" s="33"/>
      <c r="AH432" s="33"/>
    </row>
    <row r="433" spans="1:34">
      <c r="A433" s="32"/>
      <c r="B433" s="31"/>
      <c r="C433" s="31"/>
      <c r="D433" s="31"/>
      <c r="E433" s="31"/>
      <c r="F433" s="31"/>
      <c r="G433" s="31"/>
      <c r="H433" s="82"/>
      <c r="I433" s="82"/>
      <c r="J433" s="82"/>
      <c r="AF433" s="33"/>
      <c r="AG433" s="33"/>
      <c r="AH433" s="33"/>
    </row>
    <row r="434" spans="1:34">
      <c r="A434" s="32"/>
      <c r="B434" s="31"/>
      <c r="C434" s="31"/>
      <c r="D434" s="31"/>
      <c r="E434" s="31"/>
      <c r="F434" s="31"/>
      <c r="G434" s="31"/>
      <c r="H434" s="82"/>
      <c r="I434" s="82"/>
      <c r="J434" s="82"/>
      <c r="AF434" s="33"/>
      <c r="AG434" s="33"/>
      <c r="AH434" s="33"/>
    </row>
    <row r="435" spans="1:34">
      <c r="A435" s="32"/>
      <c r="B435" s="31"/>
      <c r="C435" s="31"/>
      <c r="D435" s="31"/>
      <c r="E435" s="31"/>
      <c r="F435" s="31"/>
      <c r="G435" s="31"/>
      <c r="H435" s="82"/>
      <c r="I435" s="82"/>
      <c r="J435" s="82"/>
      <c r="AF435" s="33"/>
      <c r="AG435" s="33"/>
      <c r="AH435" s="33"/>
    </row>
    <row r="436" spans="1:34">
      <c r="A436" s="32"/>
      <c r="B436" s="31"/>
      <c r="C436" s="31"/>
      <c r="D436" s="31"/>
      <c r="E436" s="31"/>
      <c r="F436" s="31"/>
      <c r="G436" s="31"/>
      <c r="H436" s="82"/>
      <c r="I436" s="82"/>
      <c r="J436" s="82"/>
      <c r="AF436" s="33"/>
      <c r="AG436" s="33"/>
      <c r="AH436" s="33"/>
    </row>
    <row r="437" spans="1:34">
      <c r="A437" s="32"/>
      <c r="B437" s="31"/>
      <c r="C437" s="31"/>
      <c r="D437" s="31"/>
      <c r="E437" s="31"/>
      <c r="F437" s="31"/>
      <c r="G437" s="31"/>
      <c r="H437" s="82"/>
      <c r="I437" s="82"/>
      <c r="J437" s="82"/>
      <c r="AF437" s="33"/>
      <c r="AG437" s="33"/>
      <c r="AH437" s="33"/>
    </row>
    <row r="438" spans="1:34">
      <c r="A438" s="32"/>
      <c r="B438" s="31"/>
      <c r="C438" s="31"/>
      <c r="D438" s="31"/>
      <c r="E438" s="31"/>
      <c r="F438" s="31"/>
      <c r="G438" s="31"/>
      <c r="H438" s="82"/>
      <c r="I438" s="82"/>
      <c r="J438" s="82"/>
      <c r="AF438" s="33"/>
      <c r="AG438" s="33"/>
      <c r="AH438" s="33"/>
    </row>
    <row r="439" spans="1:34">
      <c r="A439" s="32"/>
      <c r="B439" s="31"/>
      <c r="C439" s="31"/>
      <c r="D439" s="31"/>
      <c r="E439" s="31"/>
      <c r="F439" s="31"/>
      <c r="G439" s="31"/>
      <c r="H439" s="82"/>
      <c r="I439" s="82"/>
      <c r="J439" s="82"/>
      <c r="AF439" s="33"/>
      <c r="AG439" s="33"/>
      <c r="AH439" s="33"/>
    </row>
    <row r="440" spans="1:34">
      <c r="A440" s="32"/>
      <c r="B440" s="31"/>
      <c r="C440" s="31"/>
      <c r="D440" s="31"/>
      <c r="E440" s="31"/>
      <c r="F440" s="31"/>
      <c r="G440" s="31"/>
      <c r="H440" s="82"/>
      <c r="I440" s="82"/>
      <c r="J440" s="82"/>
      <c r="AF440" s="33"/>
      <c r="AG440" s="33"/>
      <c r="AH440" s="33"/>
    </row>
    <row r="441" spans="1:34">
      <c r="A441" s="32"/>
      <c r="B441" s="31"/>
      <c r="C441" s="31"/>
      <c r="D441" s="31"/>
      <c r="E441" s="31"/>
      <c r="F441" s="31"/>
      <c r="G441" s="31"/>
      <c r="H441" s="82"/>
      <c r="I441" s="82"/>
      <c r="J441" s="82"/>
      <c r="AF441" s="33"/>
      <c r="AG441" s="33"/>
      <c r="AH441" s="33"/>
    </row>
    <row r="442" spans="1:34">
      <c r="A442" s="32"/>
      <c r="B442" s="31"/>
      <c r="C442" s="31"/>
      <c r="D442" s="31"/>
      <c r="E442" s="31"/>
      <c r="F442" s="31"/>
      <c r="G442" s="31"/>
      <c r="H442" s="82"/>
      <c r="I442" s="82"/>
      <c r="J442" s="82"/>
      <c r="AF442" s="33"/>
      <c r="AG442" s="33"/>
      <c r="AH442" s="33"/>
    </row>
    <row r="443" spans="1:34">
      <c r="A443" s="32"/>
      <c r="B443" s="31"/>
      <c r="C443" s="31"/>
      <c r="D443" s="31"/>
      <c r="E443" s="31"/>
      <c r="F443" s="31"/>
      <c r="G443" s="31"/>
      <c r="H443" s="82"/>
      <c r="I443" s="82"/>
      <c r="J443" s="82"/>
      <c r="AF443" s="33"/>
      <c r="AG443" s="33"/>
      <c r="AH443" s="33"/>
    </row>
    <row r="444" spans="1:34">
      <c r="A444" s="32"/>
      <c r="B444" s="31"/>
      <c r="C444" s="31"/>
      <c r="D444" s="31"/>
      <c r="E444" s="31"/>
      <c r="F444" s="31"/>
      <c r="G444" s="31"/>
      <c r="H444" s="82"/>
      <c r="I444" s="82"/>
      <c r="J444" s="82"/>
      <c r="AF444" s="33"/>
      <c r="AG444" s="33"/>
      <c r="AH444" s="33"/>
    </row>
    <row r="445" spans="1:34">
      <c r="A445" s="32"/>
      <c r="B445" s="31"/>
      <c r="C445" s="31"/>
      <c r="D445" s="31"/>
      <c r="E445" s="31"/>
      <c r="F445" s="31"/>
      <c r="G445" s="31"/>
      <c r="H445" s="82"/>
      <c r="I445" s="82"/>
      <c r="J445" s="82"/>
      <c r="AF445" s="33"/>
      <c r="AG445" s="33"/>
      <c r="AH445" s="33"/>
    </row>
    <row r="446" spans="1:34">
      <c r="A446" s="32"/>
      <c r="B446" s="31"/>
      <c r="C446" s="31"/>
      <c r="D446" s="31"/>
      <c r="E446" s="31"/>
      <c r="F446" s="31"/>
      <c r="G446" s="31"/>
      <c r="H446" s="82"/>
      <c r="I446" s="82"/>
      <c r="J446" s="82"/>
      <c r="AF446" s="33"/>
      <c r="AG446" s="33"/>
      <c r="AH446" s="33"/>
    </row>
    <row r="447" spans="1:34">
      <c r="A447" s="32"/>
      <c r="B447" s="31"/>
      <c r="C447" s="31"/>
      <c r="D447" s="31"/>
      <c r="E447" s="31"/>
      <c r="F447" s="31"/>
      <c r="G447" s="31"/>
      <c r="H447" s="82"/>
      <c r="I447" s="82"/>
      <c r="J447" s="82"/>
      <c r="AF447" s="33"/>
      <c r="AG447" s="33"/>
      <c r="AH447" s="33"/>
    </row>
    <row r="448" spans="1:34">
      <c r="A448" s="32"/>
      <c r="B448" s="31"/>
      <c r="C448" s="31"/>
      <c r="D448" s="31"/>
      <c r="E448" s="31"/>
      <c r="F448" s="31"/>
      <c r="G448" s="31"/>
      <c r="H448" s="82"/>
      <c r="I448" s="82"/>
      <c r="J448" s="82"/>
      <c r="AF448" s="33"/>
      <c r="AG448" s="33"/>
      <c r="AH448" s="33"/>
    </row>
    <row r="449" spans="1:34">
      <c r="A449" s="32"/>
      <c r="B449" s="31"/>
      <c r="C449" s="31"/>
      <c r="D449" s="31"/>
      <c r="E449" s="31"/>
      <c r="F449" s="31"/>
      <c r="G449" s="31"/>
      <c r="H449" s="82"/>
      <c r="I449" s="82"/>
      <c r="J449" s="82"/>
      <c r="AF449" s="33"/>
      <c r="AG449" s="33"/>
      <c r="AH449" s="33"/>
    </row>
    <row r="450" spans="1:34">
      <c r="A450" s="32"/>
      <c r="B450" s="31"/>
      <c r="C450" s="31"/>
      <c r="D450" s="31"/>
      <c r="E450" s="31"/>
      <c r="F450" s="31"/>
      <c r="G450" s="31"/>
      <c r="H450" s="82"/>
      <c r="I450" s="82"/>
      <c r="J450" s="82"/>
      <c r="AF450" s="33"/>
      <c r="AG450" s="33"/>
      <c r="AH450" s="33"/>
    </row>
    <row r="451" spans="1:34">
      <c r="A451" s="32"/>
      <c r="B451" s="31"/>
      <c r="C451" s="31"/>
      <c r="D451" s="31"/>
      <c r="E451" s="31"/>
      <c r="F451" s="31"/>
      <c r="G451" s="31"/>
      <c r="H451" s="82"/>
      <c r="I451" s="82"/>
      <c r="J451" s="82"/>
      <c r="AF451" s="33"/>
      <c r="AG451" s="33"/>
      <c r="AH451" s="33"/>
    </row>
    <row r="452" spans="1:34">
      <c r="A452" s="32"/>
      <c r="B452" s="31"/>
      <c r="C452" s="31"/>
      <c r="D452" s="31"/>
      <c r="E452" s="31"/>
      <c r="F452" s="31"/>
      <c r="G452" s="31"/>
      <c r="H452" s="82"/>
      <c r="I452" s="82"/>
      <c r="J452" s="82"/>
      <c r="AF452" s="33"/>
      <c r="AG452" s="33"/>
      <c r="AH452" s="33"/>
    </row>
    <row r="453" spans="1:34">
      <c r="A453" s="32"/>
      <c r="B453" s="31"/>
      <c r="C453" s="31"/>
      <c r="D453" s="31"/>
      <c r="E453" s="31"/>
      <c r="F453" s="31"/>
      <c r="G453" s="31"/>
      <c r="H453" s="82"/>
      <c r="I453" s="82"/>
      <c r="J453" s="82"/>
      <c r="AF453" s="33"/>
      <c r="AG453" s="33"/>
      <c r="AH453" s="33"/>
    </row>
    <row r="454" spans="1:34">
      <c r="A454" s="32"/>
      <c r="B454" s="31"/>
      <c r="C454" s="31"/>
      <c r="D454" s="31"/>
      <c r="E454" s="31"/>
      <c r="F454" s="31"/>
      <c r="G454" s="31"/>
      <c r="H454" s="82"/>
      <c r="I454" s="82"/>
      <c r="J454" s="82"/>
      <c r="AF454" s="33"/>
      <c r="AG454" s="33"/>
      <c r="AH454" s="33"/>
    </row>
    <row r="455" spans="1:34">
      <c r="A455" s="32"/>
      <c r="B455" s="31"/>
      <c r="C455" s="31"/>
      <c r="D455" s="31"/>
      <c r="E455" s="31"/>
      <c r="F455" s="31"/>
      <c r="G455" s="31"/>
      <c r="H455" s="82"/>
      <c r="I455" s="82"/>
      <c r="J455" s="82"/>
      <c r="AF455" s="33"/>
      <c r="AG455" s="33"/>
      <c r="AH455" s="33"/>
    </row>
    <row r="456" spans="1:34">
      <c r="A456" s="32"/>
      <c r="B456" s="31"/>
      <c r="C456" s="31"/>
      <c r="D456" s="31"/>
      <c r="E456" s="31"/>
      <c r="F456" s="31"/>
      <c r="G456" s="31"/>
      <c r="H456" s="82"/>
      <c r="I456" s="82"/>
      <c r="J456" s="82"/>
      <c r="AF456" s="33"/>
      <c r="AG456" s="33"/>
      <c r="AH456" s="33"/>
    </row>
    <row r="457" spans="1:34">
      <c r="A457" s="32"/>
      <c r="B457" s="31"/>
      <c r="C457" s="31"/>
      <c r="D457" s="31"/>
      <c r="E457" s="31"/>
      <c r="F457" s="31"/>
      <c r="G457" s="31"/>
      <c r="H457" s="82"/>
      <c r="I457" s="82"/>
      <c r="J457" s="82"/>
      <c r="AF457" s="33"/>
      <c r="AG457" s="33"/>
      <c r="AH457" s="33"/>
    </row>
    <row r="458" spans="1:34">
      <c r="A458" s="32"/>
      <c r="B458" s="31"/>
      <c r="C458" s="31"/>
      <c r="D458" s="31"/>
      <c r="E458" s="31"/>
      <c r="F458" s="31"/>
      <c r="G458" s="31"/>
      <c r="H458" s="82"/>
      <c r="I458" s="82"/>
      <c r="J458" s="82"/>
      <c r="AF458" s="33"/>
      <c r="AG458" s="33"/>
      <c r="AH458" s="33"/>
    </row>
    <row r="459" spans="1:34">
      <c r="A459" s="32"/>
      <c r="B459" s="31"/>
      <c r="C459" s="31"/>
      <c r="D459" s="31"/>
      <c r="E459" s="31"/>
      <c r="F459" s="31"/>
      <c r="G459" s="31"/>
      <c r="H459" s="82"/>
      <c r="I459" s="82"/>
      <c r="J459" s="82"/>
      <c r="AF459" s="33"/>
      <c r="AG459" s="33"/>
      <c r="AH459" s="33"/>
    </row>
    <row r="460" spans="1:34">
      <c r="A460" s="32"/>
      <c r="B460" s="31"/>
      <c r="C460" s="31"/>
      <c r="D460" s="31"/>
      <c r="E460" s="31"/>
      <c r="F460" s="31"/>
      <c r="G460" s="31"/>
      <c r="H460" s="82"/>
      <c r="I460" s="82"/>
      <c r="J460" s="82"/>
      <c r="AF460" s="33"/>
      <c r="AG460" s="33"/>
      <c r="AH460" s="33"/>
    </row>
    <row r="461" spans="1:34">
      <c r="A461" s="32"/>
      <c r="B461" s="31"/>
      <c r="C461" s="31"/>
      <c r="D461" s="31"/>
      <c r="E461" s="31"/>
      <c r="F461" s="31"/>
      <c r="G461" s="31"/>
      <c r="H461" s="82"/>
      <c r="I461" s="82"/>
      <c r="J461" s="82"/>
      <c r="AF461" s="33"/>
      <c r="AG461" s="33"/>
      <c r="AH461" s="33"/>
    </row>
    <row r="462" spans="1:34">
      <c r="A462" s="32"/>
      <c r="B462" s="31"/>
      <c r="C462" s="31"/>
      <c r="D462" s="31"/>
      <c r="E462" s="31"/>
      <c r="F462" s="31"/>
      <c r="G462" s="31"/>
      <c r="H462" s="82"/>
      <c r="I462" s="82"/>
      <c r="J462" s="82"/>
      <c r="AF462" s="33"/>
      <c r="AG462" s="33"/>
      <c r="AH462" s="33"/>
    </row>
    <row r="463" spans="1:34">
      <c r="A463" s="32"/>
      <c r="B463" s="31"/>
      <c r="C463" s="31"/>
      <c r="D463" s="31"/>
      <c r="E463" s="31"/>
      <c r="F463" s="31"/>
      <c r="G463" s="31"/>
      <c r="H463" s="82"/>
      <c r="I463" s="82"/>
      <c r="J463" s="82"/>
      <c r="AF463" s="33"/>
      <c r="AG463" s="33"/>
      <c r="AH463" s="33"/>
    </row>
    <row r="464" spans="1:34">
      <c r="A464" s="32"/>
      <c r="B464" s="31"/>
      <c r="C464" s="31"/>
      <c r="D464" s="31"/>
      <c r="E464" s="31"/>
      <c r="F464" s="31"/>
      <c r="G464" s="31"/>
      <c r="H464" s="82"/>
      <c r="I464" s="82"/>
      <c r="J464" s="82"/>
      <c r="AF464" s="33"/>
      <c r="AG464" s="33"/>
      <c r="AH464" s="33"/>
    </row>
    <row r="465" spans="1:34">
      <c r="A465" s="32"/>
      <c r="B465" s="31"/>
      <c r="C465" s="31"/>
      <c r="D465" s="31"/>
      <c r="E465" s="31"/>
      <c r="F465" s="31"/>
      <c r="G465" s="31"/>
      <c r="H465" s="82"/>
      <c r="I465" s="82"/>
      <c r="J465" s="82"/>
      <c r="AF465" s="33"/>
      <c r="AG465" s="33"/>
      <c r="AH465" s="33"/>
    </row>
    <row r="466" spans="1:34">
      <c r="A466" s="32"/>
      <c r="B466" s="31"/>
      <c r="C466" s="31"/>
      <c r="D466" s="31"/>
      <c r="E466" s="31"/>
      <c r="F466" s="31"/>
      <c r="G466" s="31"/>
      <c r="H466" s="82"/>
      <c r="I466" s="82"/>
      <c r="J466" s="82"/>
      <c r="AF466" s="33"/>
      <c r="AG466" s="33"/>
      <c r="AH466" s="33"/>
    </row>
    <row r="467" spans="1:34">
      <c r="A467" s="32"/>
      <c r="B467" s="31"/>
      <c r="C467" s="31"/>
      <c r="D467" s="31"/>
      <c r="E467" s="31"/>
      <c r="F467" s="31"/>
      <c r="G467" s="31"/>
      <c r="H467" s="82"/>
      <c r="I467" s="82"/>
      <c r="J467" s="82"/>
      <c r="AF467" s="33"/>
      <c r="AG467" s="33"/>
      <c r="AH467" s="33"/>
    </row>
    <row r="468" spans="1:34">
      <c r="A468" s="32"/>
      <c r="B468" s="31"/>
      <c r="C468" s="31"/>
      <c r="D468" s="31"/>
      <c r="E468" s="31"/>
      <c r="F468" s="31"/>
      <c r="G468" s="31"/>
      <c r="H468" s="82"/>
      <c r="I468" s="82"/>
      <c r="J468" s="82"/>
      <c r="AF468" s="33"/>
      <c r="AG468" s="33"/>
      <c r="AH468" s="33"/>
    </row>
    <row r="469" spans="1:34">
      <c r="A469" s="32"/>
      <c r="B469" s="31"/>
      <c r="C469" s="31"/>
      <c r="D469" s="31"/>
      <c r="E469" s="31"/>
      <c r="F469" s="31"/>
      <c r="G469" s="31"/>
      <c r="H469" s="82"/>
      <c r="I469" s="82"/>
      <c r="J469" s="82"/>
      <c r="AF469" s="33"/>
      <c r="AG469" s="33"/>
      <c r="AH469" s="33"/>
    </row>
    <row r="470" spans="1:34">
      <c r="A470" s="32"/>
      <c r="B470" s="31"/>
      <c r="C470" s="31"/>
      <c r="D470" s="31"/>
      <c r="E470" s="31"/>
      <c r="F470" s="31"/>
      <c r="G470" s="31"/>
      <c r="H470" s="82"/>
      <c r="I470" s="82"/>
      <c r="J470" s="82"/>
      <c r="AF470" s="33"/>
      <c r="AG470" s="33"/>
      <c r="AH470" s="33"/>
    </row>
    <row r="471" spans="1:34">
      <c r="A471" s="32"/>
      <c r="B471" s="31"/>
      <c r="C471" s="31"/>
      <c r="D471" s="31"/>
      <c r="E471" s="31"/>
      <c r="F471" s="31"/>
      <c r="G471" s="31"/>
      <c r="H471" s="82"/>
      <c r="I471" s="82"/>
      <c r="J471" s="82"/>
      <c r="AF471" s="33"/>
      <c r="AG471" s="33"/>
      <c r="AH471" s="33"/>
    </row>
    <row r="472" spans="1:34">
      <c r="A472" s="32"/>
      <c r="B472" s="31"/>
      <c r="C472" s="31"/>
      <c r="D472" s="31"/>
      <c r="E472" s="31"/>
      <c r="F472" s="31"/>
      <c r="G472" s="31"/>
      <c r="H472" s="82"/>
      <c r="I472" s="82"/>
      <c r="J472" s="82"/>
      <c r="AF472" s="33"/>
      <c r="AG472" s="33"/>
      <c r="AH472" s="33"/>
    </row>
    <row r="473" spans="1:34">
      <c r="A473" s="32"/>
      <c r="B473" s="31"/>
      <c r="C473" s="31"/>
      <c r="D473" s="31"/>
      <c r="E473" s="31"/>
      <c r="F473" s="31"/>
      <c r="G473" s="31"/>
      <c r="H473" s="82"/>
      <c r="I473" s="82"/>
      <c r="J473" s="82"/>
      <c r="AF473" s="33"/>
      <c r="AG473" s="33"/>
      <c r="AH473" s="33"/>
    </row>
    <row r="474" spans="1:34">
      <c r="A474" s="32"/>
      <c r="B474" s="31"/>
      <c r="C474" s="31"/>
      <c r="D474" s="31"/>
      <c r="E474" s="31"/>
      <c r="F474" s="31"/>
      <c r="G474" s="31"/>
      <c r="H474" s="82"/>
      <c r="I474" s="82"/>
      <c r="J474" s="82"/>
      <c r="AF474" s="33"/>
      <c r="AG474" s="33"/>
      <c r="AH474" s="33"/>
    </row>
    <row r="475" spans="1:34">
      <c r="A475" s="32"/>
      <c r="B475" s="31"/>
      <c r="C475" s="31"/>
      <c r="D475" s="31"/>
      <c r="E475" s="31"/>
      <c r="F475" s="31"/>
      <c r="G475" s="31"/>
      <c r="H475" s="82"/>
      <c r="I475" s="82"/>
      <c r="J475" s="82"/>
      <c r="AF475" s="33"/>
      <c r="AG475" s="33"/>
      <c r="AH475" s="33"/>
    </row>
    <row r="476" spans="1:34">
      <c r="A476" s="32"/>
      <c r="B476" s="31"/>
      <c r="C476" s="31"/>
      <c r="D476" s="31"/>
      <c r="E476" s="31"/>
      <c r="F476" s="31"/>
      <c r="G476" s="31"/>
      <c r="H476" s="82"/>
      <c r="I476" s="82"/>
      <c r="J476" s="82"/>
      <c r="AF476" s="33"/>
      <c r="AG476" s="33"/>
      <c r="AH476" s="33"/>
    </row>
    <row r="477" spans="1:34">
      <c r="A477" s="32"/>
      <c r="B477" s="31"/>
      <c r="C477" s="31"/>
      <c r="D477" s="31"/>
      <c r="E477" s="31"/>
      <c r="F477" s="31"/>
      <c r="G477" s="31"/>
      <c r="H477" s="82"/>
      <c r="I477" s="82"/>
      <c r="J477" s="82"/>
      <c r="AF477" s="33"/>
      <c r="AG477" s="33"/>
      <c r="AH477" s="33"/>
    </row>
    <row r="478" spans="1:34">
      <c r="A478" s="32"/>
      <c r="B478" s="31"/>
      <c r="C478" s="31"/>
      <c r="D478" s="31"/>
      <c r="E478" s="31"/>
      <c r="F478" s="31"/>
      <c r="G478" s="31"/>
      <c r="H478" s="82"/>
      <c r="I478" s="82"/>
      <c r="J478" s="82"/>
      <c r="AF478" s="33"/>
      <c r="AG478" s="33"/>
      <c r="AH478" s="33"/>
    </row>
    <row r="479" spans="1:34">
      <c r="A479" s="32"/>
      <c r="B479" s="31"/>
      <c r="C479" s="31"/>
      <c r="D479" s="31"/>
      <c r="E479" s="31"/>
      <c r="F479" s="31"/>
      <c r="G479" s="31"/>
      <c r="H479" s="82"/>
      <c r="I479" s="82"/>
      <c r="J479" s="82"/>
      <c r="AF479" s="33"/>
      <c r="AG479" s="33"/>
      <c r="AH479" s="33"/>
    </row>
    <row r="480" spans="1:34">
      <c r="A480" s="32"/>
      <c r="B480" s="31"/>
      <c r="C480" s="31"/>
      <c r="D480" s="31"/>
      <c r="E480" s="31"/>
      <c r="F480" s="31"/>
      <c r="G480" s="31"/>
      <c r="H480" s="82"/>
      <c r="I480" s="82"/>
      <c r="J480" s="82"/>
      <c r="AF480" s="33"/>
      <c r="AG480" s="33"/>
      <c r="AH480" s="33"/>
    </row>
    <row r="481" spans="1:34">
      <c r="A481" s="32"/>
      <c r="B481" s="31"/>
      <c r="C481" s="31"/>
      <c r="D481" s="31"/>
      <c r="E481" s="31"/>
      <c r="F481" s="31"/>
      <c r="G481" s="31"/>
      <c r="H481" s="82"/>
      <c r="I481" s="82"/>
      <c r="J481" s="82"/>
      <c r="AF481" s="33"/>
      <c r="AG481" s="33"/>
      <c r="AH481" s="33"/>
    </row>
    <row r="482" spans="1:34">
      <c r="A482" s="32"/>
      <c r="B482" s="31"/>
      <c r="C482" s="31"/>
      <c r="D482" s="31"/>
      <c r="E482" s="31"/>
      <c r="F482" s="31"/>
      <c r="G482" s="31"/>
      <c r="H482" s="82"/>
      <c r="I482" s="82"/>
      <c r="J482" s="82"/>
      <c r="AF482" s="33"/>
      <c r="AG482" s="33"/>
      <c r="AH482" s="33"/>
    </row>
    <row r="483" spans="1:34">
      <c r="A483" s="32"/>
      <c r="B483" s="31"/>
      <c r="C483" s="31"/>
      <c r="D483" s="31"/>
      <c r="E483" s="31"/>
      <c r="F483" s="31"/>
      <c r="G483" s="31"/>
      <c r="H483" s="82"/>
      <c r="I483" s="82"/>
      <c r="J483" s="82"/>
      <c r="AF483" s="33"/>
      <c r="AG483" s="33"/>
      <c r="AH483" s="33"/>
    </row>
    <row r="484" spans="1:34">
      <c r="A484" s="32"/>
      <c r="B484" s="31"/>
      <c r="C484" s="31"/>
      <c r="D484" s="31"/>
      <c r="E484" s="31"/>
      <c r="F484" s="31"/>
      <c r="G484" s="31"/>
      <c r="H484" s="82"/>
      <c r="I484" s="82"/>
      <c r="J484" s="82"/>
      <c r="AF484" s="33"/>
      <c r="AG484" s="33"/>
      <c r="AH484" s="33"/>
    </row>
    <row r="485" spans="1:34">
      <c r="A485" s="32"/>
      <c r="B485" s="31"/>
      <c r="C485" s="31"/>
      <c r="D485" s="31"/>
      <c r="E485" s="31"/>
      <c r="F485" s="31"/>
      <c r="G485" s="31"/>
      <c r="H485" s="82"/>
      <c r="I485" s="82"/>
      <c r="J485" s="82"/>
      <c r="AF485" s="33"/>
      <c r="AG485" s="33"/>
      <c r="AH485" s="33"/>
    </row>
    <row r="486" spans="1:34">
      <c r="A486" s="32"/>
      <c r="B486" s="31"/>
      <c r="C486" s="31"/>
      <c r="D486" s="31"/>
      <c r="E486" s="31"/>
      <c r="F486" s="31"/>
      <c r="G486" s="31"/>
      <c r="H486" s="82"/>
      <c r="I486" s="82"/>
      <c r="J486" s="82"/>
      <c r="AF486" s="33"/>
      <c r="AG486" s="33"/>
      <c r="AH486" s="33"/>
    </row>
    <row r="487" spans="1:34">
      <c r="A487" s="32"/>
      <c r="B487" s="31"/>
      <c r="C487" s="31"/>
      <c r="D487" s="31"/>
      <c r="E487" s="31"/>
      <c r="F487" s="31"/>
      <c r="G487" s="31"/>
      <c r="H487" s="82"/>
      <c r="I487" s="82"/>
      <c r="J487" s="82"/>
      <c r="AF487" s="33"/>
      <c r="AG487" s="33"/>
      <c r="AH487" s="33"/>
    </row>
    <row r="488" spans="1:34">
      <c r="A488" s="32"/>
      <c r="B488" s="31"/>
      <c r="C488" s="31"/>
      <c r="D488" s="31"/>
      <c r="E488" s="31"/>
      <c r="F488" s="31"/>
      <c r="G488" s="31"/>
      <c r="H488" s="82"/>
      <c r="I488" s="82"/>
      <c r="J488" s="82"/>
      <c r="AF488" s="33"/>
      <c r="AG488" s="33"/>
      <c r="AH488" s="33"/>
    </row>
    <row r="489" spans="1:34">
      <c r="A489" s="32"/>
      <c r="B489" s="31"/>
      <c r="C489" s="31"/>
      <c r="D489" s="31"/>
      <c r="E489" s="31"/>
      <c r="F489" s="31"/>
      <c r="G489" s="31"/>
      <c r="H489" s="82"/>
      <c r="I489" s="82"/>
      <c r="J489" s="82"/>
      <c r="AF489" s="33"/>
      <c r="AG489" s="33"/>
      <c r="AH489" s="33"/>
    </row>
    <row r="490" spans="1:34">
      <c r="A490" s="32"/>
      <c r="B490" s="31"/>
      <c r="C490" s="31"/>
      <c r="D490" s="31"/>
      <c r="E490" s="31"/>
      <c r="F490" s="31"/>
      <c r="G490" s="31"/>
      <c r="H490" s="82"/>
      <c r="I490" s="82"/>
      <c r="J490" s="82"/>
      <c r="AF490" s="33"/>
      <c r="AG490" s="33"/>
      <c r="AH490" s="33"/>
    </row>
    <row r="491" spans="1:34">
      <c r="A491" s="32"/>
      <c r="B491" s="31"/>
      <c r="C491" s="31"/>
      <c r="D491" s="31"/>
      <c r="E491" s="31"/>
      <c r="F491" s="31"/>
      <c r="G491" s="31"/>
      <c r="H491" s="82"/>
      <c r="I491" s="82"/>
      <c r="J491" s="82"/>
      <c r="AF491" s="33"/>
      <c r="AG491" s="33"/>
      <c r="AH491" s="33"/>
    </row>
    <row r="492" spans="1:34">
      <c r="A492" s="32"/>
      <c r="B492" s="31"/>
      <c r="C492" s="31"/>
      <c r="D492" s="31"/>
      <c r="E492" s="31"/>
      <c r="F492" s="31"/>
      <c r="G492" s="31"/>
      <c r="H492" s="82"/>
      <c r="I492" s="82"/>
      <c r="J492" s="82"/>
      <c r="AF492" s="33"/>
      <c r="AG492" s="33"/>
      <c r="AH492" s="33"/>
    </row>
    <row r="493" spans="1:34">
      <c r="A493" s="32"/>
      <c r="B493" s="31"/>
      <c r="C493" s="31"/>
      <c r="D493" s="31"/>
      <c r="E493" s="31"/>
      <c r="F493" s="31"/>
      <c r="G493" s="31"/>
      <c r="H493" s="82"/>
      <c r="I493" s="82"/>
      <c r="J493" s="82"/>
      <c r="AF493" s="33"/>
      <c r="AG493" s="33"/>
      <c r="AH493" s="33"/>
    </row>
    <row r="494" spans="1:34">
      <c r="A494" s="32"/>
      <c r="B494" s="31"/>
      <c r="C494" s="31"/>
      <c r="D494" s="31"/>
      <c r="E494" s="31"/>
      <c r="F494" s="31"/>
      <c r="G494" s="31"/>
      <c r="H494" s="82"/>
      <c r="I494" s="82"/>
      <c r="J494" s="82"/>
      <c r="AF494" s="33"/>
      <c r="AG494" s="33"/>
      <c r="AH494" s="33"/>
    </row>
    <row r="495" spans="1:34">
      <c r="A495" s="32"/>
      <c r="B495" s="31"/>
      <c r="C495" s="31"/>
      <c r="D495" s="31"/>
      <c r="E495" s="31"/>
      <c r="F495" s="31"/>
      <c r="G495" s="31"/>
      <c r="H495" s="82"/>
      <c r="I495" s="82"/>
      <c r="J495" s="82"/>
      <c r="AF495" s="33"/>
      <c r="AG495" s="33"/>
      <c r="AH495" s="33"/>
    </row>
    <row r="496" spans="1:34">
      <c r="A496" s="32"/>
      <c r="B496" s="31"/>
      <c r="C496" s="31"/>
      <c r="D496" s="31"/>
      <c r="E496" s="31"/>
      <c r="F496" s="31"/>
      <c r="G496" s="31"/>
      <c r="H496" s="82"/>
      <c r="I496" s="82"/>
      <c r="J496" s="82"/>
      <c r="AF496" s="33"/>
      <c r="AG496" s="33"/>
      <c r="AH496" s="33"/>
    </row>
    <row r="497" spans="1:34">
      <c r="A497" s="32"/>
      <c r="B497" s="31"/>
      <c r="C497" s="31"/>
      <c r="D497" s="31"/>
      <c r="E497" s="31"/>
      <c r="F497" s="31"/>
      <c r="G497" s="31"/>
      <c r="H497" s="82"/>
      <c r="I497" s="82"/>
      <c r="J497" s="82"/>
      <c r="AF497" s="33"/>
      <c r="AG497" s="33"/>
      <c r="AH497" s="33"/>
    </row>
    <row r="498" spans="1:34">
      <c r="A498" s="32"/>
      <c r="B498" s="31"/>
      <c r="C498" s="31"/>
      <c r="D498" s="31"/>
      <c r="E498" s="31"/>
      <c r="F498" s="31"/>
      <c r="G498" s="31"/>
      <c r="H498" s="82"/>
      <c r="I498" s="82"/>
      <c r="J498" s="82"/>
      <c r="AF498" s="33"/>
      <c r="AG498" s="33"/>
      <c r="AH498" s="33"/>
    </row>
    <row r="499" spans="1:34">
      <c r="A499" s="32"/>
      <c r="B499" s="31"/>
      <c r="C499" s="31"/>
      <c r="D499" s="31"/>
      <c r="E499" s="31"/>
      <c r="F499" s="31"/>
      <c r="G499" s="31"/>
      <c r="H499" s="82"/>
      <c r="I499" s="82"/>
      <c r="J499" s="82"/>
      <c r="AF499" s="33"/>
      <c r="AG499" s="33"/>
      <c r="AH499" s="33"/>
    </row>
    <row r="500" spans="1:34">
      <c r="A500" s="32"/>
      <c r="B500" s="31"/>
      <c r="C500" s="31"/>
      <c r="D500" s="31"/>
      <c r="E500" s="31"/>
      <c r="F500" s="31"/>
      <c r="G500" s="31"/>
      <c r="H500" s="82"/>
      <c r="I500" s="82"/>
      <c r="J500" s="82"/>
      <c r="AF500" s="33"/>
      <c r="AG500" s="33"/>
      <c r="AH500" s="33"/>
    </row>
    <row r="501" spans="1:34">
      <c r="A501" s="32"/>
      <c r="B501" s="31"/>
      <c r="C501" s="31"/>
      <c r="D501" s="31"/>
      <c r="E501" s="31"/>
      <c r="F501" s="31"/>
      <c r="G501" s="31"/>
      <c r="H501" s="82"/>
      <c r="I501" s="82"/>
      <c r="J501" s="82"/>
      <c r="AF501" s="33"/>
      <c r="AG501" s="33"/>
      <c r="AH501" s="33"/>
    </row>
    <row r="502" spans="1:34">
      <c r="A502" s="32"/>
      <c r="B502" s="31"/>
      <c r="C502" s="31"/>
      <c r="D502" s="31"/>
      <c r="E502" s="31"/>
      <c r="F502" s="31"/>
      <c r="G502" s="31"/>
      <c r="H502" s="82"/>
      <c r="I502" s="82"/>
      <c r="J502" s="82"/>
      <c r="AF502" s="33"/>
      <c r="AG502" s="33"/>
      <c r="AH502" s="33"/>
    </row>
    <row r="503" spans="1:34">
      <c r="A503" s="32"/>
      <c r="B503" s="31"/>
      <c r="C503" s="31"/>
      <c r="D503" s="31"/>
      <c r="E503" s="31"/>
      <c r="F503" s="31"/>
      <c r="G503" s="31"/>
      <c r="H503" s="82"/>
      <c r="I503" s="82"/>
      <c r="J503" s="82"/>
      <c r="AF503" s="33"/>
      <c r="AG503" s="33"/>
      <c r="AH503" s="33"/>
    </row>
    <row r="504" spans="1:34">
      <c r="A504" s="32"/>
      <c r="B504" s="31"/>
      <c r="C504" s="31"/>
      <c r="D504" s="31"/>
      <c r="E504" s="31"/>
      <c r="F504" s="31"/>
      <c r="G504" s="31"/>
      <c r="H504" s="82"/>
      <c r="I504" s="82"/>
      <c r="J504" s="82"/>
      <c r="AF504" s="33"/>
      <c r="AG504" s="33"/>
      <c r="AH504" s="33"/>
    </row>
    <row r="505" spans="1:34">
      <c r="A505" s="32"/>
      <c r="B505" s="31"/>
      <c r="C505" s="31"/>
      <c r="D505" s="31"/>
      <c r="E505" s="31"/>
      <c r="F505" s="31"/>
      <c r="G505" s="31"/>
      <c r="H505" s="82"/>
      <c r="I505" s="82"/>
      <c r="J505" s="82"/>
      <c r="AF505" s="33"/>
      <c r="AG505" s="33"/>
      <c r="AH505" s="33"/>
    </row>
    <row r="506" spans="1:34">
      <c r="A506" s="32"/>
      <c r="B506" s="31"/>
      <c r="C506" s="31"/>
      <c r="D506" s="31"/>
      <c r="E506" s="31"/>
      <c r="F506" s="31"/>
      <c r="G506" s="31"/>
      <c r="H506" s="82"/>
      <c r="I506" s="82"/>
      <c r="J506" s="82"/>
      <c r="AF506" s="33"/>
      <c r="AG506" s="33"/>
      <c r="AH506" s="33"/>
    </row>
    <row r="507" spans="1:34">
      <c r="A507" s="32"/>
      <c r="B507" s="31"/>
      <c r="C507" s="31"/>
      <c r="D507" s="31"/>
      <c r="E507" s="31"/>
      <c r="F507" s="31"/>
      <c r="G507" s="31"/>
      <c r="H507" s="82"/>
      <c r="I507" s="82"/>
      <c r="J507" s="82"/>
      <c r="AF507" s="33"/>
      <c r="AG507" s="33"/>
      <c r="AH507" s="33"/>
    </row>
    <row r="508" spans="1:34">
      <c r="A508" s="32"/>
      <c r="B508" s="31"/>
      <c r="C508" s="31"/>
      <c r="D508" s="31"/>
      <c r="E508" s="31"/>
      <c r="F508" s="31"/>
      <c r="G508" s="31"/>
      <c r="H508" s="82"/>
      <c r="I508" s="82"/>
      <c r="J508" s="82"/>
      <c r="AF508" s="33"/>
      <c r="AG508" s="33"/>
      <c r="AH508" s="33"/>
    </row>
    <row r="509" spans="1:34">
      <c r="A509" s="32"/>
      <c r="B509" s="31"/>
      <c r="C509" s="31"/>
      <c r="D509" s="31"/>
      <c r="E509" s="31"/>
      <c r="F509" s="31"/>
      <c r="G509" s="31"/>
      <c r="H509" s="82"/>
      <c r="I509" s="82"/>
      <c r="J509" s="82"/>
      <c r="AF509" s="33"/>
      <c r="AG509" s="33"/>
      <c r="AH509" s="33"/>
    </row>
    <row r="510" spans="1:34">
      <c r="A510" s="32"/>
      <c r="B510" s="31"/>
      <c r="C510" s="31"/>
      <c r="D510" s="31"/>
      <c r="E510" s="31"/>
      <c r="F510" s="31"/>
      <c r="G510" s="31"/>
      <c r="H510" s="82"/>
      <c r="I510" s="82"/>
      <c r="J510" s="82"/>
      <c r="AF510" s="33"/>
      <c r="AG510" s="33"/>
      <c r="AH510" s="33"/>
    </row>
    <row r="511" spans="1:34">
      <c r="A511" s="32"/>
      <c r="B511" s="31"/>
      <c r="C511" s="31"/>
      <c r="D511" s="31"/>
      <c r="E511" s="31"/>
      <c r="F511" s="31"/>
      <c r="G511" s="31"/>
      <c r="H511" s="82"/>
      <c r="I511" s="82"/>
      <c r="J511" s="82"/>
      <c r="AF511" s="33"/>
      <c r="AG511" s="33"/>
      <c r="AH511" s="33"/>
    </row>
    <row r="512" spans="1:34">
      <c r="A512" s="32"/>
      <c r="B512" s="31"/>
      <c r="C512" s="31"/>
      <c r="D512" s="31"/>
      <c r="E512" s="31"/>
      <c r="F512" s="31"/>
      <c r="G512" s="31"/>
      <c r="H512" s="82"/>
      <c r="I512" s="82"/>
      <c r="J512" s="82"/>
      <c r="AF512" s="33"/>
      <c r="AG512" s="33"/>
      <c r="AH512" s="33"/>
    </row>
    <row r="513" spans="1:34">
      <c r="A513" s="32"/>
      <c r="B513" s="31"/>
      <c r="C513" s="31"/>
      <c r="D513" s="31"/>
      <c r="E513" s="31"/>
      <c r="F513" s="31"/>
      <c r="G513" s="31"/>
      <c r="H513" s="82"/>
      <c r="I513" s="82"/>
      <c r="J513" s="82"/>
      <c r="AF513" s="33"/>
      <c r="AG513" s="33"/>
      <c r="AH513" s="33"/>
    </row>
    <row r="514" spans="1:34">
      <c r="A514" s="32"/>
      <c r="B514" s="31"/>
      <c r="C514" s="31"/>
      <c r="D514" s="31"/>
      <c r="E514" s="31"/>
      <c r="F514" s="31"/>
      <c r="G514" s="31"/>
      <c r="H514" s="82"/>
      <c r="I514" s="82"/>
      <c r="J514" s="82"/>
      <c r="AF514" s="33"/>
      <c r="AG514" s="33"/>
      <c r="AH514" s="33"/>
    </row>
    <row r="515" spans="1:34">
      <c r="A515" s="32"/>
      <c r="B515" s="31"/>
      <c r="C515" s="31"/>
      <c r="D515" s="31"/>
      <c r="E515" s="31"/>
      <c r="F515" s="31"/>
      <c r="G515" s="31"/>
      <c r="H515" s="82"/>
      <c r="I515" s="82"/>
      <c r="J515" s="82"/>
      <c r="AF515" s="33"/>
      <c r="AG515" s="33"/>
      <c r="AH515" s="33"/>
    </row>
    <row r="516" spans="1:34">
      <c r="A516" s="32"/>
      <c r="B516" s="31"/>
      <c r="C516" s="31"/>
      <c r="D516" s="31"/>
      <c r="E516" s="31"/>
      <c r="F516" s="31"/>
      <c r="G516" s="31"/>
      <c r="H516" s="82"/>
      <c r="I516" s="82"/>
      <c r="J516" s="82"/>
      <c r="AF516" s="33"/>
      <c r="AG516" s="33"/>
      <c r="AH516" s="33"/>
    </row>
    <row r="517" spans="1:34">
      <c r="A517" s="32"/>
      <c r="B517" s="31"/>
      <c r="C517" s="31"/>
      <c r="D517" s="31"/>
      <c r="E517" s="31"/>
      <c r="F517" s="31"/>
      <c r="G517" s="31"/>
      <c r="H517" s="82"/>
      <c r="I517" s="82"/>
      <c r="J517" s="82"/>
      <c r="AF517" s="33"/>
      <c r="AG517" s="33"/>
      <c r="AH517" s="33"/>
    </row>
    <row r="518" spans="1:34">
      <c r="A518" s="32"/>
      <c r="B518" s="31"/>
      <c r="C518" s="31"/>
      <c r="D518" s="31"/>
      <c r="E518" s="31"/>
      <c r="F518" s="31"/>
      <c r="G518" s="31"/>
      <c r="H518" s="82"/>
      <c r="I518" s="82"/>
      <c r="J518" s="82"/>
      <c r="AF518" s="33"/>
      <c r="AG518" s="33"/>
      <c r="AH518" s="33"/>
    </row>
    <row r="519" spans="1:34">
      <c r="A519" s="32"/>
      <c r="B519" s="31"/>
      <c r="C519" s="31"/>
      <c r="D519" s="31"/>
      <c r="E519" s="31"/>
      <c r="F519" s="31"/>
      <c r="G519" s="31"/>
      <c r="H519" s="82"/>
      <c r="I519" s="82"/>
      <c r="J519" s="82"/>
      <c r="AF519" s="33"/>
      <c r="AG519" s="33"/>
      <c r="AH519" s="33"/>
    </row>
    <row r="520" spans="1:34">
      <c r="A520" s="32"/>
      <c r="B520" s="31"/>
      <c r="C520" s="31"/>
      <c r="D520" s="31"/>
      <c r="E520" s="31"/>
      <c r="F520" s="31"/>
      <c r="G520" s="31"/>
      <c r="H520" s="82"/>
      <c r="I520" s="82"/>
      <c r="J520" s="82"/>
      <c r="AF520" s="33"/>
      <c r="AG520" s="33"/>
      <c r="AH520" s="33"/>
    </row>
    <row r="521" spans="1:34">
      <c r="A521" s="32"/>
      <c r="B521" s="31"/>
      <c r="C521" s="31"/>
      <c r="D521" s="31"/>
      <c r="E521" s="31"/>
      <c r="F521" s="31"/>
      <c r="G521" s="31"/>
      <c r="H521" s="82"/>
      <c r="I521" s="82"/>
      <c r="J521" s="82"/>
      <c r="AF521" s="33"/>
      <c r="AG521" s="33"/>
      <c r="AH521" s="33"/>
    </row>
    <row r="522" spans="1:34">
      <c r="A522" s="32"/>
      <c r="B522" s="31"/>
      <c r="C522" s="31"/>
      <c r="D522" s="31"/>
      <c r="E522" s="31"/>
      <c r="F522" s="31"/>
      <c r="G522" s="31"/>
      <c r="H522" s="82"/>
      <c r="I522" s="82"/>
      <c r="J522" s="82"/>
      <c r="AF522" s="33"/>
      <c r="AG522" s="33"/>
      <c r="AH522" s="33"/>
    </row>
    <row r="523" spans="1:34">
      <c r="A523" s="32"/>
      <c r="B523" s="31"/>
      <c r="C523" s="31"/>
      <c r="D523" s="31"/>
      <c r="E523" s="31"/>
      <c r="F523" s="31"/>
      <c r="G523" s="31"/>
      <c r="H523" s="82"/>
      <c r="I523" s="82"/>
      <c r="J523" s="82"/>
      <c r="AF523" s="33"/>
      <c r="AG523" s="33"/>
      <c r="AH523" s="33"/>
    </row>
    <row r="524" spans="1:34">
      <c r="A524" s="32"/>
      <c r="B524" s="31"/>
      <c r="C524" s="31"/>
      <c r="D524" s="31"/>
      <c r="E524" s="31"/>
      <c r="F524" s="31"/>
      <c r="G524" s="31"/>
      <c r="H524" s="82"/>
      <c r="I524" s="82"/>
      <c r="J524" s="82"/>
      <c r="AF524" s="33"/>
      <c r="AG524" s="33"/>
      <c r="AH524" s="33"/>
    </row>
    <row r="525" spans="1:34">
      <c r="A525" s="32"/>
      <c r="B525" s="31"/>
      <c r="C525" s="31"/>
      <c r="D525" s="31"/>
      <c r="E525" s="31"/>
      <c r="F525" s="31"/>
      <c r="G525" s="31"/>
      <c r="H525" s="82"/>
      <c r="I525" s="82"/>
      <c r="J525" s="82"/>
      <c r="AF525" s="33"/>
      <c r="AG525" s="33"/>
      <c r="AH525" s="33"/>
    </row>
    <row r="526" spans="1:34">
      <c r="A526" s="32"/>
      <c r="B526" s="31"/>
      <c r="C526" s="31"/>
      <c r="D526" s="31"/>
      <c r="E526" s="31"/>
      <c r="F526" s="31"/>
      <c r="G526" s="31"/>
      <c r="H526" s="82"/>
      <c r="I526" s="82"/>
      <c r="J526" s="82"/>
      <c r="AF526" s="33"/>
      <c r="AG526" s="33"/>
      <c r="AH526" s="33"/>
    </row>
    <row r="527" spans="1:34">
      <c r="A527" s="32"/>
      <c r="B527" s="31"/>
      <c r="C527" s="31"/>
      <c r="D527" s="31"/>
      <c r="E527" s="31"/>
      <c r="F527" s="31"/>
      <c r="G527" s="31"/>
      <c r="H527" s="82"/>
      <c r="I527" s="82"/>
      <c r="J527" s="82"/>
      <c r="AF527" s="33"/>
      <c r="AG527" s="33"/>
      <c r="AH527" s="33"/>
    </row>
    <row r="528" spans="1:34">
      <c r="A528" s="32"/>
      <c r="B528" s="31"/>
      <c r="C528" s="31"/>
      <c r="D528" s="31"/>
      <c r="E528" s="31"/>
      <c r="F528" s="31"/>
      <c r="G528" s="31"/>
      <c r="H528" s="82"/>
      <c r="I528" s="82"/>
      <c r="J528" s="82"/>
      <c r="AF528" s="33"/>
      <c r="AG528" s="33"/>
      <c r="AH528" s="33"/>
    </row>
    <row r="529" spans="1:34">
      <c r="A529" s="32"/>
      <c r="B529" s="31"/>
      <c r="C529" s="31"/>
      <c r="D529" s="31"/>
      <c r="E529" s="31"/>
      <c r="F529" s="31"/>
      <c r="G529" s="31"/>
      <c r="H529" s="82"/>
      <c r="I529" s="82"/>
      <c r="J529" s="82"/>
      <c r="AF529" s="33"/>
      <c r="AG529" s="33"/>
      <c r="AH529" s="33"/>
    </row>
    <row r="530" spans="1:34">
      <c r="A530" s="32"/>
      <c r="B530" s="31"/>
      <c r="C530" s="31"/>
      <c r="D530" s="31"/>
      <c r="E530" s="31"/>
      <c r="F530" s="31"/>
      <c r="G530" s="31"/>
      <c r="H530" s="82"/>
      <c r="I530" s="82"/>
      <c r="J530" s="82"/>
      <c r="AF530" s="33"/>
      <c r="AG530" s="33"/>
      <c r="AH530" s="33"/>
    </row>
    <row r="531" spans="1:34">
      <c r="A531" s="32"/>
      <c r="B531" s="31"/>
      <c r="C531" s="31"/>
      <c r="D531" s="31"/>
      <c r="E531" s="31"/>
      <c r="F531" s="31"/>
      <c r="G531" s="31"/>
      <c r="H531" s="82"/>
      <c r="I531" s="82"/>
      <c r="J531" s="82"/>
      <c r="AF531" s="33"/>
      <c r="AG531" s="33"/>
      <c r="AH531" s="33"/>
    </row>
    <row r="532" spans="1:34">
      <c r="A532" s="32"/>
      <c r="B532" s="31"/>
      <c r="C532" s="31"/>
      <c r="D532" s="31"/>
      <c r="E532" s="31"/>
      <c r="F532" s="31"/>
      <c r="G532" s="31"/>
      <c r="H532" s="82"/>
      <c r="I532" s="82"/>
      <c r="J532" s="82"/>
      <c r="AF532" s="33"/>
      <c r="AG532" s="33"/>
      <c r="AH532" s="33"/>
    </row>
    <row r="533" spans="1:34">
      <c r="A533" s="32"/>
      <c r="B533" s="31"/>
      <c r="C533" s="31"/>
      <c r="D533" s="31"/>
      <c r="E533" s="31"/>
      <c r="F533" s="31"/>
      <c r="G533" s="31"/>
      <c r="H533" s="82"/>
      <c r="I533" s="82"/>
      <c r="J533" s="82"/>
      <c r="AF533" s="33"/>
      <c r="AG533" s="33"/>
      <c r="AH533" s="33"/>
    </row>
    <row r="534" spans="1:34">
      <c r="A534" s="32"/>
      <c r="B534" s="31"/>
      <c r="C534" s="31"/>
      <c r="D534" s="31"/>
      <c r="E534" s="31"/>
      <c r="F534" s="31"/>
      <c r="G534" s="31"/>
      <c r="H534" s="82"/>
      <c r="I534" s="82"/>
      <c r="J534" s="82"/>
      <c r="AF534" s="33"/>
      <c r="AG534" s="33"/>
      <c r="AH534" s="33"/>
    </row>
    <row r="535" spans="1:34">
      <c r="A535" s="32"/>
      <c r="B535" s="31"/>
      <c r="C535" s="31"/>
      <c r="D535" s="31"/>
      <c r="E535" s="31"/>
      <c r="F535" s="31"/>
      <c r="G535" s="31"/>
      <c r="H535" s="82"/>
      <c r="I535" s="82"/>
      <c r="J535" s="82"/>
      <c r="AF535" s="33"/>
      <c r="AG535" s="33"/>
      <c r="AH535" s="33"/>
    </row>
    <row r="536" spans="1:34">
      <c r="A536" s="32"/>
      <c r="B536" s="31"/>
      <c r="C536" s="31"/>
      <c r="D536" s="31"/>
      <c r="E536" s="31"/>
      <c r="F536" s="31"/>
      <c r="G536" s="31"/>
      <c r="H536" s="82"/>
      <c r="I536" s="82"/>
      <c r="J536" s="82"/>
      <c r="AF536" s="33"/>
      <c r="AG536" s="33"/>
      <c r="AH536" s="33"/>
    </row>
    <row r="537" spans="1:34">
      <c r="A537" s="32"/>
      <c r="B537" s="31"/>
      <c r="C537" s="31"/>
      <c r="D537" s="31"/>
      <c r="E537" s="31"/>
      <c r="F537" s="31"/>
      <c r="G537" s="31"/>
      <c r="H537" s="82"/>
      <c r="I537" s="82"/>
      <c r="J537" s="82"/>
      <c r="AF537" s="33"/>
      <c r="AG537" s="33"/>
      <c r="AH537" s="33"/>
    </row>
    <row r="538" spans="1:34">
      <c r="A538" s="32"/>
      <c r="B538" s="31"/>
      <c r="C538" s="31"/>
      <c r="D538" s="31"/>
      <c r="E538" s="31"/>
      <c r="F538" s="31"/>
      <c r="G538" s="31"/>
      <c r="H538" s="82"/>
      <c r="I538" s="82"/>
      <c r="J538" s="82"/>
      <c r="AF538" s="33"/>
      <c r="AG538" s="33"/>
      <c r="AH538" s="33"/>
    </row>
    <row r="539" spans="1:34">
      <c r="A539" s="32"/>
      <c r="B539" s="31"/>
      <c r="C539" s="31"/>
      <c r="D539" s="31"/>
      <c r="E539" s="31"/>
      <c r="F539" s="31"/>
      <c r="G539" s="31"/>
      <c r="H539" s="82"/>
      <c r="I539" s="82"/>
      <c r="J539" s="82"/>
      <c r="AF539" s="33"/>
      <c r="AG539" s="33"/>
      <c r="AH539" s="33"/>
    </row>
    <row r="540" spans="1:34">
      <c r="A540" s="32"/>
      <c r="B540" s="31"/>
      <c r="C540" s="31"/>
      <c r="D540" s="31"/>
      <c r="E540" s="31"/>
      <c r="F540" s="31"/>
      <c r="G540" s="31"/>
      <c r="H540" s="82"/>
      <c r="I540" s="82"/>
      <c r="J540" s="82"/>
      <c r="AF540" s="33"/>
      <c r="AG540" s="33"/>
      <c r="AH540" s="33"/>
    </row>
    <row r="541" spans="1:34">
      <c r="A541" s="32"/>
      <c r="B541" s="31"/>
      <c r="C541" s="31"/>
      <c r="D541" s="31"/>
      <c r="E541" s="31"/>
      <c r="F541" s="31"/>
      <c r="G541" s="31"/>
      <c r="H541" s="82"/>
      <c r="I541" s="82"/>
      <c r="J541" s="82"/>
      <c r="AF541" s="33"/>
      <c r="AG541" s="33"/>
      <c r="AH541" s="33"/>
    </row>
    <row r="542" spans="1:34">
      <c r="A542" s="32"/>
      <c r="B542" s="31"/>
      <c r="C542" s="31"/>
      <c r="D542" s="31"/>
      <c r="E542" s="31"/>
      <c r="F542" s="31"/>
      <c r="G542" s="31"/>
      <c r="H542" s="82"/>
      <c r="I542" s="82"/>
      <c r="J542" s="82"/>
      <c r="AF542" s="33"/>
      <c r="AG542" s="33"/>
      <c r="AH542" s="33"/>
    </row>
    <row r="543" spans="1:34">
      <c r="A543" s="32"/>
      <c r="B543" s="31"/>
      <c r="C543" s="31"/>
      <c r="D543" s="31"/>
      <c r="E543" s="31"/>
      <c r="F543" s="31"/>
      <c r="G543" s="31"/>
      <c r="H543" s="82"/>
      <c r="I543" s="82"/>
      <c r="J543" s="82"/>
      <c r="AF543" s="33"/>
      <c r="AG543" s="33"/>
      <c r="AH543" s="33"/>
    </row>
    <row r="544" spans="1:34">
      <c r="A544" s="32"/>
      <c r="B544" s="31"/>
      <c r="C544" s="31"/>
      <c r="D544" s="31"/>
      <c r="E544" s="31"/>
      <c r="F544" s="31"/>
      <c r="G544" s="31"/>
      <c r="H544" s="82"/>
      <c r="I544" s="82"/>
      <c r="J544" s="82"/>
      <c r="AF544" s="33"/>
      <c r="AG544" s="33"/>
      <c r="AH544" s="33"/>
    </row>
    <row r="545" spans="1:34">
      <c r="A545" s="32"/>
      <c r="B545" s="31"/>
      <c r="C545" s="31"/>
      <c r="D545" s="31"/>
      <c r="E545" s="31"/>
      <c r="F545" s="31"/>
      <c r="G545" s="31"/>
      <c r="H545" s="82"/>
      <c r="I545" s="82"/>
      <c r="J545" s="82"/>
      <c r="AF545" s="33"/>
      <c r="AG545" s="33"/>
      <c r="AH545" s="33"/>
    </row>
    <row r="546" spans="1:34">
      <c r="A546" s="32"/>
      <c r="B546" s="31"/>
      <c r="C546" s="31"/>
      <c r="D546" s="31"/>
      <c r="E546" s="31"/>
      <c r="F546" s="31"/>
      <c r="G546" s="31"/>
      <c r="H546" s="82"/>
      <c r="I546" s="82"/>
      <c r="J546" s="82"/>
      <c r="AF546" s="33"/>
      <c r="AG546" s="33"/>
      <c r="AH546" s="33"/>
    </row>
    <row r="547" spans="1:34">
      <c r="A547" s="32"/>
      <c r="B547" s="31"/>
      <c r="C547" s="31"/>
      <c r="D547" s="31"/>
      <c r="E547" s="31"/>
      <c r="F547" s="31"/>
      <c r="G547" s="31"/>
      <c r="H547" s="82"/>
      <c r="I547" s="82"/>
      <c r="J547" s="82"/>
      <c r="AF547" s="33"/>
      <c r="AG547" s="33"/>
      <c r="AH547" s="33"/>
    </row>
    <row r="548" spans="1:34">
      <c r="A548" s="32"/>
      <c r="B548" s="31"/>
      <c r="C548" s="31"/>
      <c r="D548" s="31"/>
      <c r="E548" s="31"/>
      <c r="F548" s="31"/>
      <c r="G548" s="31"/>
      <c r="H548" s="82"/>
      <c r="I548" s="82"/>
      <c r="J548" s="82"/>
      <c r="AF548" s="33"/>
      <c r="AG548" s="33"/>
      <c r="AH548" s="33"/>
    </row>
    <row r="549" spans="1:34">
      <c r="A549" s="32"/>
      <c r="B549" s="31"/>
      <c r="C549" s="31"/>
      <c r="D549" s="31"/>
      <c r="E549" s="31"/>
      <c r="F549" s="31"/>
      <c r="G549" s="31"/>
      <c r="H549" s="82"/>
      <c r="I549" s="82"/>
      <c r="J549" s="82"/>
      <c r="AF549" s="33"/>
      <c r="AG549" s="33"/>
      <c r="AH549" s="33"/>
    </row>
    <row r="550" spans="1:34">
      <c r="A550" s="32"/>
      <c r="B550" s="31"/>
      <c r="C550" s="31"/>
      <c r="D550" s="31"/>
      <c r="E550" s="31"/>
      <c r="F550" s="31"/>
      <c r="G550" s="31"/>
      <c r="H550" s="82"/>
      <c r="I550" s="82"/>
      <c r="J550" s="82"/>
      <c r="AF550" s="33"/>
      <c r="AG550" s="33"/>
      <c r="AH550" s="33"/>
    </row>
    <row r="551" spans="1:34">
      <c r="A551" s="32"/>
      <c r="B551" s="31"/>
      <c r="C551" s="31"/>
      <c r="D551" s="31"/>
      <c r="E551" s="31"/>
      <c r="F551" s="31"/>
      <c r="G551" s="31"/>
      <c r="H551" s="82"/>
      <c r="I551" s="82"/>
      <c r="J551" s="82"/>
      <c r="AF551" s="33"/>
      <c r="AG551" s="33"/>
      <c r="AH551" s="33"/>
    </row>
    <row r="552" spans="1:34">
      <c r="A552" s="32"/>
      <c r="B552" s="31"/>
      <c r="C552" s="31"/>
      <c r="D552" s="31"/>
      <c r="E552" s="31"/>
      <c r="F552" s="31"/>
      <c r="G552" s="31"/>
      <c r="H552" s="82"/>
      <c r="I552" s="82"/>
      <c r="J552" s="82"/>
      <c r="AF552" s="33"/>
      <c r="AG552" s="33"/>
      <c r="AH552" s="33"/>
    </row>
    <row r="553" spans="1:34">
      <c r="A553" s="32"/>
      <c r="B553" s="31"/>
      <c r="C553" s="31"/>
      <c r="D553" s="31"/>
      <c r="E553" s="31"/>
      <c r="F553" s="31"/>
      <c r="G553" s="31"/>
      <c r="H553" s="82"/>
      <c r="I553" s="82"/>
      <c r="J553" s="82"/>
      <c r="AF553" s="33"/>
      <c r="AG553" s="33"/>
      <c r="AH553" s="33"/>
    </row>
    <row r="554" spans="1:34">
      <c r="A554" s="32"/>
      <c r="B554" s="31"/>
      <c r="C554" s="31"/>
      <c r="D554" s="31"/>
      <c r="E554" s="31"/>
      <c r="F554" s="31"/>
      <c r="G554" s="31"/>
      <c r="H554" s="82"/>
      <c r="I554" s="82"/>
      <c r="J554" s="82"/>
      <c r="AF554" s="33"/>
      <c r="AG554" s="33"/>
      <c r="AH554" s="33"/>
    </row>
    <row r="555" spans="1:34">
      <c r="A555" s="32"/>
      <c r="B555" s="31"/>
      <c r="C555" s="31"/>
      <c r="D555" s="31"/>
      <c r="E555" s="31"/>
      <c r="F555" s="31"/>
      <c r="G555" s="31"/>
      <c r="H555" s="82"/>
      <c r="I555" s="82"/>
      <c r="J555" s="82"/>
      <c r="AF555" s="33"/>
      <c r="AG555" s="33"/>
      <c r="AH555" s="33"/>
    </row>
    <row r="556" spans="1:34">
      <c r="A556" s="32"/>
      <c r="B556" s="31"/>
      <c r="C556" s="31"/>
      <c r="D556" s="31"/>
      <c r="E556" s="31"/>
      <c r="F556" s="31"/>
      <c r="G556" s="31"/>
      <c r="H556" s="82"/>
      <c r="I556" s="82"/>
      <c r="J556" s="82"/>
      <c r="AF556" s="33"/>
      <c r="AG556" s="33"/>
      <c r="AH556" s="33"/>
    </row>
    <row r="557" spans="1:34">
      <c r="A557" s="32"/>
      <c r="B557" s="31"/>
      <c r="C557" s="31"/>
      <c r="D557" s="31"/>
      <c r="E557" s="31"/>
      <c r="F557" s="31"/>
      <c r="G557" s="31"/>
      <c r="H557" s="82"/>
      <c r="I557" s="82"/>
      <c r="J557" s="82"/>
      <c r="AF557" s="33"/>
      <c r="AG557" s="33"/>
      <c r="AH557" s="33"/>
    </row>
    <row r="558" spans="1:34">
      <c r="A558" s="32"/>
      <c r="B558" s="31"/>
      <c r="C558" s="31"/>
      <c r="D558" s="31"/>
      <c r="E558" s="31"/>
      <c r="F558" s="31"/>
      <c r="G558" s="31"/>
      <c r="H558" s="82"/>
      <c r="I558" s="82"/>
      <c r="J558" s="82"/>
      <c r="AF558" s="33"/>
      <c r="AG558" s="33"/>
      <c r="AH558" s="33"/>
    </row>
    <row r="559" spans="1:34">
      <c r="A559" s="32"/>
      <c r="B559" s="31"/>
      <c r="C559" s="31"/>
      <c r="D559" s="31"/>
      <c r="E559" s="31"/>
      <c r="F559" s="31"/>
      <c r="G559" s="31"/>
      <c r="H559" s="82"/>
      <c r="I559" s="82"/>
      <c r="J559" s="82"/>
      <c r="AF559" s="33"/>
      <c r="AG559" s="33"/>
      <c r="AH559" s="33"/>
    </row>
    <row r="560" spans="1:34">
      <c r="A560" s="32"/>
      <c r="B560" s="31"/>
      <c r="C560" s="31"/>
      <c r="D560" s="31"/>
      <c r="E560" s="31"/>
      <c r="F560" s="31"/>
      <c r="G560" s="31"/>
      <c r="H560" s="82"/>
      <c r="I560" s="82"/>
      <c r="J560" s="82"/>
      <c r="AF560" s="33"/>
      <c r="AG560" s="33"/>
      <c r="AH560" s="33"/>
    </row>
    <row r="561" spans="1:34">
      <c r="A561" s="32"/>
      <c r="B561" s="31"/>
      <c r="C561" s="31"/>
      <c r="D561" s="31"/>
      <c r="E561" s="31"/>
      <c r="F561" s="31"/>
      <c r="G561" s="31"/>
      <c r="H561" s="82"/>
      <c r="I561" s="82"/>
      <c r="J561" s="82"/>
      <c r="AF561" s="33"/>
      <c r="AG561" s="33"/>
      <c r="AH561" s="33"/>
    </row>
    <row r="562" spans="1:34">
      <c r="A562" s="32"/>
      <c r="B562" s="31"/>
      <c r="C562" s="31"/>
      <c r="D562" s="31"/>
      <c r="E562" s="31"/>
      <c r="F562" s="31"/>
      <c r="G562" s="31"/>
      <c r="H562" s="82"/>
      <c r="I562" s="82"/>
      <c r="J562" s="82"/>
      <c r="AF562" s="33"/>
      <c r="AG562" s="33"/>
      <c r="AH562" s="33"/>
    </row>
    <row r="563" spans="1:34">
      <c r="A563" s="32"/>
      <c r="B563" s="31"/>
      <c r="C563" s="31"/>
      <c r="D563" s="31"/>
      <c r="E563" s="31"/>
      <c r="F563" s="31"/>
      <c r="G563" s="31"/>
      <c r="H563" s="82"/>
      <c r="I563" s="82"/>
      <c r="J563" s="82"/>
      <c r="AF563" s="33"/>
      <c r="AG563" s="33"/>
      <c r="AH563" s="33"/>
    </row>
    <row r="564" spans="1:34">
      <c r="A564" s="32"/>
      <c r="B564" s="31"/>
      <c r="C564" s="31"/>
      <c r="D564" s="31"/>
      <c r="E564" s="31"/>
      <c r="F564" s="31"/>
      <c r="G564" s="31"/>
      <c r="H564" s="82"/>
      <c r="I564" s="82"/>
      <c r="J564" s="82"/>
      <c r="AF564" s="33"/>
      <c r="AG564" s="33"/>
      <c r="AH564" s="33"/>
    </row>
    <row r="565" spans="1:34">
      <c r="A565" s="32"/>
      <c r="B565" s="31"/>
      <c r="C565" s="31"/>
      <c r="D565" s="31"/>
      <c r="E565" s="31"/>
      <c r="F565" s="31"/>
      <c r="G565" s="31"/>
      <c r="H565" s="82"/>
      <c r="I565" s="82"/>
      <c r="J565" s="82"/>
      <c r="AF565" s="33"/>
      <c r="AG565" s="33"/>
      <c r="AH565" s="33"/>
    </row>
    <row r="566" spans="1:34">
      <c r="A566" s="32"/>
      <c r="B566" s="31"/>
      <c r="C566" s="31"/>
      <c r="D566" s="31"/>
      <c r="E566" s="31"/>
      <c r="F566" s="31"/>
      <c r="G566" s="31"/>
      <c r="H566" s="82"/>
      <c r="I566" s="82"/>
      <c r="J566" s="82"/>
      <c r="AF566" s="33"/>
      <c r="AG566" s="33"/>
      <c r="AH566" s="33"/>
    </row>
    <row r="567" spans="1:34">
      <c r="A567" s="32"/>
      <c r="B567" s="31"/>
      <c r="C567" s="31"/>
      <c r="D567" s="31"/>
      <c r="E567" s="31"/>
      <c r="F567" s="31"/>
      <c r="G567" s="31"/>
      <c r="H567" s="82"/>
      <c r="I567" s="82"/>
      <c r="J567" s="82"/>
      <c r="AF567" s="33"/>
      <c r="AG567" s="33"/>
      <c r="AH567" s="33"/>
    </row>
    <row r="568" spans="1:34">
      <c r="A568" s="32"/>
      <c r="B568" s="31"/>
      <c r="C568" s="31"/>
      <c r="D568" s="31"/>
      <c r="E568" s="31"/>
      <c r="F568" s="31"/>
      <c r="G568" s="31"/>
      <c r="H568" s="82"/>
      <c r="I568" s="82"/>
      <c r="J568" s="82"/>
      <c r="AF568" s="33"/>
      <c r="AG568" s="33"/>
      <c r="AH568" s="33"/>
    </row>
    <row r="569" spans="1:34">
      <c r="A569" s="32"/>
      <c r="B569" s="31"/>
      <c r="C569" s="31"/>
      <c r="D569" s="31"/>
      <c r="E569" s="31"/>
      <c r="F569" s="31"/>
      <c r="G569" s="31"/>
      <c r="H569" s="82"/>
      <c r="I569" s="82"/>
      <c r="J569" s="82"/>
      <c r="AF569" s="33"/>
      <c r="AG569" s="33"/>
      <c r="AH569" s="33"/>
    </row>
    <row r="570" spans="1:34">
      <c r="A570" s="32"/>
      <c r="B570" s="31"/>
      <c r="C570" s="31"/>
      <c r="D570" s="31"/>
      <c r="E570" s="31"/>
      <c r="F570" s="31"/>
      <c r="G570" s="31"/>
      <c r="H570" s="82"/>
      <c r="I570" s="82"/>
      <c r="J570" s="82"/>
      <c r="AF570" s="33"/>
      <c r="AG570" s="33"/>
      <c r="AH570" s="33"/>
    </row>
    <row r="571" spans="1:34">
      <c r="A571" s="32"/>
      <c r="B571" s="31"/>
      <c r="C571" s="31"/>
      <c r="D571" s="31"/>
      <c r="E571" s="31"/>
      <c r="F571" s="31"/>
      <c r="G571" s="31"/>
      <c r="H571" s="82"/>
      <c r="I571" s="82"/>
      <c r="J571" s="82"/>
      <c r="AF571" s="33"/>
      <c r="AG571" s="33"/>
      <c r="AH571" s="33"/>
    </row>
    <row r="572" spans="1:34">
      <c r="A572" s="32"/>
      <c r="B572" s="31"/>
      <c r="C572" s="31"/>
      <c r="D572" s="31"/>
      <c r="E572" s="31"/>
      <c r="F572" s="31"/>
      <c r="G572" s="31"/>
      <c r="H572" s="82"/>
      <c r="I572" s="82"/>
      <c r="J572" s="82"/>
      <c r="AF572" s="33"/>
      <c r="AG572" s="33"/>
      <c r="AH572" s="33"/>
    </row>
    <row r="573" spans="1:34">
      <c r="A573" s="32"/>
      <c r="B573" s="31"/>
      <c r="C573" s="31"/>
      <c r="D573" s="31"/>
      <c r="E573" s="31"/>
      <c r="F573" s="31"/>
      <c r="G573" s="31"/>
      <c r="H573" s="82"/>
      <c r="I573" s="82"/>
      <c r="J573" s="82"/>
      <c r="AF573" s="33"/>
      <c r="AG573" s="33"/>
      <c r="AH573" s="33"/>
    </row>
    <row r="574" spans="1:34">
      <c r="A574" s="32"/>
      <c r="B574" s="31"/>
      <c r="C574" s="31"/>
      <c r="D574" s="31"/>
      <c r="E574" s="31"/>
      <c r="F574" s="31"/>
      <c r="G574" s="31"/>
      <c r="H574" s="82"/>
      <c r="I574" s="82"/>
      <c r="J574" s="82"/>
      <c r="AF574" s="33"/>
      <c r="AG574" s="33"/>
      <c r="AH574" s="33"/>
    </row>
    <row r="575" spans="1:34">
      <c r="A575" s="32"/>
      <c r="B575" s="31"/>
      <c r="C575" s="31"/>
      <c r="D575" s="31"/>
      <c r="E575" s="31"/>
      <c r="F575" s="31"/>
      <c r="G575" s="31"/>
      <c r="H575" s="82"/>
      <c r="I575" s="82"/>
      <c r="J575" s="82"/>
      <c r="AF575" s="33"/>
      <c r="AG575" s="33"/>
      <c r="AH575" s="33"/>
    </row>
    <row r="576" spans="1:34">
      <c r="A576" s="32"/>
      <c r="B576" s="31"/>
      <c r="C576" s="31"/>
      <c r="D576" s="31"/>
      <c r="E576" s="31"/>
      <c r="F576" s="31"/>
      <c r="G576" s="31"/>
      <c r="H576" s="82"/>
      <c r="I576" s="82"/>
      <c r="J576" s="82"/>
      <c r="AF576" s="33"/>
      <c r="AG576" s="33"/>
      <c r="AH576" s="33"/>
    </row>
    <row r="577" spans="1:34">
      <c r="A577" s="32"/>
      <c r="B577" s="31"/>
      <c r="C577" s="31"/>
      <c r="D577" s="31"/>
      <c r="E577" s="31"/>
      <c r="F577" s="31"/>
      <c r="G577" s="31"/>
      <c r="H577" s="82"/>
      <c r="I577" s="82"/>
      <c r="J577" s="82"/>
      <c r="AF577" s="33"/>
      <c r="AG577" s="33"/>
      <c r="AH577" s="33"/>
    </row>
    <row r="578" spans="1:34">
      <c r="A578" s="32"/>
      <c r="B578" s="31"/>
      <c r="C578" s="31"/>
      <c r="D578" s="31"/>
      <c r="E578" s="31"/>
      <c r="F578" s="31"/>
      <c r="G578" s="31"/>
      <c r="H578" s="82"/>
      <c r="I578" s="82"/>
      <c r="J578" s="82"/>
      <c r="AF578" s="33"/>
      <c r="AG578" s="33"/>
      <c r="AH578" s="33"/>
    </row>
    <row r="579" spans="1:34">
      <c r="A579" s="32"/>
      <c r="B579" s="31"/>
      <c r="C579" s="31"/>
      <c r="D579" s="31"/>
      <c r="E579" s="31"/>
      <c r="F579" s="31"/>
      <c r="G579" s="31"/>
      <c r="H579" s="82"/>
      <c r="I579" s="82"/>
      <c r="J579" s="82"/>
      <c r="AF579" s="33"/>
      <c r="AG579" s="33"/>
      <c r="AH579" s="33"/>
    </row>
    <row r="580" spans="1:34">
      <c r="A580" s="32"/>
      <c r="B580" s="31"/>
      <c r="C580" s="31"/>
      <c r="D580" s="31"/>
      <c r="E580" s="31"/>
      <c r="F580" s="31"/>
      <c r="G580" s="31"/>
      <c r="H580" s="82"/>
      <c r="I580" s="82"/>
      <c r="J580" s="82"/>
      <c r="AF580" s="33"/>
      <c r="AG580" s="33"/>
      <c r="AH580" s="33"/>
    </row>
    <row r="581" spans="1:34">
      <c r="A581" s="32"/>
      <c r="B581" s="31"/>
      <c r="C581" s="31"/>
      <c r="D581" s="31"/>
      <c r="E581" s="31"/>
      <c r="F581" s="31"/>
      <c r="G581" s="31"/>
      <c r="H581" s="82"/>
      <c r="I581" s="82"/>
      <c r="J581" s="82"/>
      <c r="AF581" s="33"/>
      <c r="AG581" s="33"/>
      <c r="AH581" s="33"/>
    </row>
    <row r="582" spans="1:34">
      <c r="A582" s="32"/>
      <c r="B582" s="31"/>
      <c r="C582" s="31"/>
      <c r="D582" s="31"/>
      <c r="E582" s="31"/>
      <c r="F582" s="31"/>
      <c r="G582" s="31"/>
      <c r="H582" s="82"/>
      <c r="I582" s="82"/>
      <c r="J582" s="82"/>
      <c r="AF582" s="33"/>
      <c r="AG582" s="33"/>
      <c r="AH582" s="33"/>
    </row>
    <row r="583" spans="1:34">
      <c r="A583" s="32"/>
      <c r="B583" s="31"/>
      <c r="C583" s="31"/>
      <c r="D583" s="31"/>
      <c r="E583" s="31"/>
      <c r="F583" s="31"/>
      <c r="G583" s="31"/>
      <c r="H583" s="82"/>
      <c r="I583" s="82"/>
      <c r="J583" s="82"/>
      <c r="AF583" s="33"/>
      <c r="AG583" s="33"/>
      <c r="AH583" s="33"/>
    </row>
    <row r="584" spans="1:34">
      <c r="A584" s="32"/>
      <c r="B584" s="31"/>
      <c r="C584" s="31"/>
      <c r="D584" s="31"/>
      <c r="E584" s="31"/>
      <c r="F584" s="31"/>
      <c r="G584" s="31"/>
      <c r="H584" s="82"/>
      <c r="I584" s="82"/>
      <c r="J584" s="82"/>
      <c r="AF584" s="33"/>
      <c r="AG584" s="33"/>
      <c r="AH584" s="33"/>
    </row>
    <row r="585" spans="1:34">
      <c r="A585" s="32"/>
      <c r="B585" s="31"/>
      <c r="C585" s="31"/>
      <c r="D585" s="31"/>
      <c r="E585" s="31"/>
      <c r="F585" s="31"/>
      <c r="G585" s="31"/>
      <c r="H585" s="82"/>
      <c r="I585" s="82"/>
      <c r="J585" s="82"/>
      <c r="AF585" s="33"/>
      <c r="AG585" s="33"/>
      <c r="AH585" s="33"/>
    </row>
    <row r="586" spans="1:34">
      <c r="A586" s="32"/>
      <c r="B586" s="31"/>
      <c r="C586" s="31"/>
      <c r="D586" s="31"/>
      <c r="E586" s="31"/>
      <c r="F586" s="31"/>
      <c r="G586" s="31"/>
      <c r="H586" s="82"/>
      <c r="I586" s="82"/>
      <c r="J586" s="82"/>
      <c r="AF586" s="33"/>
      <c r="AG586" s="33"/>
      <c r="AH586" s="33"/>
    </row>
    <row r="587" spans="1:34">
      <c r="A587" s="32"/>
      <c r="B587" s="31"/>
      <c r="C587" s="31"/>
      <c r="D587" s="31"/>
      <c r="E587" s="31"/>
      <c r="F587" s="31"/>
      <c r="G587" s="31"/>
      <c r="H587" s="82"/>
      <c r="I587" s="82"/>
      <c r="J587" s="82"/>
      <c r="AF587" s="33"/>
      <c r="AG587" s="33"/>
      <c r="AH587" s="33"/>
    </row>
    <row r="588" spans="1:34">
      <c r="A588" s="32"/>
      <c r="B588" s="31"/>
      <c r="C588" s="31"/>
      <c r="D588" s="31"/>
      <c r="E588" s="31"/>
      <c r="F588" s="31"/>
      <c r="G588" s="31"/>
      <c r="H588" s="82"/>
      <c r="I588" s="82"/>
      <c r="J588" s="82"/>
      <c r="AF588" s="33"/>
      <c r="AG588" s="33"/>
      <c r="AH588" s="33"/>
    </row>
    <row r="589" spans="1:34">
      <c r="A589" s="32"/>
      <c r="B589" s="31"/>
      <c r="C589" s="31"/>
      <c r="D589" s="31"/>
      <c r="E589" s="31"/>
      <c r="F589" s="31"/>
      <c r="G589" s="31"/>
      <c r="H589" s="82"/>
      <c r="I589" s="82"/>
      <c r="J589" s="82"/>
      <c r="AF589" s="33"/>
      <c r="AG589" s="33"/>
      <c r="AH589" s="33"/>
    </row>
    <row r="590" spans="1:34">
      <c r="A590" s="32"/>
      <c r="B590" s="31"/>
      <c r="C590" s="31"/>
      <c r="D590" s="31"/>
      <c r="E590" s="31"/>
      <c r="F590" s="31"/>
      <c r="G590" s="31"/>
      <c r="H590" s="82"/>
      <c r="I590" s="82"/>
      <c r="J590" s="82"/>
      <c r="AF590" s="33"/>
      <c r="AG590" s="33"/>
      <c r="AH590" s="33"/>
    </row>
    <row r="591" spans="1:34">
      <c r="A591" s="32"/>
      <c r="B591" s="31"/>
      <c r="C591" s="31"/>
      <c r="D591" s="31"/>
      <c r="E591" s="31"/>
      <c r="F591" s="31"/>
      <c r="G591" s="31"/>
      <c r="H591" s="82"/>
      <c r="I591" s="82"/>
      <c r="J591" s="82"/>
      <c r="AF591" s="33"/>
      <c r="AG591" s="33"/>
      <c r="AH591" s="33"/>
    </row>
    <row r="592" spans="1:34">
      <c r="A592" s="32"/>
      <c r="B592" s="31"/>
      <c r="C592" s="31"/>
      <c r="D592" s="31"/>
      <c r="E592" s="31"/>
      <c r="F592" s="31"/>
      <c r="G592" s="31"/>
      <c r="H592" s="82"/>
      <c r="I592" s="82"/>
      <c r="J592" s="82"/>
      <c r="AF592" s="33"/>
      <c r="AG592" s="33"/>
      <c r="AH592" s="33"/>
    </row>
    <row r="593" spans="1:34">
      <c r="A593" s="32"/>
      <c r="B593" s="31"/>
      <c r="C593" s="31"/>
      <c r="D593" s="31"/>
      <c r="E593" s="31"/>
      <c r="F593" s="31"/>
      <c r="G593" s="31"/>
      <c r="H593" s="82"/>
      <c r="I593" s="82"/>
      <c r="J593" s="82"/>
      <c r="AF593" s="33"/>
      <c r="AG593" s="33"/>
      <c r="AH593" s="33"/>
    </row>
    <row r="594" spans="1:34">
      <c r="A594" s="32"/>
      <c r="B594" s="31"/>
      <c r="C594" s="31"/>
      <c r="D594" s="31"/>
      <c r="E594" s="31"/>
      <c r="F594" s="31"/>
      <c r="G594" s="31"/>
      <c r="H594" s="82"/>
      <c r="I594" s="82"/>
      <c r="J594" s="82"/>
      <c r="AF594" s="33"/>
      <c r="AG594" s="33"/>
      <c r="AH594" s="33"/>
    </row>
    <row r="595" spans="1:34">
      <c r="A595" s="32"/>
      <c r="B595" s="31"/>
      <c r="C595" s="31"/>
      <c r="D595" s="31"/>
      <c r="E595" s="31"/>
      <c r="F595" s="31"/>
      <c r="G595" s="31"/>
      <c r="H595" s="82"/>
      <c r="I595" s="82"/>
      <c r="J595" s="82"/>
      <c r="AF595" s="33"/>
      <c r="AG595" s="33"/>
      <c r="AH595" s="33"/>
    </row>
    <row r="596" spans="1:34">
      <c r="A596" s="32"/>
      <c r="B596" s="31"/>
      <c r="C596" s="31"/>
      <c r="D596" s="31"/>
      <c r="E596" s="31"/>
      <c r="F596" s="31"/>
      <c r="G596" s="31"/>
      <c r="H596" s="82"/>
      <c r="I596" s="82"/>
      <c r="J596" s="82"/>
      <c r="AF596" s="33"/>
      <c r="AG596" s="33"/>
      <c r="AH596" s="33"/>
    </row>
    <row r="597" spans="1:34">
      <c r="A597" s="32"/>
      <c r="B597" s="31"/>
      <c r="C597" s="31"/>
      <c r="D597" s="31"/>
      <c r="E597" s="31"/>
      <c r="F597" s="31"/>
      <c r="G597" s="31"/>
      <c r="H597" s="82"/>
      <c r="I597" s="82"/>
      <c r="J597" s="82"/>
      <c r="AF597" s="33"/>
      <c r="AG597" s="33"/>
      <c r="AH597" s="33"/>
    </row>
    <row r="598" spans="1:34">
      <c r="A598" s="32"/>
      <c r="B598" s="31"/>
      <c r="C598" s="31"/>
      <c r="D598" s="31"/>
      <c r="E598" s="31"/>
      <c r="F598" s="31"/>
      <c r="G598" s="31"/>
      <c r="H598" s="82"/>
      <c r="I598" s="82"/>
      <c r="J598" s="82"/>
      <c r="AF598" s="33"/>
      <c r="AG598" s="33"/>
      <c r="AH598" s="33"/>
    </row>
    <row r="599" spans="1:34">
      <c r="A599" s="32"/>
      <c r="B599" s="31"/>
      <c r="C599" s="31"/>
      <c r="D599" s="31"/>
      <c r="E599" s="31"/>
      <c r="F599" s="31"/>
      <c r="G599" s="31"/>
      <c r="H599" s="82"/>
      <c r="I599" s="82"/>
      <c r="J599" s="82"/>
      <c r="AF599" s="33"/>
      <c r="AG599" s="33"/>
      <c r="AH599" s="33"/>
    </row>
    <row r="600" spans="1:34">
      <c r="A600" s="32"/>
      <c r="B600" s="31"/>
      <c r="C600" s="31"/>
      <c r="D600" s="31"/>
      <c r="E600" s="31"/>
      <c r="F600" s="31"/>
      <c r="G600" s="31"/>
      <c r="H600" s="82"/>
      <c r="I600" s="82"/>
      <c r="J600" s="82"/>
      <c r="AF600" s="33"/>
      <c r="AG600" s="33"/>
      <c r="AH600" s="33"/>
    </row>
    <row r="601" spans="1:34">
      <c r="A601" s="32"/>
      <c r="B601" s="31"/>
      <c r="C601" s="31"/>
      <c r="D601" s="31"/>
      <c r="E601" s="31"/>
      <c r="F601" s="31"/>
      <c r="G601" s="31"/>
      <c r="H601" s="82"/>
      <c r="I601" s="82"/>
      <c r="J601" s="82"/>
      <c r="AF601" s="33"/>
      <c r="AG601" s="33"/>
      <c r="AH601" s="33"/>
    </row>
    <row r="602" spans="1:34">
      <c r="A602" s="32"/>
      <c r="B602" s="31"/>
      <c r="C602" s="31"/>
      <c r="D602" s="31"/>
      <c r="E602" s="31"/>
      <c r="F602" s="31"/>
      <c r="G602" s="31"/>
      <c r="H602" s="82"/>
      <c r="I602" s="82"/>
      <c r="J602" s="82"/>
      <c r="AF602" s="33"/>
      <c r="AG602" s="33"/>
      <c r="AH602" s="33"/>
    </row>
    <row r="603" spans="1:34">
      <c r="A603" s="32"/>
      <c r="B603" s="31"/>
      <c r="C603" s="31"/>
      <c r="D603" s="31"/>
      <c r="E603" s="31"/>
      <c r="F603" s="31"/>
      <c r="G603" s="31"/>
      <c r="H603" s="82"/>
      <c r="I603" s="82"/>
      <c r="J603" s="82"/>
      <c r="AF603" s="33"/>
      <c r="AG603" s="33"/>
      <c r="AH603" s="33"/>
    </row>
    <row r="604" spans="1:34">
      <c r="A604" s="32"/>
      <c r="B604" s="31"/>
      <c r="C604" s="31"/>
      <c r="D604" s="31"/>
      <c r="E604" s="31"/>
      <c r="F604" s="31"/>
      <c r="G604" s="31"/>
      <c r="H604" s="82"/>
      <c r="I604" s="82"/>
      <c r="J604" s="82"/>
      <c r="AF604" s="33"/>
      <c r="AG604" s="33"/>
      <c r="AH604" s="33"/>
    </row>
    <row r="605" spans="1:34">
      <c r="A605" s="32"/>
      <c r="B605" s="31"/>
      <c r="C605" s="31"/>
      <c r="D605" s="31"/>
      <c r="E605" s="31"/>
      <c r="F605" s="31"/>
      <c r="G605" s="31"/>
      <c r="H605" s="82"/>
      <c r="I605" s="82"/>
      <c r="J605" s="82"/>
      <c r="AF605" s="33"/>
      <c r="AG605" s="33"/>
      <c r="AH605" s="33"/>
    </row>
    <row r="606" spans="1:34">
      <c r="A606" s="32"/>
      <c r="B606" s="31"/>
      <c r="C606" s="31"/>
      <c r="D606" s="31"/>
      <c r="E606" s="31"/>
      <c r="F606" s="31"/>
      <c r="G606" s="31"/>
      <c r="H606" s="82"/>
      <c r="I606" s="82"/>
      <c r="J606" s="82"/>
      <c r="AF606" s="33"/>
      <c r="AG606" s="33"/>
      <c r="AH606" s="33"/>
    </row>
    <row r="607" spans="1:34">
      <c r="A607" s="32"/>
      <c r="B607" s="31"/>
      <c r="C607" s="31"/>
      <c r="D607" s="31"/>
      <c r="E607" s="31"/>
      <c r="F607" s="31"/>
      <c r="G607" s="31"/>
      <c r="H607" s="82"/>
      <c r="I607" s="82"/>
      <c r="J607" s="82"/>
      <c r="AF607" s="33"/>
      <c r="AG607" s="33"/>
      <c r="AH607" s="33"/>
    </row>
    <row r="608" spans="1:34">
      <c r="A608" s="32"/>
      <c r="B608" s="31"/>
      <c r="C608" s="31"/>
      <c r="D608" s="31"/>
      <c r="E608" s="31"/>
      <c r="F608" s="31"/>
      <c r="G608" s="31"/>
      <c r="H608" s="82"/>
      <c r="I608" s="82"/>
      <c r="J608" s="82"/>
      <c r="AF608" s="33"/>
      <c r="AG608" s="33"/>
      <c r="AH608" s="33"/>
    </row>
    <row r="609" spans="1:34">
      <c r="A609" s="32"/>
      <c r="B609" s="31"/>
      <c r="C609" s="31"/>
      <c r="D609" s="31"/>
      <c r="E609" s="31"/>
      <c r="F609" s="31"/>
      <c r="G609" s="31"/>
      <c r="H609" s="82"/>
      <c r="I609" s="82"/>
      <c r="J609" s="82"/>
      <c r="AF609" s="33"/>
      <c r="AG609" s="33"/>
      <c r="AH609" s="33"/>
    </row>
    <row r="610" spans="1:34">
      <c r="A610" s="32"/>
      <c r="B610" s="31"/>
      <c r="C610" s="31"/>
      <c r="D610" s="31"/>
      <c r="E610" s="31"/>
      <c r="F610" s="31"/>
      <c r="G610" s="31"/>
      <c r="H610" s="82"/>
      <c r="I610" s="82"/>
      <c r="J610" s="82"/>
      <c r="AF610" s="33"/>
      <c r="AG610" s="33"/>
      <c r="AH610" s="33"/>
    </row>
    <row r="611" spans="1:34">
      <c r="A611" s="32"/>
      <c r="B611" s="31"/>
      <c r="C611" s="31"/>
      <c r="D611" s="31"/>
      <c r="E611" s="31"/>
      <c r="F611" s="31"/>
      <c r="G611" s="31"/>
      <c r="H611" s="82"/>
      <c r="I611" s="82"/>
      <c r="J611" s="82"/>
      <c r="AF611" s="33"/>
      <c r="AG611" s="33"/>
      <c r="AH611" s="33"/>
    </row>
    <row r="612" spans="1:34">
      <c r="A612" s="32"/>
      <c r="B612" s="31"/>
      <c r="C612" s="31"/>
      <c r="D612" s="31"/>
      <c r="E612" s="31"/>
      <c r="F612" s="31"/>
      <c r="G612" s="31"/>
      <c r="H612" s="82"/>
      <c r="I612" s="82"/>
      <c r="J612" s="82"/>
      <c r="AF612" s="33"/>
      <c r="AG612" s="33"/>
      <c r="AH612" s="33"/>
    </row>
    <row r="613" spans="1:34">
      <c r="A613" s="32"/>
      <c r="B613" s="31"/>
      <c r="C613" s="31"/>
      <c r="D613" s="31"/>
      <c r="E613" s="31"/>
      <c r="F613" s="31"/>
      <c r="G613" s="31"/>
      <c r="H613" s="82"/>
      <c r="I613" s="82"/>
      <c r="J613" s="82"/>
      <c r="AF613" s="33"/>
      <c r="AG613" s="33"/>
      <c r="AH613" s="33"/>
    </row>
    <row r="614" spans="1:34">
      <c r="A614" s="32"/>
      <c r="B614" s="31"/>
      <c r="C614" s="31"/>
      <c r="D614" s="31"/>
      <c r="E614" s="31"/>
      <c r="F614" s="31"/>
      <c r="G614" s="31"/>
      <c r="H614" s="82"/>
      <c r="I614" s="82"/>
      <c r="J614" s="82"/>
      <c r="AF614" s="33"/>
      <c r="AG614" s="33"/>
      <c r="AH614" s="33"/>
    </row>
    <row r="615" spans="1:34">
      <c r="A615" s="32"/>
      <c r="B615" s="31"/>
      <c r="C615" s="31"/>
      <c r="D615" s="31"/>
      <c r="E615" s="31"/>
      <c r="F615" s="31"/>
      <c r="G615" s="31"/>
      <c r="H615" s="82"/>
      <c r="I615" s="82"/>
      <c r="J615" s="82"/>
      <c r="AF615" s="33"/>
      <c r="AG615" s="33"/>
      <c r="AH615" s="33"/>
    </row>
    <row r="616" spans="1:34">
      <c r="A616" s="32"/>
      <c r="B616" s="31"/>
      <c r="C616" s="31"/>
      <c r="D616" s="31"/>
      <c r="E616" s="31"/>
      <c r="F616" s="31"/>
      <c r="G616" s="31"/>
      <c r="H616" s="82"/>
      <c r="I616" s="82"/>
      <c r="J616" s="82"/>
      <c r="AF616" s="33"/>
      <c r="AG616" s="33"/>
      <c r="AH616" s="33"/>
    </row>
    <row r="617" spans="1:34">
      <c r="A617" s="32"/>
      <c r="B617" s="31"/>
      <c r="C617" s="31"/>
      <c r="D617" s="31"/>
      <c r="E617" s="31"/>
      <c r="F617" s="31"/>
      <c r="G617" s="31"/>
      <c r="H617" s="82"/>
      <c r="I617" s="82"/>
      <c r="J617" s="82"/>
      <c r="AF617" s="33"/>
      <c r="AG617" s="33"/>
      <c r="AH617" s="33"/>
    </row>
    <row r="618" spans="1:34">
      <c r="A618" s="32"/>
      <c r="B618" s="31"/>
      <c r="C618" s="31"/>
      <c r="D618" s="31"/>
      <c r="E618" s="31"/>
      <c r="F618" s="31"/>
      <c r="G618" s="31"/>
      <c r="H618" s="82"/>
      <c r="I618" s="82"/>
      <c r="J618" s="82"/>
      <c r="AF618" s="33"/>
      <c r="AG618" s="33"/>
      <c r="AH618" s="33"/>
    </row>
    <row r="619" spans="1:34">
      <c r="A619" s="32"/>
      <c r="B619" s="31"/>
      <c r="C619" s="31"/>
      <c r="D619" s="31"/>
      <c r="E619" s="31"/>
      <c r="F619" s="31"/>
      <c r="G619" s="31"/>
      <c r="H619" s="82"/>
      <c r="I619" s="82"/>
      <c r="J619" s="82"/>
      <c r="AF619" s="33"/>
      <c r="AG619" s="33"/>
      <c r="AH619" s="33"/>
    </row>
    <row r="620" spans="1:34">
      <c r="A620" s="32"/>
      <c r="B620" s="31"/>
      <c r="C620" s="31"/>
      <c r="D620" s="31"/>
      <c r="E620" s="31"/>
      <c r="F620" s="31"/>
      <c r="G620" s="31"/>
      <c r="H620" s="82"/>
      <c r="I620" s="82"/>
      <c r="J620" s="82"/>
      <c r="AF620" s="33"/>
      <c r="AG620" s="33"/>
      <c r="AH620" s="33"/>
    </row>
    <row r="621" spans="1:34">
      <c r="A621" s="32"/>
      <c r="B621" s="31"/>
      <c r="C621" s="31"/>
      <c r="D621" s="31"/>
      <c r="E621" s="31"/>
      <c r="F621" s="31"/>
      <c r="G621" s="31"/>
      <c r="H621" s="82"/>
      <c r="I621" s="82"/>
      <c r="J621" s="82"/>
      <c r="AF621" s="33"/>
      <c r="AG621" s="33"/>
      <c r="AH621" s="33"/>
    </row>
    <row r="622" spans="1:34">
      <c r="A622" s="32"/>
      <c r="B622" s="31"/>
      <c r="C622" s="31"/>
      <c r="D622" s="31"/>
      <c r="E622" s="31"/>
      <c r="F622" s="31"/>
      <c r="G622" s="31"/>
      <c r="H622" s="82"/>
      <c r="I622" s="82"/>
      <c r="J622" s="82"/>
      <c r="AF622" s="33"/>
      <c r="AG622" s="33"/>
      <c r="AH622" s="33"/>
    </row>
  </sheetData>
  <mergeCells count="11">
    <mergeCell ref="B1:D1"/>
    <mergeCell ref="E1:G1"/>
    <mergeCell ref="K1:M1"/>
    <mergeCell ref="N1:P1"/>
    <mergeCell ref="AF1:AH1"/>
    <mergeCell ref="Q1:S1"/>
    <mergeCell ref="H1:J1"/>
    <mergeCell ref="T1:V1"/>
    <mergeCell ref="W1:Y1"/>
    <mergeCell ref="Z1:AB1"/>
    <mergeCell ref="AC1:AE1"/>
  </mergeCells>
  <pageMargins left="0.511811024" right="0.511811024" top="0.78740157499999996" bottom="0.78740157499999996" header="0.31496062000000002" footer="0.31496062000000002"/>
  <pageSetup paperSize="9"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F622"/>
  <sheetViews>
    <sheetView workbookViewId="0">
      <pane xSplit="1" ySplit="1" topLeftCell="B2" activePane="bottomRight" state="frozen"/>
      <selection pane="bottomRight" activeCell="B2" sqref="B2"/>
      <selection pane="bottomLeft" activeCell="B5" sqref="B5"/>
      <selection pane="topRight" activeCell="B5" sqref="B5"/>
    </sheetView>
  </sheetViews>
  <sheetFormatPr defaultRowHeight="14.45"/>
  <cols>
    <col min="2" max="7" width="15.140625" bestFit="1" customWidth="1"/>
    <col min="8" max="10" width="15.140625" style="42" customWidth="1"/>
    <col min="11" max="11" width="16.140625" customWidth="1"/>
    <col min="12" max="12" width="15.5703125" customWidth="1"/>
    <col min="13" max="13" width="15.140625" customWidth="1"/>
    <col min="14" max="14" width="14" bestFit="1" customWidth="1"/>
    <col min="15" max="16" width="15.140625" bestFit="1" customWidth="1"/>
    <col min="17" max="19" width="15.140625" customWidth="1"/>
    <col min="20" max="22" width="15.140625" bestFit="1" customWidth="1"/>
    <col min="23" max="23" width="14.140625" bestFit="1" customWidth="1"/>
    <col min="26" max="26" width="18" style="6" bestFit="1" customWidth="1"/>
    <col min="27" max="27" width="16.85546875" style="6" bestFit="1" customWidth="1"/>
    <col min="28" max="28" width="18" style="6" bestFit="1" customWidth="1"/>
    <col min="31" max="31" width="10.140625" bestFit="1" customWidth="1"/>
    <col min="32" max="32" width="9.5703125" bestFit="1" customWidth="1"/>
  </cols>
  <sheetData>
    <row r="1" spans="1:32" ht="126.75" customHeight="1">
      <c r="A1" s="60" t="s">
        <v>37</v>
      </c>
      <c r="B1" s="230" t="s">
        <v>38</v>
      </c>
      <c r="C1" s="230"/>
      <c r="D1" s="230"/>
      <c r="E1" s="220" t="s">
        <v>39</v>
      </c>
      <c r="F1" s="220"/>
      <c r="G1" s="220"/>
      <c r="H1" s="221" t="s">
        <v>40</v>
      </c>
      <c r="I1" s="222"/>
      <c r="J1" s="223"/>
      <c r="K1" s="224" t="s">
        <v>41</v>
      </c>
      <c r="L1" s="224"/>
      <c r="M1" s="224"/>
      <c r="N1" s="225" t="s">
        <v>42</v>
      </c>
      <c r="O1" s="225"/>
      <c r="P1" s="225"/>
      <c r="Q1" s="226" t="s">
        <v>43</v>
      </c>
      <c r="R1" s="226"/>
      <c r="S1" s="226"/>
      <c r="T1" s="216" t="s">
        <v>48</v>
      </c>
      <c r="U1" s="216"/>
      <c r="V1" s="216"/>
    </row>
    <row r="2" spans="1:32">
      <c r="A2" s="55"/>
      <c r="B2" s="22" t="s">
        <v>49</v>
      </c>
      <c r="C2" s="22" t="s">
        <v>50</v>
      </c>
      <c r="D2" s="22" t="s">
        <v>51</v>
      </c>
      <c r="E2" s="23" t="s">
        <v>49</v>
      </c>
      <c r="F2" s="23" t="s">
        <v>50</v>
      </c>
      <c r="G2" s="23" t="s">
        <v>51</v>
      </c>
      <c r="H2" s="80" t="s">
        <v>49</v>
      </c>
      <c r="I2" s="80" t="s">
        <v>50</v>
      </c>
      <c r="J2" s="80" t="s">
        <v>51</v>
      </c>
      <c r="K2" s="20" t="s">
        <v>49</v>
      </c>
      <c r="L2" s="20" t="s">
        <v>50</v>
      </c>
      <c r="M2" s="20" t="s">
        <v>48</v>
      </c>
      <c r="N2" s="24" t="s">
        <v>49</v>
      </c>
      <c r="O2" s="24" t="s">
        <v>50</v>
      </c>
      <c r="P2" s="24" t="s">
        <v>48</v>
      </c>
      <c r="Q2" s="58" t="s">
        <v>49</v>
      </c>
      <c r="R2" s="58" t="s">
        <v>50</v>
      </c>
      <c r="S2" s="58" t="s">
        <v>51</v>
      </c>
      <c r="T2" s="61" t="s">
        <v>49</v>
      </c>
      <c r="U2" s="61" t="s">
        <v>50</v>
      </c>
      <c r="V2" s="61" t="s">
        <v>48</v>
      </c>
      <c r="Y2" s="120" t="s">
        <v>52</v>
      </c>
      <c r="Z2" s="121" t="s">
        <v>50</v>
      </c>
      <c r="AA2" s="121" t="s">
        <v>49</v>
      </c>
      <c r="AB2" s="121" t="s">
        <v>53</v>
      </c>
      <c r="AE2" s="34" t="s">
        <v>50</v>
      </c>
      <c r="AF2" s="34" t="s">
        <v>49</v>
      </c>
    </row>
    <row r="3" spans="1:32">
      <c r="A3" s="62">
        <v>44562</v>
      </c>
      <c r="B3" s="25">
        <v>0</v>
      </c>
      <c r="C3" s="25">
        <v>0</v>
      </c>
      <c r="D3" s="25">
        <v>0</v>
      </c>
      <c r="E3" s="26">
        <f>'9496'!T3</f>
        <v>0</v>
      </c>
      <c r="F3" s="26">
        <f>'9496'!U3</f>
        <v>0</v>
      </c>
      <c r="G3" s="26">
        <f>'9496'!V3</f>
        <v>0</v>
      </c>
      <c r="H3" s="45"/>
      <c r="I3" s="45"/>
      <c r="J3" s="45"/>
      <c r="K3" s="27">
        <f>'Fluxo dív. garantidas - RRF'!J3</f>
        <v>15273481.9</v>
      </c>
      <c r="L3" s="27">
        <f>'Fluxo dív. garantidas - RRF'!I3</f>
        <v>39696646.009999998</v>
      </c>
      <c r="M3" s="27">
        <f>'Fluxo dív. garantidas - RRF'!K3</f>
        <v>54970127.909999996</v>
      </c>
      <c r="N3" s="63">
        <f>'Contratos fora RRF'!AS3</f>
        <v>1918668.93</v>
      </c>
      <c r="O3" s="63">
        <f>'Contratos fora RRF'!AR3</f>
        <v>328374.3</v>
      </c>
      <c r="P3" s="63">
        <f>'Contratos fora RRF'!AT3</f>
        <v>2247043.23</v>
      </c>
      <c r="Q3" s="59">
        <v>6211.0239988872108</v>
      </c>
      <c r="R3" s="59">
        <v>1875698.7922159201</v>
      </c>
      <c r="S3" s="59">
        <v>1881909.8162148099</v>
      </c>
      <c r="T3" s="64">
        <f>B3+E3+K3+N3+Q3+H3</f>
        <v>17198361.853998888</v>
      </c>
      <c r="U3" s="64">
        <f>R3+O3+L3+F3+C3+I3</f>
        <v>41900719.102215916</v>
      </c>
      <c r="V3" s="64">
        <f t="shared" ref="V3" si="0">IFERROR(T3+U3,"")</f>
        <v>59099080.9562148</v>
      </c>
      <c r="W3" s="33"/>
      <c r="X3">
        <f t="shared" ref="X3:X34" si="1">YEAR(A3)</f>
        <v>2022</v>
      </c>
      <c r="Y3">
        <v>2022</v>
      </c>
      <c r="Z3" s="6">
        <v>330118393.93000001</v>
      </c>
      <c r="AA3" s="6">
        <v>481969346.69999999</v>
      </c>
      <c r="AB3" s="6">
        <f>Z3+AA3</f>
        <v>812087740.63</v>
      </c>
      <c r="AD3">
        <f t="shared" ref="AD3:AD12" si="2">Y3</f>
        <v>2022</v>
      </c>
      <c r="AE3" s="33">
        <f t="shared" ref="AE3:AF12" si="3">Z3/10^6</f>
        <v>330.11839393000002</v>
      </c>
      <c r="AF3" s="33">
        <f t="shared" si="3"/>
        <v>481.96934669999996</v>
      </c>
    </row>
    <row r="4" spans="1:32">
      <c r="A4" s="62">
        <v>44593</v>
      </c>
      <c r="B4" s="25">
        <f>'Art. 9º-A'!J5</f>
        <v>0</v>
      </c>
      <c r="C4" s="25">
        <f>'Art. 9º-A'!K5</f>
        <v>0</v>
      </c>
      <c r="D4" s="25">
        <f>'Art. 9º-A'!I5</f>
        <v>0</v>
      </c>
      <c r="E4" s="26">
        <f>'9496'!T4</f>
        <v>0</v>
      </c>
      <c r="F4" s="26">
        <f>'9496'!U4</f>
        <v>0</v>
      </c>
      <c r="G4" s="26">
        <f>'9496'!V4</f>
        <v>0</v>
      </c>
      <c r="H4" s="45"/>
      <c r="I4" s="45"/>
      <c r="J4" s="45"/>
      <c r="K4" s="27">
        <f>'Fluxo dív. garantidas - RRF'!J4</f>
        <v>7326672.1900000004</v>
      </c>
      <c r="L4" s="27">
        <f>'Fluxo dív. garantidas - RRF'!I4</f>
        <v>40547331.299999997</v>
      </c>
      <c r="M4" s="27">
        <f>'Fluxo dív. garantidas - RRF'!K4</f>
        <v>47874003.489999995</v>
      </c>
      <c r="N4" s="63">
        <f>'Contratos fora RRF'!AS4</f>
        <v>2130604.52</v>
      </c>
      <c r="O4" s="63">
        <f>'Contratos fora RRF'!AR4</f>
        <v>7648135</v>
      </c>
      <c r="P4" s="63">
        <f>'Contratos fora RRF'!AT4</f>
        <v>9778739.5200000014</v>
      </c>
      <c r="Q4" s="59">
        <v>4007.75</v>
      </c>
      <c r="R4" s="59">
        <v>1867653.8</v>
      </c>
      <c r="S4" s="59">
        <v>1871661.55</v>
      </c>
      <c r="T4" s="64">
        <f t="shared" ref="T4:T67" si="4">B4+E4+K4+N4+Q4+H4</f>
        <v>9461284.4600000009</v>
      </c>
      <c r="U4" s="64">
        <f t="shared" ref="U4:U67" si="5">R4+O4+L4+F4+C4+I4</f>
        <v>50063120.099999994</v>
      </c>
      <c r="V4" s="64">
        <f t="shared" ref="V4:V67" si="6">IFERROR(T4+U4,"")</f>
        <v>59524404.559999995</v>
      </c>
      <c r="X4">
        <f t="shared" si="1"/>
        <v>2022</v>
      </c>
      <c r="Y4">
        <f t="shared" ref="Y4:Y12" si="7">Y3+1</f>
        <v>2023</v>
      </c>
      <c r="Z4" s="6">
        <v>664083192.84000003</v>
      </c>
      <c r="AA4" s="6">
        <v>1471988509.0799999</v>
      </c>
      <c r="AB4" s="6">
        <f>Z4+AA4</f>
        <v>2136071701.9200001</v>
      </c>
      <c r="AD4">
        <f t="shared" si="2"/>
        <v>2023</v>
      </c>
      <c r="AE4" s="33">
        <f t="shared" si="3"/>
        <v>664.08319284000004</v>
      </c>
      <c r="AF4" s="33">
        <f t="shared" si="3"/>
        <v>1471.9885090799999</v>
      </c>
    </row>
    <row r="5" spans="1:32">
      <c r="A5" s="62">
        <v>44621</v>
      </c>
      <c r="B5" s="25">
        <f>'Art. 9º-A'!J6</f>
        <v>0</v>
      </c>
      <c r="C5" s="25">
        <f>'Art. 9º-A'!K6</f>
        <v>0</v>
      </c>
      <c r="D5" s="25">
        <f>'Art. 9º-A'!I6</f>
        <v>0</v>
      </c>
      <c r="E5" s="26">
        <f>'9496'!T5</f>
        <v>0</v>
      </c>
      <c r="F5" s="26">
        <f>'9496'!U5</f>
        <v>0</v>
      </c>
      <c r="G5" s="26">
        <f>'9496'!V5</f>
        <v>0</v>
      </c>
      <c r="H5" s="45"/>
      <c r="I5" s="45"/>
      <c r="J5" s="45"/>
      <c r="K5" s="27">
        <f>'Fluxo dív. garantidas - RRF'!J5</f>
        <v>0</v>
      </c>
      <c r="L5" s="27">
        <f>'Fluxo dív. garantidas - RRF'!I5</f>
        <v>0</v>
      </c>
      <c r="M5" s="27">
        <f>'Fluxo dív. garantidas - RRF'!K5</f>
        <v>0</v>
      </c>
      <c r="N5" s="63">
        <f>'Contratos fora RRF'!AS5</f>
        <v>695429.28</v>
      </c>
      <c r="O5" s="63">
        <f>'Contratos fora RRF'!AR5</f>
        <v>1150511.21</v>
      </c>
      <c r="P5" s="63">
        <f>'Contratos fora RRF'!AT5</f>
        <v>1845940.4899999998</v>
      </c>
      <c r="Q5" s="59">
        <v>0</v>
      </c>
      <c r="R5" s="59">
        <v>2238801.34</v>
      </c>
      <c r="S5" s="59">
        <f>R5</f>
        <v>2238801.34</v>
      </c>
      <c r="T5" s="64">
        <f t="shared" si="4"/>
        <v>695429.28</v>
      </c>
      <c r="U5" s="64">
        <f t="shared" si="5"/>
        <v>3389312.55</v>
      </c>
      <c r="V5" s="64">
        <f t="shared" si="6"/>
        <v>4084741.83</v>
      </c>
      <c r="X5">
        <f t="shared" si="1"/>
        <v>2022</v>
      </c>
      <c r="Y5">
        <f t="shared" si="7"/>
        <v>2024</v>
      </c>
      <c r="Z5" s="6">
        <v>384116189.70999998</v>
      </c>
      <c r="AA5" s="6">
        <v>852758375.42999995</v>
      </c>
      <c r="AB5" s="6">
        <f>Z5+AA5</f>
        <v>1236874565.1399999</v>
      </c>
      <c r="AD5">
        <f t="shared" si="2"/>
        <v>2024</v>
      </c>
      <c r="AE5" s="33">
        <f t="shared" si="3"/>
        <v>384.11618970999996</v>
      </c>
      <c r="AF5" s="33">
        <f t="shared" si="3"/>
        <v>852.75837543</v>
      </c>
    </row>
    <row r="6" spans="1:32">
      <c r="A6" s="62">
        <v>44652</v>
      </c>
      <c r="B6" s="25">
        <f>'Art. 9º-A'!J7</f>
        <v>0</v>
      </c>
      <c r="C6" s="25">
        <f>'Art. 9º-A'!K7</f>
        <v>0</v>
      </c>
      <c r="D6" s="25">
        <f>'Art. 9º-A'!I7</f>
        <v>0</v>
      </c>
      <c r="E6" s="26">
        <f>'9496'!T6</f>
        <v>0</v>
      </c>
      <c r="F6" s="26">
        <f>'9496'!U6</f>
        <v>0</v>
      </c>
      <c r="G6" s="26">
        <f>'9496'!V6</f>
        <v>0</v>
      </c>
      <c r="H6" s="45">
        <f>'Art. 23'!H7</f>
        <v>55156696.200000003</v>
      </c>
      <c r="I6" s="45">
        <f>'Art. 23'!I7</f>
        <v>23841255.039999992</v>
      </c>
      <c r="J6" s="45">
        <f>'Art. 23'!G7</f>
        <v>78997951.239999995</v>
      </c>
      <c r="K6" s="27">
        <f>'Fluxo dív. garantidas - RRF'!J6</f>
        <v>0</v>
      </c>
      <c r="L6" s="27">
        <f>'Fluxo dív. garantidas - RRF'!I6</f>
        <v>0</v>
      </c>
      <c r="M6" s="27">
        <f>'Fluxo dív. garantidas - RRF'!K6</f>
        <v>0</v>
      </c>
      <c r="N6" s="63">
        <f>'Contratos fora RRF'!AS6</f>
        <v>1639849.59</v>
      </c>
      <c r="O6" s="63">
        <f>'Contratos fora RRF'!AR6</f>
        <v>1151869.24</v>
      </c>
      <c r="P6" s="63">
        <f>'Contratos fora RRF'!AT6</f>
        <v>2791718.83</v>
      </c>
      <c r="Q6" s="59"/>
      <c r="R6" s="59"/>
      <c r="S6" s="59"/>
      <c r="T6" s="64">
        <f t="shared" si="4"/>
        <v>56796545.790000007</v>
      </c>
      <c r="U6" s="64">
        <f t="shared" si="5"/>
        <v>24993124.27999999</v>
      </c>
      <c r="V6" s="64">
        <f t="shared" si="6"/>
        <v>81789670.069999993</v>
      </c>
      <c r="X6">
        <f t="shared" si="1"/>
        <v>2022</v>
      </c>
      <c r="Y6">
        <f t="shared" si="7"/>
        <v>2025</v>
      </c>
      <c r="Z6" s="6">
        <f t="shared" ref="Z6:Z12" si="8">SUMIF(X:X,Y6,U:U)</f>
        <v>54474811.7231737</v>
      </c>
      <c r="AA6" s="6">
        <f t="shared" ref="AA6:AA12" si="9">SUMIF(X:X,Y6,T:T)</f>
        <v>119661477.87657142</v>
      </c>
      <c r="AB6" s="6">
        <f t="shared" ref="AB6:AB12" si="10">SUMIF(X:X,Y6,V:V)</f>
        <v>174136289.59974509</v>
      </c>
      <c r="AD6">
        <f t="shared" si="2"/>
        <v>2025</v>
      </c>
      <c r="AE6" s="33">
        <f t="shared" si="3"/>
        <v>54.474811723173701</v>
      </c>
      <c r="AF6" s="33">
        <f t="shared" si="3"/>
        <v>119.66147787657141</v>
      </c>
    </row>
    <row r="7" spans="1:32">
      <c r="A7" s="62">
        <v>44682</v>
      </c>
      <c r="B7" s="25">
        <f>'Art. 9º-A'!J8</f>
        <v>0</v>
      </c>
      <c r="C7" s="25">
        <f>'Art. 9º-A'!K8</f>
        <v>0</v>
      </c>
      <c r="D7" s="25">
        <f>'Art. 9º-A'!I8</f>
        <v>0</v>
      </c>
      <c r="E7" s="26">
        <f>'9496'!T7</f>
        <v>0</v>
      </c>
      <c r="F7" s="26">
        <f>'9496'!U7</f>
        <v>0</v>
      </c>
      <c r="G7" s="26">
        <f>'9496'!V7</f>
        <v>0</v>
      </c>
      <c r="H7" s="45">
        <f>'Art. 23'!H8</f>
        <v>55403117.289999999</v>
      </c>
      <c r="I7" s="45">
        <f>'Art. 23'!I8</f>
        <v>24062264.830000006</v>
      </c>
      <c r="J7" s="45">
        <f>'Art. 23'!G8</f>
        <v>79465382.120000005</v>
      </c>
      <c r="K7" s="27">
        <f>'Fluxo dív. garantidas - RRF'!J7</f>
        <v>0</v>
      </c>
      <c r="L7" s="27">
        <f>'Fluxo dív. garantidas - RRF'!I7</f>
        <v>0</v>
      </c>
      <c r="M7" s="27">
        <f>'Fluxo dív. garantidas - RRF'!K7</f>
        <v>0</v>
      </c>
      <c r="N7" s="63">
        <f>'Contratos fora RRF'!AS7</f>
        <v>1949700.83</v>
      </c>
      <c r="O7" s="63">
        <f>'Contratos fora RRF'!AR7</f>
        <v>11617188.890000002</v>
      </c>
      <c r="P7" s="63">
        <f>'Contratos fora RRF'!AT7</f>
        <v>13566889.720000001</v>
      </c>
      <c r="Q7" s="59"/>
      <c r="R7" s="59"/>
      <c r="S7" s="59"/>
      <c r="T7" s="64">
        <f t="shared" si="4"/>
        <v>57352818.119999997</v>
      </c>
      <c r="U7" s="64">
        <f t="shared" si="5"/>
        <v>35679453.720000006</v>
      </c>
      <c r="V7" s="64">
        <f t="shared" si="6"/>
        <v>93032271.840000004</v>
      </c>
      <c r="X7">
        <f t="shared" si="1"/>
        <v>2022</v>
      </c>
      <c r="Y7">
        <f t="shared" si="7"/>
        <v>2026</v>
      </c>
      <c r="Z7" s="6">
        <f t="shared" si="8"/>
        <v>73139738.533286035</v>
      </c>
      <c r="AA7" s="6">
        <f t="shared" si="9"/>
        <v>179929133.92824695</v>
      </c>
      <c r="AB7" s="6">
        <f t="shared" si="10"/>
        <v>253068872.46153298</v>
      </c>
      <c r="AD7">
        <f t="shared" si="2"/>
        <v>2026</v>
      </c>
      <c r="AE7" s="33">
        <f t="shared" si="3"/>
        <v>73.139738533286035</v>
      </c>
      <c r="AF7" s="33">
        <f t="shared" si="3"/>
        <v>179.92913392824696</v>
      </c>
    </row>
    <row r="8" spans="1:32">
      <c r="A8" s="62">
        <v>44713</v>
      </c>
      <c r="B8" s="25">
        <f>'Art. 9º-A'!J9</f>
        <v>0</v>
      </c>
      <c r="C8" s="25">
        <f>'Art. 9º-A'!K9</f>
        <v>0</v>
      </c>
      <c r="D8" s="25">
        <f>'Art. 9º-A'!I9</f>
        <v>0</v>
      </c>
      <c r="E8" s="26">
        <f>'9496'!T8</f>
        <v>0</v>
      </c>
      <c r="F8" s="26">
        <f>'9496'!U8</f>
        <v>0</v>
      </c>
      <c r="G8" s="26">
        <f>'9496'!V8</f>
        <v>0</v>
      </c>
      <c r="H8" s="45">
        <f>'Art. 23'!H9</f>
        <v>55599137.030000001</v>
      </c>
      <c r="I8" s="45">
        <f>'Art. 23'!I9</f>
        <v>24263015.739999995</v>
      </c>
      <c r="J8" s="45">
        <f>'Art. 23'!G9</f>
        <v>79862152.769999996</v>
      </c>
      <c r="K8" s="27">
        <f>'Fluxo dív. garantidas - RRF'!J8</f>
        <v>0</v>
      </c>
      <c r="L8" s="27">
        <f>'Fluxo dív. garantidas - RRF'!I8</f>
        <v>0</v>
      </c>
      <c r="M8" s="27">
        <f>'Fluxo dív. garantidas - RRF'!K8</f>
        <v>0</v>
      </c>
      <c r="N8" s="63">
        <f>'Contratos fora RRF'!AS8</f>
        <v>728601.36</v>
      </c>
      <c r="O8" s="63">
        <f>'Contratos fora RRF'!AR8</f>
        <v>1155009.24</v>
      </c>
      <c r="P8" s="63">
        <f>'Contratos fora RRF'!AT8</f>
        <v>1883610.6</v>
      </c>
      <c r="Q8" s="59"/>
      <c r="R8" s="59"/>
      <c r="S8" s="59"/>
      <c r="T8" s="64">
        <f t="shared" si="4"/>
        <v>56327738.390000001</v>
      </c>
      <c r="U8" s="64">
        <f t="shared" si="5"/>
        <v>25418024.979999993</v>
      </c>
      <c r="V8" s="64">
        <f t="shared" si="6"/>
        <v>81745763.36999999</v>
      </c>
      <c r="X8">
        <f t="shared" si="1"/>
        <v>2022</v>
      </c>
      <c r="Y8">
        <f t="shared" si="7"/>
        <v>2027</v>
      </c>
      <c r="Z8" s="6">
        <f t="shared" si="8"/>
        <v>1549476609.6282573</v>
      </c>
      <c r="AA8" s="6">
        <f t="shared" si="9"/>
        <v>2551141725.4244361</v>
      </c>
      <c r="AB8" s="6">
        <f t="shared" si="10"/>
        <v>4100618335.0526934</v>
      </c>
      <c r="AD8">
        <f t="shared" si="2"/>
        <v>2027</v>
      </c>
      <c r="AE8" s="33">
        <f t="shared" si="3"/>
        <v>1549.4766096282572</v>
      </c>
      <c r="AF8" s="33">
        <f t="shared" si="3"/>
        <v>2551.1417254244361</v>
      </c>
    </row>
    <row r="9" spans="1:32">
      <c r="A9" s="62">
        <v>44743</v>
      </c>
      <c r="B9" s="25">
        <f>'Art. 9º-A'!J10</f>
        <v>62504089.129461139</v>
      </c>
      <c r="C9" s="25">
        <f>'Art. 9º-A'!K10</f>
        <v>27017135.409162164</v>
      </c>
      <c r="D9" s="25">
        <f>'Art. 9º-A'!I10</f>
        <v>89521224.538623303</v>
      </c>
      <c r="E9" s="26">
        <f>'9496'!T9</f>
        <v>0</v>
      </c>
      <c r="F9" s="26">
        <f>'9496'!U9</f>
        <v>0</v>
      </c>
      <c r="G9" s="26">
        <f>'9496'!V9</f>
        <v>0</v>
      </c>
      <c r="H9" s="45"/>
      <c r="I9" s="45"/>
      <c r="J9" s="45"/>
      <c r="K9" s="27">
        <f>'Fluxo dív. garantidas - RRF'!J9</f>
        <v>0</v>
      </c>
      <c r="L9" s="27">
        <f>'Fluxo dív. garantidas - RRF'!I9</f>
        <v>0</v>
      </c>
      <c r="M9" s="27">
        <f>'Fluxo dív. garantidas - RRF'!K9</f>
        <v>0</v>
      </c>
      <c r="N9" s="63">
        <f>'Contratos fora RRF'!AS9</f>
        <v>722423.25</v>
      </c>
      <c r="O9" s="63">
        <f>'Contratos fora RRF'!AR9</f>
        <v>1156762.44</v>
      </c>
      <c r="P9" s="63">
        <f>'Contratos fora RRF'!AT9</f>
        <v>1879185.69</v>
      </c>
      <c r="Q9" s="59"/>
      <c r="R9" s="59"/>
      <c r="S9" s="59"/>
      <c r="T9" s="64">
        <f t="shared" si="4"/>
        <v>63226512.379461139</v>
      </c>
      <c r="U9" s="64">
        <f t="shared" si="5"/>
        <v>28173897.849162165</v>
      </c>
      <c r="V9" s="64">
        <f t="shared" si="6"/>
        <v>91400410.228623301</v>
      </c>
      <c r="X9">
        <f t="shared" si="1"/>
        <v>2022</v>
      </c>
      <c r="Y9">
        <f t="shared" si="7"/>
        <v>2028</v>
      </c>
      <c r="Z9" s="6">
        <f t="shared" si="8"/>
        <v>2372286023.6680546</v>
      </c>
      <c r="AA9" s="6">
        <f t="shared" si="9"/>
        <v>4969235193.4763355</v>
      </c>
      <c r="AB9" s="6">
        <f t="shared" si="10"/>
        <v>7341521217.1443901</v>
      </c>
      <c r="AD9">
        <f t="shared" si="2"/>
        <v>2028</v>
      </c>
      <c r="AE9" s="33">
        <f t="shared" si="3"/>
        <v>2372.2860236680544</v>
      </c>
      <c r="AF9" s="33">
        <f t="shared" si="3"/>
        <v>4969.2351934763356</v>
      </c>
    </row>
    <row r="10" spans="1:32">
      <c r="A10" s="62">
        <v>44774</v>
      </c>
      <c r="B10" s="25">
        <f>'Art. 9º-A'!J11</f>
        <v>64048289.20670145</v>
      </c>
      <c r="C10" s="25">
        <f>'Art. 9º-A'!K11</f>
        <v>27816970.809471361</v>
      </c>
      <c r="D10" s="25">
        <f>'Art. 9º-A'!I11</f>
        <v>91865260.016172811</v>
      </c>
      <c r="E10" s="26">
        <f>'9496'!T10</f>
        <v>0</v>
      </c>
      <c r="F10" s="26">
        <f>'9496'!U10</f>
        <v>0</v>
      </c>
      <c r="G10" s="26">
        <f>'9496'!V10</f>
        <v>0</v>
      </c>
      <c r="H10" s="45"/>
      <c r="I10" s="45"/>
      <c r="J10" s="45"/>
      <c r="K10" s="27">
        <f>'Fluxo dív. garantidas - RRF'!J10</f>
        <v>0</v>
      </c>
      <c r="L10" s="27">
        <f>'Fluxo dív. garantidas - RRF'!I10</f>
        <v>0</v>
      </c>
      <c r="M10" s="27">
        <f>'Fluxo dív. garantidas - RRF'!K10</f>
        <v>0</v>
      </c>
      <c r="N10" s="63">
        <f>'Contratos fora RRF'!AS10</f>
        <v>2994367.82</v>
      </c>
      <c r="O10" s="63">
        <f>'Contratos fora RRF'!AR10</f>
        <v>7549525.1100000003</v>
      </c>
      <c r="P10" s="63">
        <f>'Contratos fora RRF'!AT10</f>
        <v>10543892.930000002</v>
      </c>
      <c r="Q10" s="59"/>
      <c r="R10" s="59"/>
      <c r="S10" s="59"/>
      <c r="T10" s="64">
        <f t="shared" si="4"/>
        <v>67042657.02670145</v>
      </c>
      <c r="U10" s="64">
        <f t="shared" si="5"/>
        <v>35366495.919471361</v>
      </c>
      <c r="V10" s="64">
        <f t="shared" si="6"/>
        <v>102409152.9461728</v>
      </c>
      <c r="X10">
        <f t="shared" si="1"/>
        <v>2022</v>
      </c>
      <c r="Y10">
        <f t="shared" si="7"/>
        <v>2029</v>
      </c>
      <c r="Z10" s="6">
        <f t="shared" si="8"/>
        <v>3119830549.4800167</v>
      </c>
      <c r="AA10" s="6">
        <f t="shared" si="9"/>
        <v>4997711488.5331612</v>
      </c>
      <c r="AB10" s="6">
        <f t="shared" si="10"/>
        <v>8117542038.0131779</v>
      </c>
      <c r="AD10">
        <f t="shared" si="2"/>
        <v>2029</v>
      </c>
      <c r="AE10" s="33">
        <f t="shared" si="3"/>
        <v>3119.8305494800165</v>
      </c>
      <c r="AF10" s="33">
        <f t="shared" si="3"/>
        <v>4997.7114885331612</v>
      </c>
    </row>
    <row r="11" spans="1:32">
      <c r="A11" s="62">
        <v>44805</v>
      </c>
      <c r="B11" s="25">
        <f>'Art. 9º-A'!J12</f>
        <v>65626873.17480474</v>
      </c>
      <c r="C11" s="25">
        <f>'Art. 9º-A'!K12</f>
        <v>28639039.052704342</v>
      </c>
      <c r="D11" s="25">
        <f>'Art. 9º-A'!I12</f>
        <v>94265912.227509081</v>
      </c>
      <c r="E11" s="26">
        <f>'9496'!T11</f>
        <v>0</v>
      </c>
      <c r="F11" s="26">
        <f>'9496'!U11</f>
        <v>0</v>
      </c>
      <c r="G11" s="26">
        <f>'9496'!V11</f>
        <v>0</v>
      </c>
      <c r="H11" s="45"/>
      <c r="I11" s="45"/>
      <c r="J11" s="45"/>
      <c r="K11" s="27">
        <f>'Fluxo dív. garantidas - RRF'!J11</f>
        <v>0</v>
      </c>
      <c r="L11" s="27">
        <f>'Fluxo dív. garantidas - RRF'!I11</f>
        <v>0</v>
      </c>
      <c r="M11" s="27">
        <f>'Fluxo dív. garantidas - RRF'!K11</f>
        <v>0</v>
      </c>
      <c r="N11" s="63">
        <f>'Contratos fora RRF'!AS11</f>
        <v>734890.16999999993</v>
      </c>
      <c r="O11" s="63">
        <f>'Contratos fora RRF'!AR11</f>
        <v>1160642.25</v>
      </c>
      <c r="P11" s="63">
        <f>'Contratos fora RRF'!AT11</f>
        <v>1895532.42</v>
      </c>
      <c r="Q11" s="59"/>
      <c r="R11" s="59"/>
      <c r="S11" s="59"/>
      <c r="T11" s="64">
        <f t="shared" si="4"/>
        <v>66361763.344804741</v>
      </c>
      <c r="U11" s="64">
        <f t="shared" si="5"/>
        <v>29799681.302704342</v>
      </c>
      <c r="V11" s="64">
        <f t="shared" si="6"/>
        <v>96161444.647509083</v>
      </c>
      <c r="X11">
        <f t="shared" si="1"/>
        <v>2022</v>
      </c>
      <c r="Y11">
        <f t="shared" si="7"/>
        <v>2030</v>
      </c>
      <c r="Z11" s="6">
        <f t="shared" si="8"/>
        <v>4028813700.7191577</v>
      </c>
      <c r="AA11" s="6">
        <f t="shared" si="9"/>
        <v>4988499262.3407898</v>
      </c>
      <c r="AB11" s="6">
        <f t="shared" si="10"/>
        <v>9017312963.059948</v>
      </c>
      <c r="AD11">
        <f t="shared" si="2"/>
        <v>2030</v>
      </c>
      <c r="AE11" s="33">
        <f t="shared" si="3"/>
        <v>4028.8137007191576</v>
      </c>
      <c r="AF11" s="33">
        <f t="shared" si="3"/>
        <v>4988.4992623407898</v>
      </c>
    </row>
    <row r="12" spans="1:32">
      <c r="A12" s="62">
        <v>44835</v>
      </c>
      <c r="B12" s="25">
        <f>'Art. 9º-A'!J13</f>
        <v>67823344.96069397</v>
      </c>
      <c r="C12" s="25">
        <f>'Art. 9º-A'!K13</f>
        <v>29739480.426515818</v>
      </c>
      <c r="D12" s="25">
        <f>'Art. 9º-A'!I13</f>
        <v>97562825.387209788</v>
      </c>
      <c r="E12" s="26">
        <f>'9496'!T12</f>
        <v>0</v>
      </c>
      <c r="F12" s="26">
        <f>'9496'!U12</f>
        <v>0</v>
      </c>
      <c r="G12" s="26">
        <f>'9496'!V12</f>
        <v>0</v>
      </c>
      <c r="H12" s="45"/>
      <c r="I12" s="45"/>
      <c r="J12" s="45"/>
      <c r="K12" s="27">
        <f>'Fluxo dív. garantidas - RRF'!J12</f>
        <v>0</v>
      </c>
      <c r="L12" s="27">
        <f>'Fluxo dív. garantidas - RRF'!I12</f>
        <v>0</v>
      </c>
      <c r="M12" s="27">
        <f>'Fluxo dív. garantidas - RRF'!K12</f>
        <v>0</v>
      </c>
      <c r="N12" s="63">
        <f>'Contratos fora RRF'!AS12</f>
        <v>1937766.44</v>
      </c>
      <c r="O12" s="63">
        <f>'Contratos fora RRF'!AR12</f>
        <v>1162686.8799999999</v>
      </c>
      <c r="P12" s="63">
        <f>'Contratos fora RRF'!AT12</f>
        <v>3100453.3200000003</v>
      </c>
      <c r="Q12" s="59"/>
      <c r="R12" s="59"/>
      <c r="S12" s="59"/>
      <c r="T12" s="64">
        <f t="shared" si="4"/>
        <v>69761111.400693968</v>
      </c>
      <c r="U12" s="64">
        <f t="shared" si="5"/>
        <v>30902167.306515817</v>
      </c>
      <c r="V12" s="64">
        <f t="shared" si="6"/>
        <v>100663278.70720978</v>
      </c>
      <c r="X12">
        <f t="shared" si="1"/>
        <v>2022</v>
      </c>
      <c r="Y12">
        <f t="shared" si="7"/>
        <v>2031</v>
      </c>
      <c r="Z12" s="6">
        <f t="shared" si="8"/>
        <v>4717158327.7056541</v>
      </c>
      <c r="AA12" s="6">
        <f t="shared" si="9"/>
        <v>4923471148.6068363</v>
      </c>
      <c r="AB12" s="6">
        <f t="shared" si="10"/>
        <v>9640629476.3124924</v>
      </c>
      <c r="AD12">
        <f t="shared" si="2"/>
        <v>2031</v>
      </c>
      <c r="AE12" s="33">
        <f t="shared" si="3"/>
        <v>4717.1583277056543</v>
      </c>
      <c r="AF12" s="33">
        <f t="shared" si="3"/>
        <v>4923.4711486068363</v>
      </c>
    </row>
    <row r="13" spans="1:32">
      <c r="A13" s="62">
        <v>44866</v>
      </c>
      <c r="B13" s="25">
        <f>'Art. 9º-A'!J14</f>
        <v>69469967.961460099</v>
      </c>
      <c r="C13" s="25">
        <f>'Art. 9º-A'!K14</f>
        <v>30607774.070386514</v>
      </c>
      <c r="D13" s="25">
        <f>'Art. 9º-A'!I14</f>
        <v>100077742.03184661</v>
      </c>
      <c r="E13" s="26">
        <f>'9496'!T13</f>
        <v>0</v>
      </c>
      <c r="F13" s="26">
        <f>'9496'!U13</f>
        <v>0</v>
      </c>
      <c r="G13" s="26">
        <f>'9496'!V13</f>
        <v>0</v>
      </c>
      <c r="H13" s="45"/>
      <c r="I13" s="45"/>
      <c r="J13" s="45"/>
      <c r="K13" s="27">
        <f>'Fluxo dív. garantidas - RRF'!J13</f>
        <v>0</v>
      </c>
      <c r="L13" s="27">
        <f>'Fluxo dív. garantidas - RRF'!I13</f>
        <v>0</v>
      </c>
      <c r="M13" s="27">
        <f>'Fluxo dív. garantidas - RRF'!K13</f>
        <v>0</v>
      </c>
      <c r="N13" s="63">
        <f>'Contratos fora RRF'!AS13</f>
        <v>4190852.1800000006</v>
      </c>
      <c r="O13" s="63">
        <f>'Contratos fora RRF'!AR13</f>
        <v>11950128.23</v>
      </c>
      <c r="P13" s="63">
        <f>'Contratos fora RRF'!AT13</f>
        <v>16140980.409999998</v>
      </c>
      <c r="Q13" s="59"/>
      <c r="R13" s="59"/>
      <c r="S13" s="59"/>
      <c r="T13" s="64">
        <f t="shared" si="4"/>
        <v>73660820.141460106</v>
      </c>
      <c r="U13" s="64">
        <f t="shared" si="5"/>
        <v>42557902.300386518</v>
      </c>
      <c r="V13" s="64">
        <f t="shared" si="6"/>
        <v>116218722.44184662</v>
      </c>
      <c r="X13">
        <f t="shared" si="1"/>
        <v>2022</v>
      </c>
    </row>
    <row r="14" spans="1:32">
      <c r="A14" s="62">
        <v>44896</v>
      </c>
      <c r="B14" s="25">
        <f>'Art. 9º-A'!J15</f>
        <v>71259719.589290872</v>
      </c>
      <c r="C14" s="25">
        <f>'Art. 9º-A'!K15</f>
        <v>31547306.592848554</v>
      </c>
      <c r="D14" s="25">
        <f>'Art. 9º-A'!I15</f>
        <v>102807026.18213943</v>
      </c>
      <c r="E14" s="26">
        <f>'9496'!T14</f>
        <v>0</v>
      </c>
      <c r="F14" s="26">
        <f>'9496'!U14</f>
        <v>0</v>
      </c>
      <c r="G14" s="26">
        <f>'9496'!V14</f>
        <v>0</v>
      </c>
      <c r="H14" s="45"/>
      <c r="I14" s="45"/>
      <c r="J14" s="45"/>
      <c r="K14" s="27">
        <f>'Fluxo dív. garantidas - RRF'!J14</f>
        <v>0</v>
      </c>
      <c r="L14" s="27">
        <f>'Fluxo dív. garantidas - RRF'!I14</f>
        <v>0</v>
      </c>
      <c r="M14" s="27">
        <f>'Fluxo dív. garantidas - RRF'!K14</f>
        <v>0</v>
      </c>
      <c r="N14" s="63">
        <f>'Contratos fora RRF'!AS14</f>
        <v>671120.31</v>
      </c>
      <c r="O14" s="63">
        <f>'Contratos fora RRF'!AR14</f>
        <v>1166755.58</v>
      </c>
      <c r="P14" s="63">
        <f>'Contratos fora RRF'!AT14</f>
        <v>1837875.89</v>
      </c>
      <c r="Q14" s="59"/>
      <c r="R14" s="59"/>
      <c r="S14" s="59"/>
      <c r="T14" s="64">
        <f t="shared" si="4"/>
        <v>71930839.899290875</v>
      </c>
      <c r="U14" s="64">
        <f t="shared" si="5"/>
        <v>32714062.172848552</v>
      </c>
      <c r="V14" s="64">
        <f t="shared" si="6"/>
        <v>104644902.07213943</v>
      </c>
      <c r="X14">
        <f t="shared" si="1"/>
        <v>2022</v>
      </c>
    </row>
    <row r="15" spans="1:32">
      <c r="A15" s="62">
        <v>44927</v>
      </c>
      <c r="B15" s="25">
        <f>'Art. 9º-A'!J16</f>
        <v>72912568.274729282</v>
      </c>
      <c r="C15" s="25">
        <f>'Art. 9º-A'!K16</f>
        <v>32434497.540861845</v>
      </c>
      <c r="D15" s="25">
        <f>'Art. 9º-A'!I16</f>
        <v>105347065.81559113</v>
      </c>
      <c r="E15" s="26">
        <f>'9496'!T15</f>
        <v>35873285.959640607</v>
      </c>
      <c r="F15" s="26">
        <f>'9496'!U15</f>
        <v>0</v>
      </c>
      <c r="G15" s="26">
        <f>'9496'!V15</f>
        <v>35873285.959640607</v>
      </c>
      <c r="H15" s="45"/>
      <c r="I15" s="45"/>
      <c r="J15" s="45"/>
      <c r="K15" s="27">
        <f>'Fluxo dív. garantidas - RRF'!J15</f>
        <v>6768168.1254990008</v>
      </c>
      <c r="L15" s="27">
        <f>'Fluxo dív. garantidas - RRF'!I15</f>
        <v>0</v>
      </c>
      <c r="M15" s="27">
        <f>'Fluxo dív. garantidas - RRF'!K15</f>
        <v>6768168.1254990008</v>
      </c>
      <c r="N15" s="63">
        <f>'Contratos fora RRF'!AS15</f>
        <v>734312.39000000013</v>
      </c>
      <c r="O15" s="63">
        <f>'Contratos fora RRF'!AR15</f>
        <v>1125773.7600000002</v>
      </c>
      <c r="P15" s="63">
        <f>'Contratos fora RRF'!AT15</f>
        <v>1860086.15</v>
      </c>
      <c r="Q15" s="59"/>
      <c r="R15" s="59"/>
      <c r="S15" s="59"/>
      <c r="T15" s="64">
        <f t="shared" si="4"/>
        <v>116288334.74986888</v>
      </c>
      <c r="U15" s="64">
        <f t="shared" si="5"/>
        <v>33560271.300861843</v>
      </c>
      <c r="V15" s="64">
        <f t="shared" si="6"/>
        <v>149848606.05073074</v>
      </c>
      <c r="X15">
        <f t="shared" si="1"/>
        <v>2023</v>
      </c>
    </row>
    <row r="16" spans="1:32">
      <c r="A16" s="62">
        <v>44958</v>
      </c>
      <c r="B16" s="25">
        <f>'Art. 9º-A'!J17</f>
        <v>74515565.830879554</v>
      </c>
      <c r="C16" s="25">
        <f>'Art. 9º-A'!K17</f>
        <v>33307456.853813946</v>
      </c>
      <c r="D16" s="25">
        <f>'Art. 9º-A'!I17</f>
        <v>107823022.6846935</v>
      </c>
      <c r="E16" s="26">
        <f>'9496'!T16</f>
        <v>36201725.61060413</v>
      </c>
      <c r="F16" s="26">
        <f>'9496'!U16</f>
        <v>0</v>
      </c>
      <c r="G16" s="26">
        <f>'9496'!V16</f>
        <v>36201725.61060413</v>
      </c>
      <c r="H16" s="45"/>
      <c r="I16" s="45"/>
      <c r="J16" s="45"/>
      <c r="K16" s="27">
        <f>'Fluxo dív. garantidas - RRF'!J16</f>
        <v>6810780.3771810001</v>
      </c>
      <c r="L16" s="27">
        <f>'Fluxo dív. garantidas - RRF'!I16</f>
        <v>0</v>
      </c>
      <c r="M16" s="27">
        <f>'Fluxo dív. garantidas - RRF'!K16</f>
        <v>6810780.3771810001</v>
      </c>
      <c r="N16" s="63">
        <f>'Contratos fora RRF'!AS16</f>
        <v>6135486.6999999993</v>
      </c>
      <c r="O16" s="63">
        <f>'Contratos fora RRF'!AR16</f>
        <v>7607081.3900000006</v>
      </c>
      <c r="P16" s="63">
        <f>'Contratos fora RRF'!AT16</f>
        <v>13742568.090000002</v>
      </c>
      <c r="Q16" s="59"/>
      <c r="R16" s="59"/>
      <c r="S16" s="59"/>
      <c r="T16" s="64">
        <f t="shared" si="4"/>
        <v>123663558.51866467</v>
      </c>
      <c r="U16" s="64">
        <f t="shared" si="5"/>
        <v>40914538.243813947</v>
      </c>
      <c r="V16" s="64">
        <f t="shared" si="6"/>
        <v>164578096.76247862</v>
      </c>
      <c r="X16">
        <f t="shared" si="1"/>
        <v>2023</v>
      </c>
    </row>
    <row r="17" spans="1:24">
      <c r="A17" s="62">
        <v>44986</v>
      </c>
      <c r="B17" s="25">
        <f>'Art. 9º-A'!J18</f>
        <v>76137842.372073397</v>
      </c>
      <c r="C17" s="25">
        <f>'Art. 9º-A'!K18</f>
        <v>34196986.627666533</v>
      </c>
      <c r="D17" s="25">
        <f>'Art. 9º-A'!I18</f>
        <v>110334828.99973993</v>
      </c>
      <c r="E17" s="26">
        <f>'9496'!T17</f>
        <v>36475005.336499773</v>
      </c>
      <c r="F17" s="26">
        <f>'9496'!U17</f>
        <v>0</v>
      </c>
      <c r="G17" s="26">
        <f>'9496'!V17</f>
        <v>36475005.336499773</v>
      </c>
      <c r="H17" s="45"/>
      <c r="I17" s="45"/>
      <c r="J17" s="45"/>
      <c r="K17" s="27">
        <f>'Fluxo dív. garantidas - RRF'!J17</f>
        <v>24851683.750861</v>
      </c>
      <c r="L17" s="27">
        <f>'Fluxo dív. garantidas - RRF'!I17</f>
        <v>0</v>
      </c>
      <c r="M17" s="27">
        <f>'Fluxo dív. garantidas - RRF'!K17</f>
        <v>24851683.750861</v>
      </c>
      <c r="N17" s="63">
        <f>'Contratos fora RRF'!AS17</f>
        <v>631527.03</v>
      </c>
      <c r="O17" s="63">
        <f>'Contratos fora RRF'!AR17</f>
        <v>1129652.31</v>
      </c>
      <c r="P17" s="63">
        <f>'Contratos fora RRF'!AT17</f>
        <v>1761179.34</v>
      </c>
      <c r="Q17" s="59"/>
      <c r="R17" s="59"/>
      <c r="S17" s="59"/>
      <c r="T17" s="64">
        <f t="shared" si="4"/>
        <v>138096058.48943415</v>
      </c>
      <c r="U17" s="64">
        <f t="shared" si="5"/>
        <v>35326638.937666535</v>
      </c>
      <c r="V17" s="64">
        <f t="shared" si="6"/>
        <v>173422697.42710069</v>
      </c>
      <c r="X17">
        <f t="shared" si="1"/>
        <v>2023</v>
      </c>
    </row>
    <row r="18" spans="1:24">
      <c r="A18" s="62">
        <v>45017</v>
      </c>
      <c r="B18" s="25">
        <f>'Art. 9º-A'!J19</f>
        <v>78103055.525235593</v>
      </c>
      <c r="C18" s="25">
        <f>'Art. 9º-A'!K19</f>
        <v>35249359.562939927</v>
      </c>
      <c r="D18" s="25">
        <f>'Art. 9º-A'!I19</f>
        <v>113352415.08817552</v>
      </c>
      <c r="E18" s="26">
        <f>'9496'!T18</f>
        <v>36628376.358094215</v>
      </c>
      <c r="F18" s="26">
        <f>'9496'!U18</f>
        <v>0</v>
      </c>
      <c r="G18" s="26">
        <f>'9496'!V18</f>
        <v>36628376.358094215</v>
      </c>
      <c r="H18" s="45"/>
      <c r="I18" s="45"/>
      <c r="J18" s="45"/>
      <c r="K18" s="27">
        <f>'Fluxo dív. garantidas - RRF'!J18</f>
        <v>6725706.1043479992</v>
      </c>
      <c r="L18" s="27">
        <f>'Fluxo dív. garantidas - RRF'!I18</f>
        <v>0</v>
      </c>
      <c r="M18" s="27">
        <f>'Fluxo dív. garantidas - RRF'!K18</f>
        <v>6725706.1043479992</v>
      </c>
      <c r="N18" s="63">
        <f>'Contratos fora RRF'!AS18</f>
        <v>4584985.8500000006</v>
      </c>
      <c r="O18" s="63">
        <f>'Contratos fora RRF'!AR18</f>
        <v>1131804.48</v>
      </c>
      <c r="P18" s="63">
        <f>'Contratos fora RRF'!AT18</f>
        <v>5716790.330000001</v>
      </c>
      <c r="Q18" s="59"/>
      <c r="R18" s="59"/>
      <c r="S18" s="59"/>
      <c r="T18" s="64">
        <f t="shared" si="4"/>
        <v>126042123.83767781</v>
      </c>
      <c r="U18" s="64">
        <f t="shared" si="5"/>
        <v>36381164.042939924</v>
      </c>
      <c r="V18" s="64">
        <f t="shared" si="6"/>
        <v>162423287.88061774</v>
      </c>
      <c r="X18">
        <f t="shared" si="1"/>
        <v>2023</v>
      </c>
    </row>
    <row r="19" spans="1:24">
      <c r="A19" s="62">
        <v>45047</v>
      </c>
      <c r="B19" s="25">
        <f>'Art. 9º-A'!J20</f>
        <v>79796085.832054555</v>
      </c>
      <c r="C19" s="25">
        <f>'Art. 9º-A'!K20</f>
        <v>36187941.403838396</v>
      </c>
      <c r="D19" s="25">
        <f>'Art. 9º-A'!I20</f>
        <v>115984027.23589295</v>
      </c>
      <c r="E19" s="26">
        <f>'9496'!T19</f>
        <v>37012787.846651077</v>
      </c>
      <c r="F19" s="26">
        <f>'9496'!U19</f>
        <v>0</v>
      </c>
      <c r="G19" s="26">
        <f>'9496'!V19</f>
        <v>37012787.846651077</v>
      </c>
      <c r="H19" s="45"/>
      <c r="I19" s="45"/>
      <c r="J19" s="45"/>
      <c r="K19" s="27">
        <f>'Fluxo dív. garantidas - RRF'!J19</f>
        <v>24025276.635393001</v>
      </c>
      <c r="L19" s="27">
        <f>'Fluxo dív. garantidas - RRF'!I19</f>
        <v>0</v>
      </c>
      <c r="M19" s="27">
        <f>'Fluxo dív. garantidas - RRF'!K19</f>
        <v>24025276.635393001</v>
      </c>
      <c r="N19" s="63">
        <f>'Contratos fora RRF'!AS19</f>
        <v>5616347.8200000003</v>
      </c>
      <c r="O19" s="63">
        <f>'Contratos fora RRF'!AR19</f>
        <v>11234436.539999997</v>
      </c>
      <c r="P19" s="63">
        <f>'Contratos fora RRF'!AT19</f>
        <v>16850784.359999999</v>
      </c>
      <c r="Q19" s="59"/>
      <c r="R19" s="59"/>
      <c r="S19" s="59"/>
      <c r="T19" s="64">
        <f t="shared" si="4"/>
        <v>146450498.13409862</v>
      </c>
      <c r="U19" s="64">
        <f t="shared" si="5"/>
        <v>47422377.943838395</v>
      </c>
      <c r="V19" s="64">
        <f t="shared" si="6"/>
        <v>193872876.07793701</v>
      </c>
      <c r="X19">
        <f t="shared" si="1"/>
        <v>2023</v>
      </c>
    </row>
    <row r="20" spans="1:24">
      <c r="A20" s="62">
        <v>45078</v>
      </c>
      <c r="B20" s="25">
        <f>'Art. 9º-A'!J21</f>
        <v>81768254.97135143</v>
      </c>
      <c r="C20" s="25">
        <f>'Art. 9º-A'!K21</f>
        <v>37262266.944981053</v>
      </c>
      <c r="D20" s="25">
        <f>'Art. 9º-A'!I21</f>
        <v>119030521.91633248</v>
      </c>
      <c r="E20" s="26">
        <f>'9496'!T20</f>
        <v>37150765.418709442</v>
      </c>
      <c r="F20" s="26">
        <f>'9496'!U20</f>
        <v>0</v>
      </c>
      <c r="G20" s="26">
        <f>'9496'!V20</f>
        <v>37150765.418709442</v>
      </c>
      <c r="H20" s="45"/>
      <c r="I20" s="45"/>
      <c r="J20" s="45"/>
      <c r="K20" s="27">
        <f>'Fluxo dív. garantidas - RRF'!J20</f>
        <v>6688247.2117229998</v>
      </c>
      <c r="L20" s="27">
        <f>'Fluxo dív. garantidas - RRF'!I20</f>
        <v>0</v>
      </c>
      <c r="M20" s="27">
        <f>'Fluxo dív. garantidas - RRF'!K20</f>
        <v>6688247.2117229998</v>
      </c>
      <c r="N20" s="63">
        <f>'Contratos fora RRF'!AS20</f>
        <v>683173.7</v>
      </c>
      <c r="O20" s="63">
        <f>'Contratos fora RRF'!AR20</f>
        <v>1135638.3999999999</v>
      </c>
      <c r="P20" s="63">
        <f>'Contratos fora RRF'!AT20</f>
        <v>1818812.0999999996</v>
      </c>
      <c r="Q20" s="59"/>
      <c r="R20" s="59"/>
      <c r="S20" s="59"/>
      <c r="T20" s="64">
        <f t="shared" si="4"/>
        <v>126290441.30178387</v>
      </c>
      <c r="U20" s="64">
        <f t="shared" si="5"/>
        <v>38397905.344981052</v>
      </c>
      <c r="V20" s="64">
        <f t="shared" si="6"/>
        <v>164688346.64676493</v>
      </c>
      <c r="X20">
        <f t="shared" si="1"/>
        <v>2023</v>
      </c>
    </row>
    <row r="21" spans="1:24">
      <c r="A21" s="62">
        <v>45108</v>
      </c>
      <c r="B21" s="25">
        <f>'Art. 9º-A'!J22</f>
        <v>83456371.841848031</v>
      </c>
      <c r="C21" s="25">
        <f>'Art. 9º-A'!K22</f>
        <v>38216374.820263609</v>
      </c>
      <c r="D21" s="25">
        <f>'Art. 9º-A'!I22</f>
        <v>121672746.66211164</v>
      </c>
      <c r="E21" s="26">
        <f>'9496'!T21</f>
        <v>37503775.853845745</v>
      </c>
      <c r="F21" s="26">
        <f>'9496'!U21</f>
        <v>0</v>
      </c>
      <c r="G21" s="26">
        <f>'9496'!V21</f>
        <v>37503775.853845745</v>
      </c>
      <c r="H21" s="45"/>
      <c r="I21" s="45"/>
      <c r="J21" s="45"/>
      <c r="K21" s="27">
        <f>'Fluxo dív. garantidas - RRF'!J21</f>
        <v>6587506.445696</v>
      </c>
      <c r="L21" s="27">
        <f>'Fluxo dív. garantidas - RRF'!I21</f>
        <v>0</v>
      </c>
      <c r="M21" s="27">
        <f>'Fluxo dív. garantidas - RRF'!K21</f>
        <v>6587506.445696</v>
      </c>
      <c r="N21" s="63">
        <f>'Contratos fora RRF'!AS21</f>
        <v>699028.94</v>
      </c>
      <c r="O21" s="63">
        <f>'Contratos fora RRF'!AR21</f>
        <v>1137626.78</v>
      </c>
      <c r="P21" s="63">
        <f>'Contratos fora RRF'!AT21</f>
        <v>1836655.72</v>
      </c>
      <c r="Q21" s="59"/>
      <c r="R21" s="59"/>
      <c r="S21" s="59"/>
      <c r="T21" s="64">
        <f t="shared" si="4"/>
        <v>128246683.08138977</v>
      </c>
      <c r="U21" s="64">
        <f t="shared" si="5"/>
        <v>39354001.60026361</v>
      </c>
      <c r="V21" s="64">
        <f t="shared" si="6"/>
        <v>167600684.68165338</v>
      </c>
      <c r="X21">
        <f t="shared" si="1"/>
        <v>2023</v>
      </c>
    </row>
    <row r="22" spans="1:24">
      <c r="A22" s="62">
        <v>45139</v>
      </c>
      <c r="B22" s="25">
        <f>'Art. 9º-A'!J23</f>
        <v>85118956.634871811</v>
      </c>
      <c r="C22" s="25">
        <f>'Art. 9º-A'!K23</f>
        <v>39167417.191580936</v>
      </c>
      <c r="D22" s="25">
        <f>'Art. 9º-A'!I23</f>
        <v>124286373.82645275</v>
      </c>
      <c r="E22" s="26">
        <f>'9496'!T22</f>
        <v>37761886.880067691</v>
      </c>
      <c r="F22" s="26">
        <f>'9496'!U22</f>
        <v>0</v>
      </c>
      <c r="G22" s="26">
        <f>'9496'!V22</f>
        <v>37761886.880067691</v>
      </c>
      <c r="H22" s="45"/>
      <c r="I22" s="45"/>
      <c r="J22" s="45"/>
      <c r="K22" s="27">
        <f>'Fluxo dív. garantidas - RRF'!J22</f>
        <v>6828358.2070000004</v>
      </c>
      <c r="L22" s="27">
        <f>'Fluxo dív. garantidas - RRF'!I22</f>
        <v>0</v>
      </c>
      <c r="M22" s="27">
        <f>'Fluxo dív. garantidas - RRF'!K22</f>
        <v>6828358.2070000004</v>
      </c>
      <c r="N22" s="63">
        <f>'Contratos fora RRF'!AS22</f>
        <v>6892808.6599999992</v>
      </c>
      <c r="O22" s="63">
        <f>'Contratos fora RRF'!AR22</f>
        <v>7254116.3599999994</v>
      </c>
      <c r="P22" s="63">
        <f>'Contratos fora RRF'!AT22</f>
        <v>14146925.020000001</v>
      </c>
      <c r="Q22" s="59"/>
      <c r="R22" s="59"/>
      <c r="S22" s="59"/>
      <c r="T22" s="64">
        <f t="shared" si="4"/>
        <v>136602010.3819395</v>
      </c>
      <c r="U22" s="64">
        <f t="shared" si="5"/>
        <v>46421533.551580936</v>
      </c>
      <c r="V22" s="64">
        <f t="shared" si="6"/>
        <v>183023543.93352044</v>
      </c>
      <c r="X22">
        <f t="shared" si="1"/>
        <v>2023</v>
      </c>
    </row>
    <row r="23" spans="1:24">
      <c r="A23" s="62">
        <v>45170</v>
      </c>
      <c r="B23" s="25">
        <f>'Art. 9º-A'!J24</f>
        <v>86803898.14595674</v>
      </c>
      <c r="C23" s="25">
        <f>'Art. 9º-A'!K24</f>
        <v>40137448.145152703</v>
      </c>
      <c r="D23" s="25">
        <f>'Art. 9º-A'!I24</f>
        <v>126941346.29110944</v>
      </c>
      <c r="E23" s="26">
        <f>'9496'!T23</f>
        <v>38052501.176941678</v>
      </c>
      <c r="F23" s="26">
        <f>'9496'!U23</f>
        <v>0</v>
      </c>
      <c r="G23" s="26">
        <f>'9496'!V23</f>
        <v>38052501.176941678</v>
      </c>
      <c r="H23" s="45"/>
      <c r="I23" s="45"/>
      <c r="J23" s="45"/>
      <c r="K23" s="27">
        <f>'Fluxo dív. garantidas - RRF'!J23</f>
        <v>27659410.485663004</v>
      </c>
      <c r="L23" s="27">
        <f>'Fluxo dív. garantidas - RRF'!I23</f>
        <v>0</v>
      </c>
      <c r="M23" s="27">
        <f>'Fluxo dív. garantidas - RRF'!K23</f>
        <v>27659410.485663004</v>
      </c>
      <c r="N23" s="63">
        <f>'Contratos fora RRF'!AS23</f>
        <v>665594.22</v>
      </c>
      <c r="O23" s="63">
        <f>'Contratos fora RRF'!AR23</f>
        <v>1141193.72</v>
      </c>
      <c r="P23" s="63">
        <f>'Contratos fora RRF'!AT23</f>
        <v>1806787.94</v>
      </c>
      <c r="Q23" s="59"/>
      <c r="R23" s="59"/>
      <c r="S23" s="59"/>
      <c r="T23" s="64">
        <f t="shared" si="4"/>
        <v>153181404.02856141</v>
      </c>
      <c r="U23" s="64">
        <f t="shared" si="5"/>
        <v>41278641.865152702</v>
      </c>
      <c r="V23" s="64">
        <f t="shared" si="6"/>
        <v>194460045.89371413</v>
      </c>
      <c r="X23">
        <f t="shared" si="1"/>
        <v>2023</v>
      </c>
    </row>
    <row r="24" spans="1:24">
      <c r="A24" s="62">
        <v>45200</v>
      </c>
      <c r="B24" s="25">
        <f>'Art. 9º-A'!J25</f>
        <v>89117578.351159602</v>
      </c>
      <c r="C24" s="25">
        <f>'Art. 9º-A'!K25</f>
        <v>41408456.646171972</v>
      </c>
      <c r="D24" s="25">
        <f>'Art. 9º-A'!I25</f>
        <v>130526034.99733157</v>
      </c>
      <c r="E24" s="26">
        <f>'9496'!T24</f>
        <v>38367955.522697173</v>
      </c>
      <c r="F24" s="26">
        <f>'9496'!U24</f>
        <v>0</v>
      </c>
      <c r="G24" s="26">
        <f>'9496'!V24</f>
        <v>38367955.522697173</v>
      </c>
      <c r="H24" s="45"/>
      <c r="I24" s="45"/>
      <c r="J24" s="45"/>
      <c r="K24" s="27">
        <f>'Fluxo dív. garantidas - RRF'!J24</f>
        <v>6303123.7790290006</v>
      </c>
      <c r="L24" s="27">
        <f>'Fluxo dív. garantidas - RRF'!I24</f>
        <v>0</v>
      </c>
      <c r="M24" s="27">
        <f>'Fluxo dív. garantidas - RRF'!K24</f>
        <v>6303123.7790290006</v>
      </c>
      <c r="N24" s="63">
        <f>'Contratos fora RRF'!AS24</f>
        <v>6152715.6599999992</v>
      </c>
      <c r="O24" s="63">
        <f>'Contratos fora RRF'!AR24</f>
        <v>1142733.21</v>
      </c>
      <c r="P24" s="63">
        <f>'Contratos fora RRF'!AT24</f>
        <v>7295448.8700000001</v>
      </c>
      <c r="Q24" s="59"/>
      <c r="R24" s="59"/>
      <c r="S24" s="59"/>
      <c r="T24" s="64">
        <f t="shared" si="4"/>
        <v>139941373.31288579</v>
      </c>
      <c r="U24" s="64">
        <f t="shared" si="5"/>
        <v>42551189.856171973</v>
      </c>
      <c r="V24" s="64">
        <f t="shared" si="6"/>
        <v>182492563.16905776</v>
      </c>
      <c r="X24">
        <f t="shared" si="1"/>
        <v>2023</v>
      </c>
    </row>
    <row r="25" spans="1:24">
      <c r="A25" s="62">
        <v>45231</v>
      </c>
      <c r="B25" s="25">
        <f>'Art. 9º-A'!J26</f>
        <v>90738707.968614846</v>
      </c>
      <c r="C25" s="25">
        <f>'Art. 9º-A'!K26</f>
        <v>42367873.828165174</v>
      </c>
      <c r="D25" s="25">
        <f>'Art. 9º-A'!I26</f>
        <v>133106581.79678002</v>
      </c>
      <c r="E25" s="26">
        <f>'9496'!T25</f>
        <v>38565382.745790407</v>
      </c>
      <c r="F25" s="26">
        <f>'9496'!U25</f>
        <v>0</v>
      </c>
      <c r="G25" s="26">
        <f>'9496'!V25</f>
        <v>38565382.745790407</v>
      </c>
      <c r="H25" s="45"/>
      <c r="I25" s="45"/>
      <c r="J25" s="45"/>
      <c r="K25" s="27">
        <f>'Fluxo dív. garantidas - RRF'!J25</f>
        <v>24610354.648407001</v>
      </c>
      <c r="L25" s="27">
        <f>'Fluxo dív. garantidas - RRF'!I25</f>
        <v>0</v>
      </c>
      <c r="M25" s="27">
        <f>'Fluxo dív. garantidas - RRF'!K25</f>
        <v>24610354.648407001</v>
      </c>
      <c r="N25" s="63">
        <f>'Contratos fora RRF'!AS25</f>
        <v>5969896.7599999998</v>
      </c>
      <c r="O25" s="63">
        <f>'Contratos fora RRF'!AR25</f>
        <v>11148018.41</v>
      </c>
      <c r="P25" s="63">
        <f>'Contratos fora RRF'!AT25</f>
        <v>17117915.170000002</v>
      </c>
      <c r="Q25" s="59"/>
      <c r="R25" s="59"/>
      <c r="S25" s="59"/>
      <c r="T25" s="64">
        <f t="shared" si="4"/>
        <v>159884342.12281224</v>
      </c>
      <c r="U25" s="64">
        <f t="shared" si="5"/>
        <v>53515892.23816517</v>
      </c>
      <c r="V25" s="64">
        <f t="shared" si="6"/>
        <v>213400234.36097741</v>
      </c>
      <c r="X25">
        <f t="shared" si="1"/>
        <v>2023</v>
      </c>
    </row>
    <row r="26" spans="1:24">
      <c r="A26" s="62">
        <v>45261</v>
      </c>
      <c r="B26" s="25">
        <f>'Art. 9º-A'!J27</f>
        <v>92882453.288560078</v>
      </c>
      <c r="C26" s="25">
        <f>'Art. 9º-A'!K27</f>
        <v>43581227.942725524</v>
      </c>
      <c r="D26" s="25">
        <f>'Art. 9º-A'!I27</f>
        <v>136463681.2312856</v>
      </c>
      <c r="E26" s="26">
        <f>'9496'!T26</f>
        <v>38817841.888551041</v>
      </c>
      <c r="F26" s="26">
        <f>'9496'!U26</f>
        <v>0</v>
      </c>
      <c r="G26" s="26">
        <f>'9496'!V26</f>
        <v>38817841.888551041</v>
      </c>
      <c r="H26" s="45"/>
      <c r="I26" s="45"/>
      <c r="J26" s="45"/>
      <c r="K26" s="27">
        <f>'Fluxo dív. garantidas - RRF'!J26</f>
        <v>6600739.2567269998</v>
      </c>
      <c r="L26" s="27">
        <f>'Fluxo dív. garantidas - RRF'!I26</f>
        <v>0</v>
      </c>
      <c r="M26" s="27">
        <f>'Fluxo dív. garantidas - RRF'!K26</f>
        <v>6600739.2567269998</v>
      </c>
      <c r="N26" s="63">
        <f>'Contratos fora RRF'!AS26</f>
        <v>605527.32999999996</v>
      </c>
      <c r="O26" s="63">
        <f>'Contratos fora RRF'!AR26</f>
        <v>1145440.2999999998</v>
      </c>
      <c r="P26" s="63">
        <f>'Contratos fora RRF'!AT26</f>
        <v>1750967.63</v>
      </c>
      <c r="Q26" s="59"/>
      <c r="R26" s="59"/>
      <c r="S26" s="59"/>
      <c r="T26" s="64">
        <f t="shared" si="4"/>
        <v>138906561.76383814</v>
      </c>
      <c r="U26" s="64">
        <f t="shared" si="5"/>
        <v>44726668.242725521</v>
      </c>
      <c r="V26" s="64">
        <f t="shared" si="6"/>
        <v>183633230.00656366</v>
      </c>
      <c r="X26">
        <f t="shared" si="1"/>
        <v>2023</v>
      </c>
    </row>
    <row r="27" spans="1:24">
      <c r="A27" s="62">
        <v>45292</v>
      </c>
      <c r="B27" s="25">
        <f>'Art. 9º-A'!J28</f>
        <v>94487614.959135026</v>
      </c>
      <c r="C27" s="25">
        <f>'Art. 9º-A'!K28</f>
        <v>44551844.904661566</v>
      </c>
      <c r="D27" s="25">
        <f>'Art. 9º-A'!I28</f>
        <v>139039459.86379659</v>
      </c>
      <c r="E27" s="26">
        <f>'9496'!T27</f>
        <v>78027514.649634212</v>
      </c>
      <c r="F27" s="26">
        <f>'9496'!U27</f>
        <v>0</v>
      </c>
      <c r="G27" s="26">
        <f>'9496'!V27</f>
        <v>78027514.649634212</v>
      </c>
      <c r="H27" s="45"/>
      <c r="I27" s="45"/>
      <c r="J27" s="45"/>
      <c r="K27" s="27">
        <f>'Fluxo dív. garantidas - RRF'!J27</f>
        <v>13325148.569621654</v>
      </c>
      <c r="L27" s="27">
        <f>'Fluxo dív. garantidas - RRF'!I27</f>
        <v>0</v>
      </c>
      <c r="M27" s="27">
        <f>'Fluxo dív. garantidas - RRF'!K27</f>
        <v>13325148.569621654</v>
      </c>
      <c r="N27" s="63">
        <f>'Contratos fora RRF'!AS27</f>
        <v>639803.94684226578</v>
      </c>
      <c r="O27" s="63">
        <f>'Contratos fora RRF'!AR27</f>
        <v>1146684.8655120686</v>
      </c>
      <c r="P27" s="63">
        <f>'Contratos fora RRF'!AT27</f>
        <v>1786488.8123543342</v>
      </c>
      <c r="Q27" s="59"/>
      <c r="R27" s="59"/>
      <c r="S27" s="59"/>
      <c r="T27" s="64">
        <f t="shared" si="4"/>
        <v>186480082.12523314</v>
      </c>
      <c r="U27" s="64">
        <f t="shared" si="5"/>
        <v>45698529.770173632</v>
      </c>
      <c r="V27" s="64">
        <f t="shared" si="6"/>
        <v>232178611.89540678</v>
      </c>
      <c r="X27">
        <f t="shared" si="1"/>
        <v>2024</v>
      </c>
    </row>
    <row r="28" spans="1:24">
      <c r="A28" s="62">
        <v>45323</v>
      </c>
      <c r="B28" s="25">
        <f>'Art. 9º-A'!J29</f>
        <v>95933188.782431185</v>
      </c>
      <c r="C28" s="25">
        <f>'Art. 9º-A'!K29</f>
        <v>45455668.072917223</v>
      </c>
      <c r="D28" s="25">
        <f>'Art. 9º-A'!I29</f>
        <v>141388856.85534841</v>
      </c>
      <c r="E28" s="26">
        <f>'9496'!T28</f>
        <v>78445196.876347318</v>
      </c>
      <c r="F28" s="26">
        <f>'9496'!U28</f>
        <v>0</v>
      </c>
      <c r="G28" s="26">
        <f>'9496'!V28</f>
        <v>78445196.876347318</v>
      </c>
      <c r="H28" s="45"/>
      <c r="I28" s="45"/>
      <c r="J28" s="45"/>
      <c r="K28" s="27">
        <f>'Fluxo dív. garantidas - RRF'!J28</f>
        <v>13470215.253008928</v>
      </c>
      <c r="L28" s="27">
        <f>'Fluxo dív. garantidas - RRF'!I28</f>
        <v>0</v>
      </c>
      <c r="M28" s="27">
        <f>'Fluxo dív. garantidas - RRF'!K28</f>
        <v>13470215.253008928</v>
      </c>
      <c r="N28" s="63">
        <f>'Contratos fora RRF'!AS28</f>
        <v>7458680.472348962</v>
      </c>
      <c r="O28" s="63">
        <f>'Contratos fora RRF'!AR28</f>
        <v>7362623.4716774533</v>
      </c>
      <c r="P28" s="63">
        <f>'Contratos fora RRF'!AT28</f>
        <v>14821303.944026414</v>
      </c>
      <c r="Q28" s="59"/>
      <c r="R28" s="59"/>
      <c r="S28" s="59"/>
      <c r="T28" s="64">
        <f t="shared" si="4"/>
        <v>195307281.38413638</v>
      </c>
      <c r="U28" s="64">
        <f t="shared" si="5"/>
        <v>52818291.544594675</v>
      </c>
      <c r="V28" s="64">
        <f t="shared" si="6"/>
        <v>248125572.92873105</v>
      </c>
      <c r="X28">
        <f t="shared" si="1"/>
        <v>2024</v>
      </c>
    </row>
    <row r="29" spans="1:24">
      <c r="A29" s="62">
        <v>45352</v>
      </c>
      <c r="B29" s="25">
        <f>'Art. 9º-A'!J30</f>
        <v>97459335.61138396</v>
      </c>
      <c r="C29" s="25">
        <f>'Art. 9º-A'!K30</f>
        <v>46406020.546691701</v>
      </c>
      <c r="D29" s="25">
        <f>'Art. 9º-A'!I30</f>
        <v>143865356.15807566</v>
      </c>
      <c r="E29" s="26">
        <f>'9496'!T29</f>
        <v>78996272.70444639</v>
      </c>
      <c r="F29" s="26">
        <f>'9496'!U29</f>
        <v>0</v>
      </c>
      <c r="G29" s="26">
        <f>'9496'!V29</f>
        <v>78996272.70444639</v>
      </c>
      <c r="H29" s="45"/>
      <c r="I29" s="45"/>
      <c r="J29" s="45"/>
      <c r="K29" s="27">
        <f>'Fluxo dív. garantidas - RRF'!J29</f>
        <v>52103710.919012919</v>
      </c>
      <c r="L29" s="27">
        <f>'Fluxo dív. garantidas - RRF'!I29</f>
        <v>0</v>
      </c>
      <c r="M29" s="27">
        <f>'Fluxo dív. garantidas - RRF'!K29</f>
        <v>52103710.919012919</v>
      </c>
      <c r="N29" s="63">
        <f>'Contratos fora RRF'!AS29</f>
        <v>588133.52240789635</v>
      </c>
      <c r="O29" s="63">
        <f>'Contratos fora RRF'!AR29</f>
        <v>1149266.894721319</v>
      </c>
      <c r="P29" s="63">
        <f>'Contratos fora RRF'!AT29</f>
        <v>1737400.4171292153</v>
      </c>
      <c r="Q29" s="59"/>
      <c r="R29" s="59"/>
      <c r="S29" s="59"/>
      <c r="T29" s="64">
        <f t="shared" si="4"/>
        <v>229147452.75725114</v>
      </c>
      <c r="U29" s="64">
        <f t="shared" si="5"/>
        <v>47555287.441413023</v>
      </c>
      <c r="V29" s="64">
        <f t="shared" si="6"/>
        <v>276702740.19866419</v>
      </c>
      <c r="X29">
        <f t="shared" si="1"/>
        <v>2024</v>
      </c>
    </row>
    <row r="30" spans="1:24">
      <c r="A30" s="62">
        <v>45383</v>
      </c>
      <c r="B30" s="25">
        <f>'Art. 9º-A'!J31</f>
        <v>99287577.961436048</v>
      </c>
      <c r="C30" s="25">
        <f>'Art. 9º-A'!K31</f>
        <v>47509547.66885145</v>
      </c>
      <c r="D30" s="25">
        <f>'Art. 9º-A'!I31</f>
        <v>146797125.6302875</v>
      </c>
      <c r="E30" s="26">
        <f>'9496'!T30</f>
        <v>79261134.369374841</v>
      </c>
      <c r="F30" s="26">
        <f>'9496'!U30</f>
        <v>0</v>
      </c>
      <c r="G30" s="26">
        <f>'9496'!V30</f>
        <v>79261134.369374841</v>
      </c>
      <c r="H30" s="45"/>
      <c r="I30" s="45"/>
      <c r="J30" s="45"/>
      <c r="K30" s="27">
        <f>'Fluxo dív. garantidas - RRF'!J30</f>
        <v>13684755.057693079</v>
      </c>
      <c r="L30" s="27">
        <f>'Fluxo dív. garantidas - RRF'!I30</f>
        <v>0</v>
      </c>
      <c r="M30" s="27">
        <f>'Fluxo dív. garantidas - RRF'!K30</f>
        <v>13684755.057693079</v>
      </c>
      <c r="N30" s="63">
        <f>'Contratos fora RRF'!AS30</f>
        <v>7214111.9718134608</v>
      </c>
      <c r="O30" s="63">
        <f>'Contratos fora RRF'!AR30</f>
        <v>1150559.0974011943</v>
      </c>
      <c r="P30" s="63">
        <f>'Contratos fora RRF'!AT30</f>
        <v>8364671.069214656</v>
      </c>
      <c r="Q30" s="59"/>
      <c r="R30" s="59"/>
      <c r="S30" s="59"/>
      <c r="T30" s="64">
        <f t="shared" si="4"/>
        <v>199447579.36031744</v>
      </c>
      <c r="U30" s="64">
        <f t="shared" si="5"/>
        <v>48660106.766252644</v>
      </c>
      <c r="V30" s="64">
        <f t="shared" si="6"/>
        <v>248107686.12657008</v>
      </c>
      <c r="X30">
        <f t="shared" si="1"/>
        <v>2024</v>
      </c>
    </row>
    <row r="31" spans="1:24">
      <c r="A31" s="62">
        <v>45413</v>
      </c>
      <c r="B31" s="25">
        <f>'Art. 9º-A'!J32</f>
        <v>100706251.95123558</v>
      </c>
      <c r="C31" s="25">
        <f>'Art. 9º-A'!K32</f>
        <v>48426258.047493413</v>
      </c>
      <c r="D31" s="25">
        <f>'Art. 9º-A'!I32</f>
        <v>149132509.99872899</v>
      </c>
      <c r="E31" s="26">
        <v>0</v>
      </c>
      <c r="F31" s="26">
        <f>'9496'!U31</f>
        <v>0</v>
      </c>
      <c r="G31" s="26">
        <v>0</v>
      </c>
      <c r="H31" s="45"/>
      <c r="I31" s="45"/>
      <c r="J31" s="45"/>
      <c r="K31" s="27">
        <f>'Fluxo dív. garantidas - RRF'!J31</f>
        <v>51354109.99469997</v>
      </c>
      <c r="L31" s="27">
        <f>'Fluxo dív. garantidas - RRF'!I31</f>
        <v>0</v>
      </c>
      <c r="M31" s="27">
        <f>'Fluxo dív. garantidas - RRF'!K31</f>
        <v>51354109.99469997</v>
      </c>
      <c r="N31" s="63">
        <f>'Contratos fora RRF'!AS31</f>
        <v>5828497.4384820107</v>
      </c>
      <c r="O31" s="63">
        <f>'Contratos fora RRF'!AR31</f>
        <v>11601576.155619647</v>
      </c>
      <c r="P31" s="63">
        <f>'Contratos fora RRF'!AT31</f>
        <v>17430073.594101656</v>
      </c>
      <c r="Q31" s="59"/>
      <c r="R31" s="59"/>
      <c r="S31" s="59"/>
      <c r="T31" s="64">
        <f t="shared" si="4"/>
        <v>157888859.38441756</v>
      </c>
      <c r="U31" s="64">
        <f t="shared" si="5"/>
        <v>60027834.203113064</v>
      </c>
      <c r="V31" s="64">
        <f t="shared" si="6"/>
        <v>217916693.58753061</v>
      </c>
      <c r="X31">
        <f t="shared" si="1"/>
        <v>2024</v>
      </c>
    </row>
    <row r="32" spans="1:24">
      <c r="A32" s="62">
        <v>45444</v>
      </c>
      <c r="B32" s="25">
        <f>'Art. 9º-A'!J33</f>
        <v>102629242.59952588</v>
      </c>
      <c r="C32" s="25">
        <v>0</v>
      </c>
      <c r="D32" s="25">
        <v>0</v>
      </c>
      <c r="E32" s="26">
        <v>0</v>
      </c>
      <c r="F32" s="26">
        <v>0</v>
      </c>
      <c r="G32" s="26">
        <v>0</v>
      </c>
      <c r="H32" s="45"/>
      <c r="I32" s="45"/>
      <c r="J32" s="45"/>
      <c r="K32" s="27">
        <v>0</v>
      </c>
      <c r="L32" s="27">
        <v>0</v>
      </c>
      <c r="M32" s="27">
        <v>0</v>
      </c>
      <c r="N32" s="63">
        <f>'Contratos fora RRF'!AS32</f>
        <v>649072.26230667625</v>
      </c>
      <c r="O32" s="63">
        <f>'Contratos fora RRF'!AR32</f>
        <v>1153391.9680776985</v>
      </c>
      <c r="P32" s="63">
        <f>'Contratos fora RRF'!AT32</f>
        <v>1802464.2303843747</v>
      </c>
      <c r="Q32" s="59"/>
      <c r="R32" s="59"/>
      <c r="S32" s="59"/>
      <c r="T32" s="64">
        <f t="shared" si="4"/>
        <v>103278314.86183256</v>
      </c>
      <c r="U32" s="64">
        <f t="shared" si="5"/>
        <v>1153391.9680776985</v>
      </c>
      <c r="V32" s="64">
        <f t="shared" si="6"/>
        <v>104431706.82991026</v>
      </c>
      <c r="X32">
        <f t="shared" si="1"/>
        <v>2024</v>
      </c>
    </row>
    <row r="33" spans="1:24">
      <c r="A33" s="62">
        <v>45474</v>
      </c>
      <c r="B33" s="25">
        <f>'Art. 9º-A'!J34</f>
        <v>0</v>
      </c>
      <c r="C33" s="25">
        <v>0</v>
      </c>
      <c r="D33" s="25">
        <v>0</v>
      </c>
      <c r="E33" s="26">
        <v>0</v>
      </c>
      <c r="F33" s="26">
        <v>0</v>
      </c>
      <c r="G33" s="26">
        <v>0</v>
      </c>
      <c r="H33" s="45"/>
      <c r="I33" s="45"/>
      <c r="J33" s="45"/>
      <c r="K33" s="27">
        <v>0</v>
      </c>
      <c r="L33" s="27">
        <v>0</v>
      </c>
      <c r="M33" s="27">
        <v>0</v>
      </c>
      <c r="N33" s="63">
        <f>'Contratos fora RRF'!AS33</f>
        <v>5767602.9798650201</v>
      </c>
      <c r="O33" s="63">
        <f>'Contratos fora RRF'!AR33</f>
        <v>1154780.4351492748</v>
      </c>
      <c r="P33" s="63">
        <f>'Contratos fora RRF'!AT33</f>
        <v>6922383.4150142958</v>
      </c>
      <c r="Q33" s="59"/>
      <c r="R33" s="59"/>
      <c r="S33" s="59"/>
      <c r="T33" s="64">
        <f t="shared" si="4"/>
        <v>5767602.9798650201</v>
      </c>
      <c r="U33" s="64">
        <f t="shared" si="5"/>
        <v>1154780.4351492748</v>
      </c>
      <c r="V33" s="64">
        <f t="shared" si="6"/>
        <v>6922383.4150142949</v>
      </c>
      <c r="X33">
        <f t="shared" si="1"/>
        <v>2024</v>
      </c>
    </row>
    <row r="34" spans="1:24">
      <c r="A34" s="62">
        <v>45505</v>
      </c>
      <c r="B34" s="25">
        <f>'Art. 9º-A'!J35</f>
        <v>0</v>
      </c>
      <c r="C34" s="25">
        <v>0</v>
      </c>
      <c r="D34" s="25">
        <v>0</v>
      </c>
      <c r="E34" s="26">
        <v>0</v>
      </c>
      <c r="F34" s="26">
        <v>0</v>
      </c>
      <c r="G34" s="26">
        <v>0</v>
      </c>
      <c r="H34" s="45"/>
      <c r="I34" s="45"/>
      <c r="J34" s="45"/>
      <c r="K34" s="27">
        <v>0</v>
      </c>
      <c r="L34" s="27">
        <v>0</v>
      </c>
      <c r="M34" s="27">
        <v>0</v>
      </c>
      <c r="N34" s="63">
        <f>'Contratos fora RRF'!AS34</f>
        <v>7645345.4184619626</v>
      </c>
      <c r="O34" s="63">
        <f>'Contratos fora RRF'!AR34</f>
        <v>8015836.2614155998</v>
      </c>
      <c r="P34" s="63">
        <f>'Contratos fora RRF'!AT34</f>
        <v>15661181.679877566</v>
      </c>
      <c r="Q34" s="67"/>
      <c r="R34" s="67"/>
      <c r="S34" s="67"/>
      <c r="T34" s="64">
        <f t="shared" si="4"/>
        <v>7645345.4184619626</v>
      </c>
      <c r="U34" s="64">
        <f t="shared" si="5"/>
        <v>8015836.2614155998</v>
      </c>
      <c r="V34" s="64">
        <f t="shared" si="6"/>
        <v>15661181.679877562</v>
      </c>
      <c r="X34">
        <f t="shared" si="1"/>
        <v>2024</v>
      </c>
    </row>
    <row r="35" spans="1:24">
      <c r="A35" s="62">
        <v>45536</v>
      </c>
      <c r="B35" s="25">
        <f>'Art. 9º-A'!J36</f>
        <v>0</v>
      </c>
      <c r="C35" s="25">
        <v>0</v>
      </c>
      <c r="D35" s="25">
        <v>0</v>
      </c>
      <c r="E35" s="26">
        <v>0</v>
      </c>
      <c r="F35" s="26">
        <v>0</v>
      </c>
      <c r="G35" s="26">
        <v>0</v>
      </c>
      <c r="H35" s="45"/>
      <c r="I35" s="45"/>
      <c r="J35" s="45"/>
      <c r="K35" s="27">
        <v>0</v>
      </c>
      <c r="L35" s="27">
        <v>0</v>
      </c>
      <c r="M35" s="27">
        <v>0</v>
      </c>
      <c r="N35" s="63">
        <f>'Contratos fora RRF'!AS35</f>
        <v>610770.70242857106</v>
      </c>
      <c r="O35" s="63">
        <f>'Contratos fora RRF'!AR35</f>
        <v>1158136.1304136922</v>
      </c>
      <c r="P35" s="28">
        <f>'Contratos fora RRF'!AT35</f>
        <v>1768906.8328422634</v>
      </c>
      <c r="Q35" s="30"/>
      <c r="R35" s="30"/>
      <c r="S35" s="30"/>
      <c r="T35" s="64">
        <f t="shared" si="4"/>
        <v>610770.70242857106</v>
      </c>
      <c r="U35" s="64">
        <f t="shared" si="5"/>
        <v>1158136.1304136922</v>
      </c>
      <c r="V35" s="64">
        <f t="shared" si="6"/>
        <v>1768906.8328422634</v>
      </c>
      <c r="X35">
        <f t="shared" ref="X35:X66" si="11">YEAR(A35)</f>
        <v>2024</v>
      </c>
    </row>
    <row r="36" spans="1:24">
      <c r="A36" s="62">
        <v>45566</v>
      </c>
      <c r="B36" s="25">
        <f>'Art. 9º-A'!J37</f>
        <v>0</v>
      </c>
      <c r="C36" s="25">
        <v>0</v>
      </c>
      <c r="D36" s="25">
        <v>0</v>
      </c>
      <c r="E36" s="26">
        <v>0</v>
      </c>
      <c r="F36" s="26">
        <v>0</v>
      </c>
      <c r="G36" s="26">
        <v>0</v>
      </c>
      <c r="H36" s="45"/>
      <c r="I36" s="45"/>
      <c r="J36" s="45"/>
      <c r="K36" s="27">
        <v>0</v>
      </c>
      <c r="L36" s="27">
        <v>0</v>
      </c>
      <c r="M36" s="27">
        <v>0</v>
      </c>
      <c r="N36" s="63">
        <f>'Contratos fora RRF'!AS36</f>
        <v>8151570.8458844787</v>
      </c>
      <c r="O36" s="63">
        <f>'Contratos fora RRF'!AR36</f>
        <v>1159918.8445660705</v>
      </c>
      <c r="P36" s="28">
        <f>'Contratos fora RRF'!AT36</f>
        <v>9311489.6904505491</v>
      </c>
      <c r="Q36" s="30"/>
      <c r="R36" s="30"/>
      <c r="S36" s="30"/>
      <c r="T36" s="64">
        <f t="shared" si="4"/>
        <v>8151570.8458844787</v>
      </c>
      <c r="U36" s="64">
        <f t="shared" si="5"/>
        <v>1159918.8445660705</v>
      </c>
      <c r="V36" s="64">
        <f t="shared" si="6"/>
        <v>9311489.6904505491</v>
      </c>
      <c r="X36">
        <f t="shared" si="11"/>
        <v>2024</v>
      </c>
    </row>
    <row r="37" spans="1:24">
      <c r="A37" s="62">
        <v>45597</v>
      </c>
      <c r="B37" s="25">
        <f>'Art. 9º-A'!J38</f>
        <v>0</v>
      </c>
      <c r="C37" s="25">
        <v>0</v>
      </c>
      <c r="D37" s="25">
        <v>0</v>
      </c>
      <c r="E37" s="26">
        <v>0</v>
      </c>
      <c r="F37" s="26">
        <v>0</v>
      </c>
      <c r="G37" s="26">
        <v>0</v>
      </c>
      <c r="H37" s="45"/>
      <c r="I37" s="45"/>
      <c r="J37" s="45"/>
      <c r="K37" s="27">
        <v>0</v>
      </c>
      <c r="L37" s="27">
        <v>0</v>
      </c>
      <c r="M37" s="27">
        <v>0</v>
      </c>
      <c r="N37" s="63">
        <f>'Contratos fora RRF'!AS37</f>
        <v>6068666.8496380653</v>
      </c>
      <c r="O37" s="63">
        <f>'Contratos fora RRF'!AR37</f>
        <v>12888695.197767463</v>
      </c>
      <c r="P37" s="28">
        <f>'Contratos fora RRF'!AT37</f>
        <v>18957362.04740553</v>
      </c>
      <c r="Q37" s="30"/>
      <c r="R37" s="30"/>
      <c r="S37" s="30"/>
      <c r="T37" s="64">
        <f t="shared" si="4"/>
        <v>6068666.8496380653</v>
      </c>
      <c r="U37" s="64">
        <f t="shared" si="5"/>
        <v>12888695.197767463</v>
      </c>
      <c r="V37" s="64">
        <f t="shared" si="6"/>
        <v>18957362.047405526</v>
      </c>
      <c r="X37">
        <f t="shared" si="11"/>
        <v>2024</v>
      </c>
    </row>
    <row r="38" spans="1:24">
      <c r="A38" s="62">
        <v>45627</v>
      </c>
      <c r="B38" s="25">
        <f>'Art. 9º-A'!J39</f>
        <v>0</v>
      </c>
      <c r="C38" s="25">
        <v>0</v>
      </c>
      <c r="D38" s="25">
        <v>0</v>
      </c>
      <c r="E38" s="26">
        <v>0</v>
      </c>
      <c r="F38" s="26">
        <v>0</v>
      </c>
      <c r="G38" s="26">
        <v>0</v>
      </c>
      <c r="H38" s="45"/>
      <c r="I38" s="45"/>
      <c r="J38" s="45"/>
      <c r="K38" s="27">
        <v>0</v>
      </c>
      <c r="L38" s="27">
        <v>0</v>
      </c>
      <c r="M38" s="27">
        <v>0</v>
      </c>
      <c r="N38" s="63">
        <f>'Contratos fora RRF'!AS38</f>
        <v>518124.15227667207</v>
      </c>
      <c r="O38" s="63">
        <f>'Contratos fora RRF'!AR38</f>
        <v>1164150.5390123806</v>
      </c>
      <c r="P38" s="28">
        <f>'Contratos fora RRF'!AT38</f>
        <v>1682274.6912890528</v>
      </c>
      <c r="Q38" s="30"/>
      <c r="R38" s="30"/>
      <c r="S38" s="30"/>
      <c r="T38" s="64">
        <f t="shared" si="4"/>
        <v>518124.15227667207</v>
      </c>
      <c r="U38" s="64">
        <f t="shared" si="5"/>
        <v>1164150.5390123806</v>
      </c>
      <c r="V38" s="64">
        <f t="shared" si="6"/>
        <v>1682274.6912890528</v>
      </c>
      <c r="X38">
        <f t="shared" si="11"/>
        <v>2024</v>
      </c>
    </row>
    <row r="39" spans="1:24">
      <c r="A39" s="62">
        <v>45658</v>
      </c>
      <c r="B39" s="25">
        <f>'Art. 9º-A'!J40</f>
        <v>0</v>
      </c>
      <c r="C39" s="25">
        <v>0</v>
      </c>
      <c r="D39" s="25">
        <v>0</v>
      </c>
      <c r="E39" s="26">
        <v>0</v>
      </c>
      <c r="F39" s="26">
        <v>0</v>
      </c>
      <c r="G39" s="26">
        <v>0</v>
      </c>
      <c r="H39" s="45"/>
      <c r="I39" s="45"/>
      <c r="J39" s="45"/>
      <c r="K39" s="27">
        <v>0</v>
      </c>
      <c r="L39" s="27">
        <v>0</v>
      </c>
      <c r="M39" s="27">
        <v>0</v>
      </c>
      <c r="N39" s="63">
        <f>'Contratos fora RRF'!AS39</f>
        <v>28128557.283209279</v>
      </c>
      <c r="O39" s="63">
        <f>'Contratos fora RRF'!AR39</f>
        <v>1170830.3306971919</v>
      </c>
      <c r="P39" s="28">
        <f>'Contratos fora RRF'!AT39</f>
        <v>29299387.613906473</v>
      </c>
      <c r="Q39" s="30"/>
      <c r="R39" s="30"/>
      <c r="S39" s="30"/>
      <c r="T39" s="64">
        <f t="shared" si="4"/>
        <v>28128557.283209279</v>
      </c>
      <c r="U39" s="64">
        <f t="shared" si="5"/>
        <v>1170830.3306971919</v>
      </c>
      <c r="V39" s="64">
        <f t="shared" si="6"/>
        <v>29299387.613906473</v>
      </c>
      <c r="X39">
        <f t="shared" si="11"/>
        <v>2025</v>
      </c>
    </row>
    <row r="40" spans="1:24">
      <c r="A40" s="62">
        <v>45689</v>
      </c>
      <c r="B40" s="25">
        <f>'Art. 9º-A'!J41</f>
        <v>0</v>
      </c>
      <c r="C40" s="25">
        <v>0</v>
      </c>
      <c r="D40" s="25">
        <v>0</v>
      </c>
      <c r="E40" s="26">
        <v>0</v>
      </c>
      <c r="F40" s="26">
        <v>0</v>
      </c>
      <c r="G40" s="26">
        <v>0</v>
      </c>
      <c r="H40" s="45"/>
      <c r="I40" s="45"/>
      <c r="J40" s="45"/>
      <c r="K40" s="27">
        <v>0</v>
      </c>
      <c r="L40" s="27">
        <v>0</v>
      </c>
      <c r="M40" s="27">
        <v>0</v>
      </c>
      <c r="N40" s="63">
        <f>'Contratos fora RRF'!AS40</f>
        <v>7839686.0408628685</v>
      </c>
      <c r="O40" s="63">
        <f>'Contratos fora RRF'!AR40</f>
        <v>8878604.2302787937</v>
      </c>
      <c r="P40" s="28">
        <f>'Contratos fora RRF'!AT40</f>
        <v>16718290.271141663</v>
      </c>
      <c r="Q40" s="30"/>
      <c r="R40" s="30"/>
      <c r="S40" s="30"/>
      <c r="T40" s="64">
        <f t="shared" si="4"/>
        <v>7839686.0408628685</v>
      </c>
      <c r="U40" s="64">
        <f t="shared" si="5"/>
        <v>8878604.2302787937</v>
      </c>
      <c r="V40" s="64">
        <f t="shared" si="6"/>
        <v>16718290.271141663</v>
      </c>
      <c r="X40">
        <f t="shared" si="11"/>
        <v>2025</v>
      </c>
    </row>
    <row r="41" spans="1:24">
      <c r="A41" s="62">
        <v>45717</v>
      </c>
      <c r="B41" s="25">
        <f>'Art. 9º-A'!J42</f>
        <v>0</v>
      </c>
      <c r="C41" s="25">
        <v>0</v>
      </c>
      <c r="D41" s="25">
        <v>0</v>
      </c>
      <c r="E41" s="26">
        <v>0</v>
      </c>
      <c r="F41" s="26">
        <v>0</v>
      </c>
      <c r="G41" s="26">
        <v>0</v>
      </c>
      <c r="H41" s="45"/>
      <c r="I41" s="45"/>
      <c r="J41" s="45"/>
      <c r="K41" s="27">
        <v>0</v>
      </c>
      <c r="L41" s="27">
        <v>0</v>
      </c>
      <c r="M41" s="27">
        <v>0</v>
      </c>
      <c r="N41" s="63">
        <f>'Contratos fora RRF'!AS41</f>
        <v>509034.05067403795</v>
      </c>
      <c r="O41" s="63">
        <f>'Contratos fora RRF'!AR41</f>
        <v>1185774.525673816</v>
      </c>
      <c r="P41" s="28">
        <f>'Contratos fora RRF'!AT41</f>
        <v>1694808.576347854</v>
      </c>
      <c r="Q41" s="30"/>
      <c r="R41" s="30"/>
      <c r="S41" s="30"/>
      <c r="T41" s="64">
        <f t="shared" si="4"/>
        <v>509034.05067403795</v>
      </c>
      <c r="U41" s="64">
        <f t="shared" si="5"/>
        <v>1185774.525673816</v>
      </c>
      <c r="V41" s="64">
        <f t="shared" si="6"/>
        <v>1694808.576347854</v>
      </c>
      <c r="X41">
        <f t="shared" si="11"/>
        <v>2025</v>
      </c>
    </row>
    <row r="42" spans="1:24">
      <c r="A42" s="62">
        <v>45748</v>
      </c>
      <c r="B42" s="25">
        <f>'Art. 9º-A'!J43</f>
        <v>0</v>
      </c>
      <c r="C42" s="25">
        <v>0</v>
      </c>
      <c r="D42" s="25">
        <v>0</v>
      </c>
      <c r="E42" s="26">
        <v>0</v>
      </c>
      <c r="F42" s="26">
        <v>0</v>
      </c>
      <c r="G42" s="26">
        <v>0</v>
      </c>
      <c r="H42" s="45"/>
      <c r="I42" s="45"/>
      <c r="J42" s="45"/>
      <c r="K42" s="27">
        <v>0</v>
      </c>
      <c r="L42" s="27">
        <v>0</v>
      </c>
      <c r="M42" s="27">
        <v>0</v>
      </c>
      <c r="N42" s="63">
        <f>'Contratos fora RRF'!AS42</f>
        <v>9812884.5009888355</v>
      </c>
      <c r="O42" s="63">
        <f>'Contratos fora RRF'!AR42</f>
        <v>1192800.4225862739</v>
      </c>
      <c r="P42" s="28">
        <f>'Contratos fora RRF'!AT42</f>
        <v>11005684.923575107</v>
      </c>
      <c r="Q42" s="30"/>
      <c r="R42" s="30"/>
      <c r="S42" s="30"/>
      <c r="T42" s="64">
        <f t="shared" si="4"/>
        <v>9812884.5009888355</v>
      </c>
      <c r="U42" s="64">
        <f t="shared" si="5"/>
        <v>1192800.4225862739</v>
      </c>
      <c r="V42" s="64">
        <f t="shared" si="6"/>
        <v>11005684.923575109</v>
      </c>
      <c r="X42">
        <f t="shared" si="11"/>
        <v>2025</v>
      </c>
    </row>
    <row r="43" spans="1:24">
      <c r="A43" s="62">
        <v>45778</v>
      </c>
      <c r="B43" s="25">
        <f>'Art. 9º-A'!J44</f>
        <v>0</v>
      </c>
      <c r="C43" s="25">
        <v>0</v>
      </c>
      <c r="D43" s="25">
        <v>0</v>
      </c>
      <c r="E43" s="26">
        <v>0</v>
      </c>
      <c r="F43" s="26">
        <v>0</v>
      </c>
      <c r="G43" s="26">
        <v>0</v>
      </c>
      <c r="H43" s="45"/>
      <c r="I43" s="45"/>
      <c r="J43" s="45"/>
      <c r="K43" s="27">
        <v>0</v>
      </c>
      <c r="L43" s="27">
        <v>0</v>
      </c>
      <c r="M43" s="27">
        <v>0</v>
      </c>
      <c r="N43" s="63">
        <f>'Contratos fora RRF'!AS43</f>
        <v>4722874.6500422638</v>
      </c>
      <c r="O43" s="63">
        <f>'Contratos fora RRF'!AR43</f>
        <v>13623131.639773423</v>
      </c>
      <c r="P43" s="28">
        <f>'Contratos fora RRF'!AT43</f>
        <v>18346006.289815687</v>
      </c>
      <c r="Q43" s="30"/>
      <c r="R43" s="30"/>
      <c r="S43" s="30"/>
      <c r="T43" s="64">
        <f t="shared" si="4"/>
        <v>4722874.6500422638</v>
      </c>
      <c r="U43" s="64">
        <f t="shared" si="5"/>
        <v>13623131.639773423</v>
      </c>
      <c r="V43" s="64">
        <f t="shared" si="6"/>
        <v>18346006.289815687</v>
      </c>
      <c r="X43">
        <f t="shared" si="11"/>
        <v>2025</v>
      </c>
    </row>
    <row r="44" spans="1:24">
      <c r="A44" s="62">
        <v>45809</v>
      </c>
      <c r="B44" s="25">
        <f>'Art. 9º-A'!J45</f>
        <v>0</v>
      </c>
      <c r="C44" s="25">
        <v>0</v>
      </c>
      <c r="D44" s="25">
        <v>0</v>
      </c>
      <c r="E44" s="26">
        <v>0</v>
      </c>
      <c r="F44" s="26">
        <v>0</v>
      </c>
      <c r="G44" s="26">
        <v>0</v>
      </c>
      <c r="H44" s="45"/>
      <c r="I44" s="45"/>
      <c r="J44" s="45"/>
      <c r="K44" s="27">
        <v>0</v>
      </c>
      <c r="L44" s="27">
        <v>0</v>
      </c>
      <c r="M44" s="27">
        <v>0</v>
      </c>
      <c r="N44" s="63">
        <f>'Contratos fora RRF'!AS44</f>
        <v>571207.75813185889</v>
      </c>
      <c r="O44" s="63">
        <f>'Contratos fora RRF'!AR44</f>
        <v>1207119.300811152</v>
      </c>
      <c r="P44" s="28">
        <f>'Contratos fora RRF'!AT44</f>
        <v>1778327.0589430111</v>
      </c>
      <c r="Q44" s="30"/>
      <c r="R44" s="30"/>
      <c r="S44" s="30"/>
      <c r="T44" s="64">
        <f t="shared" si="4"/>
        <v>571207.75813185889</v>
      </c>
      <c r="U44" s="64">
        <f t="shared" si="5"/>
        <v>1207119.300811152</v>
      </c>
      <c r="V44" s="64">
        <f t="shared" si="6"/>
        <v>1778327.0589430109</v>
      </c>
      <c r="X44">
        <f t="shared" si="11"/>
        <v>2025</v>
      </c>
    </row>
    <row r="45" spans="1:24">
      <c r="A45" s="62">
        <v>45839</v>
      </c>
      <c r="B45" s="25">
        <f>'Art. 9º-A'!J46</f>
        <v>0</v>
      </c>
      <c r="C45" s="25">
        <v>0</v>
      </c>
      <c r="D45" s="25">
        <v>0</v>
      </c>
      <c r="E45" s="26">
        <v>0</v>
      </c>
      <c r="F45" s="26">
        <v>0</v>
      </c>
      <c r="G45" s="26">
        <v>0</v>
      </c>
      <c r="H45" s="45"/>
      <c r="I45" s="45"/>
      <c r="J45" s="45"/>
      <c r="K45" s="27">
        <v>0</v>
      </c>
      <c r="L45" s="27">
        <v>0</v>
      </c>
      <c r="M45" s="27">
        <v>0</v>
      </c>
      <c r="N45" s="63">
        <f>'Contratos fora RRF'!AS45</f>
        <v>47779029.898074567</v>
      </c>
      <c r="O45" s="63">
        <f>'Contratos fora RRF'!AR45</f>
        <v>1214888.018702633</v>
      </c>
      <c r="P45" s="28">
        <f>'Contratos fora RRF'!AT45</f>
        <v>48993917.916777194</v>
      </c>
      <c r="Q45" s="30"/>
      <c r="R45" s="30"/>
      <c r="S45" s="30"/>
      <c r="T45" s="64">
        <f t="shared" si="4"/>
        <v>47779029.898074567</v>
      </c>
      <c r="U45" s="64">
        <f t="shared" si="5"/>
        <v>1214888.018702633</v>
      </c>
      <c r="V45" s="64">
        <f t="shared" si="6"/>
        <v>48993917.916777201</v>
      </c>
      <c r="X45">
        <f t="shared" si="11"/>
        <v>2025</v>
      </c>
    </row>
    <row r="46" spans="1:24">
      <c r="A46" s="62">
        <v>45870</v>
      </c>
      <c r="B46" s="25">
        <f>'Art. 9º-A'!J47</f>
        <v>0</v>
      </c>
      <c r="C46" s="25">
        <v>0</v>
      </c>
      <c r="D46" s="25">
        <v>0</v>
      </c>
      <c r="E46" s="26">
        <v>0</v>
      </c>
      <c r="F46" s="26">
        <v>0</v>
      </c>
      <c r="G46" s="26">
        <v>0</v>
      </c>
      <c r="H46" s="45"/>
      <c r="I46" s="45"/>
      <c r="J46" s="45"/>
      <c r="K46" s="27">
        <v>0</v>
      </c>
      <c r="L46" s="27">
        <v>0</v>
      </c>
      <c r="M46" s="27">
        <v>0</v>
      </c>
      <c r="N46" s="63">
        <f>'Contratos fora RRF'!AS46</f>
        <v>5683964.9795846893</v>
      </c>
      <c r="O46" s="63">
        <f>'Contratos fora RRF'!AR46</f>
        <v>8802736.157413641</v>
      </c>
      <c r="P46" s="28">
        <f>'Contratos fora RRF'!AT46</f>
        <v>14486701.136998331</v>
      </c>
      <c r="Q46" s="30"/>
      <c r="R46" s="30"/>
      <c r="S46" s="30"/>
      <c r="T46" s="64">
        <f t="shared" si="4"/>
        <v>5683964.9795846893</v>
      </c>
      <c r="U46" s="64">
        <f t="shared" si="5"/>
        <v>8802736.157413641</v>
      </c>
      <c r="V46" s="64">
        <f t="shared" si="6"/>
        <v>14486701.136998329</v>
      </c>
      <c r="X46">
        <f t="shared" si="11"/>
        <v>2025</v>
      </c>
    </row>
    <row r="47" spans="1:24">
      <c r="A47" s="62">
        <v>45901</v>
      </c>
      <c r="B47" s="25">
        <f>'Art. 9º-A'!J48</f>
        <v>0</v>
      </c>
      <c r="C47" s="25">
        <v>0</v>
      </c>
      <c r="D47" s="25">
        <v>0</v>
      </c>
      <c r="E47" s="26">
        <v>0</v>
      </c>
      <c r="F47" s="26">
        <v>0</v>
      </c>
      <c r="G47" s="26">
        <v>0</v>
      </c>
      <c r="H47" s="45"/>
      <c r="I47" s="45"/>
      <c r="J47" s="45"/>
      <c r="K47" s="27">
        <v>0</v>
      </c>
      <c r="L47" s="27">
        <v>0</v>
      </c>
      <c r="M47" s="27">
        <v>0</v>
      </c>
      <c r="N47" s="63">
        <f>'Contratos fora RRF'!AS47</f>
        <v>542231.80577506986</v>
      </c>
      <c r="O47" s="63">
        <f>'Contratos fora RRF'!AR47</f>
        <v>1230469.0777208279</v>
      </c>
      <c r="P47" s="28">
        <f>'Contratos fora RRF'!AT47</f>
        <v>1772700.883495898</v>
      </c>
      <c r="Q47" s="30"/>
      <c r="R47" s="30"/>
      <c r="S47" s="30"/>
      <c r="T47" s="64">
        <f t="shared" si="4"/>
        <v>542231.80577506986</v>
      </c>
      <c r="U47" s="64">
        <f t="shared" si="5"/>
        <v>1230469.0777208279</v>
      </c>
      <c r="V47" s="64">
        <f t="shared" si="6"/>
        <v>1772700.8834958978</v>
      </c>
      <c r="X47">
        <f t="shared" si="11"/>
        <v>2025</v>
      </c>
    </row>
    <row r="48" spans="1:24">
      <c r="A48" s="62">
        <v>45931</v>
      </c>
      <c r="B48" s="25">
        <f>'Art. 9º-A'!J49</f>
        <v>0</v>
      </c>
      <c r="C48" s="25">
        <v>0</v>
      </c>
      <c r="D48" s="25">
        <v>0</v>
      </c>
      <c r="E48" s="26">
        <v>0</v>
      </c>
      <c r="F48" s="26">
        <v>0</v>
      </c>
      <c r="G48" s="26">
        <v>0</v>
      </c>
      <c r="H48" s="45"/>
      <c r="I48" s="45"/>
      <c r="J48" s="45"/>
      <c r="K48" s="27">
        <v>0</v>
      </c>
      <c r="L48" s="27">
        <v>0</v>
      </c>
      <c r="M48" s="27">
        <v>0</v>
      </c>
      <c r="N48" s="63">
        <f>'Contratos fora RRF'!AS48</f>
        <v>9591706.6655918043</v>
      </c>
      <c r="O48" s="63">
        <f>'Contratos fora RRF'!AR48</f>
        <v>1238713.5436287629</v>
      </c>
      <c r="P48" s="28">
        <f>'Contratos fora RRF'!AT48</f>
        <v>10830420.209220568</v>
      </c>
      <c r="Q48" s="30"/>
      <c r="R48" s="30"/>
      <c r="S48" s="30"/>
      <c r="T48" s="64">
        <f t="shared" si="4"/>
        <v>9591706.6655918043</v>
      </c>
      <c r="U48" s="64">
        <f t="shared" si="5"/>
        <v>1238713.5436287629</v>
      </c>
      <c r="V48" s="64">
        <f t="shared" si="6"/>
        <v>10830420.209220568</v>
      </c>
      <c r="X48">
        <f t="shared" si="11"/>
        <v>2025</v>
      </c>
    </row>
    <row r="49" spans="1:24">
      <c r="A49" s="62">
        <v>45962</v>
      </c>
      <c r="B49" s="25">
        <f>'Art. 9º-A'!J50</f>
        <v>0</v>
      </c>
      <c r="C49" s="25">
        <v>0</v>
      </c>
      <c r="D49" s="25">
        <v>0</v>
      </c>
      <c r="E49" s="26">
        <v>0</v>
      </c>
      <c r="F49" s="26">
        <v>0</v>
      </c>
      <c r="G49" s="26">
        <v>0</v>
      </c>
      <c r="H49" s="45"/>
      <c r="I49" s="45"/>
      <c r="J49" s="45"/>
      <c r="K49" s="27">
        <v>0</v>
      </c>
      <c r="L49" s="27">
        <v>0</v>
      </c>
      <c r="M49" s="27">
        <v>0</v>
      </c>
      <c r="N49" s="63">
        <f>'Contratos fora RRF'!AS49</f>
        <v>4000364.0658498039</v>
      </c>
      <c r="O49" s="63">
        <f>'Contratos fora RRF'!AR49</f>
        <v>13474585.914493123</v>
      </c>
      <c r="P49" s="28">
        <f>'Contratos fora RRF'!AT49</f>
        <v>17474949.980342928</v>
      </c>
      <c r="Q49" s="30"/>
      <c r="R49" s="30"/>
      <c r="S49" s="30"/>
      <c r="T49" s="64">
        <f t="shared" si="4"/>
        <v>4000364.0658498039</v>
      </c>
      <c r="U49" s="64">
        <f t="shared" si="5"/>
        <v>13474585.914493123</v>
      </c>
      <c r="V49" s="64">
        <f t="shared" si="6"/>
        <v>17474949.980342928</v>
      </c>
      <c r="X49">
        <f t="shared" si="11"/>
        <v>2025</v>
      </c>
    </row>
    <row r="50" spans="1:24">
      <c r="A50" s="62">
        <v>45992</v>
      </c>
      <c r="B50" s="25">
        <f>'Art. 9º-A'!J51</f>
        <v>0</v>
      </c>
      <c r="C50" s="25">
        <v>0</v>
      </c>
      <c r="D50" s="25">
        <v>0</v>
      </c>
      <c r="E50" s="26">
        <v>0</v>
      </c>
      <c r="F50" s="26">
        <v>0</v>
      </c>
      <c r="G50" s="26">
        <v>0</v>
      </c>
      <c r="H50" s="45"/>
      <c r="I50" s="45"/>
      <c r="J50" s="45"/>
      <c r="K50" s="27">
        <v>0</v>
      </c>
      <c r="L50" s="27">
        <v>0</v>
      </c>
      <c r="M50" s="27">
        <v>0</v>
      </c>
      <c r="N50" s="63">
        <f>'Contratos fora RRF'!AS50</f>
        <v>479936.17778631509</v>
      </c>
      <c r="O50" s="63">
        <f>'Contratos fora RRF'!AR50</f>
        <v>1255158.5613940661</v>
      </c>
      <c r="P50" s="28">
        <f>'Contratos fora RRF'!AT50</f>
        <v>1735094.7391803809</v>
      </c>
      <c r="Q50" s="30"/>
      <c r="R50" s="30"/>
      <c r="S50" s="30"/>
      <c r="T50" s="64">
        <f t="shared" si="4"/>
        <v>479936.17778631509</v>
      </c>
      <c r="U50" s="64">
        <f t="shared" si="5"/>
        <v>1255158.5613940661</v>
      </c>
      <c r="V50" s="64">
        <f t="shared" si="6"/>
        <v>1735094.7391803812</v>
      </c>
      <c r="X50">
        <f t="shared" si="11"/>
        <v>2025</v>
      </c>
    </row>
    <row r="51" spans="1:24">
      <c r="A51" s="62">
        <v>46023</v>
      </c>
      <c r="B51" s="25">
        <f>'Art. 9º-A'!J52</f>
        <v>0</v>
      </c>
      <c r="C51" s="25">
        <v>0</v>
      </c>
      <c r="D51" s="25">
        <v>0</v>
      </c>
      <c r="E51" s="26">
        <v>0</v>
      </c>
      <c r="F51" s="26">
        <v>0</v>
      </c>
      <c r="G51" s="26">
        <v>0</v>
      </c>
      <c r="H51" s="45"/>
      <c r="I51" s="45"/>
      <c r="J51" s="45"/>
      <c r="K51" s="27">
        <v>0</v>
      </c>
      <c r="L51" s="27">
        <v>0</v>
      </c>
      <c r="M51" s="27">
        <v>0</v>
      </c>
      <c r="N51" s="63">
        <f>'Contratos fora RRF'!AS51</f>
        <v>73116145.575645372</v>
      </c>
      <c r="O51" s="63">
        <f>'Contratos fora RRF'!AR51</f>
        <v>1263676.8712203321</v>
      </c>
      <c r="P51" s="28">
        <f>'Contratos fora RRF'!AT51</f>
        <v>74379822.446865693</v>
      </c>
      <c r="Q51" s="30"/>
      <c r="R51" s="30"/>
      <c r="S51" s="30"/>
      <c r="T51" s="64">
        <f t="shared" si="4"/>
        <v>73116145.575645372</v>
      </c>
      <c r="U51" s="64">
        <f t="shared" si="5"/>
        <v>1263676.8712203321</v>
      </c>
      <c r="V51" s="64">
        <f t="shared" si="6"/>
        <v>74379822.446865708</v>
      </c>
      <c r="X51">
        <f t="shared" si="11"/>
        <v>2026</v>
      </c>
    </row>
    <row r="52" spans="1:24">
      <c r="A52" s="62">
        <v>46054</v>
      </c>
      <c r="B52" s="25">
        <f>'Art. 9º-A'!J53</f>
        <v>0</v>
      </c>
      <c r="C52" s="25">
        <v>0</v>
      </c>
      <c r="D52" s="25">
        <v>0</v>
      </c>
      <c r="E52" s="26">
        <v>0</v>
      </c>
      <c r="F52" s="26">
        <v>0</v>
      </c>
      <c r="G52" s="26">
        <v>0</v>
      </c>
      <c r="H52" s="45"/>
      <c r="I52" s="45"/>
      <c r="J52" s="45"/>
      <c r="K52" s="27">
        <v>0</v>
      </c>
      <c r="L52" s="27">
        <v>0</v>
      </c>
      <c r="M52" s="27">
        <v>0</v>
      </c>
      <c r="N52" s="63">
        <f>'Contratos fora RRF'!AS52</f>
        <v>5419591.8363224845</v>
      </c>
      <c r="O52" s="63">
        <f>'Contratos fora RRF'!AR52</f>
        <v>8772054.2702152375</v>
      </c>
      <c r="P52" s="28">
        <f>'Contratos fora RRF'!AT52</f>
        <v>14191646.106537722</v>
      </c>
      <c r="Q52" s="30"/>
      <c r="R52" s="30"/>
      <c r="S52" s="30"/>
      <c r="T52" s="64">
        <f t="shared" si="4"/>
        <v>5419591.8363224845</v>
      </c>
      <c r="U52" s="64">
        <f t="shared" si="5"/>
        <v>8772054.2702152375</v>
      </c>
      <c r="V52" s="64">
        <f t="shared" si="6"/>
        <v>14191646.106537722</v>
      </c>
      <c r="X52">
        <f t="shared" si="11"/>
        <v>2026</v>
      </c>
    </row>
    <row r="53" spans="1:24">
      <c r="A53" s="62">
        <v>46082</v>
      </c>
      <c r="B53" s="25">
        <f>'Art. 9º-A'!J54</f>
        <v>0</v>
      </c>
      <c r="C53" s="25">
        <v>0</v>
      </c>
      <c r="D53" s="25">
        <v>0</v>
      </c>
      <c r="E53" s="26">
        <v>0</v>
      </c>
      <c r="F53" s="26">
        <v>0</v>
      </c>
      <c r="G53" s="26">
        <v>0</v>
      </c>
      <c r="H53" s="45"/>
      <c r="I53" s="45"/>
      <c r="J53" s="45"/>
      <c r="K53" s="27">
        <v>0</v>
      </c>
      <c r="L53" s="27">
        <v>0</v>
      </c>
      <c r="M53" s="27">
        <v>0</v>
      </c>
      <c r="N53" s="63">
        <f>'Contratos fora RRF'!AS53</f>
        <v>435675.31677797396</v>
      </c>
      <c r="O53" s="63">
        <f>'Contratos fora RRF'!AR53</f>
        <v>1280782.780135317</v>
      </c>
      <c r="P53" s="28">
        <f>'Contratos fora RRF'!AT53</f>
        <v>1716458.0969132909</v>
      </c>
      <c r="Q53" s="30"/>
      <c r="R53" s="30"/>
      <c r="S53" s="30"/>
      <c r="T53" s="64">
        <f t="shared" si="4"/>
        <v>435675.31677797396</v>
      </c>
      <c r="U53" s="64">
        <f t="shared" si="5"/>
        <v>1280782.780135317</v>
      </c>
      <c r="V53" s="64">
        <f t="shared" si="6"/>
        <v>1716458.0969132909</v>
      </c>
      <c r="X53">
        <f t="shared" si="11"/>
        <v>2026</v>
      </c>
    </row>
    <row r="54" spans="1:24">
      <c r="A54" s="62">
        <v>46113</v>
      </c>
      <c r="B54" s="25">
        <f>'Art. 9º-A'!J55</f>
        <v>0</v>
      </c>
      <c r="C54" s="25">
        <v>0</v>
      </c>
      <c r="D54" s="25">
        <v>0</v>
      </c>
      <c r="E54" s="26">
        <v>0</v>
      </c>
      <c r="F54" s="26">
        <v>0</v>
      </c>
      <c r="G54" s="26">
        <v>0</v>
      </c>
      <c r="H54" s="45"/>
      <c r="I54" s="45"/>
      <c r="J54" s="45"/>
      <c r="K54" s="27">
        <v>0</v>
      </c>
      <c r="L54" s="27">
        <v>0</v>
      </c>
      <c r="M54" s="27">
        <v>0</v>
      </c>
      <c r="N54" s="63">
        <f>'Contratos fora RRF'!AS54</f>
        <v>8661767.7542007398</v>
      </c>
      <c r="O54" s="63">
        <f>'Contratos fora RRF'!AR54</f>
        <v>10289534.292223036</v>
      </c>
      <c r="P54" s="28">
        <f>'Contratos fora RRF'!AT54</f>
        <v>18951302.046423778</v>
      </c>
      <c r="Q54" s="30"/>
      <c r="R54" s="30"/>
      <c r="S54" s="30"/>
      <c r="T54" s="64">
        <f t="shared" si="4"/>
        <v>8661767.7542007398</v>
      </c>
      <c r="U54" s="64">
        <f t="shared" si="5"/>
        <v>10289534.292223036</v>
      </c>
      <c r="V54" s="64">
        <f t="shared" si="6"/>
        <v>18951302.046423778</v>
      </c>
      <c r="X54">
        <f t="shared" si="11"/>
        <v>2026</v>
      </c>
    </row>
    <row r="55" spans="1:24">
      <c r="A55" s="62">
        <v>46143</v>
      </c>
      <c r="B55" s="25">
        <f>'Art. 9º-A'!J56</f>
        <v>0</v>
      </c>
      <c r="C55" s="25">
        <v>0</v>
      </c>
      <c r="D55" s="25">
        <v>0</v>
      </c>
      <c r="E55" s="26">
        <v>0</v>
      </c>
      <c r="F55" s="26">
        <v>0</v>
      </c>
      <c r="G55" s="26">
        <v>0</v>
      </c>
      <c r="H55" s="45"/>
      <c r="I55" s="45"/>
      <c r="J55" s="45"/>
      <c r="K55" s="27">
        <v>0</v>
      </c>
      <c r="L55" s="27">
        <v>0</v>
      </c>
      <c r="M55" s="27">
        <v>0</v>
      </c>
      <c r="N55" s="63">
        <f>'Contratos fora RRF'!AS55</f>
        <v>3511361.4469035864</v>
      </c>
      <c r="O55" s="63">
        <f>'Contratos fora RRF'!AR55</f>
        <v>13493533.036735807</v>
      </c>
      <c r="P55" s="28">
        <f>'Contratos fora RRF'!AT55</f>
        <v>17004894.483639393</v>
      </c>
      <c r="Q55" s="30"/>
      <c r="R55" s="30"/>
      <c r="S55" s="30"/>
      <c r="T55" s="64">
        <f t="shared" si="4"/>
        <v>3511361.4469035864</v>
      </c>
      <c r="U55" s="64">
        <f t="shared" si="5"/>
        <v>13493533.036735807</v>
      </c>
      <c r="V55" s="64">
        <f t="shared" si="6"/>
        <v>17004894.483639393</v>
      </c>
      <c r="X55">
        <f t="shared" si="11"/>
        <v>2026</v>
      </c>
    </row>
    <row r="56" spans="1:24">
      <c r="A56" s="62">
        <v>46174</v>
      </c>
      <c r="B56" s="25">
        <f>'Art. 9º-A'!J57</f>
        <v>0</v>
      </c>
      <c r="C56" s="25">
        <v>0</v>
      </c>
      <c r="D56" s="25">
        <v>0</v>
      </c>
      <c r="E56" s="26">
        <v>0</v>
      </c>
      <c r="F56" s="26">
        <v>0</v>
      </c>
      <c r="G56" s="26">
        <v>0</v>
      </c>
      <c r="H56" s="45"/>
      <c r="I56" s="45"/>
      <c r="J56" s="45"/>
      <c r="K56" s="27">
        <v>0</v>
      </c>
      <c r="L56" s="27">
        <v>0</v>
      </c>
      <c r="M56" s="27">
        <v>0</v>
      </c>
      <c r="N56" s="63">
        <f>'Contratos fora RRF'!AS56</f>
        <v>507119.96895744704</v>
      </c>
      <c r="O56" s="63">
        <f>'Contratos fora RRF'!AR56</f>
        <v>1307313.5612007559</v>
      </c>
      <c r="P56" s="28">
        <f>'Contratos fora RRF'!AT56</f>
        <v>1814433.5301582029</v>
      </c>
      <c r="Q56" s="30"/>
      <c r="R56" s="30"/>
      <c r="S56" s="30"/>
      <c r="T56" s="64">
        <f t="shared" si="4"/>
        <v>507119.96895744704</v>
      </c>
      <c r="U56" s="64">
        <f t="shared" si="5"/>
        <v>1307313.5612007559</v>
      </c>
      <c r="V56" s="64">
        <f t="shared" si="6"/>
        <v>1814433.5301582029</v>
      </c>
      <c r="X56">
        <f t="shared" si="11"/>
        <v>2026</v>
      </c>
    </row>
    <row r="57" spans="1:24">
      <c r="A57" s="62">
        <v>46204</v>
      </c>
      <c r="B57" s="25">
        <f>'Art. 9º-A'!J58</f>
        <v>0</v>
      </c>
      <c r="C57" s="25">
        <v>0</v>
      </c>
      <c r="D57" s="25">
        <v>0</v>
      </c>
      <c r="E57" s="26">
        <v>0</v>
      </c>
      <c r="F57" s="26">
        <v>0</v>
      </c>
      <c r="G57" s="26">
        <v>0</v>
      </c>
      <c r="H57" s="45"/>
      <c r="I57" s="45"/>
      <c r="J57" s="45"/>
      <c r="K57" s="27">
        <v>0</v>
      </c>
      <c r="L57" s="27">
        <v>0</v>
      </c>
      <c r="M57" s="27">
        <v>0</v>
      </c>
      <c r="N57" s="63">
        <f>'Contratos fora RRF'!AS57</f>
        <v>70673224.819149658</v>
      </c>
      <c r="O57" s="63">
        <f>'Contratos fora RRF'!AR57</f>
        <v>1316534.5831932779</v>
      </c>
      <c r="P57" s="28">
        <f>'Contratos fora RRF'!AT57</f>
        <v>71989759.402342916</v>
      </c>
      <c r="Q57" s="30"/>
      <c r="R57" s="30"/>
      <c r="S57" s="30"/>
      <c r="T57" s="64">
        <f t="shared" si="4"/>
        <v>70673224.819149658</v>
      </c>
      <c r="U57" s="64">
        <f t="shared" si="5"/>
        <v>1316534.5831932779</v>
      </c>
      <c r="V57" s="64">
        <f t="shared" si="6"/>
        <v>71989759.40234293</v>
      </c>
      <c r="X57">
        <f t="shared" si="11"/>
        <v>2026</v>
      </c>
    </row>
    <row r="58" spans="1:24">
      <c r="A58" s="62">
        <v>46235</v>
      </c>
      <c r="B58" s="25">
        <f>'Art. 9º-A'!J59</f>
        <v>0</v>
      </c>
      <c r="C58" s="25">
        <v>0</v>
      </c>
      <c r="D58" s="25">
        <v>0</v>
      </c>
      <c r="E58" s="26">
        <v>0</v>
      </c>
      <c r="F58" s="26">
        <v>0</v>
      </c>
      <c r="G58" s="26">
        <v>0</v>
      </c>
      <c r="H58" s="45"/>
      <c r="I58" s="45"/>
      <c r="J58" s="45"/>
      <c r="K58" s="27">
        <v>0</v>
      </c>
      <c r="L58" s="27">
        <v>0</v>
      </c>
      <c r="M58" s="27">
        <v>0</v>
      </c>
      <c r="N58" s="63">
        <f>'Contratos fora RRF'!AS58</f>
        <v>5055042.0634101126</v>
      </c>
      <c r="O58" s="63">
        <f>'Contratos fora RRF'!AR58</f>
        <v>8825674.1344169956</v>
      </c>
      <c r="P58" s="28">
        <f>'Contratos fora RRF'!AT58</f>
        <v>13880716.19782711</v>
      </c>
      <c r="Q58" s="30"/>
      <c r="R58" s="30"/>
      <c r="S58" s="30"/>
      <c r="T58" s="64">
        <f t="shared" si="4"/>
        <v>5055042.0634101126</v>
      </c>
      <c r="U58" s="64">
        <f t="shared" si="5"/>
        <v>8825674.1344169956</v>
      </c>
      <c r="V58" s="64">
        <f t="shared" si="6"/>
        <v>13880716.197827108</v>
      </c>
      <c r="X58">
        <f t="shared" si="11"/>
        <v>2026</v>
      </c>
    </row>
    <row r="59" spans="1:24">
      <c r="A59" s="62">
        <v>46266</v>
      </c>
      <c r="B59" s="25">
        <f>'Art. 9º-A'!J60</f>
        <v>0</v>
      </c>
      <c r="C59" s="25">
        <v>0</v>
      </c>
      <c r="D59" s="25">
        <v>0</v>
      </c>
      <c r="E59" s="26">
        <v>0</v>
      </c>
      <c r="F59" s="26">
        <v>0</v>
      </c>
      <c r="G59" s="26">
        <v>0</v>
      </c>
      <c r="H59" s="45"/>
      <c r="I59" s="45"/>
      <c r="J59" s="45"/>
      <c r="K59" s="27">
        <v>0</v>
      </c>
      <c r="L59" s="27">
        <v>0</v>
      </c>
      <c r="M59" s="27">
        <v>0</v>
      </c>
      <c r="N59" s="63">
        <f>'Contratos fora RRF'!AS59</f>
        <v>462987.7116062509</v>
      </c>
      <c r="O59" s="63">
        <f>'Contratos fora RRF'!AR59</f>
        <v>1334882.1471815081</v>
      </c>
      <c r="P59" s="28">
        <f>'Contratos fora RRF'!AT59</f>
        <v>1797869.8587877592</v>
      </c>
      <c r="Q59" s="30"/>
      <c r="R59" s="30"/>
      <c r="S59" s="30"/>
      <c r="T59" s="64">
        <f t="shared" si="4"/>
        <v>462987.7116062509</v>
      </c>
      <c r="U59" s="64">
        <f t="shared" si="5"/>
        <v>1334882.1471815081</v>
      </c>
      <c r="V59" s="64">
        <f t="shared" si="6"/>
        <v>1797869.858787759</v>
      </c>
      <c r="X59">
        <f t="shared" si="11"/>
        <v>2026</v>
      </c>
    </row>
    <row r="60" spans="1:24">
      <c r="A60" s="62">
        <v>46296</v>
      </c>
      <c r="B60" s="25">
        <f>'Art. 9º-A'!J61</f>
        <v>0</v>
      </c>
      <c r="C60" s="25">
        <v>0</v>
      </c>
      <c r="D60" s="25">
        <v>0</v>
      </c>
      <c r="E60" s="26">
        <v>0</v>
      </c>
      <c r="F60" s="26">
        <v>0</v>
      </c>
      <c r="G60" s="26">
        <v>0</v>
      </c>
      <c r="H60" s="45"/>
      <c r="I60" s="45"/>
      <c r="J60" s="45"/>
      <c r="K60" s="27">
        <v>0</v>
      </c>
      <c r="L60" s="27">
        <v>0</v>
      </c>
      <c r="M60" s="27">
        <v>0</v>
      </c>
      <c r="N60" s="63">
        <f>'Contratos fora RRF'!AS60</f>
        <v>8376979.7781328307</v>
      </c>
      <c r="O60" s="63">
        <f>'Contratos fora RRF'!AR60</f>
        <v>10344170.205061091</v>
      </c>
      <c r="P60" s="28">
        <f>'Contratos fora RRF'!AT60</f>
        <v>18721149.983193919</v>
      </c>
      <c r="Q60" s="30"/>
      <c r="R60" s="30"/>
      <c r="S60" s="30"/>
      <c r="T60" s="64">
        <f t="shared" si="4"/>
        <v>8376979.7781328307</v>
      </c>
      <c r="U60" s="64">
        <f t="shared" si="5"/>
        <v>10344170.205061091</v>
      </c>
      <c r="V60" s="64">
        <f t="shared" si="6"/>
        <v>18721149.983193923</v>
      </c>
      <c r="X60">
        <f t="shared" si="11"/>
        <v>2026</v>
      </c>
    </row>
    <row r="61" spans="1:24">
      <c r="A61" s="62">
        <v>46327</v>
      </c>
      <c r="B61" s="25">
        <f>'Art. 9º-A'!J62</f>
        <v>0</v>
      </c>
      <c r="C61" s="25">
        <v>0</v>
      </c>
      <c r="D61" s="25">
        <v>0</v>
      </c>
      <c r="E61" s="26">
        <v>0</v>
      </c>
      <c r="F61" s="26">
        <v>0</v>
      </c>
      <c r="G61" s="26">
        <v>0</v>
      </c>
      <c r="H61" s="45"/>
      <c r="I61" s="45"/>
      <c r="J61" s="45"/>
      <c r="K61" s="27">
        <v>0</v>
      </c>
      <c r="L61" s="27">
        <v>0</v>
      </c>
      <c r="M61" s="27">
        <v>0</v>
      </c>
      <c r="N61" s="63">
        <f>'Contratos fora RRF'!AS61</f>
        <v>3258326.1495276815</v>
      </c>
      <c r="O61" s="63">
        <f>'Contratos fora RRF'!AR61</f>
        <v>13548627.728915984</v>
      </c>
      <c r="P61" s="28">
        <f>'Contratos fora RRF'!AT61</f>
        <v>16806953.878443666</v>
      </c>
      <c r="Q61" s="30"/>
      <c r="R61" s="30"/>
      <c r="S61" s="30"/>
      <c r="T61" s="64">
        <f t="shared" si="4"/>
        <v>3258326.1495276815</v>
      </c>
      <c r="U61" s="64">
        <f t="shared" si="5"/>
        <v>13548627.728915984</v>
      </c>
      <c r="V61" s="64">
        <f t="shared" si="6"/>
        <v>16806953.878443666</v>
      </c>
      <c r="X61">
        <f t="shared" si="11"/>
        <v>2026</v>
      </c>
    </row>
    <row r="62" spans="1:24">
      <c r="A62" s="62">
        <v>46357</v>
      </c>
      <c r="B62" s="25">
        <f>'Art. 9º-A'!J63</f>
        <v>0</v>
      </c>
      <c r="C62" s="25">
        <v>0</v>
      </c>
      <c r="D62" s="25">
        <v>0</v>
      </c>
      <c r="E62" s="26">
        <v>0</v>
      </c>
      <c r="F62" s="26">
        <v>0</v>
      </c>
      <c r="G62" s="26">
        <v>0</v>
      </c>
      <c r="H62" s="45"/>
      <c r="I62" s="45"/>
      <c r="J62" s="45"/>
      <c r="K62" s="27">
        <v>0</v>
      </c>
      <c r="L62" s="27">
        <v>0</v>
      </c>
      <c r="M62" s="27">
        <v>0</v>
      </c>
      <c r="N62" s="63">
        <f>'Contratos fora RRF'!AS62</f>
        <v>450911.50761282101</v>
      </c>
      <c r="O62" s="63">
        <f>'Contratos fora RRF'!AR62</f>
        <v>1362954.922786684</v>
      </c>
      <c r="P62" s="28">
        <f>'Contratos fora RRF'!AT62</f>
        <v>1813866.430399505</v>
      </c>
      <c r="Q62" s="30"/>
      <c r="R62" s="30"/>
      <c r="S62" s="30"/>
      <c r="T62" s="64">
        <f t="shared" si="4"/>
        <v>450911.50761282101</v>
      </c>
      <c r="U62" s="64">
        <f t="shared" si="5"/>
        <v>1362954.922786684</v>
      </c>
      <c r="V62" s="64">
        <f t="shared" si="6"/>
        <v>1813866.430399505</v>
      </c>
      <c r="X62">
        <f t="shared" si="11"/>
        <v>2026</v>
      </c>
    </row>
    <row r="63" spans="1:24">
      <c r="A63" s="62">
        <v>46388</v>
      </c>
      <c r="B63" s="25">
        <f>'Art. 9º-A'!J64</f>
        <v>0</v>
      </c>
      <c r="C63" s="25">
        <v>0</v>
      </c>
      <c r="D63" s="25">
        <v>0</v>
      </c>
      <c r="E63" s="26">
        <v>0</v>
      </c>
      <c r="F63" s="26">
        <v>0</v>
      </c>
      <c r="G63" s="26">
        <v>0</v>
      </c>
      <c r="H63" s="45"/>
      <c r="I63" s="45"/>
      <c r="J63" s="45"/>
      <c r="K63" s="27">
        <v>0</v>
      </c>
      <c r="L63" s="27">
        <v>0</v>
      </c>
      <c r="M63" s="27">
        <v>0</v>
      </c>
      <c r="N63" s="63">
        <f>'Contratos fora RRF'!AS63</f>
        <v>68069252.534810364</v>
      </c>
      <c r="O63" s="63">
        <f>'Contratos fora RRF'!AR63</f>
        <v>69487899.197866157</v>
      </c>
      <c r="P63" s="28">
        <f>'Contratos fora RRF'!AT63</f>
        <v>137557151.73267651</v>
      </c>
      <c r="Q63" s="30"/>
      <c r="R63" s="30"/>
      <c r="S63" s="30"/>
      <c r="T63" s="64">
        <f t="shared" si="4"/>
        <v>68069252.534810364</v>
      </c>
      <c r="U63" s="64">
        <f t="shared" si="5"/>
        <v>69487899.197866157</v>
      </c>
      <c r="V63" s="64">
        <f t="shared" si="6"/>
        <v>137557151.73267651</v>
      </c>
      <c r="X63">
        <f t="shared" si="11"/>
        <v>2027</v>
      </c>
    </row>
    <row r="64" spans="1:24">
      <c r="A64" s="62">
        <v>46419</v>
      </c>
      <c r="B64" s="25">
        <f>'Art. 9º-A'!J65</f>
        <v>0</v>
      </c>
      <c r="C64" s="25">
        <v>0</v>
      </c>
      <c r="D64" s="25">
        <v>0</v>
      </c>
      <c r="E64" s="26">
        <v>0</v>
      </c>
      <c r="F64" s="26">
        <v>0</v>
      </c>
      <c r="G64" s="26">
        <v>0</v>
      </c>
      <c r="H64" s="45"/>
      <c r="I64" s="45"/>
      <c r="J64" s="45"/>
      <c r="K64" s="27">
        <v>0</v>
      </c>
      <c r="L64" s="27">
        <v>0</v>
      </c>
      <c r="M64" s="27">
        <v>0</v>
      </c>
      <c r="N64" s="63">
        <f>'Contratos fora RRF'!AS64</f>
        <v>4856489.0921208141</v>
      </c>
      <c r="O64" s="63">
        <f>'Contratos fora RRF'!AR64</f>
        <v>8867103.597835036</v>
      </c>
      <c r="P64" s="28">
        <f>'Contratos fora RRF'!AT64</f>
        <v>13723592.689955847</v>
      </c>
      <c r="Q64" s="30"/>
      <c r="R64" s="30"/>
      <c r="S64" s="30"/>
      <c r="T64" s="64">
        <f t="shared" si="4"/>
        <v>4856489.0921208141</v>
      </c>
      <c r="U64" s="64">
        <f t="shared" si="5"/>
        <v>8867103.597835036</v>
      </c>
      <c r="V64" s="64">
        <f t="shared" si="6"/>
        <v>13723592.689955849</v>
      </c>
      <c r="X64">
        <f t="shared" si="11"/>
        <v>2027</v>
      </c>
    </row>
    <row r="65" spans="1:24">
      <c r="A65" s="62">
        <v>46447</v>
      </c>
      <c r="B65" s="25">
        <f>'Art. 9º-A'!J66</f>
        <v>0</v>
      </c>
      <c r="C65" s="25">
        <v>0</v>
      </c>
      <c r="D65" s="25">
        <v>0</v>
      </c>
      <c r="E65" s="26">
        <v>0</v>
      </c>
      <c r="F65" s="26">
        <v>0</v>
      </c>
      <c r="G65" s="26">
        <v>0</v>
      </c>
      <c r="H65" s="45"/>
      <c r="I65" s="45"/>
      <c r="J65" s="45"/>
      <c r="K65" s="27">
        <v>0</v>
      </c>
      <c r="L65" s="27">
        <v>0</v>
      </c>
      <c r="M65" s="27">
        <v>0</v>
      </c>
      <c r="N65" s="63">
        <f>'Contratos fora RRF'!AS65</f>
        <v>422553.429132213</v>
      </c>
      <c r="O65" s="63">
        <f>'Contratos fora RRF'!AR65</f>
        <v>1391403.594621998</v>
      </c>
      <c r="P65" s="28">
        <f>'Contratos fora RRF'!AT65</f>
        <v>1813957.0237542111</v>
      </c>
      <c r="Q65" s="30"/>
      <c r="R65" s="30"/>
      <c r="S65" s="30"/>
      <c r="T65" s="64">
        <f t="shared" si="4"/>
        <v>422553.429132213</v>
      </c>
      <c r="U65" s="64">
        <f t="shared" si="5"/>
        <v>1391403.594621998</v>
      </c>
      <c r="V65" s="64">
        <f t="shared" si="6"/>
        <v>1813957.0237542111</v>
      </c>
      <c r="X65">
        <f t="shared" si="11"/>
        <v>2027</v>
      </c>
    </row>
    <row r="66" spans="1:24">
      <c r="A66" s="62">
        <v>46478</v>
      </c>
      <c r="B66" s="25">
        <f>'Art. 9º-A'!J67</f>
        <v>0</v>
      </c>
      <c r="C66" s="25">
        <v>0</v>
      </c>
      <c r="D66" s="25">
        <v>0</v>
      </c>
      <c r="E66" s="26">
        <v>0</v>
      </c>
      <c r="F66" s="26">
        <v>0</v>
      </c>
      <c r="G66" s="26">
        <v>0</v>
      </c>
      <c r="H66" s="45"/>
      <c r="I66" s="45"/>
      <c r="J66" s="45"/>
      <c r="K66" s="27">
        <v>0</v>
      </c>
      <c r="L66" s="27">
        <v>0</v>
      </c>
      <c r="M66" s="27">
        <v>0</v>
      </c>
      <c r="N66" s="63">
        <f>'Contratos fora RRF'!AS66</f>
        <v>8043414.200209816</v>
      </c>
      <c r="O66" s="63">
        <f>'Contratos fora RRF'!AR66</f>
        <v>10366109.786939688</v>
      </c>
      <c r="P66" s="28">
        <f>'Contratos fora RRF'!AT66</f>
        <v>18409523.987149503</v>
      </c>
      <c r="Q66" s="30"/>
      <c r="R66" s="30"/>
      <c r="S66" s="30"/>
      <c r="T66" s="64">
        <f t="shared" si="4"/>
        <v>8043414.200209816</v>
      </c>
      <c r="U66" s="64">
        <f t="shared" si="5"/>
        <v>10366109.786939688</v>
      </c>
      <c r="V66" s="64">
        <f t="shared" si="6"/>
        <v>18409523.987149503</v>
      </c>
      <c r="X66">
        <f t="shared" si="11"/>
        <v>2027</v>
      </c>
    </row>
    <row r="67" spans="1:24">
      <c r="A67" s="62">
        <v>46508</v>
      </c>
      <c r="B67" s="25">
        <f>'Art. 9º-A'!J68</f>
        <v>0</v>
      </c>
      <c r="C67" s="25">
        <v>0</v>
      </c>
      <c r="D67" s="25">
        <v>0</v>
      </c>
      <c r="E67" s="26">
        <v>0</v>
      </c>
      <c r="F67" s="26">
        <f>'9496'!U67</f>
        <v>144261260.30944669</v>
      </c>
      <c r="G67" s="26">
        <f>'9496'!V67</f>
        <v>144261260.30944669</v>
      </c>
      <c r="H67" s="45"/>
      <c r="I67" s="45"/>
      <c r="J67" s="45"/>
      <c r="K67" s="27">
        <v>0</v>
      </c>
      <c r="L67" s="27">
        <v>0</v>
      </c>
      <c r="M67" s="27">
        <v>0</v>
      </c>
      <c r="N67" s="63">
        <f>'Contratos fora RRF'!AS67</f>
        <v>2887844.9339414318</v>
      </c>
      <c r="O67" s="63">
        <f>'Contratos fora RRF'!AR67</f>
        <v>13546700.945943663</v>
      </c>
      <c r="P67" s="28">
        <f>'Contratos fora RRF'!AT67</f>
        <v>16434545.879885094</v>
      </c>
      <c r="Q67" s="30"/>
      <c r="R67" s="30"/>
      <c r="S67" s="30"/>
      <c r="T67" s="64">
        <f t="shared" si="4"/>
        <v>2887844.9339414318</v>
      </c>
      <c r="U67" s="64">
        <f t="shared" si="5"/>
        <v>157807961.25539035</v>
      </c>
      <c r="V67" s="64">
        <f t="shared" si="6"/>
        <v>160695806.18933177</v>
      </c>
      <c r="X67">
        <f t="shared" ref="X67:X98" si="12">YEAR(A67)</f>
        <v>2027</v>
      </c>
    </row>
    <row r="68" spans="1:24">
      <c r="A68" s="62">
        <v>46539</v>
      </c>
      <c r="B68" s="25">
        <f>'Art. 9º-A'!J69</f>
        <v>0</v>
      </c>
      <c r="C68" s="25">
        <f>'Art. 9º-A'!K69</f>
        <v>132237539.56257112</v>
      </c>
      <c r="D68" s="25">
        <f>'Art. 9º-A'!I69</f>
        <v>132237539.56257112</v>
      </c>
      <c r="E68" s="26">
        <f>'9496'!T68</f>
        <v>0</v>
      </c>
      <c r="F68" s="26">
        <f>'9496'!U68</f>
        <v>144260496.11970291</v>
      </c>
      <c r="G68" s="26">
        <f>'9496'!V68</f>
        <v>144260496.11970291</v>
      </c>
      <c r="H68" s="45"/>
      <c r="I68" s="45"/>
      <c r="J68" s="45"/>
      <c r="K68" s="27">
        <f>'Fluxo dív. garantidas - RRF'!J68</f>
        <v>10104708.049999999</v>
      </c>
      <c r="L68" s="27">
        <f>'Fluxo dív. garantidas - RRF'!I68</f>
        <v>26917292.328664005</v>
      </c>
      <c r="M68" s="27">
        <f>'Fluxo dív. garantidas - RRF'!K68</f>
        <v>37022000.378664002</v>
      </c>
      <c r="N68" s="63">
        <f>'Contratos fora RRF'!AS68</f>
        <v>423646.57459190098</v>
      </c>
      <c r="O68" s="63">
        <f>'Contratos fora RRF'!AR68</f>
        <v>1420740.0556452351</v>
      </c>
      <c r="P68" s="28">
        <f>'Contratos fora RRF'!AT68</f>
        <v>1844386.630237136</v>
      </c>
      <c r="Q68" s="30"/>
      <c r="R68" s="30"/>
      <c r="S68" s="30"/>
      <c r="T68" s="64">
        <f t="shared" ref="T68:T122" si="13">B68+E68+K68+N68+Q68+H68</f>
        <v>10528354.6245919</v>
      </c>
      <c r="U68" s="64">
        <f t="shared" ref="U68:U122" si="14">R68+O68+L68+F68+C68+I68</f>
        <v>304836068.06658328</v>
      </c>
      <c r="V68" s="64">
        <f t="shared" ref="V68:V122" si="15">IFERROR(T68+U68,"")</f>
        <v>315364422.69117516</v>
      </c>
      <c r="X68">
        <f t="shared" si="12"/>
        <v>2027</v>
      </c>
    </row>
    <row r="69" spans="1:24">
      <c r="A69" s="62">
        <v>46569</v>
      </c>
      <c r="B69" s="25">
        <f>'Art. 9º-A'!J70</f>
        <v>154060364.5347299</v>
      </c>
      <c r="C69" s="25">
        <f>'Art. 9º-A'!K70</f>
        <v>89895843.558676839</v>
      </c>
      <c r="D69" s="25">
        <f>'Art. 9º-A'!I70</f>
        <v>243956208.09340674</v>
      </c>
      <c r="E69" s="26">
        <f>'9496'!T69</f>
        <v>214568412.53719005</v>
      </c>
      <c r="F69" s="26">
        <f>'9496'!U69</f>
        <v>0</v>
      </c>
      <c r="G69" s="26">
        <f>'9496'!V69</f>
        <v>214568412.53719005</v>
      </c>
      <c r="H69" s="45"/>
      <c r="I69" s="45"/>
      <c r="J69" s="45"/>
      <c r="K69" s="27">
        <f>'Fluxo dív. garantidas - RRF'!J69</f>
        <v>9738894.6699999999</v>
      </c>
      <c r="L69" s="27">
        <f>'Fluxo dív. garantidas - RRF'!I69</f>
        <v>27050650.647079997</v>
      </c>
      <c r="M69" s="27">
        <f>'Fluxo dív. garantidas - RRF'!K69</f>
        <v>36789545.317079999</v>
      </c>
      <c r="N69" s="63">
        <f>'Contratos fora RRF'!AS69</f>
        <v>64763943.699714079</v>
      </c>
      <c r="O69" s="63">
        <f>'Contratos fora RRF'!AR69</f>
        <v>69148550.492929384</v>
      </c>
      <c r="P69" s="28">
        <f>'Contratos fora RRF'!AT69</f>
        <v>133912494.19264346</v>
      </c>
      <c r="Q69" s="30"/>
      <c r="R69" s="30"/>
      <c r="S69" s="30"/>
      <c r="T69" s="64">
        <f t="shared" si="13"/>
        <v>443131615.441634</v>
      </c>
      <c r="U69" s="64">
        <f t="shared" si="14"/>
        <v>186095044.69868621</v>
      </c>
      <c r="V69" s="64">
        <f t="shared" si="15"/>
        <v>629226660.14032018</v>
      </c>
      <c r="X69">
        <f t="shared" si="12"/>
        <v>2027</v>
      </c>
    </row>
    <row r="70" spans="1:24">
      <c r="A70" s="62">
        <v>46600</v>
      </c>
      <c r="B70" s="25">
        <f>'Art. 9º-A'!J71</f>
        <v>154810266.65055102</v>
      </c>
      <c r="C70" s="25">
        <f>'Art. 9º-A'!K71</f>
        <v>90811161.624750197</v>
      </c>
      <c r="D70" s="25">
        <f>'Art. 9º-A'!I71</f>
        <v>245621428.27530122</v>
      </c>
      <c r="E70" s="26">
        <f>'9496'!T70</f>
        <v>215097538.24250677</v>
      </c>
      <c r="F70" s="26">
        <f>'9496'!U70</f>
        <v>0</v>
      </c>
      <c r="G70" s="26">
        <f>'9496'!V70</f>
        <v>215097538.24250677</v>
      </c>
      <c r="H70" s="45"/>
      <c r="I70" s="45"/>
      <c r="J70" s="45"/>
      <c r="K70" s="27">
        <f>'Fluxo dív. garantidas - RRF'!J70</f>
        <v>9922615.4499999993</v>
      </c>
      <c r="L70" s="27">
        <f>'Fluxo dív. garantidas - RRF'!I70</f>
        <v>26939795.984791998</v>
      </c>
      <c r="M70" s="27">
        <f>'Fluxo dív. garantidas - RRF'!K70</f>
        <v>36862411.434791997</v>
      </c>
      <c r="N70" s="63">
        <f>'Contratos fora RRF'!AS70</f>
        <v>4565240.4467022829</v>
      </c>
      <c r="O70" s="63">
        <f>'Contratos fora RRF'!AR70</f>
        <v>8882497.3826498538</v>
      </c>
      <c r="P70" s="28">
        <f>'Contratos fora RRF'!AT70</f>
        <v>13447737.829352137</v>
      </c>
      <c r="Q70" s="30"/>
      <c r="R70" s="30"/>
      <c r="S70" s="30"/>
      <c r="T70" s="64">
        <f t="shared" si="13"/>
        <v>384395660.78976011</v>
      </c>
      <c r="U70" s="64">
        <f t="shared" si="14"/>
        <v>126633454.99219204</v>
      </c>
      <c r="V70" s="64">
        <f t="shared" si="15"/>
        <v>511029115.78195214</v>
      </c>
      <c r="X70">
        <f t="shared" si="12"/>
        <v>2027</v>
      </c>
    </row>
    <row r="71" spans="1:24">
      <c r="A71" s="62">
        <v>46631</v>
      </c>
      <c r="B71" s="25">
        <f>'Art. 9º-A'!J72</f>
        <v>155560564.9905999</v>
      </c>
      <c r="C71" s="25">
        <f>'Art. 9º-A'!K72</f>
        <v>91734826.051764011</v>
      </c>
      <c r="D71" s="25">
        <f>'Art. 9º-A'!I72</f>
        <v>247295391.04236391</v>
      </c>
      <c r="E71" s="26">
        <f>'9496'!T71</f>
        <v>215666908.64260277</v>
      </c>
      <c r="F71" s="26">
        <f>'9496'!U71</f>
        <v>0</v>
      </c>
      <c r="G71" s="26">
        <f>'9496'!V71</f>
        <v>215666908.64260277</v>
      </c>
      <c r="H71" s="45"/>
      <c r="I71" s="45"/>
      <c r="J71" s="45"/>
      <c r="K71" s="27">
        <f>'Fluxo dív. garantidas - RRF'!J71</f>
        <v>58282258.569999993</v>
      </c>
      <c r="L71" s="27">
        <f>'Fluxo dív. garantidas - RRF'!I71</f>
        <v>101933884.796168</v>
      </c>
      <c r="M71" s="27">
        <f>'Fluxo dív. garantidas - RRF'!K71</f>
        <v>160216143.36616799</v>
      </c>
      <c r="N71" s="63">
        <f>'Contratos fora RRF'!AS71</f>
        <v>423423.26107750204</v>
      </c>
      <c r="O71" s="63">
        <f>'Contratos fora RRF'!AR71</f>
        <v>1450900.5589304152</v>
      </c>
      <c r="P71" s="28">
        <f>'Contratos fora RRF'!AT71</f>
        <v>1874323.820007917</v>
      </c>
      <c r="Q71" s="30"/>
      <c r="R71" s="30"/>
      <c r="S71" s="30"/>
      <c r="T71" s="64">
        <f t="shared" si="13"/>
        <v>429933155.46428019</v>
      </c>
      <c r="U71" s="64">
        <f t="shared" si="14"/>
        <v>195119611.40686244</v>
      </c>
      <c r="V71" s="64">
        <f t="shared" si="15"/>
        <v>625052766.87114263</v>
      </c>
      <c r="X71">
        <f t="shared" si="12"/>
        <v>2027</v>
      </c>
    </row>
    <row r="72" spans="1:24">
      <c r="A72" s="62">
        <v>46661</v>
      </c>
      <c r="B72" s="25">
        <f>'Art. 9º-A'!J73</f>
        <v>156639925.92778066</v>
      </c>
      <c r="C72" s="25">
        <f>'Art. 9º-A'!K73</f>
        <v>92861771.713983983</v>
      </c>
      <c r="D72" s="25">
        <f>'Art. 9º-A'!I73</f>
        <v>249501697.64176464</v>
      </c>
      <c r="E72" s="26">
        <f>'9496'!T72</f>
        <v>216159707.34280401</v>
      </c>
      <c r="F72" s="26">
        <f>'9496'!U72</f>
        <v>0</v>
      </c>
      <c r="G72" s="26">
        <f>'9496'!V72</f>
        <v>216159707.34280401</v>
      </c>
      <c r="H72" s="45"/>
      <c r="I72" s="45"/>
      <c r="J72" s="45"/>
      <c r="K72" s="27">
        <f>'Fluxo dív. garantidas - RRF'!J72</f>
        <v>8916335.6500000004</v>
      </c>
      <c r="L72" s="27">
        <f>'Fluxo dív. garantidas - RRF'!I72</f>
        <v>45510027.132944003</v>
      </c>
      <c r="M72" s="27">
        <f>'Fluxo dív. garantidas - RRF'!K72</f>
        <v>54426362.782944001</v>
      </c>
      <c r="N72" s="63">
        <f>'Contratos fora RRF'!AS72</f>
        <v>7774657.1588195702</v>
      </c>
      <c r="O72" s="63">
        <f>'Contratos fora RRF'!AR72</f>
        <v>10373442.491011048</v>
      </c>
      <c r="P72" s="28">
        <f>'Contratos fora RRF'!AT72</f>
        <v>18148099.649830617</v>
      </c>
      <c r="Q72" s="30"/>
      <c r="R72" s="30"/>
      <c r="S72" s="30"/>
      <c r="T72" s="64">
        <f t="shared" si="13"/>
        <v>389490626.07940423</v>
      </c>
      <c r="U72" s="64">
        <f t="shared" si="14"/>
        <v>148745241.33793902</v>
      </c>
      <c r="V72" s="64">
        <f t="shared" si="15"/>
        <v>538235867.41734326</v>
      </c>
      <c r="X72">
        <f t="shared" si="12"/>
        <v>2027</v>
      </c>
    </row>
    <row r="73" spans="1:24">
      <c r="A73" s="62">
        <v>46692</v>
      </c>
      <c r="B73" s="25">
        <f>'Art. 9º-A'!J74</f>
        <v>157437545.75753728</v>
      </c>
      <c r="C73" s="25">
        <f>'Art. 9º-A'!K74</f>
        <v>93831166.430003941</v>
      </c>
      <c r="D73" s="25">
        <f>'Art. 9º-A'!I74</f>
        <v>251268712.18754122</v>
      </c>
      <c r="E73" s="26">
        <f>'9496'!T73</f>
        <v>216731889.34014362</v>
      </c>
      <c r="F73" s="26">
        <f>'9496'!U73</f>
        <v>0</v>
      </c>
      <c r="G73" s="26">
        <f>'9496'!V73</f>
        <v>216731889.34014362</v>
      </c>
      <c r="H73" s="45"/>
      <c r="I73" s="45"/>
      <c r="J73" s="45"/>
      <c r="K73" s="27">
        <f>'Fluxo dív. garantidas - RRF'!J73</f>
        <v>48419756.640000001</v>
      </c>
      <c r="L73" s="27">
        <f>'Fluxo dív. garantidas - RRF'!I73</f>
        <v>90558453.221844003</v>
      </c>
      <c r="M73" s="27">
        <f>'Fluxo dív. garantidas - RRF'!K73</f>
        <v>138978209.861844</v>
      </c>
      <c r="N73" s="63">
        <f>'Contratos fora RRF'!AS73</f>
        <v>2603900.055820887</v>
      </c>
      <c r="O73" s="63">
        <f>'Contratos fora RRF'!AR73</f>
        <v>13535816.33516923</v>
      </c>
      <c r="P73" s="28">
        <f>'Contratos fora RRF'!AT73</f>
        <v>16139716.390990118</v>
      </c>
      <c r="Q73" s="30"/>
      <c r="R73" s="30"/>
      <c r="S73" s="30"/>
      <c r="T73" s="64">
        <f t="shared" si="13"/>
        <v>425193091.79350179</v>
      </c>
      <c r="U73" s="64">
        <f t="shared" si="14"/>
        <v>197925435.98701715</v>
      </c>
      <c r="V73" s="64">
        <f t="shared" si="15"/>
        <v>623118527.78051901</v>
      </c>
      <c r="X73">
        <f t="shared" si="12"/>
        <v>2027</v>
      </c>
    </row>
    <row r="74" spans="1:24">
      <c r="A74" s="62">
        <v>46722</v>
      </c>
      <c r="B74" s="25">
        <f>'Art. 9º-A'!J75</f>
        <v>158460745.98567101</v>
      </c>
      <c r="C74" s="25">
        <f>'Art. 9º-A'!K75</f>
        <v>94944406.223543227</v>
      </c>
      <c r="D74" s="25">
        <f>'Art. 9º-A'!I75</f>
        <v>253405152.20921424</v>
      </c>
      <c r="E74" s="26">
        <f>'9496'!T74</f>
        <v>217227121.52032</v>
      </c>
      <c r="F74" s="26">
        <f>'9496'!U74</f>
        <v>0</v>
      </c>
      <c r="G74" s="26">
        <f>'9496'!V74</f>
        <v>217227121.52032</v>
      </c>
      <c r="H74" s="45"/>
      <c r="I74" s="45"/>
      <c r="J74" s="45"/>
      <c r="K74" s="27">
        <f>'Fluxo dív. garantidas - RRF'!J74</f>
        <v>8107521.8999999994</v>
      </c>
      <c r="L74" s="27">
        <f>'Fluxo dív. garantidas - RRF'!I74</f>
        <v>45775345.740144007</v>
      </c>
      <c r="M74" s="27">
        <f>'Fluxo dív. garantidas - RRF'!K74</f>
        <v>53882867.640144005</v>
      </c>
      <c r="N74" s="63">
        <f>'Contratos fora RRF'!AS74</f>
        <v>394277.635058243</v>
      </c>
      <c r="O74" s="63">
        <f>'Contratos fora RRF'!AR74</f>
        <v>1481523.7426366501</v>
      </c>
      <c r="P74" s="28">
        <f>'Contratos fora RRF'!AT74</f>
        <v>1875801.3776948932</v>
      </c>
      <c r="Q74" s="30"/>
      <c r="R74" s="30"/>
      <c r="S74" s="30"/>
      <c r="T74" s="64">
        <f t="shared" si="13"/>
        <v>384189667.04104918</v>
      </c>
      <c r="U74" s="64">
        <f t="shared" si="14"/>
        <v>142201275.70632389</v>
      </c>
      <c r="V74" s="64">
        <f t="shared" si="15"/>
        <v>526390942.7473731</v>
      </c>
      <c r="X74">
        <f t="shared" si="12"/>
        <v>2027</v>
      </c>
    </row>
    <row r="75" spans="1:24">
      <c r="A75" s="62">
        <v>46753</v>
      </c>
      <c r="B75" s="25">
        <f>'Art. 9º-A'!J76</f>
        <v>159257294.65279576</v>
      </c>
      <c r="C75" s="25">
        <f>'Art. 9º-A'!K76</f>
        <v>95931340.141724199</v>
      </c>
      <c r="D75" s="25">
        <f>'Art. 9º-A'!I76</f>
        <v>255188634.79451996</v>
      </c>
      <c r="E75" s="26">
        <f>'9496'!T75</f>
        <v>218469170.38324156</v>
      </c>
      <c r="F75" s="26">
        <f>'9496'!U75</f>
        <v>42838355.105322391</v>
      </c>
      <c r="G75" s="26">
        <f>'9496'!V75</f>
        <v>261307525.48856395</v>
      </c>
      <c r="H75" s="45"/>
      <c r="I75" s="45"/>
      <c r="J75" s="45"/>
      <c r="K75" s="27">
        <f>'Fluxo dív. garantidas - RRF'!J75</f>
        <v>8316869.4800000004</v>
      </c>
      <c r="L75" s="27">
        <f>'Fluxo dív. garantidas - RRF'!I75</f>
        <v>56536673.34834899</v>
      </c>
      <c r="M75" s="27">
        <f>'Fluxo dív. garantidas - RRF'!K75</f>
        <v>64853542.828348994</v>
      </c>
      <c r="N75" s="63">
        <f>'Contratos fora RRF'!AS75</f>
        <v>63928487.595985636</v>
      </c>
      <c r="O75" s="63">
        <f>'Contratos fora RRF'!AR75</f>
        <v>68944535.520079389</v>
      </c>
      <c r="P75" s="28">
        <f>'Contratos fora RRF'!AT75</f>
        <v>132873023.11606501</v>
      </c>
      <c r="Q75" s="30"/>
      <c r="R75" s="30"/>
      <c r="S75" s="30"/>
      <c r="T75" s="64">
        <f t="shared" si="13"/>
        <v>449971822.112023</v>
      </c>
      <c r="U75" s="64">
        <f t="shared" si="14"/>
        <v>264250904.11547497</v>
      </c>
      <c r="V75" s="64">
        <f t="shared" si="15"/>
        <v>714222726.22749794</v>
      </c>
      <c r="X75">
        <f t="shared" si="12"/>
        <v>2028</v>
      </c>
    </row>
    <row r="76" spans="1:24">
      <c r="A76" s="62">
        <v>46784</v>
      </c>
      <c r="B76" s="25">
        <f>'Art. 9º-A'!J77</f>
        <v>159873146.40852109</v>
      </c>
      <c r="C76" s="25">
        <f>'Art. 9º-A'!K77</f>
        <v>96817715.944196671</v>
      </c>
      <c r="D76" s="25">
        <f>'Art. 9º-A'!I77</f>
        <v>256690862.35271776</v>
      </c>
      <c r="E76" s="26">
        <f>'9496'!T76</f>
        <v>218420036.46439222</v>
      </c>
      <c r="F76" s="26">
        <f>'9496'!U76</f>
        <v>43525124.195551455</v>
      </c>
      <c r="G76" s="26">
        <f>'9496'!V76</f>
        <v>261945160.65994367</v>
      </c>
      <c r="H76" s="45"/>
      <c r="I76" s="45"/>
      <c r="J76" s="45"/>
      <c r="K76" s="27">
        <f>'Fluxo dív. garantidas - RRF'!J76</f>
        <v>7576475.4100000001</v>
      </c>
      <c r="L76" s="27">
        <f>'Fluxo dív. garantidas - RRF'!I76</f>
        <v>56839915.921866983</v>
      </c>
      <c r="M76" s="27">
        <f>'Fluxo dív. garantidas - RRF'!K76</f>
        <v>64416391.331866987</v>
      </c>
      <c r="N76" s="63">
        <f>'Contratos fora RRF'!AS76</f>
        <v>4377698.7271485757</v>
      </c>
      <c r="O76" s="63">
        <f>'Contratos fora RRF'!AR76</f>
        <v>8929211.4067226741</v>
      </c>
      <c r="P76" s="28">
        <f>'Contratos fora RRF'!AT76</f>
        <v>13306910.133871252</v>
      </c>
      <c r="Q76" s="30"/>
      <c r="R76" s="30"/>
      <c r="S76" s="30"/>
      <c r="T76" s="64">
        <f t="shared" si="13"/>
        <v>390247357.01006192</v>
      </c>
      <c r="U76" s="64">
        <f t="shared" si="14"/>
        <v>206111967.46833777</v>
      </c>
      <c r="V76" s="64">
        <f t="shared" si="15"/>
        <v>596359324.47839975</v>
      </c>
      <c r="X76">
        <f t="shared" si="12"/>
        <v>2028</v>
      </c>
    </row>
    <row r="77" spans="1:24">
      <c r="A77" s="62">
        <v>46813</v>
      </c>
      <c r="B77" s="25">
        <f>'Art. 9º-A'!J78</f>
        <v>160487900.72020364</v>
      </c>
      <c r="C77" s="25">
        <f>'Art. 9º-A'!K78</f>
        <v>97711215.616957188</v>
      </c>
      <c r="D77" s="25">
        <f>'Art. 9º-A'!I78</f>
        <v>258199116.33716083</v>
      </c>
      <c r="E77" s="26">
        <f>'9496'!T77</f>
        <v>218383857.60520357</v>
      </c>
      <c r="F77" s="26">
        <f>'9496'!U77</f>
        <v>44214025.650896579</v>
      </c>
      <c r="G77" s="26">
        <f>'9496'!V77</f>
        <v>262597883.25610015</v>
      </c>
      <c r="H77" s="45"/>
      <c r="I77" s="45"/>
      <c r="J77" s="45"/>
      <c r="K77" s="27">
        <f>'Fluxo dív. garantidas - RRF'!J77</f>
        <v>52015041.450000003</v>
      </c>
      <c r="L77" s="27">
        <f>'Fluxo dív. garantidas - RRF'!I77</f>
        <v>84175766.229924008</v>
      </c>
      <c r="M77" s="27">
        <f>'Fluxo dív. garantidas - RRF'!K77</f>
        <v>136190807.67992401</v>
      </c>
      <c r="N77" s="63">
        <f>'Contratos fora RRF'!AS77</f>
        <v>377629.99210548901</v>
      </c>
      <c r="O77" s="63">
        <f>'Contratos fora RRF'!AR77</f>
        <v>1512832.2322469349</v>
      </c>
      <c r="P77" s="28">
        <f>'Contratos fora RRF'!AT77</f>
        <v>1890462.224352424</v>
      </c>
      <c r="Q77" s="30"/>
      <c r="R77" s="30"/>
      <c r="S77" s="30"/>
      <c r="T77" s="64">
        <f t="shared" si="13"/>
        <v>431264429.76751268</v>
      </c>
      <c r="U77" s="64">
        <f t="shared" si="14"/>
        <v>227613839.7300247</v>
      </c>
      <c r="V77" s="64">
        <f t="shared" si="15"/>
        <v>658878269.49753737</v>
      </c>
      <c r="X77">
        <f t="shared" si="12"/>
        <v>2028</v>
      </c>
    </row>
    <row r="78" spans="1:24">
      <c r="A78" s="62">
        <v>46844</v>
      </c>
      <c r="B78" s="25">
        <f>'Art. 9º-A'!J79</f>
        <v>161221868.28685072</v>
      </c>
      <c r="C78" s="25">
        <f>'Art. 9º-A'!K79</f>
        <v>98685555.511425555</v>
      </c>
      <c r="D78" s="25">
        <f>'Art. 9º-A'!I79</f>
        <v>259907423.79827628</v>
      </c>
      <c r="E78" s="26">
        <f>'9496'!T78</f>
        <v>218393719.98925272</v>
      </c>
      <c r="F78" s="26">
        <f>'9496'!U78</f>
        <v>44899268.673796982</v>
      </c>
      <c r="G78" s="26">
        <f>'9496'!V78</f>
        <v>263292988.6630497</v>
      </c>
      <c r="H78" s="45"/>
      <c r="I78" s="45"/>
      <c r="J78" s="45"/>
      <c r="K78" s="27">
        <f>'Fluxo dív. garantidas - RRF'!J78</f>
        <v>7047078.1096219998</v>
      </c>
      <c r="L78" s="27">
        <f>'Fluxo dív. garantidas - RRF'!I78</f>
        <v>0</v>
      </c>
      <c r="M78" s="27">
        <f>'Fluxo dív. garantidas - RRF'!K78</f>
        <v>7047078.1096219998</v>
      </c>
      <c r="N78" s="63">
        <f>'Contratos fora RRF'!AS78</f>
        <v>7588496.9064620445</v>
      </c>
      <c r="O78" s="63">
        <f>'Contratos fora RRF'!AR78</f>
        <v>10453113.294690708</v>
      </c>
      <c r="P78" s="28">
        <f>'Contratos fora RRF'!AT78</f>
        <v>18041610.201152753</v>
      </c>
      <c r="Q78" s="30"/>
      <c r="R78" s="30"/>
      <c r="S78" s="30"/>
      <c r="T78" s="64">
        <f t="shared" si="13"/>
        <v>394251163.29218751</v>
      </c>
      <c r="U78" s="64">
        <f t="shared" si="14"/>
        <v>154037937.47991323</v>
      </c>
      <c r="V78" s="64">
        <f t="shared" si="15"/>
        <v>548289100.77210069</v>
      </c>
      <c r="X78">
        <f t="shared" si="12"/>
        <v>2028</v>
      </c>
    </row>
    <row r="79" spans="1:24">
      <c r="A79" s="62">
        <v>46874</v>
      </c>
      <c r="B79" s="25">
        <f>'Art. 9º-A'!J80</f>
        <v>161740262.26247567</v>
      </c>
      <c r="C79" s="25">
        <f>'Art. 9º-A'!K80</f>
        <v>99535969.286490202</v>
      </c>
      <c r="D79" s="25">
        <f>'Art. 9º-A'!I80</f>
        <v>261276231.54896587</v>
      </c>
      <c r="E79" s="26">
        <f>'9496'!T79</f>
        <v>218284562.77340972</v>
      </c>
      <c r="F79" s="26">
        <f>'9496'!U79</f>
        <v>45610050.141602814</v>
      </c>
      <c r="G79" s="26">
        <f>'9496'!V79</f>
        <v>263894612.91501254</v>
      </c>
      <c r="H79" s="45"/>
      <c r="I79" s="45"/>
      <c r="J79" s="45"/>
      <c r="K79" s="27">
        <f>'Fluxo dív. garantidas - RRF'!J79</f>
        <v>43637824.010000005</v>
      </c>
      <c r="L79" s="27">
        <f>'Fluxo dív. garantidas - RRF'!I79</f>
        <v>62915922.217606992</v>
      </c>
      <c r="M79" s="27">
        <f>'Fluxo dív. garantidas - RRF'!K79</f>
        <v>106553746.227607</v>
      </c>
      <c r="N79" s="63">
        <f>'Contratos fora RRF'!AS79</f>
        <v>2233377.8831279296</v>
      </c>
      <c r="O79" s="63">
        <f>'Contratos fora RRF'!AR79</f>
        <v>13646048.628607567</v>
      </c>
      <c r="P79" s="28">
        <f>'Contratos fora RRF'!AT79</f>
        <v>15879426.511735499</v>
      </c>
      <c r="Q79" s="30"/>
      <c r="R79" s="30"/>
      <c r="S79" s="30"/>
      <c r="T79" s="64">
        <f t="shared" si="13"/>
        <v>425896026.92901331</v>
      </c>
      <c r="U79" s="64">
        <f t="shared" si="14"/>
        <v>221707990.27430758</v>
      </c>
      <c r="V79" s="64">
        <f t="shared" si="15"/>
        <v>647604017.20332086</v>
      </c>
      <c r="X79">
        <f t="shared" si="12"/>
        <v>2028</v>
      </c>
    </row>
    <row r="80" spans="1:24">
      <c r="A80" s="62">
        <v>46905</v>
      </c>
      <c r="B80" s="25">
        <f>'Art. 9º-A'!J81</f>
        <v>162423994.64683911</v>
      </c>
      <c r="C80" s="25">
        <f>'Art. 9º-A'!K81</f>
        <v>100496084.67915696</v>
      </c>
      <c r="D80" s="25">
        <f>'Art. 9º-A'!I81</f>
        <v>262920079.32599607</v>
      </c>
      <c r="E80" s="26">
        <f>'9496'!T80</f>
        <v>218287543.37133363</v>
      </c>
      <c r="F80" s="26">
        <f>'9496'!U80</f>
        <v>46305607.437539965</v>
      </c>
      <c r="G80" s="26">
        <f>'9496'!V80</f>
        <v>264593150.80887359</v>
      </c>
      <c r="H80" s="45"/>
      <c r="I80" s="45"/>
      <c r="J80" s="45"/>
      <c r="K80" s="27">
        <f>'Fluxo dív. garantidas - RRF'!J80</f>
        <v>6967695.9407119993</v>
      </c>
      <c r="L80" s="27">
        <f>'Fluxo dív. garantidas - RRF'!I80</f>
        <v>0</v>
      </c>
      <c r="M80" s="27">
        <f>'Fluxo dív. garantidas - RRF'!K80</f>
        <v>6967695.9407119993</v>
      </c>
      <c r="N80" s="63">
        <f>'Contratos fora RRF'!AS80</f>
        <v>398956.34557925013</v>
      </c>
      <c r="O80" s="63">
        <f>'Contratos fora RRF'!AR80</f>
        <v>1544595.002904512</v>
      </c>
      <c r="P80" s="28">
        <f>'Contratos fora RRF'!AT80</f>
        <v>1943551.3484837622</v>
      </c>
      <c r="Q80" s="30"/>
      <c r="R80" s="30"/>
      <c r="S80" s="30"/>
      <c r="T80" s="64">
        <f t="shared" si="13"/>
        <v>388078190.30446398</v>
      </c>
      <c r="U80" s="64">
        <f t="shared" si="14"/>
        <v>148346287.11960143</v>
      </c>
      <c r="V80" s="64">
        <f t="shared" si="15"/>
        <v>536424477.42406541</v>
      </c>
      <c r="X80">
        <f t="shared" si="12"/>
        <v>2028</v>
      </c>
    </row>
    <row r="81" spans="1:24">
      <c r="A81" s="62">
        <v>46935</v>
      </c>
      <c r="B81" s="25">
        <f>'Art. 9º-A'!J82</f>
        <v>162941337.83265835</v>
      </c>
      <c r="C81" s="25">
        <f>'Art. 9º-A'!K82</f>
        <v>101361282.54175964</v>
      </c>
      <c r="D81" s="25">
        <f>'Art. 9º-A'!I82</f>
        <v>264302620.37441799</v>
      </c>
      <c r="E81" s="26">
        <f>'9496'!T81</f>
        <v>218171058.87615344</v>
      </c>
      <c r="F81" s="26">
        <f>'9496'!U81</f>
        <v>47026687.054064542</v>
      </c>
      <c r="G81" s="26">
        <f>'9496'!V81</f>
        <v>265197745.93021798</v>
      </c>
      <c r="H81" s="45"/>
      <c r="I81" s="45"/>
      <c r="J81" s="45"/>
      <c r="K81" s="27">
        <f>'Fluxo dív. garantidas - RRF'!J81</f>
        <v>6800954.4240529994</v>
      </c>
      <c r="L81" s="27">
        <f>'Fluxo dív. garantidas - RRF'!I81</f>
        <v>0</v>
      </c>
      <c r="M81" s="27">
        <f>'Fluxo dív. garantidas - RRF'!K81</f>
        <v>6800954.4240529994</v>
      </c>
      <c r="N81" s="63">
        <f>'Contratos fora RRF'!AS81</f>
        <v>62083628.005272239</v>
      </c>
      <c r="O81" s="63">
        <f>'Contratos fora RRF'!AR81</f>
        <v>69405773.486379057</v>
      </c>
      <c r="P81" s="28">
        <f>'Contratos fora RRF'!AT81</f>
        <v>131489401.49165128</v>
      </c>
      <c r="Q81" s="30"/>
      <c r="R81" s="30"/>
      <c r="S81" s="30"/>
      <c r="T81" s="64">
        <f t="shared" si="13"/>
        <v>449996979.13813698</v>
      </c>
      <c r="U81" s="64">
        <f t="shared" si="14"/>
        <v>217793743.08220324</v>
      </c>
      <c r="V81" s="64">
        <f t="shared" si="15"/>
        <v>667790722.22034025</v>
      </c>
      <c r="X81">
        <f t="shared" si="12"/>
        <v>2028</v>
      </c>
    </row>
    <row r="82" spans="1:24">
      <c r="A82" s="62">
        <v>46966</v>
      </c>
      <c r="B82" s="25">
        <f>'Art. 9º-A'!J83</f>
        <v>163457875.34576321</v>
      </c>
      <c r="C82" s="25">
        <f>'Art. 9º-A'!K83</f>
        <v>102233537.0256578</v>
      </c>
      <c r="D82" s="25">
        <f>'Art. 9º-A'!I83</f>
        <v>265691412.37142101</v>
      </c>
      <c r="E82" s="26">
        <f>'9496'!T82</f>
        <v>218108906.77811599</v>
      </c>
      <c r="F82" s="26">
        <f>'9496'!U82</f>
        <v>47742816.793566018</v>
      </c>
      <c r="G82" s="26">
        <f>'9496'!V82</f>
        <v>265851723.57168201</v>
      </c>
      <c r="H82" s="45"/>
      <c r="I82" s="45"/>
      <c r="J82" s="45"/>
      <c r="K82" s="27">
        <f>'Fluxo dív. garantidas - RRF'!J82</f>
        <v>6765362.3912069993</v>
      </c>
      <c r="L82" s="27">
        <f>'Fluxo dív. garantidas - RRF'!I82</f>
        <v>0</v>
      </c>
      <c r="M82" s="27">
        <f>'Fluxo dív. garantidas - RRF'!K82</f>
        <v>6765362.3912069993</v>
      </c>
      <c r="N82" s="63">
        <f>'Contratos fora RRF'!AS82</f>
        <v>4162132.9373299805</v>
      </c>
      <c r="O82" s="63">
        <f>'Contratos fora RRF'!AR82</f>
        <v>9037313.1219866034</v>
      </c>
      <c r="P82" s="28">
        <f>'Contratos fora RRF'!AT82</f>
        <v>13199446.059316583</v>
      </c>
      <c r="Q82" s="30"/>
      <c r="R82" s="30"/>
      <c r="S82" s="30"/>
      <c r="T82" s="64">
        <f t="shared" si="13"/>
        <v>392494277.45241618</v>
      </c>
      <c r="U82" s="64">
        <f t="shared" si="14"/>
        <v>159013666.94121042</v>
      </c>
      <c r="V82" s="64">
        <f t="shared" si="15"/>
        <v>551507944.39362657</v>
      </c>
      <c r="X82">
        <f t="shared" si="12"/>
        <v>2028</v>
      </c>
    </row>
    <row r="83" spans="1:24">
      <c r="A83" s="62">
        <v>46997</v>
      </c>
      <c r="B83" s="25">
        <f>'Art. 9º-A'!J84</f>
        <v>163973802.85081142</v>
      </c>
      <c r="C83" s="25">
        <f>'Art. 9º-A'!K84</f>
        <v>103113045.20036942</v>
      </c>
      <c r="D83" s="25">
        <f>'Art. 9º-A'!I84</f>
        <v>267086848.05118084</v>
      </c>
      <c r="E83" s="26">
        <f>'9496'!T83</f>
        <v>218101349.13618904</v>
      </c>
      <c r="F83" s="26">
        <f>'9496'!U83</f>
        <v>48454092.866921902</v>
      </c>
      <c r="G83" s="26">
        <f>'9496'!V83</f>
        <v>266555442.00311095</v>
      </c>
      <c r="H83" s="45"/>
      <c r="I83" s="45"/>
      <c r="J83" s="45"/>
      <c r="K83" s="27">
        <f>'Fluxo dív. garantidas - RRF'!J83</f>
        <v>49890998.469999999</v>
      </c>
      <c r="L83" s="27">
        <f>'Fluxo dív. garantidas - RRF'!I83</f>
        <v>65527558.189300999</v>
      </c>
      <c r="M83" s="27">
        <f>'Fluxo dív. garantidas - RRF'!K83</f>
        <v>115418556.659301</v>
      </c>
      <c r="N83" s="63">
        <f>'Contratos fora RRF'!AS83</f>
        <v>367575.23806563293</v>
      </c>
      <c r="O83" s="63">
        <f>'Contratos fora RRF'!AR83</f>
        <v>1577337.627962122</v>
      </c>
      <c r="P83" s="28">
        <f>'Contratos fora RRF'!AT83</f>
        <v>1944912.866027755</v>
      </c>
      <c r="Q83" s="30"/>
      <c r="R83" s="30"/>
      <c r="S83" s="30"/>
      <c r="T83" s="64">
        <f t="shared" si="13"/>
        <v>432333725.69506615</v>
      </c>
      <c r="U83" s="64">
        <f t="shared" si="14"/>
        <v>218672033.88455445</v>
      </c>
      <c r="V83" s="64">
        <f t="shared" si="15"/>
        <v>651005759.5796206</v>
      </c>
      <c r="X83">
        <f t="shared" si="12"/>
        <v>2028</v>
      </c>
    </row>
    <row r="84" spans="1:24">
      <c r="A84" s="62">
        <v>47027</v>
      </c>
      <c r="B84" s="25">
        <f>'Art. 9º-A'!J85</f>
        <v>164670218.09970778</v>
      </c>
      <c r="C84" s="25">
        <f>'Art. 9º-A'!K85</f>
        <v>104114384.99129128</v>
      </c>
      <c r="D84" s="25">
        <f>'Art. 9º-A'!I85</f>
        <v>268784603.09099907</v>
      </c>
      <c r="E84" s="26">
        <f>'9496'!T84</f>
        <v>217973657.14838353</v>
      </c>
      <c r="F84" s="26">
        <f>'9496'!U84</f>
        <v>49190863.809757859</v>
      </c>
      <c r="G84" s="26">
        <f>'9496'!V84</f>
        <v>267164520.95814139</v>
      </c>
      <c r="H84" s="45"/>
      <c r="I84" s="45"/>
      <c r="J84" s="45"/>
      <c r="K84" s="27">
        <f>'Fluxo dív. garantidas - RRF'!J84</f>
        <v>6776834.7781309998</v>
      </c>
      <c r="L84" s="27">
        <f>'Fluxo dív. garantidas - RRF'!I84</f>
        <v>0</v>
      </c>
      <c r="M84" s="27">
        <f>'Fluxo dív. garantidas - RRF'!K84</f>
        <v>6776834.7781309998</v>
      </c>
      <c r="N84" s="63">
        <f>'Contratos fora RRF'!AS84</f>
        <v>7377049.0999797154</v>
      </c>
      <c r="O84" s="63">
        <f>'Contratos fora RRF'!AR84</f>
        <v>10570860.003204936</v>
      </c>
      <c r="P84" s="28">
        <f>'Contratos fora RRF'!AT84</f>
        <v>17947909.103184652</v>
      </c>
      <c r="Q84" s="30"/>
      <c r="R84" s="30"/>
      <c r="S84" s="30"/>
      <c r="T84" s="64">
        <f t="shared" si="13"/>
        <v>396797759.12620205</v>
      </c>
      <c r="U84" s="64">
        <f t="shared" si="14"/>
        <v>163876108.80425408</v>
      </c>
      <c r="V84" s="64">
        <f t="shared" si="15"/>
        <v>560673867.93045616</v>
      </c>
      <c r="X84">
        <f t="shared" si="12"/>
        <v>2028</v>
      </c>
    </row>
    <row r="85" spans="1:24">
      <c r="A85" s="62">
        <v>47058</v>
      </c>
      <c r="B85" s="25">
        <f>'Art. 9º-A'!J86</f>
        <v>165185057.8908951</v>
      </c>
      <c r="C85" s="25">
        <f>'Art. 9º-A'!K86</f>
        <v>105009341.23924521</v>
      </c>
      <c r="D85" s="25">
        <f>'Art. 9º-A'!I86</f>
        <v>270194399.1301403</v>
      </c>
      <c r="E85" s="26">
        <f>'9496'!T85</f>
        <v>217958928.10184699</v>
      </c>
      <c r="F85" s="26">
        <f>'9496'!U85</f>
        <v>49912786.306448728</v>
      </c>
      <c r="G85" s="26">
        <f>'9496'!V85</f>
        <v>267871714.40829572</v>
      </c>
      <c r="H85" s="45"/>
      <c r="I85" s="45"/>
      <c r="J85" s="45"/>
      <c r="K85" s="27">
        <f>'Fluxo dív. garantidas - RRF'!J85</f>
        <v>42111723.649999991</v>
      </c>
      <c r="L85" s="27">
        <f>'Fluxo dív. garantidas - RRF'!I85</f>
        <v>63868670.88478902</v>
      </c>
      <c r="M85" s="27">
        <f>'Fluxo dív. garantidas - RRF'!K85</f>
        <v>105980394.53478901</v>
      </c>
      <c r="N85" s="63">
        <f>'Contratos fora RRF'!AS85</f>
        <v>1994968.7698127353</v>
      </c>
      <c r="O85" s="63">
        <f>'Contratos fora RRF'!AR85</f>
        <v>13782680.732840223</v>
      </c>
      <c r="P85" s="28">
        <f>'Contratos fora RRF'!AT85</f>
        <v>15777649.50265296</v>
      </c>
      <c r="Q85" s="30"/>
      <c r="R85" s="30"/>
      <c r="S85" s="30"/>
      <c r="T85" s="64">
        <f t="shared" si="13"/>
        <v>427250678.4125548</v>
      </c>
      <c r="U85" s="64">
        <f t="shared" si="14"/>
        <v>232573479.16332316</v>
      </c>
      <c r="V85" s="64">
        <f t="shared" si="15"/>
        <v>659824157.5758779</v>
      </c>
      <c r="X85">
        <f t="shared" si="12"/>
        <v>2028</v>
      </c>
    </row>
    <row r="86" spans="1:24">
      <c r="A86" s="62">
        <v>47088</v>
      </c>
      <c r="B86" s="25">
        <f>'Art. 9º-A'!J87</f>
        <v>165864589.4913094</v>
      </c>
      <c r="C86" s="25">
        <f>'Art. 9º-A'!K87</f>
        <v>106017449.03688174</v>
      </c>
      <c r="D86" s="25">
        <f>'Art. 9º-A'!I87</f>
        <v>271882038.52819115</v>
      </c>
      <c r="E86" s="26">
        <f>'9496'!T86</f>
        <v>217823617.88995939</v>
      </c>
      <c r="F86" s="26">
        <f>'9496'!U86</f>
        <v>50660183.154677153</v>
      </c>
      <c r="G86" s="26">
        <f>'9496'!V86</f>
        <v>268483801.04463655</v>
      </c>
      <c r="H86" s="45"/>
      <c r="I86" s="45"/>
      <c r="J86" s="45"/>
      <c r="K86" s="27">
        <f>'Fluxo dív. garantidas - RRF'!J86</f>
        <v>6639077.6239510002</v>
      </c>
      <c r="L86" s="27">
        <f>'Fluxo dív. garantidas - RRF'!I86</f>
        <v>0</v>
      </c>
      <c r="M86" s="27">
        <f>'Fluxo dív. garantidas - RRF'!K86</f>
        <v>6639077.6239510002</v>
      </c>
      <c r="N86" s="63">
        <f>'Contratos fora RRF'!AS86</f>
        <v>325499.23147690302</v>
      </c>
      <c r="O86" s="63">
        <f>'Contratos fora RRF'!AR86</f>
        <v>1610433.4132907391</v>
      </c>
      <c r="P86" s="28">
        <f>'Contratos fora RRF'!AT86</f>
        <v>1935932.644767642</v>
      </c>
      <c r="Q86" s="30"/>
      <c r="R86" s="30"/>
      <c r="S86" s="30"/>
      <c r="T86" s="64">
        <f t="shared" si="13"/>
        <v>390652784.23669672</v>
      </c>
      <c r="U86" s="64">
        <f t="shared" si="14"/>
        <v>158288065.60484964</v>
      </c>
      <c r="V86" s="64">
        <f t="shared" si="15"/>
        <v>548940849.8415463</v>
      </c>
      <c r="X86">
        <f t="shared" si="12"/>
        <v>2028</v>
      </c>
    </row>
    <row r="87" spans="1:24">
      <c r="A87" s="62">
        <v>47119</v>
      </c>
      <c r="B87" s="25">
        <f>'Art. 9º-A'!J88</f>
        <v>166377985.14336008</v>
      </c>
      <c r="C87" s="25">
        <f>'Art. 9º-A'!K88</f>
        <v>106927907.84212607</v>
      </c>
      <c r="D87" s="25">
        <f>'Art. 9º-A'!I88</f>
        <v>273305892.98548615</v>
      </c>
      <c r="E87" s="26">
        <f>'9496'!T87</f>
        <v>217742978.04073128</v>
      </c>
      <c r="F87" s="26">
        <f>'9496'!U87</f>
        <v>96253822.762979895</v>
      </c>
      <c r="G87" s="26">
        <f>'9496'!V87</f>
        <v>313996800.80371118</v>
      </c>
      <c r="H87" s="45"/>
      <c r="I87" s="45"/>
      <c r="J87" s="45"/>
      <c r="K87" s="27">
        <f>'Fluxo dív. garantidas - RRF'!J87</f>
        <v>7284526.8599999994</v>
      </c>
      <c r="L87" s="27">
        <f>'Fluxo dív. garantidas - RRF'!I87</f>
        <v>699644.24376800004</v>
      </c>
      <c r="M87" s="27">
        <f>'Fluxo dív. garantidas - RRF'!K87</f>
        <v>7984171.1037679994</v>
      </c>
      <c r="N87" s="63">
        <f>'Contratos fora RRF'!AS87</f>
        <v>61563205.459410042</v>
      </c>
      <c r="O87" s="63">
        <f>'Contratos fora RRF'!AR87</f>
        <v>69803592.194263473</v>
      </c>
      <c r="P87" s="28">
        <f>'Contratos fora RRF'!AT87</f>
        <v>131366797.65367351</v>
      </c>
      <c r="Q87" s="30"/>
      <c r="R87" s="30"/>
      <c r="S87" s="30"/>
      <c r="T87" s="64">
        <f t="shared" si="13"/>
        <v>452968695.50350142</v>
      </c>
      <c r="U87" s="64">
        <f t="shared" si="14"/>
        <v>273684967.04313743</v>
      </c>
      <c r="V87" s="64">
        <f t="shared" si="15"/>
        <v>726653662.54663885</v>
      </c>
      <c r="X87">
        <f t="shared" si="12"/>
        <v>2029</v>
      </c>
    </row>
    <row r="88" spans="1:24">
      <c r="A88" s="62">
        <v>47150</v>
      </c>
      <c r="B88" s="25">
        <f>'Art. 9º-A'!J89</f>
        <v>166737688.7960861</v>
      </c>
      <c r="C88" s="25">
        <f>'Art. 9º-A'!K89</f>
        <v>107747102.60423031</v>
      </c>
      <c r="D88" s="25">
        <f>'Art. 9º-A'!I89</f>
        <v>274484791.40031642</v>
      </c>
      <c r="E88" s="26">
        <f>'9496'!T88</f>
        <v>217712785.38491213</v>
      </c>
      <c r="F88" s="26">
        <f>'9496'!U88</f>
        <v>97110834.82093066</v>
      </c>
      <c r="G88" s="26">
        <f>'9496'!V88</f>
        <v>314823620.20584279</v>
      </c>
      <c r="H88" s="45"/>
      <c r="I88" s="45"/>
      <c r="J88" s="45"/>
      <c r="K88" s="27">
        <f>'Fluxo dív. garantidas - RRF'!J88</f>
        <v>7264069.0299999993</v>
      </c>
      <c r="L88" s="27">
        <f>'Fluxo dív. garantidas - RRF'!I88</f>
        <v>704189.97359399963</v>
      </c>
      <c r="M88" s="27">
        <f>'Fluxo dív. garantidas - RRF'!K88</f>
        <v>7968259.003593999</v>
      </c>
      <c r="N88" s="63">
        <f>'Contratos fora RRF'!AS88</f>
        <v>4037439.6812413265</v>
      </c>
      <c r="O88" s="63">
        <f>'Contratos fora RRF'!AR88</f>
        <v>9132760.2850689124</v>
      </c>
      <c r="P88" s="28">
        <f>'Contratos fora RRF'!AT88</f>
        <v>13170199.966310238</v>
      </c>
      <c r="Q88" s="30"/>
      <c r="R88" s="30"/>
      <c r="S88" s="30"/>
      <c r="T88" s="64">
        <f t="shared" si="13"/>
        <v>395751982.89223951</v>
      </c>
      <c r="U88" s="64">
        <f t="shared" si="14"/>
        <v>214694887.68382388</v>
      </c>
      <c r="V88" s="64">
        <f t="shared" si="15"/>
        <v>610446870.57606339</v>
      </c>
      <c r="X88">
        <f t="shared" si="12"/>
        <v>2029</v>
      </c>
    </row>
    <row r="89" spans="1:24">
      <c r="A89" s="62">
        <v>47178</v>
      </c>
      <c r="B89" s="25">
        <f>'Art. 9º-A'!J90</f>
        <v>167096264.56722552</v>
      </c>
      <c r="C89" s="25">
        <f>'Art. 9º-A'!K90</f>
        <v>108572614.2885676</v>
      </c>
      <c r="D89" s="25">
        <f>'Art. 9º-A'!I90</f>
        <v>275668878.85579312</v>
      </c>
      <c r="E89" s="26">
        <f>'9496'!T89</f>
        <v>217570307.99840379</v>
      </c>
      <c r="F89" s="26">
        <f>'9496'!U89</f>
        <v>97977034.490400493</v>
      </c>
      <c r="G89" s="26">
        <f>'9496'!V89</f>
        <v>315547342.48880428</v>
      </c>
      <c r="H89" s="45"/>
      <c r="I89" s="45"/>
      <c r="J89" s="45"/>
      <c r="K89" s="27">
        <f>'Fluxo dív. garantidas - RRF'!J89</f>
        <v>45873928.059999995</v>
      </c>
      <c r="L89" s="27">
        <f>'Fluxo dív. garantidas - RRF'!I89</f>
        <v>90594559.297127992</v>
      </c>
      <c r="M89" s="27">
        <f>'Fluxo dív. garantidas - RRF'!K89</f>
        <v>136468487.35712799</v>
      </c>
      <c r="N89" s="63">
        <f>'Contratos fora RRF'!AS89</f>
        <v>295557.37102097803</v>
      </c>
      <c r="O89" s="63">
        <f>'Contratos fora RRF'!AR89</f>
        <v>1644153.609715035</v>
      </c>
      <c r="P89" s="28">
        <f>'Contratos fora RRF'!AT89</f>
        <v>1939710.980736013</v>
      </c>
      <c r="Q89" s="30"/>
      <c r="R89" s="30"/>
      <c r="S89" s="30"/>
      <c r="T89" s="64">
        <f t="shared" si="13"/>
        <v>430836057.99665028</v>
      </c>
      <c r="U89" s="64">
        <f t="shared" si="14"/>
        <v>298788361.6858111</v>
      </c>
      <c r="V89" s="64">
        <f t="shared" si="15"/>
        <v>729624419.68246138</v>
      </c>
      <c r="X89">
        <f t="shared" si="12"/>
        <v>2029</v>
      </c>
    </row>
    <row r="90" spans="1:24">
      <c r="A90" s="62">
        <v>47209</v>
      </c>
      <c r="B90" s="25">
        <f>'Art. 9º-A'!J91</f>
        <v>167576070.97409305</v>
      </c>
      <c r="C90" s="25">
        <f>'Art. 9º-A'!K91</f>
        <v>109484450.66929445</v>
      </c>
      <c r="D90" s="25">
        <f>'Art. 9º-A'!I91</f>
        <v>277060521.6433875</v>
      </c>
      <c r="E90" s="26">
        <f>'9496'!T90</f>
        <v>217537128.52655017</v>
      </c>
      <c r="F90" s="26">
        <f>'9496'!U90</f>
        <v>98845478.364209056</v>
      </c>
      <c r="G90" s="26">
        <f>'9496'!V90</f>
        <v>316382606.89075923</v>
      </c>
      <c r="H90" s="45"/>
      <c r="I90" s="45"/>
      <c r="J90" s="45"/>
      <c r="K90" s="27">
        <f>'Fluxo dív. garantidas - RRF'!J90</f>
        <v>7312115.3299999991</v>
      </c>
      <c r="L90" s="27">
        <f>'Fluxo dív. garantidas - RRF'!I90</f>
        <v>693514.08573400043</v>
      </c>
      <c r="M90" s="27">
        <f>'Fluxo dív. garantidas - RRF'!K90</f>
        <v>8005629.4157339996</v>
      </c>
      <c r="N90" s="63">
        <f>'Contratos fora RRF'!AS90</f>
        <v>7118810.7594918814</v>
      </c>
      <c r="O90" s="63">
        <f>'Contratos fora RRF'!AR90</f>
        <v>10655608.132468466</v>
      </c>
      <c r="P90" s="28">
        <f>'Contratos fora RRF'!AT90</f>
        <v>17774418.891960345</v>
      </c>
      <c r="Q90" s="30"/>
      <c r="R90" s="30"/>
      <c r="S90" s="30"/>
      <c r="T90" s="64">
        <f t="shared" si="13"/>
        <v>399544125.5901351</v>
      </c>
      <c r="U90" s="64">
        <f t="shared" si="14"/>
        <v>219679051.25170597</v>
      </c>
      <c r="V90" s="64">
        <f t="shared" si="15"/>
        <v>619223176.8418411</v>
      </c>
      <c r="X90">
        <f t="shared" si="12"/>
        <v>2029</v>
      </c>
    </row>
    <row r="91" spans="1:24">
      <c r="A91" s="62">
        <v>47239</v>
      </c>
      <c r="B91" s="25">
        <f>'Art. 9º-A'!J92</f>
        <v>167932425.05144382</v>
      </c>
      <c r="C91" s="25">
        <f>'Art. 9º-A'!K92</f>
        <v>110323258.57193321</v>
      </c>
      <c r="D91" s="25">
        <f>'Art. 9º-A'!I92</f>
        <v>278255683.62337703</v>
      </c>
      <c r="E91" s="26">
        <f>'9496'!T91</f>
        <v>217382248.68744135</v>
      </c>
      <c r="F91" s="26">
        <f>'9496'!U91</f>
        <v>99723292.187132835</v>
      </c>
      <c r="G91" s="26">
        <f>'9496'!V91</f>
        <v>317105540.87457418</v>
      </c>
      <c r="H91" s="45"/>
      <c r="I91" s="45"/>
      <c r="J91" s="45"/>
      <c r="K91" s="27">
        <f>'Fluxo dív. garantidas - RRF'!J91</f>
        <v>38585335.530000001</v>
      </c>
      <c r="L91" s="27">
        <f>'Fluxo dív. garantidas - RRF'!I91</f>
        <v>82399334.817218006</v>
      </c>
      <c r="M91" s="27">
        <f>'Fluxo dív. garantidas - RRF'!K91</f>
        <v>120984670.34721801</v>
      </c>
      <c r="N91" s="63">
        <f>'Contratos fora RRF'!AS91</f>
        <v>1637162.5002334765</v>
      </c>
      <c r="O91" s="63">
        <f>'Contratos fora RRF'!AR91</f>
        <v>13862327.719513601</v>
      </c>
      <c r="P91" s="28">
        <f>'Contratos fora RRF'!AT91</f>
        <v>15499490.219747076</v>
      </c>
      <c r="Q91" s="30"/>
      <c r="R91" s="30"/>
      <c r="S91" s="30"/>
      <c r="T91" s="64">
        <f t="shared" si="13"/>
        <v>425537171.76911861</v>
      </c>
      <c r="U91" s="64">
        <f t="shared" si="14"/>
        <v>306308213.29579765</v>
      </c>
      <c r="V91" s="64">
        <f t="shared" si="15"/>
        <v>731845385.06491625</v>
      </c>
      <c r="X91">
        <f t="shared" si="12"/>
        <v>2029</v>
      </c>
    </row>
    <row r="92" spans="1:24">
      <c r="A92" s="62">
        <v>47270</v>
      </c>
      <c r="B92" s="25">
        <f>'Art. 9º-A'!J93</f>
        <v>168395183.324476</v>
      </c>
      <c r="C92" s="25">
        <f>'Art. 9º-A'!K93</f>
        <v>111239621.66790968</v>
      </c>
      <c r="D92" s="25">
        <f>'Art. 9º-A'!I93</f>
        <v>279634804.99238569</v>
      </c>
      <c r="E92" s="26">
        <f>'9496'!T92</f>
        <v>217341476.16514337</v>
      </c>
      <c r="F92" s="26">
        <f>'9496'!U92</f>
        <v>100603453.71478933</v>
      </c>
      <c r="G92" s="26">
        <f>'9496'!V92</f>
        <v>317944929.8799327</v>
      </c>
      <c r="H92" s="45"/>
      <c r="I92" s="45"/>
      <c r="J92" s="45"/>
      <c r="K92" s="27">
        <f>'Fluxo dív. garantidas - RRF'!J92</f>
        <v>7183698.9199999999</v>
      </c>
      <c r="L92" s="27">
        <f>'Fluxo dív. garantidas - RRF'!I92</f>
        <v>722048.21203599963</v>
      </c>
      <c r="M92" s="27">
        <f>'Fluxo dív. garantidas - RRF'!K92</f>
        <v>7905747.1320359996</v>
      </c>
      <c r="N92" s="63">
        <f>'Contratos fora RRF'!AS92</f>
        <v>305741.65220727189</v>
      </c>
      <c r="O92" s="63">
        <f>'Contratos fora RRF'!AR92</f>
        <v>1678772.8667561579</v>
      </c>
      <c r="P92" s="28">
        <f>'Contratos fora RRF'!AT92</f>
        <v>1984514.5189634298</v>
      </c>
      <c r="Q92" s="30"/>
      <c r="R92" s="30"/>
      <c r="S92" s="30"/>
      <c r="T92" s="64">
        <f t="shared" si="13"/>
        <v>393226100.06182665</v>
      </c>
      <c r="U92" s="64">
        <f t="shared" si="14"/>
        <v>214243896.46149117</v>
      </c>
      <c r="V92" s="64">
        <f t="shared" si="15"/>
        <v>607469996.52331781</v>
      </c>
      <c r="X92">
        <f t="shared" si="12"/>
        <v>2029</v>
      </c>
    </row>
    <row r="93" spans="1:24">
      <c r="A93" s="62">
        <v>47300</v>
      </c>
      <c r="B93" s="25">
        <f>'Art. 9º-A'!J94</f>
        <v>168749085.2441825</v>
      </c>
      <c r="C93" s="25">
        <f>'Art. 9º-A'!K94</f>
        <v>112091803.78085807</v>
      </c>
      <c r="D93" s="25">
        <f>'Art. 9º-A'!I94</f>
        <v>280840889.02504057</v>
      </c>
      <c r="E93" s="26">
        <f>'9496'!T93</f>
        <v>217178554.77982524</v>
      </c>
      <c r="F93" s="26">
        <f>'9496'!U93</f>
        <v>101492878.99060479</v>
      </c>
      <c r="G93" s="26">
        <f>'9496'!V93</f>
        <v>318671433.77043003</v>
      </c>
      <c r="H93" s="45"/>
      <c r="I93" s="45"/>
      <c r="J93" s="45"/>
      <c r="K93" s="27">
        <f>'Fluxo dív. garantidas - RRF'!J93</f>
        <v>7019486.9100000001</v>
      </c>
      <c r="L93" s="27">
        <f>'Fluxo dív. garantidas - RRF'!I93</f>
        <v>758536.120658</v>
      </c>
      <c r="M93" s="27">
        <f>'Fluxo dív. garantidas - RRF'!K93</f>
        <v>7778023.0306580001</v>
      </c>
      <c r="N93" s="63">
        <f>'Contratos fora RRF'!AS93</f>
        <v>58852180.089517422</v>
      </c>
      <c r="O93" s="63">
        <f>'Contratos fora RRF'!AR93</f>
        <v>69872406.544680715</v>
      </c>
      <c r="P93" s="28">
        <f>'Contratos fora RRF'!AT93</f>
        <v>128724586.63419813</v>
      </c>
      <c r="Q93" s="30"/>
      <c r="R93" s="30"/>
      <c r="S93" s="30"/>
      <c r="T93" s="64">
        <f t="shared" si="13"/>
        <v>451799307.02352518</v>
      </c>
      <c r="U93" s="64">
        <f t="shared" si="14"/>
        <v>284215625.43680155</v>
      </c>
      <c r="V93" s="64">
        <f t="shared" si="15"/>
        <v>736014932.46032667</v>
      </c>
      <c r="X93">
        <f t="shared" si="12"/>
        <v>2029</v>
      </c>
    </row>
    <row r="94" spans="1:24">
      <c r="A94" s="62">
        <v>47331</v>
      </c>
      <c r="B94" s="25">
        <f>'Art. 9º-A'!J95</f>
        <v>169101637.41218573</v>
      </c>
      <c r="C94" s="25">
        <f>'Art. 9º-A'!K95</f>
        <v>112950498.71179605</v>
      </c>
      <c r="D94" s="25">
        <f>'Art. 9º-A'!I95</f>
        <v>282052136.12398177</v>
      </c>
      <c r="E94" s="26">
        <f>'9496'!T94</f>
        <v>217070767.3176963</v>
      </c>
      <c r="F94" s="26">
        <f>'9496'!U94</f>
        <v>102386510.2084116</v>
      </c>
      <c r="G94" s="26">
        <f>'9496'!V94</f>
        <v>319457277.52610791</v>
      </c>
      <c r="H94" s="45"/>
      <c r="I94" s="45"/>
      <c r="J94" s="45"/>
      <c r="K94" s="27">
        <f>'Fluxo dív. garantidas - RRF'!J94</f>
        <v>7057288.1300000008</v>
      </c>
      <c r="L94" s="27">
        <f>'Fluxo dív. garantidas - RRF'!I94</f>
        <v>750136.68957399949</v>
      </c>
      <c r="M94" s="27">
        <f>'Fluxo dív. garantidas - RRF'!K94</f>
        <v>7807424.8195740003</v>
      </c>
      <c r="N94" s="63">
        <f>'Contratos fora RRF'!AS94</f>
        <v>3747474.3860925529</v>
      </c>
      <c r="O94" s="63">
        <f>'Contratos fora RRF'!AR94</f>
        <v>9202610.1453139987</v>
      </c>
      <c r="P94" s="28">
        <f>'Contratos fora RRF'!AT94</f>
        <v>12950084.53140655</v>
      </c>
      <c r="Q94" s="30"/>
      <c r="R94" s="30"/>
      <c r="S94" s="30"/>
      <c r="T94" s="64">
        <f t="shared" si="13"/>
        <v>396977167.24597454</v>
      </c>
      <c r="U94" s="64">
        <f t="shared" si="14"/>
        <v>225289755.75509566</v>
      </c>
      <c r="V94" s="64">
        <f t="shared" si="15"/>
        <v>622266923.00107026</v>
      </c>
      <c r="X94">
        <f t="shared" si="12"/>
        <v>2029</v>
      </c>
    </row>
    <row r="95" spans="1:24">
      <c r="A95" s="62">
        <v>47362</v>
      </c>
      <c r="B95" s="25">
        <f>'Art. 9º-A'!J96</f>
        <v>169452966.20305634</v>
      </c>
      <c r="C95" s="25">
        <f>'Art. 9º-A'!K96</f>
        <v>113815859.61663121</v>
      </c>
      <c r="D95" s="25">
        <f>'Art. 9º-A'!I96</f>
        <v>283268825.81968755</v>
      </c>
      <c r="E95" s="26">
        <f>'9496'!T95</f>
        <v>217018372.14523339</v>
      </c>
      <c r="F95" s="26">
        <f>'9496'!U95</f>
        <v>103284519.51204872</v>
      </c>
      <c r="G95" s="26">
        <f>'9496'!V95</f>
        <v>320302891.65728211</v>
      </c>
      <c r="H95" s="45"/>
      <c r="I95" s="45"/>
      <c r="J95" s="45"/>
      <c r="K95" s="27">
        <f>'Fluxo dív. garantidas - RRF'!J95</f>
        <v>44321117.879999995</v>
      </c>
      <c r="L95" s="27">
        <f>'Fluxo dív. garantidas - RRF'!I95</f>
        <v>90939593.719123989</v>
      </c>
      <c r="M95" s="27">
        <f>'Fluxo dív. garantidas - RRF'!K95</f>
        <v>135260711.59912398</v>
      </c>
      <c r="N95" s="63">
        <f>'Contratos fora RRF'!AS95</f>
        <v>301247.50015399995</v>
      </c>
      <c r="O95" s="63">
        <f>'Contratos fora RRF'!AR95</f>
        <v>1714249.348938473</v>
      </c>
      <c r="P95" s="28">
        <f>'Contratos fora RRF'!AT95</f>
        <v>2015496.849092473</v>
      </c>
      <c r="Q95" s="30"/>
      <c r="R95" s="30"/>
      <c r="S95" s="30"/>
      <c r="T95" s="64">
        <f t="shared" si="13"/>
        <v>431093703.72844374</v>
      </c>
      <c r="U95" s="64">
        <f t="shared" si="14"/>
        <v>309754222.19674242</v>
      </c>
      <c r="V95" s="64">
        <f t="shared" si="15"/>
        <v>740847925.92518616</v>
      </c>
      <c r="X95">
        <f t="shared" si="12"/>
        <v>2029</v>
      </c>
    </row>
    <row r="96" spans="1:24">
      <c r="A96" s="62">
        <v>47392</v>
      </c>
      <c r="B96" s="25">
        <f>'Art. 9º-A'!J97</f>
        <v>169924388.64976594</v>
      </c>
      <c r="C96" s="25">
        <f>'Art. 9º-A'!K97</f>
        <v>114769896.81880644</v>
      </c>
      <c r="D96" s="25">
        <f>'Art. 9º-A'!I97</f>
        <v>284694285.46857238</v>
      </c>
      <c r="E96" s="26">
        <f>'9496'!T96</f>
        <v>216843154.54949516</v>
      </c>
      <c r="F96" s="26">
        <f>'9496'!U96</f>
        <v>104191628.93891156</v>
      </c>
      <c r="G96" s="26">
        <f>'9496'!V96</f>
        <v>321034783.48840672</v>
      </c>
      <c r="H96" s="45"/>
      <c r="I96" s="45"/>
      <c r="J96" s="45"/>
      <c r="K96" s="27">
        <f>'Fluxo dív. garantidas - RRF'!J96</f>
        <v>6704012.9800000004</v>
      </c>
      <c r="L96" s="27">
        <f>'Fluxo dív. garantidas - RRF'!I96</f>
        <v>828634.42790399957</v>
      </c>
      <c r="M96" s="27">
        <f>'Fluxo dív. garantidas - RRF'!K96</f>
        <v>7532647.407904</v>
      </c>
      <c r="N96" s="63">
        <f>'Contratos fora RRF'!AS96</f>
        <v>6848379.920167001</v>
      </c>
      <c r="O96" s="63">
        <f>'Contratos fora RRF'!AR96</f>
        <v>10726313.944142712</v>
      </c>
      <c r="P96" s="28">
        <f>'Contratos fora RRF'!AT96</f>
        <v>17574693.864309713</v>
      </c>
      <c r="Q96" s="30"/>
      <c r="R96" s="30"/>
      <c r="S96" s="30"/>
      <c r="T96" s="64">
        <f t="shared" si="13"/>
        <v>400319936.09942812</v>
      </c>
      <c r="U96" s="64">
        <f t="shared" si="14"/>
        <v>230516474.12976471</v>
      </c>
      <c r="V96" s="64">
        <f t="shared" si="15"/>
        <v>630836410.22919285</v>
      </c>
      <c r="X96">
        <f t="shared" si="12"/>
        <v>2029</v>
      </c>
    </row>
    <row r="97" spans="1:24">
      <c r="A97" s="62">
        <v>47423</v>
      </c>
      <c r="B97" s="25">
        <f>'Art. 9º-A'!J98</f>
        <v>170272907.82504368</v>
      </c>
      <c r="C97" s="25">
        <f>'Art. 9º-A'!K98</f>
        <v>115649014.93452162</v>
      </c>
      <c r="D97" s="25">
        <f>'Art. 9º-A'!I98</f>
        <v>285921922.75956529</v>
      </c>
      <c r="E97" s="26">
        <f>'9496'!T97</f>
        <v>216782853.19001099</v>
      </c>
      <c r="F97" s="26">
        <f>'9496'!U97</f>
        <v>105101720.14077631</v>
      </c>
      <c r="G97" s="26">
        <f>'9496'!V97</f>
        <v>321884573.3307873</v>
      </c>
      <c r="H97" s="45"/>
      <c r="I97" s="45"/>
      <c r="J97" s="45"/>
      <c r="K97" s="27">
        <f>'Fluxo dív. garantidas - RRF'!J97</f>
        <v>36728727.019999996</v>
      </c>
      <c r="L97" s="27">
        <f>'Fluxo dív. garantidas - RRF'!I97</f>
        <v>82811873.228140026</v>
      </c>
      <c r="M97" s="27">
        <f>'Fluxo dív. garantidas - RRF'!K97</f>
        <v>119540600.24814002</v>
      </c>
      <c r="N97" s="63">
        <f>'Contratos fora RRF'!AS97</f>
        <v>1365456.1950226421</v>
      </c>
      <c r="O97" s="63">
        <f>'Contratos fora RRF'!AR97</f>
        <v>13933405.646388628</v>
      </c>
      <c r="P97" s="28">
        <f>'Contratos fora RRF'!AT97</f>
        <v>15298861.84141127</v>
      </c>
      <c r="Q97" s="30"/>
      <c r="R97" s="30"/>
      <c r="S97" s="30"/>
      <c r="T97" s="64">
        <f t="shared" si="13"/>
        <v>425149944.23007733</v>
      </c>
      <c r="U97" s="64">
        <f t="shared" si="14"/>
        <v>317496013.9498266</v>
      </c>
      <c r="V97" s="64">
        <f t="shared" si="15"/>
        <v>742645958.17990398</v>
      </c>
      <c r="X97">
        <f t="shared" si="12"/>
        <v>2029</v>
      </c>
    </row>
    <row r="98" spans="1:24">
      <c r="A98" s="62">
        <v>47453</v>
      </c>
      <c r="B98" s="25">
        <f>'Art. 9º-A'!J99</f>
        <v>170726763.5123522</v>
      </c>
      <c r="C98" s="25">
        <f>'Art. 9º-A'!K99</f>
        <v>116607796.3083643</v>
      </c>
      <c r="D98" s="25">
        <f>'Art. 9º-A'!I99</f>
        <v>287334559.8207165</v>
      </c>
      <c r="E98" s="26">
        <f>'9496'!T98</f>
        <v>216599279.84981072</v>
      </c>
      <c r="F98" s="26">
        <f>'9496'!U98</f>
        <v>106020799.45336062</v>
      </c>
      <c r="G98" s="26">
        <f>'9496'!V98</f>
        <v>322620079.30317134</v>
      </c>
      <c r="H98" s="45"/>
      <c r="I98" s="45"/>
      <c r="J98" s="45"/>
      <c r="K98" s="27">
        <f>'Fluxo dív. garantidas - RRF'!J98</f>
        <v>6921711.6100000003</v>
      </c>
      <c r="L98" s="27">
        <f>'Fluxo dív. garantidas - RRF'!I98</f>
        <v>780261.79231800046</v>
      </c>
      <c r="M98" s="27">
        <f>'Fluxo dív. garantidas - RRF'!K98</f>
        <v>7701973.4023180008</v>
      </c>
      <c r="N98" s="63">
        <f>'Contratos fora RRF'!AS98</f>
        <v>259541.42007771292</v>
      </c>
      <c r="O98" s="63">
        <f>'Contratos fora RRF'!AR98</f>
        <v>1750223.035975964</v>
      </c>
      <c r="P98" s="28">
        <f>'Contratos fora RRF'!AT98</f>
        <v>2009764.456053677</v>
      </c>
      <c r="Q98" s="30"/>
      <c r="R98" s="30"/>
      <c r="S98" s="30"/>
      <c r="T98" s="64">
        <f t="shared" si="13"/>
        <v>394507296.3922407</v>
      </c>
      <c r="U98" s="64">
        <f t="shared" si="14"/>
        <v>225159080.59001887</v>
      </c>
      <c r="V98" s="64">
        <f t="shared" si="15"/>
        <v>619666376.98225951</v>
      </c>
      <c r="X98">
        <f t="shared" si="12"/>
        <v>2029</v>
      </c>
    </row>
    <row r="99" spans="1:24">
      <c r="A99" s="62">
        <v>47484</v>
      </c>
      <c r="B99" s="25">
        <f>'Art. 9º-A'!J100</f>
        <v>171072791.32251137</v>
      </c>
      <c r="C99" s="25">
        <f>'Art. 9º-A'!K100</f>
        <v>117501130.786394</v>
      </c>
      <c r="D99" s="25">
        <f>'Art. 9º-A'!I100</f>
        <v>288573922.10890538</v>
      </c>
      <c r="E99" s="26">
        <f>'9496'!T99</f>
        <v>216471164.20420596</v>
      </c>
      <c r="F99" s="26">
        <f>'9496'!U99</f>
        <v>153140793.29928038</v>
      </c>
      <c r="G99" s="26">
        <f>'9496'!V99</f>
        <v>369611957.50348634</v>
      </c>
      <c r="H99" s="45"/>
      <c r="I99" s="45"/>
      <c r="J99" s="45"/>
      <c r="K99" s="27">
        <f>'Fluxo dív. garantidas - RRF'!J99</f>
        <v>6882136.1099999994</v>
      </c>
      <c r="L99" s="27">
        <f>'Fluxo dív. garantidas - RRF'!I99</f>
        <v>1884954.5617079996</v>
      </c>
      <c r="M99" s="27">
        <f>'Fluxo dív. garantidas - RRF'!K99</f>
        <v>8767090.671707999</v>
      </c>
      <c r="N99" s="63">
        <f>'Contratos fora RRF'!AS99</f>
        <v>58071492.034988753</v>
      </c>
      <c r="O99" s="63">
        <f>'Contratos fora RRF'!AR99</f>
        <v>70001138.174533397</v>
      </c>
      <c r="P99" s="28">
        <f>'Contratos fora RRF'!AT99</f>
        <v>128072630.20952216</v>
      </c>
      <c r="Q99" s="30"/>
      <c r="R99" s="30"/>
      <c r="S99" s="30"/>
      <c r="T99" s="64">
        <f t="shared" si="13"/>
        <v>452497583.67170608</v>
      </c>
      <c r="U99" s="64">
        <f t="shared" si="14"/>
        <v>342528016.82191575</v>
      </c>
      <c r="V99" s="64">
        <f t="shared" si="15"/>
        <v>795025600.49362183</v>
      </c>
      <c r="X99">
        <f t="shared" ref="X99:X122" si="16">YEAR(A99)</f>
        <v>2030</v>
      </c>
    </row>
    <row r="100" spans="1:24">
      <c r="A100" s="62">
        <v>47515</v>
      </c>
      <c r="B100" s="25">
        <f>'Art. 9º-A'!J101</f>
        <v>171259718.27119085</v>
      </c>
      <c r="C100" s="25">
        <f>'Art. 9º-A'!K101</f>
        <v>118292449.79566559</v>
      </c>
      <c r="D100" s="25">
        <f>'Art. 9º-A'!I101</f>
        <v>289552168.06685644</v>
      </c>
      <c r="E100" s="26">
        <f>'9496'!T100</f>
        <v>216394190.53986287</v>
      </c>
      <c r="F100" s="26">
        <f>'9496'!U100</f>
        <v>154191032.73238772</v>
      </c>
      <c r="G100" s="26">
        <f>'9496'!V100</f>
        <v>370585223.27225059</v>
      </c>
      <c r="H100" s="45"/>
      <c r="I100" s="45"/>
      <c r="J100" s="45"/>
      <c r="K100" s="27">
        <f>'Fluxo dív. garantidas - RRF'!J100</f>
        <v>7034428.4299999997</v>
      </c>
      <c r="L100" s="27">
        <f>'Fluxo dív. garantidas - RRF'!I100</f>
        <v>1868190.3535660002</v>
      </c>
      <c r="M100" s="27">
        <f>'Fluxo dív. garantidas - RRF'!K100</f>
        <v>8902618.7835659999</v>
      </c>
      <c r="N100" s="63">
        <f>'Contratos fora RRF'!AS100</f>
        <v>3593144.3855813397</v>
      </c>
      <c r="O100" s="63">
        <f>'Contratos fora RRF'!AR100</f>
        <v>9287123.7162283771</v>
      </c>
      <c r="P100" s="28">
        <f>'Contratos fora RRF'!AT100</f>
        <v>12880268.101809716</v>
      </c>
      <c r="Q100" s="30"/>
      <c r="R100" s="30"/>
      <c r="S100" s="30"/>
      <c r="T100" s="64">
        <f t="shared" si="13"/>
        <v>398281481.62663507</v>
      </c>
      <c r="U100" s="64">
        <f t="shared" si="14"/>
        <v>283638796.5978477</v>
      </c>
      <c r="V100" s="64">
        <f t="shared" si="15"/>
        <v>681920278.22448277</v>
      </c>
      <c r="X100">
        <f t="shared" si="16"/>
        <v>2030</v>
      </c>
    </row>
    <row r="101" spans="1:24">
      <c r="A101" s="62">
        <v>47543</v>
      </c>
      <c r="B101" s="25">
        <f>'Art. 9º-A'!J102</f>
        <v>171444898.28620231</v>
      </c>
      <c r="C101" s="25">
        <f>'Art. 9º-A'!K102</f>
        <v>119089282.81110591</v>
      </c>
      <c r="D101" s="25">
        <f>'Art. 9º-A'!I102</f>
        <v>290534181.09730822</v>
      </c>
      <c r="E101" s="26">
        <f>'9496'!T101</f>
        <v>216202414.36652055</v>
      </c>
      <c r="F101" s="26">
        <f>'9496'!U101</f>
        <v>155234716.97934607</v>
      </c>
      <c r="G101" s="26">
        <f>'9496'!V101</f>
        <v>371437131.34586662</v>
      </c>
      <c r="H101" s="45"/>
      <c r="I101" s="45"/>
      <c r="J101" s="45"/>
      <c r="K101" s="27">
        <f>'Fluxo dív. garantidas - RRF'!J101</f>
        <v>39955734.18</v>
      </c>
      <c r="L101" s="27">
        <f>'Fluxo dív. garantidas - RRF'!I101</f>
        <v>111026865.603351</v>
      </c>
      <c r="M101" s="27">
        <f>'Fluxo dív. garantidas - RRF'!K101</f>
        <v>150982599.783351</v>
      </c>
      <c r="N101" s="63">
        <f>'Contratos fora RRF'!AS101</f>
        <v>212059.49421783793</v>
      </c>
      <c r="O101" s="63">
        <f>'Contratos fora RRF'!AR101</f>
        <v>1786706.605163221</v>
      </c>
      <c r="P101" s="28">
        <f>'Contratos fora RRF'!AT101</f>
        <v>1998766.0993810589</v>
      </c>
      <c r="Q101" s="30"/>
      <c r="R101" s="30"/>
      <c r="S101" s="30"/>
      <c r="T101" s="64">
        <f t="shared" si="13"/>
        <v>427815106.32694066</v>
      </c>
      <c r="U101" s="64">
        <f t="shared" si="14"/>
        <v>387137571.99896622</v>
      </c>
      <c r="V101" s="64">
        <f t="shared" si="15"/>
        <v>814952678.32590687</v>
      </c>
      <c r="X101">
        <f t="shared" si="16"/>
        <v>2030</v>
      </c>
    </row>
    <row r="102" spans="1:24">
      <c r="A102" s="62">
        <v>47574</v>
      </c>
      <c r="B102" s="25">
        <f>'Art. 9º-A'!J103</f>
        <v>171687446.43950805</v>
      </c>
      <c r="C102" s="25">
        <f>'Art. 9º-A'!K103</f>
        <v>119932981.15961191</v>
      </c>
      <c r="D102" s="25">
        <f>'Art. 9º-A'!I103</f>
        <v>291620427.59911996</v>
      </c>
      <c r="E102" s="26">
        <f>'9496'!T102</f>
        <v>216121783.33155328</v>
      </c>
      <c r="F102" s="26">
        <f>'9496'!U102</f>
        <v>156298554.56243527</v>
      </c>
      <c r="G102" s="26">
        <f>'9496'!V102</f>
        <v>372420337.89398855</v>
      </c>
      <c r="H102" s="45"/>
      <c r="I102" s="45"/>
      <c r="J102" s="45"/>
      <c r="K102" s="27">
        <f>'Fluxo dív. garantidas - RRF'!J102</f>
        <v>7003450.5</v>
      </c>
      <c r="L102" s="27">
        <f>'Fluxo dív. garantidas - RRF'!I102</f>
        <v>1871942.929920001</v>
      </c>
      <c r="M102" s="27">
        <f>'Fluxo dív. garantidas - RRF'!K102</f>
        <v>8875393.429920001</v>
      </c>
      <c r="N102" s="63">
        <f>'Contratos fora RRF'!AS102</f>
        <v>6591949.7589809811</v>
      </c>
      <c r="O102" s="63">
        <f>'Contratos fora RRF'!AR102</f>
        <v>10829106.239077736</v>
      </c>
      <c r="P102" s="28">
        <f>'Contratos fora RRF'!AT102</f>
        <v>17421055.998058718</v>
      </c>
      <c r="Q102" s="30"/>
      <c r="R102" s="30"/>
      <c r="S102" s="30"/>
      <c r="T102" s="64">
        <f t="shared" si="13"/>
        <v>401404630.03004229</v>
      </c>
      <c r="U102" s="64">
        <f t="shared" si="14"/>
        <v>288932584.89104491</v>
      </c>
      <c r="V102" s="64">
        <f t="shared" si="15"/>
        <v>690337214.92108727</v>
      </c>
      <c r="X102">
        <f t="shared" si="16"/>
        <v>2030</v>
      </c>
    </row>
    <row r="103" spans="1:24">
      <c r="A103" s="62">
        <v>47604</v>
      </c>
      <c r="B103" s="25">
        <f>'Art. 9º-A'!J104</f>
        <v>171868950.53005421</v>
      </c>
      <c r="C103" s="25">
        <f>'Art. 9º-A'!K104</f>
        <v>120741118.20798749</v>
      </c>
      <c r="D103" s="25">
        <f>'Art. 9º-A'!I104</f>
        <v>292610068.7380417</v>
      </c>
      <c r="E103" s="26">
        <f>'9496'!T103</f>
        <v>215916754.75116006</v>
      </c>
      <c r="F103" s="26">
        <f>'9496'!U103</f>
        <v>157354563.29364428</v>
      </c>
      <c r="G103" s="26">
        <f>'9496'!V103</f>
        <v>373271318.04480433</v>
      </c>
      <c r="H103" s="45"/>
      <c r="I103" s="45"/>
      <c r="J103" s="45"/>
      <c r="K103" s="27">
        <f>'Fluxo dív. garantidas - RRF'!J103</f>
        <v>33362899.909999996</v>
      </c>
      <c r="L103" s="27">
        <f>'Fluxo dív. garantidas - RRF'!I103</f>
        <v>100683785.59040201</v>
      </c>
      <c r="M103" s="27">
        <f>'Fluxo dív. garantidas - RRF'!K103</f>
        <v>134046685.500402</v>
      </c>
      <c r="N103" s="63">
        <f>'Contratos fora RRF'!AS103</f>
        <v>1015479.7634811933</v>
      </c>
      <c r="O103" s="63">
        <f>'Contratos fora RRF'!AR103</f>
        <v>14057718.038446337</v>
      </c>
      <c r="P103" s="28">
        <f>'Contratos fora RRF'!AT103</f>
        <v>15073197.801927529</v>
      </c>
      <c r="Q103" s="30"/>
      <c r="R103" s="30"/>
      <c r="S103" s="30"/>
      <c r="T103" s="64">
        <f t="shared" si="13"/>
        <v>422164084.9546954</v>
      </c>
      <c r="U103" s="64">
        <f t="shared" si="14"/>
        <v>392837185.13048011</v>
      </c>
      <c r="V103" s="64">
        <f t="shared" si="15"/>
        <v>815001270.08517551</v>
      </c>
      <c r="X103">
        <f t="shared" si="16"/>
        <v>2030</v>
      </c>
    </row>
    <row r="104" spans="1:24">
      <c r="A104" s="62">
        <v>47635</v>
      </c>
      <c r="B104" s="25">
        <f>'Art. 9º-A'!J105</f>
        <v>172100733.30704868</v>
      </c>
      <c r="C104" s="25">
        <f>'Art. 9º-A'!K105</f>
        <v>121591697.79022837</v>
      </c>
      <c r="D104" s="25">
        <f>'Art. 9º-A'!I105</f>
        <v>293692431.09727705</v>
      </c>
      <c r="E104" s="26">
        <f>'9496'!T104</f>
        <v>215827761.73787248</v>
      </c>
      <c r="F104" s="26">
        <f>'9496'!U104</f>
        <v>158431618.00878155</v>
      </c>
      <c r="G104" s="26">
        <f>'9496'!V104</f>
        <v>374259379.74665403</v>
      </c>
      <c r="H104" s="45"/>
      <c r="I104" s="45"/>
      <c r="J104" s="45"/>
      <c r="K104" s="27">
        <f>'Fluxo dív. garantidas - RRF'!J104</f>
        <v>7134981.6099999994</v>
      </c>
      <c r="L104" s="27">
        <f>'Fluxo dív. garantidas - RRF'!I104</f>
        <v>1857640.7697080001</v>
      </c>
      <c r="M104" s="27">
        <f>'Fluxo dív. garantidas - RRF'!K104</f>
        <v>8992622.3797079995</v>
      </c>
      <c r="N104" s="63">
        <f>'Contratos fora RRF'!AS104</f>
        <v>223180.79272723896</v>
      </c>
      <c r="O104" s="63">
        <f>'Contratos fora RRF'!AR104</f>
        <v>1824047.9547925191</v>
      </c>
      <c r="P104" s="28">
        <f>'Contratos fora RRF'!AT104</f>
        <v>2047228.7475197581</v>
      </c>
      <c r="Q104" s="30"/>
      <c r="R104" s="30"/>
      <c r="S104" s="30"/>
      <c r="T104" s="64">
        <f t="shared" si="13"/>
        <v>395286657.44764841</v>
      </c>
      <c r="U104" s="64">
        <f t="shared" si="14"/>
        <v>283705004.52351046</v>
      </c>
      <c r="V104" s="64">
        <f t="shared" si="15"/>
        <v>678991661.97115886</v>
      </c>
      <c r="X104">
        <f t="shared" si="16"/>
        <v>2030</v>
      </c>
    </row>
    <row r="105" spans="1:24">
      <c r="A105" s="62">
        <v>47665</v>
      </c>
      <c r="B105" s="25">
        <f>'Art. 9º-A'!J106</f>
        <v>172278529.04196596</v>
      </c>
      <c r="C105" s="25">
        <f>'Art. 9º-A'!K106</f>
        <v>122411322.12869501</v>
      </c>
      <c r="D105" s="25">
        <f>'Art. 9º-A'!I106</f>
        <v>294689851.17066097</v>
      </c>
      <c r="E105" s="26">
        <f>'9496'!T105</f>
        <v>215613920.33633825</v>
      </c>
      <c r="F105" s="26">
        <f>'9496'!U105</f>
        <v>159500641.77017847</v>
      </c>
      <c r="G105" s="26">
        <f>'9496'!V105</f>
        <v>375114562.10651672</v>
      </c>
      <c r="H105" s="45"/>
      <c r="I105" s="45"/>
      <c r="J105" s="45"/>
      <c r="K105" s="27">
        <f>'Fluxo dív. garantidas - RRF'!J105</f>
        <v>6571220.459999999</v>
      </c>
      <c r="L105" s="27">
        <f>'Fluxo dív. garantidas - RRF'!I105</f>
        <v>1920430.0931940004</v>
      </c>
      <c r="M105" s="27">
        <f>'Fluxo dív. garantidas - RRF'!K105</f>
        <v>8491650.5531939995</v>
      </c>
      <c r="N105" s="63">
        <f>'Contratos fora RRF'!AS105</f>
        <v>55691983.711650409</v>
      </c>
      <c r="O105" s="63">
        <f>'Contratos fora RRF'!AR105</f>
        <v>70416505.520554081</v>
      </c>
      <c r="P105" s="28">
        <f>'Contratos fora RRF'!AT105</f>
        <v>126108489.23220448</v>
      </c>
      <c r="Q105" s="30"/>
      <c r="R105" s="30"/>
      <c r="S105" s="30"/>
      <c r="T105" s="64">
        <f t="shared" si="13"/>
        <v>450155653.54995465</v>
      </c>
      <c r="U105" s="64">
        <f t="shared" si="14"/>
        <v>354248899.51262152</v>
      </c>
      <c r="V105" s="64">
        <f t="shared" si="15"/>
        <v>804404553.06257617</v>
      </c>
      <c r="X105">
        <f t="shared" si="16"/>
        <v>2030</v>
      </c>
    </row>
    <row r="106" spans="1:24">
      <c r="A106" s="62">
        <v>47696</v>
      </c>
      <c r="B106" s="25">
        <f>'Art. 9º-A'!J107</f>
        <v>172454200.27042508</v>
      </c>
      <c r="C106" s="25">
        <f>'Art. 9º-A'!K107</f>
        <v>123236480.69868457</v>
      </c>
      <c r="D106" s="25">
        <f>'Art. 9º-A'!I107</f>
        <v>295690680.96910965</v>
      </c>
      <c r="E106" s="26">
        <f>'9496'!T106</f>
        <v>215455978.82492378</v>
      </c>
      <c r="F106" s="26">
        <f>'9496'!U106</f>
        <v>160583615.7917476</v>
      </c>
      <c r="G106" s="26">
        <f>'9496'!V106</f>
        <v>376039594.61667138</v>
      </c>
      <c r="H106" s="45"/>
      <c r="I106" s="45"/>
      <c r="J106" s="45"/>
      <c r="K106" s="27">
        <f>'Fluxo dív. garantidas - RRF'!J106</f>
        <v>6942240.5200000005</v>
      </c>
      <c r="L106" s="27">
        <f>'Fluxo dív. garantidas - RRF'!I106</f>
        <v>1879365.2331379997</v>
      </c>
      <c r="M106" s="27">
        <f>'Fluxo dív. garantidas - RRF'!K106</f>
        <v>8821605.7531380001</v>
      </c>
      <c r="N106" s="63">
        <f>'Contratos fora RRF'!AS106</f>
        <v>3329003.6318186554</v>
      </c>
      <c r="O106" s="63">
        <f>'Contratos fora RRF'!AR106</f>
        <v>9399837.905999789</v>
      </c>
      <c r="P106" s="28">
        <f>'Contratos fora RRF'!AT106</f>
        <v>12728841.537818445</v>
      </c>
      <c r="Q106" s="30"/>
      <c r="R106" s="30"/>
      <c r="S106" s="30"/>
      <c r="T106" s="64">
        <f t="shared" si="13"/>
        <v>398181423.24716747</v>
      </c>
      <c r="U106" s="64">
        <f t="shared" si="14"/>
        <v>295099299.62956995</v>
      </c>
      <c r="V106" s="64">
        <f t="shared" si="15"/>
        <v>693280722.87673736</v>
      </c>
      <c r="X106">
        <f t="shared" si="16"/>
        <v>2030</v>
      </c>
    </row>
    <row r="107" spans="1:24">
      <c r="A107" s="62">
        <v>47727</v>
      </c>
      <c r="B107" s="25">
        <f>'Art. 9º-A'!J108</f>
        <v>172628070.38948885</v>
      </c>
      <c r="C107" s="25">
        <f>'Art. 9º-A'!K108</f>
        <v>124067461.82552704</v>
      </c>
      <c r="D107" s="25">
        <f>'Art. 9º-A'!I108</f>
        <v>296695532.21501589</v>
      </c>
      <c r="E107" s="26">
        <f>'9496'!T107</f>
        <v>215354190.93546674</v>
      </c>
      <c r="F107" s="26">
        <f>'9496'!U107</f>
        <v>161680793.10401365</v>
      </c>
      <c r="G107" s="26">
        <f>'9496'!V107</f>
        <v>377034984.03948039</v>
      </c>
      <c r="H107" s="45"/>
      <c r="I107" s="45"/>
      <c r="J107" s="45"/>
      <c r="K107" s="27">
        <f>'Fluxo dív. garantidas - RRF'!J107</f>
        <v>38440319.089999996</v>
      </c>
      <c r="L107" s="27">
        <f>'Fluxo dív. garantidas - RRF'!I107</f>
        <v>111758834.713732</v>
      </c>
      <c r="M107" s="27">
        <f>'Fluxo dív. garantidas - RRF'!K107</f>
        <v>150199153.80373201</v>
      </c>
      <c r="N107" s="63">
        <f>'Contratos fora RRF'!AS107</f>
        <v>188879.28955463105</v>
      </c>
      <c r="O107" s="63">
        <f>'Contratos fora RRF'!AR107</f>
        <v>1862677.6070914781</v>
      </c>
      <c r="P107" s="28">
        <f>'Contratos fora RRF'!AT107</f>
        <v>2051556.8966461092</v>
      </c>
      <c r="Q107" s="30"/>
      <c r="R107" s="30"/>
      <c r="S107" s="30"/>
      <c r="T107" s="64">
        <f t="shared" si="13"/>
        <v>426611459.70451021</v>
      </c>
      <c r="U107" s="64">
        <f t="shared" si="14"/>
        <v>399369767.25036418</v>
      </c>
      <c r="V107" s="64">
        <f t="shared" si="15"/>
        <v>825981226.9548744</v>
      </c>
      <c r="X107">
        <f t="shared" si="16"/>
        <v>2030</v>
      </c>
    </row>
    <row r="108" spans="1:24">
      <c r="A108" s="62">
        <v>47757</v>
      </c>
      <c r="B108" s="25">
        <f>'Art. 9º-A'!J109</f>
        <v>172858879.67078748</v>
      </c>
      <c r="C108" s="25">
        <f>'Art. 9º-A'!K109</f>
        <v>124946785.20487067</v>
      </c>
      <c r="D108" s="25">
        <f>'Art. 9º-A'!I109</f>
        <v>297805664.87565815</v>
      </c>
      <c r="E108" s="26">
        <f>'9496'!T108</f>
        <v>215126877.79547855</v>
      </c>
      <c r="F108" s="26">
        <f>'9496'!U108</f>
        <v>162769630.85727921</v>
      </c>
      <c r="G108" s="26">
        <f>'9496'!V108</f>
        <v>377896508.65275776</v>
      </c>
      <c r="H108" s="45"/>
      <c r="I108" s="45"/>
      <c r="J108" s="45"/>
      <c r="K108" s="27">
        <f>'Fluxo dív. garantidas - RRF'!J108</f>
        <v>6609226.5599999996</v>
      </c>
      <c r="L108" s="27">
        <f>'Fluxo dív. garantidas - RRF'!I108</f>
        <v>1916674.0213139998</v>
      </c>
      <c r="M108" s="27">
        <f>'Fluxo dív. garantidas - RRF'!K108</f>
        <v>8525900.5813139994</v>
      </c>
      <c r="N108" s="63">
        <f>'Contratos fora RRF'!AS108</f>
        <v>6377284.7321111588</v>
      </c>
      <c r="O108" s="63">
        <f>'Contratos fora RRF'!AR108</f>
        <v>10950861.221434977</v>
      </c>
      <c r="P108" s="28">
        <f>'Contratos fora RRF'!AT108</f>
        <v>17328145.953546137</v>
      </c>
      <c r="Q108" s="30"/>
      <c r="R108" s="30"/>
      <c r="S108" s="30"/>
      <c r="T108" s="64">
        <f t="shared" si="13"/>
        <v>400972268.75837719</v>
      </c>
      <c r="U108" s="64">
        <f t="shared" si="14"/>
        <v>300583951.30489886</v>
      </c>
      <c r="V108" s="64">
        <f t="shared" si="15"/>
        <v>701556220.06327605</v>
      </c>
      <c r="X108">
        <f t="shared" si="16"/>
        <v>2030</v>
      </c>
    </row>
    <row r="109" spans="1:24">
      <c r="A109" s="62">
        <v>47788</v>
      </c>
      <c r="B109" s="25">
        <f>'Art. 9º-A'!J110</f>
        <v>173028683.37512043</v>
      </c>
      <c r="C109" s="25">
        <f>'Art. 9º-A'!K110</f>
        <v>125789501.52427229</v>
      </c>
      <c r="D109" s="25">
        <f>'Art. 9º-A'!I110</f>
        <v>298818184.89939272</v>
      </c>
      <c r="E109" s="26">
        <f>'9496'!T109</f>
        <v>215016389.50035948</v>
      </c>
      <c r="F109" s="26">
        <f>'9496'!U109</f>
        <v>163880423.88895899</v>
      </c>
      <c r="G109" s="26">
        <f>'9496'!V109</f>
        <v>378896813.38931847</v>
      </c>
      <c r="H109" s="45"/>
      <c r="I109" s="45"/>
      <c r="J109" s="45"/>
      <c r="K109" s="27">
        <f>'Fluxo dív. garantidas - RRF'!J109</f>
        <v>31684301.329999998</v>
      </c>
      <c r="L109" s="27">
        <f>'Fluxo dív. garantidas - RRF'!I109</f>
        <v>101377801.00104399</v>
      </c>
      <c r="M109" s="27">
        <f>'Fluxo dív. garantidas - RRF'!K109</f>
        <v>133062102.33104399</v>
      </c>
      <c r="N109" s="63">
        <f>'Contratos fora RRF'!AS109</f>
        <v>727028.72213439189</v>
      </c>
      <c r="O109" s="63">
        <f>'Contratos fora RRF'!AR109</f>
        <v>14195702.949400598</v>
      </c>
      <c r="P109" s="28">
        <f>'Contratos fora RRF'!AT109</f>
        <v>14922731.671534989</v>
      </c>
      <c r="Q109" s="30"/>
      <c r="R109" s="30"/>
      <c r="S109" s="30"/>
      <c r="T109" s="64">
        <f t="shared" si="13"/>
        <v>420456402.92761433</v>
      </c>
      <c r="U109" s="64">
        <f t="shared" si="14"/>
        <v>405243429.36367583</v>
      </c>
      <c r="V109" s="64">
        <f t="shared" si="15"/>
        <v>825699832.29129016</v>
      </c>
      <c r="X109">
        <f t="shared" si="16"/>
        <v>2030</v>
      </c>
    </row>
    <row r="110" spans="1:24">
      <c r="A110" s="62">
        <v>47818</v>
      </c>
      <c r="B110" s="25">
        <f>'Art. 9º-A'!J111</f>
        <v>173248362.47041801</v>
      </c>
      <c r="C110" s="25">
        <f>'Art. 9º-A'!K111</f>
        <v>126676008.38110492</v>
      </c>
      <c r="D110" s="25">
        <f>'Art. 9º-A'!I111</f>
        <v>299924370.85152292</v>
      </c>
      <c r="E110" s="26">
        <f>'9496'!T110</f>
        <v>214779924.34463656</v>
      </c>
      <c r="F110" s="26">
        <f>'9496'!U110</f>
        <v>164982667.93641764</v>
      </c>
      <c r="G110" s="26">
        <f>'9496'!V110</f>
        <v>379762592.2810542</v>
      </c>
      <c r="H110" s="45"/>
      <c r="I110" s="45"/>
      <c r="J110" s="45"/>
      <c r="K110" s="27">
        <f>'Fluxo dív. garantidas - RRF'!J110</f>
        <v>6503964.29</v>
      </c>
      <c r="L110" s="27">
        <f>'Fluxo dív. garantidas - RRF'!I110</f>
        <v>1928679.5878419997</v>
      </c>
      <c r="M110" s="27">
        <f>'Fluxo dív. garantidas - RRF'!K110</f>
        <v>8432643.8778419998</v>
      </c>
      <c r="N110" s="63">
        <f>'Contratos fora RRF'!AS110</f>
        <v>140258.99044342292</v>
      </c>
      <c r="O110" s="63">
        <f>'Contratos fora RRF'!AR110</f>
        <v>1901837.7888973679</v>
      </c>
      <c r="P110" s="28">
        <f>'Contratos fora RRF'!AT110</f>
        <v>2042096.7793407908</v>
      </c>
      <c r="Q110" s="30"/>
      <c r="R110" s="30"/>
      <c r="S110" s="30"/>
      <c r="T110" s="64">
        <f t="shared" si="13"/>
        <v>394672510.09549797</v>
      </c>
      <c r="U110" s="64">
        <f t="shared" si="14"/>
        <v>295489193.69426191</v>
      </c>
      <c r="V110" s="64">
        <f t="shared" si="15"/>
        <v>690161703.78975987</v>
      </c>
      <c r="X110">
        <f t="shared" si="16"/>
        <v>2030</v>
      </c>
    </row>
    <row r="111" spans="1:24">
      <c r="A111" s="62">
        <v>47849</v>
      </c>
      <c r="B111" s="25">
        <f>'Art. 9º-A'!J112</f>
        <v>173414087.23315763</v>
      </c>
      <c r="C111" s="25">
        <f>'Art. 9º-A'!K112</f>
        <v>127530667.45867252</v>
      </c>
      <c r="D111" s="25">
        <f>'Art. 9º-A'!I112</f>
        <v>300944754.69183016</v>
      </c>
      <c r="E111" s="26">
        <f>'9496'!T111</f>
        <v>214599666.47961789</v>
      </c>
      <c r="F111" s="26">
        <f>'9496'!U111</f>
        <v>213681452.69421399</v>
      </c>
      <c r="G111" s="26">
        <f>'9496'!V111</f>
        <v>428281119.17383188</v>
      </c>
      <c r="H111" s="45"/>
      <c r="I111" s="45"/>
      <c r="J111" s="45"/>
      <c r="K111" s="27">
        <f>'Fluxo dív. garantidas - RRF'!J111</f>
        <v>6705314.5682564732</v>
      </c>
      <c r="L111" s="27">
        <f>'Fluxo dív. garantidas - RRF'!I111</f>
        <v>2984740.3039236106</v>
      </c>
      <c r="M111" s="27">
        <f>'Fluxo dív. garantidas - RRF'!K111</f>
        <v>9690054.8721800838</v>
      </c>
      <c r="N111" s="63">
        <f>'Contratos fora RRF'!AS111</f>
        <v>55192718.993267633</v>
      </c>
      <c r="O111" s="63">
        <f>'Contratos fora RRF'!AR111</f>
        <v>70835615.645652786</v>
      </c>
      <c r="P111" s="28">
        <f>'Contratos fora RRF'!AT111</f>
        <v>126028334.63892043</v>
      </c>
      <c r="Q111" s="30"/>
      <c r="R111" s="30"/>
      <c r="S111" s="30"/>
      <c r="T111" s="64">
        <f t="shared" si="13"/>
        <v>449911787.27429968</v>
      </c>
      <c r="U111" s="64">
        <f t="shared" si="14"/>
        <v>415032476.10246289</v>
      </c>
      <c r="V111" s="64">
        <f t="shared" si="15"/>
        <v>864944263.37676263</v>
      </c>
      <c r="X111">
        <f t="shared" si="16"/>
        <v>2031</v>
      </c>
    </row>
    <row r="112" spans="1:24">
      <c r="A112" s="62">
        <v>47880</v>
      </c>
      <c r="B112" s="25">
        <f>'Art. 9º-A'!J113</f>
        <v>173415575.84532583</v>
      </c>
      <c r="C112" s="25">
        <f>'Art. 9º-A'!K113</f>
        <v>128271308.61157435</v>
      </c>
      <c r="D112" s="25">
        <f>'Art. 9º-A'!I113</f>
        <v>301686884.45690018</v>
      </c>
      <c r="E112" s="26">
        <f>'9496'!T112</f>
        <v>214471207.32837754</v>
      </c>
      <c r="F112" s="26">
        <f>'9496'!U112</f>
        <v>214937665.81617385</v>
      </c>
      <c r="G112" s="26">
        <f>'9496'!V112</f>
        <v>429408873.1445514</v>
      </c>
      <c r="H112" s="45"/>
      <c r="I112" s="45"/>
      <c r="J112" s="45"/>
      <c r="K112" s="27">
        <f>'Fluxo dív. garantidas - RRF'!J112</f>
        <v>6759281.5777462032</v>
      </c>
      <c r="L112" s="27">
        <f>'Fluxo dív. garantidas - RRF'!I112</f>
        <v>2984740.3039236106</v>
      </c>
      <c r="M112" s="27">
        <f>'Fluxo dív. garantidas - RRF'!K112</f>
        <v>9744021.8816698138</v>
      </c>
      <c r="N112" s="63">
        <f>'Contratos fora RRF'!AS112</f>
        <v>3174630.9545182902</v>
      </c>
      <c r="O112" s="63">
        <f>'Contratos fora RRF'!AR112</f>
        <v>9515515.1257823687</v>
      </c>
      <c r="P112" s="28">
        <f>'Contratos fora RRF'!AT112</f>
        <v>12690146.080300657</v>
      </c>
      <c r="Q112" s="30"/>
      <c r="R112" s="30"/>
      <c r="S112" s="30"/>
      <c r="T112" s="64">
        <f t="shared" si="13"/>
        <v>397820695.7059679</v>
      </c>
      <c r="U112" s="64">
        <f t="shared" si="14"/>
        <v>355709229.85745418</v>
      </c>
      <c r="V112" s="64">
        <f t="shared" si="15"/>
        <v>753529925.56342208</v>
      </c>
      <c r="X112">
        <f t="shared" si="16"/>
        <v>2031</v>
      </c>
    </row>
    <row r="113" spans="1:24">
      <c r="A113" s="62">
        <v>47908</v>
      </c>
      <c r="B113" s="25">
        <f>'Art. 9º-A'!J114</f>
        <v>173414593.23649839</v>
      </c>
      <c r="C113" s="25">
        <f>'Art. 9º-A'!K114</f>
        <v>129016251.07747254</v>
      </c>
      <c r="D113" s="25">
        <f>'Art. 9º-A'!I114</f>
        <v>302430844.31397092</v>
      </c>
      <c r="E113" s="26">
        <f>'9496'!T113</f>
        <v>214225413.55920544</v>
      </c>
      <c r="F113" s="26">
        <f>'9496'!U113</f>
        <v>216170592.5386894</v>
      </c>
      <c r="G113" s="26">
        <f>'9496'!V113</f>
        <v>430396006.09789485</v>
      </c>
      <c r="H113" s="45"/>
      <c r="I113" s="45"/>
      <c r="J113" s="45"/>
      <c r="K113" s="27">
        <f>'Fluxo dív. garantidas - RRF'!J113</f>
        <v>25994390.828567926</v>
      </c>
      <c r="L113" s="27">
        <f>'Fluxo dív. garantidas - RRF'!I113</f>
        <v>83424740.303923607</v>
      </c>
      <c r="M113" s="27">
        <f>'Fluxo dív. garantidas - RRF'!K113</f>
        <v>109419131.13249153</v>
      </c>
      <c r="N113" s="63">
        <f>'Contratos fora RRF'!AS113</f>
        <v>114042.85804642411</v>
      </c>
      <c r="O113" s="63">
        <f>'Contratos fora RRF'!AR113</f>
        <v>1941387.373236795</v>
      </c>
      <c r="P113" s="28">
        <f>'Contratos fora RRF'!AT113</f>
        <v>2055430.2312832191</v>
      </c>
      <c r="Q113" s="30"/>
      <c r="R113" s="30"/>
      <c r="S113" s="30"/>
      <c r="T113" s="64">
        <f t="shared" si="13"/>
        <v>413748440.48231816</v>
      </c>
      <c r="U113" s="64">
        <f t="shared" si="14"/>
        <v>430552971.29332232</v>
      </c>
      <c r="V113" s="64">
        <f t="shared" si="15"/>
        <v>844301411.77564049</v>
      </c>
      <c r="X113">
        <f t="shared" si="16"/>
        <v>2031</v>
      </c>
    </row>
    <row r="114" spans="1:24">
      <c r="A114" s="62">
        <v>47939</v>
      </c>
      <c r="B114" s="25">
        <f>'Art. 9º-A'!J115</f>
        <v>173411118.93957746</v>
      </c>
      <c r="C114" s="25">
        <f>'Art. 9º-A'!K115</f>
        <v>129765519.83647174</v>
      </c>
      <c r="D114" s="25">
        <f>'Art. 9º-A'!I115</f>
        <v>303176638.7760492</v>
      </c>
      <c r="E114" s="26">
        <f>'9496'!T114</f>
        <v>214092564.56226885</v>
      </c>
      <c r="F114" s="26">
        <f>'9496'!U114</f>
        <v>217442714.20324445</v>
      </c>
      <c r="G114" s="26">
        <f>'9496'!V114</f>
        <v>431535278.7655133</v>
      </c>
      <c r="H114" s="45"/>
      <c r="I114" s="45"/>
      <c r="J114" s="45"/>
      <c r="K114" s="27">
        <f>'Fluxo dív. garantidas - RRF'!J114</f>
        <v>6654870.0843458362</v>
      </c>
      <c r="L114" s="27">
        <f>'Fluxo dív. garantidas - RRF'!I114</f>
        <v>2984740.3039236106</v>
      </c>
      <c r="M114" s="27">
        <f>'Fluxo dív. garantidas - RRF'!K114</f>
        <v>9639610.3882694468</v>
      </c>
      <c r="N114" s="63">
        <f>'Contratos fora RRF'!AS114</f>
        <v>6111070.8788681636</v>
      </c>
      <c r="O114" s="63">
        <f>'Contratos fora RRF'!AR114</f>
        <v>11074688.489550732</v>
      </c>
      <c r="P114" s="28">
        <f>'Contratos fora RRF'!AT114</f>
        <v>17185759.368418895</v>
      </c>
      <c r="Q114" s="30"/>
      <c r="R114" s="30"/>
      <c r="S114" s="30"/>
      <c r="T114" s="64">
        <f t="shared" si="13"/>
        <v>400269624.46506029</v>
      </c>
      <c r="U114" s="64">
        <f t="shared" si="14"/>
        <v>361267662.83319056</v>
      </c>
      <c r="V114" s="64">
        <f t="shared" si="15"/>
        <v>761537287.29825091</v>
      </c>
      <c r="X114">
        <f t="shared" si="16"/>
        <v>2031</v>
      </c>
    </row>
    <row r="115" spans="1:24">
      <c r="A115" s="62">
        <v>47969</v>
      </c>
      <c r="B115" s="25">
        <f>'Art. 9º-A'!J116</f>
        <v>173405132.35352117</v>
      </c>
      <c r="C115" s="25">
        <f>'Art. 9º-A'!K116</f>
        <v>130519140.01374978</v>
      </c>
      <c r="D115" s="25">
        <f>'Art. 9º-A'!I116</f>
        <v>303924272.36727095</v>
      </c>
      <c r="E115" s="26">
        <f>'9496'!T115</f>
        <v>213832608.5443565</v>
      </c>
      <c r="F115" s="26">
        <f>'9496'!U115</f>
        <v>218688727.96086797</v>
      </c>
      <c r="G115" s="26">
        <f>'9496'!V115</f>
        <v>432521336.50522447</v>
      </c>
      <c r="H115" s="45"/>
      <c r="I115" s="45"/>
      <c r="J115" s="45"/>
      <c r="K115" s="27">
        <f>'Fluxo dív. garantidas - RRF'!J115</f>
        <v>25678208.323319666</v>
      </c>
      <c r="L115" s="27">
        <f>'Fluxo dív. garantidas - RRF'!I115</f>
        <v>46548397.745523609</v>
      </c>
      <c r="M115" s="27">
        <f>'Fluxo dív. garantidas - RRF'!K115</f>
        <v>72226606.068843275</v>
      </c>
      <c r="N115" s="63">
        <f>'Contratos fora RRF'!AS115</f>
        <v>372880.22402296681</v>
      </c>
      <c r="O115" s="63">
        <f>'Contratos fora RRF'!AR115</f>
        <v>14336176.469611347</v>
      </c>
      <c r="P115" s="28">
        <f>'Contratos fora RRF'!AT115</f>
        <v>14709056.693634313</v>
      </c>
      <c r="Q115" s="30"/>
      <c r="R115" s="30"/>
      <c r="S115" s="30"/>
      <c r="T115" s="64">
        <f t="shared" si="13"/>
        <v>413288829.44522035</v>
      </c>
      <c r="U115" s="64">
        <f t="shared" si="14"/>
        <v>410092442.1897527</v>
      </c>
      <c r="V115" s="64">
        <f t="shared" si="15"/>
        <v>823381271.63497305</v>
      </c>
      <c r="X115">
        <f t="shared" si="16"/>
        <v>2031</v>
      </c>
    </row>
    <row r="116" spans="1:24">
      <c r="A116" s="62">
        <v>48000</v>
      </c>
      <c r="B116" s="25">
        <f>'Art. 9º-A'!J117</f>
        <v>173396612.7425282</v>
      </c>
      <c r="C116" s="25">
        <f>'Art. 9º-A'!K117</f>
        <v>131277136.88040042</v>
      </c>
      <c r="D116" s="25">
        <f>'Art. 9º-A'!I117</f>
        <v>304673749.62292862</v>
      </c>
      <c r="E116" s="26">
        <f>'9496'!T116</f>
        <v>213690566.63377768</v>
      </c>
      <c r="F116" s="26">
        <f>'9496'!U116</f>
        <v>219975668.35995692</v>
      </c>
      <c r="G116" s="26">
        <f>'9496'!V116</f>
        <v>433666234.9937346</v>
      </c>
      <c r="H116" s="45"/>
      <c r="I116" s="45"/>
      <c r="J116" s="45"/>
      <c r="K116" s="27">
        <f>'Fluxo dív. garantidas - RRF'!J116</f>
        <v>6484316.9025198016</v>
      </c>
      <c r="L116" s="27">
        <f>'Fluxo dív. garantidas - RRF'!I116</f>
        <v>2984740.3039236106</v>
      </c>
      <c r="M116" s="27">
        <f>'Fluxo dív. garantidas - RRF'!K116</f>
        <v>9469057.2064434122</v>
      </c>
      <c r="N116" s="63">
        <f>'Contratos fora RRF'!AS116</f>
        <v>99473.439379554999</v>
      </c>
      <c r="O116" s="63">
        <f>'Contratos fora RRF'!AR116</f>
        <v>1981725.1777898439</v>
      </c>
      <c r="P116" s="28">
        <f>'Contratos fora RRF'!AT116</f>
        <v>2081198.6171693988</v>
      </c>
      <c r="Q116" s="30"/>
      <c r="R116" s="30"/>
      <c r="S116" s="30"/>
      <c r="T116" s="64">
        <f t="shared" si="13"/>
        <v>393670969.71820527</v>
      </c>
      <c r="U116" s="64">
        <f t="shared" si="14"/>
        <v>356219270.72207081</v>
      </c>
      <c r="V116" s="64">
        <f t="shared" si="15"/>
        <v>749890240.44027615</v>
      </c>
      <c r="X116">
        <f t="shared" si="16"/>
        <v>2031</v>
      </c>
    </row>
    <row r="117" spans="1:24">
      <c r="A117" s="62">
        <v>48030</v>
      </c>
      <c r="B117" s="25">
        <f>'Art. 9º-A'!J118</f>
        <v>173385539.23521817</v>
      </c>
      <c r="C117" s="25">
        <f>'Art. 9º-A'!K118</f>
        <v>132039535.85428059</v>
      </c>
      <c r="D117" s="25">
        <f>'Art. 9º-A'!I118</f>
        <v>305425075.08949876</v>
      </c>
      <c r="E117" s="26">
        <f>'9496'!T117</f>
        <v>213420965.24115759</v>
      </c>
      <c r="F117" s="26">
        <f>'9496'!U117</f>
        <v>221236196.72543138</v>
      </c>
      <c r="G117" s="26">
        <f>'9496'!V117</f>
        <v>434657161.96658897</v>
      </c>
      <c r="H117" s="45"/>
      <c r="I117" s="45"/>
      <c r="J117" s="45"/>
      <c r="K117" s="27">
        <f>'Fluxo dív. garantidas - RRF'!J117</f>
        <v>6391452.304280811</v>
      </c>
      <c r="L117" s="27">
        <f>'Fluxo dív. garantidas - RRF'!I117</f>
        <v>2984740.3039236097</v>
      </c>
      <c r="M117" s="27">
        <f>'Fluxo dív. garantidas - RRF'!K117</f>
        <v>9376192.6082044207</v>
      </c>
      <c r="N117" s="63">
        <f>'Contratos fora RRF'!AS117</f>
        <v>52972611.891890645</v>
      </c>
      <c r="O117" s="63">
        <f>'Contratos fora RRF'!AR117</f>
        <v>71257110.856845528</v>
      </c>
      <c r="P117" s="28">
        <f>'Contratos fora RRF'!AT117</f>
        <v>124229722.74873617</v>
      </c>
      <c r="Q117" s="30"/>
      <c r="R117" s="30"/>
      <c r="S117" s="30"/>
      <c r="T117" s="64">
        <f t="shared" si="13"/>
        <v>446170568.67254722</v>
      </c>
      <c r="U117" s="64">
        <f t="shared" si="14"/>
        <v>427517583.74048114</v>
      </c>
      <c r="V117" s="64">
        <f t="shared" si="15"/>
        <v>873688152.41302836</v>
      </c>
      <c r="X117">
        <f t="shared" si="16"/>
        <v>2031</v>
      </c>
    </row>
    <row r="118" spans="1:24">
      <c r="A118" s="62">
        <v>48061</v>
      </c>
      <c r="B118" s="25">
        <f>'Art. 9º-A'!J119</f>
        <v>173371890.82380658</v>
      </c>
      <c r="C118" s="25">
        <f>'Art. 9º-A'!K119</f>
        <v>132806362.50086296</v>
      </c>
      <c r="D118" s="25">
        <f>'Art. 9º-A'!I119</f>
        <v>306178253.32466954</v>
      </c>
      <c r="E118" s="26">
        <f>'9496'!T118</f>
        <v>213207988.79082048</v>
      </c>
      <c r="F118" s="26">
        <f>'9496'!U118</f>
        <v>222521037.73717809</v>
      </c>
      <c r="G118" s="26">
        <f>'9496'!V118</f>
        <v>435729026.52799857</v>
      </c>
      <c r="H118" s="45"/>
      <c r="I118" s="45"/>
      <c r="J118" s="45"/>
      <c r="K118" s="27">
        <f>'Fluxo dív. garantidas - RRF'!J118</f>
        <v>6655469.7390719745</v>
      </c>
      <c r="L118" s="27">
        <f>'Fluxo dív. garantidas - RRF'!I118</f>
        <v>2984740.3039236106</v>
      </c>
      <c r="M118" s="27">
        <f>'Fluxo dív. garantidas - RRF'!K118</f>
        <v>9640210.0429955851</v>
      </c>
      <c r="N118" s="63">
        <f>'Contratos fora RRF'!AS118</f>
        <v>2904127.673789456</v>
      </c>
      <c r="O118" s="63">
        <f>'Contratos fora RRF'!AR118</f>
        <v>9634573.2419354618</v>
      </c>
      <c r="P118" s="28">
        <f>'Contratos fora RRF'!AT118</f>
        <v>12538700.915724916</v>
      </c>
      <c r="Q118" s="30"/>
      <c r="R118" s="30"/>
      <c r="S118" s="30"/>
      <c r="T118" s="64">
        <f t="shared" si="13"/>
        <v>396139477.02748847</v>
      </c>
      <c r="U118" s="64">
        <f t="shared" si="14"/>
        <v>367946713.78390014</v>
      </c>
      <c r="V118" s="64">
        <f t="shared" si="15"/>
        <v>764086190.81138861</v>
      </c>
      <c r="X118">
        <f t="shared" si="16"/>
        <v>2031</v>
      </c>
    </row>
    <row r="119" spans="1:24">
      <c r="A119" s="62">
        <v>48092</v>
      </c>
      <c r="B119" s="25">
        <f>'Art. 9º-A'!J120</f>
        <v>173355646.36327544</v>
      </c>
      <c r="C119" s="25">
        <f>'Art. 9º-A'!K120</f>
        <v>133577642.53409269</v>
      </c>
      <c r="D119" s="25">
        <f>'Art. 9º-A'!I120</f>
        <v>306933288.89736813</v>
      </c>
      <c r="E119" s="26">
        <f>'9496'!T119</f>
        <v>213051885.34972882</v>
      </c>
      <c r="F119" s="26">
        <f>'9496'!U119</f>
        <v>223830530.52988583</v>
      </c>
      <c r="G119" s="26">
        <f>'9496'!V119</f>
        <v>436882415.87961465</v>
      </c>
      <c r="H119" s="45"/>
      <c r="I119" s="45"/>
      <c r="J119" s="45"/>
      <c r="K119" s="27">
        <f>'Fluxo dív. garantidas - RRF'!J119</f>
        <v>24785135.084836338</v>
      </c>
      <c r="L119" s="27">
        <f>'Fluxo dív. garantidas - RRF'!I119</f>
        <v>83424740.303923607</v>
      </c>
      <c r="M119" s="27">
        <f>'Fluxo dív. garantidas - RRF'!K119</f>
        <v>108209875.38875994</v>
      </c>
      <c r="N119" s="63">
        <f>'Contratos fora RRF'!AS119</f>
        <v>65195.348727843026</v>
      </c>
      <c r="O119" s="63">
        <f>'Contratos fora RRF'!AR119</f>
        <v>1390164.1181524489</v>
      </c>
      <c r="P119" s="28">
        <f>'Contratos fora RRF'!AT119</f>
        <v>1455359.4668802922</v>
      </c>
      <c r="Q119" s="30"/>
      <c r="R119" s="30"/>
      <c r="S119" s="30"/>
      <c r="T119" s="64">
        <f t="shared" si="13"/>
        <v>411257862.14656842</v>
      </c>
      <c r="U119" s="64">
        <f t="shared" si="14"/>
        <v>442223077.48605454</v>
      </c>
      <c r="V119" s="64">
        <f t="shared" si="15"/>
        <v>853480939.63262296</v>
      </c>
      <c r="X119">
        <f t="shared" si="16"/>
        <v>2031</v>
      </c>
    </row>
    <row r="120" spans="1:24">
      <c r="A120" s="62">
        <v>48122</v>
      </c>
      <c r="B120" s="25">
        <f>'Art. 9º-A'!J121</f>
        <v>173336784.57053864</v>
      </c>
      <c r="C120" s="25">
        <f>'Art. 9º-A'!K121</f>
        <v>134353401.81725043</v>
      </c>
      <c r="D120" s="25">
        <f>'Art. 9º-A'!I121</f>
        <v>307690186.38778907</v>
      </c>
      <c r="E120" s="26">
        <f>'9496'!T120</f>
        <v>212767543.37954438</v>
      </c>
      <c r="F120" s="26">
        <f>'9496'!U120</f>
        <v>225113148.44347435</v>
      </c>
      <c r="G120" s="26">
        <f>'9496'!V120</f>
        <v>437880691.82301873</v>
      </c>
      <c r="H120" s="45"/>
      <c r="I120" s="45"/>
      <c r="J120" s="45"/>
      <c r="K120" s="27">
        <f>'Fluxo dív. garantidas - RRF'!J120</f>
        <v>6342628.8725320995</v>
      </c>
      <c r="L120" s="27">
        <f>'Fluxo dív. garantidas - RRF'!I120</f>
        <v>2984740.3039236106</v>
      </c>
      <c r="M120" s="27">
        <f>'Fluxo dív. garantidas - RRF'!K120</f>
        <v>9327369.1764557101</v>
      </c>
      <c r="N120" s="63">
        <f>'Contratos fora RRF'!AS120</f>
        <v>5918956.6609133426</v>
      </c>
      <c r="O120" s="63">
        <f>'Contratos fora RRF'!AR120</f>
        <v>10563712.438947154</v>
      </c>
      <c r="P120" s="28">
        <f>'Contratos fora RRF'!AT120</f>
        <v>16482669.099860499</v>
      </c>
      <c r="Q120" s="30"/>
      <c r="R120" s="30"/>
      <c r="S120" s="30"/>
      <c r="T120" s="64">
        <f t="shared" si="13"/>
        <v>398365913.48352849</v>
      </c>
      <c r="U120" s="64">
        <f t="shared" si="14"/>
        <v>373015003.00359559</v>
      </c>
      <c r="V120" s="64">
        <f t="shared" si="15"/>
        <v>771380916.48712409</v>
      </c>
      <c r="X120">
        <f t="shared" si="16"/>
        <v>2031</v>
      </c>
    </row>
    <row r="121" spans="1:24">
      <c r="A121" s="62">
        <v>48153</v>
      </c>
      <c r="B121" s="25">
        <f>'Art. 9º-A'!J122</f>
        <v>173315284.02360252</v>
      </c>
      <c r="C121" s="25">
        <f>'Art. 9º-A'!K122</f>
        <v>135133666.36381879</v>
      </c>
      <c r="D121" s="25">
        <f>'Art. 9º-A'!I122</f>
        <v>308448950.38742131</v>
      </c>
      <c r="E121" s="26">
        <f>'9496'!T121</f>
        <v>212601881.40406069</v>
      </c>
      <c r="F121" s="26">
        <f>'9496'!U121</f>
        <v>226437895.30079684</v>
      </c>
      <c r="G121" s="26">
        <f>'9496'!V121</f>
        <v>439039776.70485753</v>
      </c>
      <c r="H121" s="45"/>
      <c r="I121" s="45"/>
      <c r="J121" s="45"/>
      <c r="K121" s="27">
        <f>'Fluxo dív. garantidas - RRF'!J121</f>
        <v>24976302.837621283</v>
      </c>
      <c r="L121" s="27">
        <f>'Fluxo dív. garantidas - RRF'!I121</f>
        <v>46548397.745523602</v>
      </c>
      <c r="M121" s="27">
        <f>'Fluxo dív. garantidas - RRF'!K121</f>
        <v>71524700.583144888</v>
      </c>
      <c r="N121" s="63">
        <f>'Contratos fora RRF'!AS121</f>
        <v>51696.347492850968</v>
      </c>
      <c r="O121" s="63">
        <f>'Contratos fora RRF'!AR121</f>
        <v>1407313.3246062892</v>
      </c>
      <c r="P121" s="28">
        <f>'Contratos fora RRF'!AT121</f>
        <v>1459009.67209914</v>
      </c>
      <c r="Q121" s="30"/>
      <c r="R121" s="30"/>
      <c r="S121" s="30"/>
      <c r="T121" s="64">
        <f t="shared" si="13"/>
        <v>410945164.61277735</v>
      </c>
      <c r="U121" s="64">
        <f t="shared" si="14"/>
        <v>409527272.7347455</v>
      </c>
      <c r="V121" s="64">
        <f t="shared" si="15"/>
        <v>820472437.34752285</v>
      </c>
      <c r="X121">
        <f t="shared" si="16"/>
        <v>2031</v>
      </c>
    </row>
    <row r="122" spans="1:24">
      <c r="A122" s="104">
        <v>48183</v>
      </c>
      <c r="B122" s="105">
        <f>'Art. 9º-A'!J123</f>
        <v>173291123.16072115</v>
      </c>
      <c r="C122" s="105">
        <f>'Art. 9º-A'!K123</f>
        <v>135918462.33835557</v>
      </c>
      <c r="D122" s="105">
        <f>'Art. 9º-A'!I123</f>
        <v>309209585.49907672</v>
      </c>
      <c r="E122" s="65">
        <f>'9496'!T122</f>
        <v>212307527.99790081</v>
      </c>
      <c r="F122" s="65">
        <f>'9496'!U122</f>
        <v>227735454.21798542</v>
      </c>
      <c r="G122" s="65">
        <f>'9496'!V122</f>
        <v>440042982.21588624</v>
      </c>
      <c r="H122" s="81"/>
      <c r="I122" s="81"/>
      <c r="J122" s="81"/>
      <c r="K122" s="66">
        <f>'Fluxo dív. garantidas - RRF'!J122</f>
        <v>6246977.3497968409</v>
      </c>
      <c r="L122" s="66">
        <f>'Fluxo dív. garantidas - RRF'!I122</f>
        <v>2984740.3039236106</v>
      </c>
      <c r="M122" s="66">
        <f>'Fluxo dív. garantidas - RRF'!K122</f>
        <v>9231717.6537204515</v>
      </c>
      <c r="N122" s="68">
        <f>'Contratos fora RRF'!AS122</f>
        <v>36187.064436277025</v>
      </c>
      <c r="O122" s="68">
        <f>'Contratos fora RRF'!AR122</f>
        <v>1415967.098358833</v>
      </c>
      <c r="P122" s="69">
        <f>'Contratos fora RRF'!AT122</f>
        <v>1452154.1627951101</v>
      </c>
      <c r="Q122" s="30"/>
      <c r="R122" s="30"/>
      <c r="S122" s="30"/>
      <c r="T122" s="64">
        <f t="shared" si="13"/>
        <v>391881815.57285506</v>
      </c>
      <c r="U122" s="64">
        <f t="shared" si="14"/>
        <v>368054623.95862341</v>
      </c>
      <c r="V122" s="64">
        <f t="shared" si="15"/>
        <v>759936439.5314784</v>
      </c>
      <c r="X122">
        <f t="shared" si="16"/>
        <v>2031</v>
      </c>
    </row>
    <row r="123" spans="1:24">
      <c r="A123" s="32"/>
      <c r="B123" s="31"/>
      <c r="C123" s="31"/>
      <c r="D123" s="31"/>
      <c r="E123" s="31"/>
      <c r="F123" s="31"/>
      <c r="G123" s="31"/>
      <c r="H123" s="31"/>
      <c r="I123" s="31"/>
      <c r="J123" s="31"/>
      <c r="K123" s="30"/>
      <c r="L123" s="30"/>
      <c r="M123" s="30"/>
      <c r="N123" s="30"/>
      <c r="O123" s="30"/>
      <c r="P123" s="30"/>
      <c r="Q123" s="30"/>
      <c r="R123" s="30"/>
      <c r="S123" s="30"/>
      <c r="T123" s="33"/>
      <c r="U123" s="33"/>
      <c r="V123" s="33"/>
    </row>
    <row r="124" spans="1:24">
      <c r="A124" s="32"/>
      <c r="B124" s="31"/>
      <c r="C124" s="31"/>
      <c r="D124" s="31"/>
      <c r="E124" s="31"/>
      <c r="F124" s="31"/>
      <c r="G124" s="31"/>
      <c r="H124" s="31"/>
      <c r="I124" s="31"/>
      <c r="J124" s="31"/>
      <c r="K124" s="30"/>
      <c r="L124" s="30"/>
      <c r="M124" s="30"/>
      <c r="N124" s="30"/>
      <c r="O124" s="30"/>
      <c r="P124" s="30"/>
      <c r="Q124" s="30"/>
      <c r="R124" s="30"/>
      <c r="S124" s="30"/>
      <c r="T124" s="33"/>
      <c r="U124" s="33"/>
      <c r="V124" s="33"/>
    </row>
    <row r="125" spans="1:24">
      <c r="A125" s="32"/>
      <c r="B125" s="31"/>
      <c r="C125" s="31"/>
      <c r="D125" s="31"/>
      <c r="E125" s="31"/>
      <c r="F125" s="31"/>
      <c r="G125" s="31"/>
      <c r="H125" s="31"/>
      <c r="I125" s="31"/>
      <c r="J125" s="31"/>
      <c r="K125" s="30"/>
      <c r="L125" s="30"/>
      <c r="M125" s="30"/>
      <c r="N125" s="30"/>
      <c r="O125" s="30"/>
      <c r="P125" s="30"/>
      <c r="Q125" s="30"/>
      <c r="R125" s="30"/>
      <c r="S125" s="30"/>
      <c r="T125" s="33"/>
      <c r="U125" s="33"/>
      <c r="V125" s="33"/>
    </row>
    <row r="126" spans="1:24">
      <c r="A126" s="32"/>
      <c r="B126" s="31"/>
      <c r="C126" s="31"/>
      <c r="D126" s="31"/>
      <c r="E126" s="31"/>
      <c r="F126" s="31"/>
      <c r="G126" s="31"/>
      <c r="H126" s="31"/>
      <c r="I126" s="31"/>
      <c r="J126" s="31"/>
      <c r="K126" s="30"/>
      <c r="L126" s="30"/>
      <c r="M126" s="30"/>
      <c r="N126" s="30"/>
      <c r="O126" s="30"/>
      <c r="P126" s="30"/>
      <c r="Q126" s="30"/>
      <c r="R126" s="30"/>
      <c r="S126" s="30"/>
      <c r="T126" s="33"/>
      <c r="U126" s="33"/>
      <c r="V126" s="33"/>
    </row>
    <row r="127" spans="1:24">
      <c r="A127" s="32"/>
      <c r="B127" s="31"/>
      <c r="C127" s="31"/>
      <c r="D127" s="31"/>
      <c r="E127" s="31"/>
      <c r="F127" s="31"/>
      <c r="G127" s="31"/>
      <c r="H127" s="31"/>
      <c r="I127" s="31"/>
      <c r="J127" s="31"/>
      <c r="K127" s="30"/>
      <c r="L127" s="30"/>
      <c r="M127" s="30"/>
      <c r="N127" s="30"/>
      <c r="O127" s="30"/>
      <c r="P127" s="30"/>
      <c r="Q127" s="30"/>
      <c r="R127" s="30"/>
      <c r="S127" s="30"/>
      <c r="T127" s="33"/>
      <c r="U127" s="33"/>
      <c r="V127" s="33"/>
    </row>
    <row r="128" spans="1:24">
      <c r="A128" s="32"/>
      <c r="B128" s="31"/>
      <c r="C128" s="31"/>
      <c r="D128" s="31"/>
      <c r="E128" s="31"/>
      <c r="F128" s="31"/>
      <c r="G128" s="31"/>
      <c r="H128" s="31"/>
      <c r="I128" s="31"/>
      <c r="J128" s="31"/>
      <c r="K128" s="30"/>
      <c r="L128" s="30"/>
      <c r="M128" s="30"/>
      <c r="N128" s="30"/>
      <c r="O128" s="30"/>
      <c r="P128" s="30"/>
      <c r="Q128" s="30"/>
      <c r="R128" s="30"/>
      <c r="S128" s="30"/>
      <c r="T128" s="33"/>
      <c r="U128" s="33"/>
      <c r="V128" s="33"/>
    </row>
    <row r="129" spans="1:22">
      <c r="A129" s="32"/>
      <c r="B129" s="31"/>
      <c r="C129" s="31"/>
      <c r="D129" s="31"/>
      <c r="E129" s="31"/>
      <c r="F129" s="31"/>
      <c r="G129" s="31"/>
      <c r="H129" s="31"/>
      <c r="I129" s="31"/>
      <c r="J129" s="31"/>
      <c r="K129" s="30"/>
      <c r="L129" s="30"/>
      <c r="M129" s="30"/>
      <c r="N129" s="30"/>
      <c r="O129" s="30"/>
      <c r="P129" s="30"/>
      <c r="Q129" s="30"/>
      <c r="R129" s="30"/>
      <c r="S129" s="30"/>
      <c r="T129" s="33"/>
      <c r="U129" s="33"/>
      <c r="V129" s="33"/>
    </row>
    <row r="130" spans="1:22">
      <c r="A130" s="32"/>
      <c r="B130" s="31"/>
      <c r="C130" s="31"/>
      <c r="D130" s="31"/>
      <c r="E130" s="31"/>
      <c r="F130" s="31"/>
      <c r="G130" s="31"/>
      <c r="H130" s="31"/>
      <c r="I130" s="31"/>
      <c r="J130" s="31"/>
      <c r="K130" s="30"/>
      <c r="L130" s="30"/>
      <c r="M130" s="30"/>
      <c r="N130" s="30"/>
      <c r="O130" s="30"/>
      <c r="P130" s="30"/>
      <c r="Q130" s="30"/>
      <c r="R130" s="30"/>
      <c r="S130" s="30"/>
      <c r="T130" s="33"/>
      <c r="U130" s="33"/>
      <c r="V130" s="33"/>
    </row>
    <row r="131" spans="1:22">
      <c r="A131" s="32"/>
      <c r="B131" s="31"/>
      <c r="C131" s="31"/>
      <c r="D131" s="31"/>
      <c r="E131" s="31"/>
      <c r="F131" s="31"/>
      <c r="G131" s="31"/>
      <c r="H131" s="31"/>
      <c r="I131" s="31"/>
      <c r="J131" s="31"/>
      <c r="K131" s="30"/>
      <c r="L131" s="30"/>
      <c r="M131" s="30"/>
      <c r="N131" s="30"/>
      <c r="O131" s="30"/>
      <c r="P131" s="30"/>
      <c r="Q131" s="30"/>
      <c r="R131" s="30"/>
      <c r="S131" s="30"/>
      <c r="T131" s="33"/>
      <c r="U131" s="33"/>
      <c r="V131" s="33"/>
    </row>
    <row r="132" spans="1:22">
      <c r="A132" s="32"/>
      <c r="B132" s="31"/>
      <c r="C132" s="31"/>
      <c r="D132" s="31"/>
      <c r="E132" s="31"/>
      <c r="F132" s="31"/>
      <c r="G132" s="31"/>
      <c r="H132" s="31"/>
      <c r="I132" s="31"/>
      <c r="J132" s="31"/>
      <c r="K132" s="30"/>
      <c r="L132" s="30"/>
      <c r="M132" s="30"/>
      <c r="N132" s="30"/>
      <c r="O132" s="30"/>
      <c r="P132" s="30"/>
      <c r="Q132" s="30"/>
      <c r="R132" s="30"/>
      <c r="S132" s="30"/>
      <c r="T132" s="33"/>
      <c r="U132" s="33"/>
      <c r="V132" s="33"/>
    </row>
    <row r="133" spans="1:22">
      <c r="A133" s="32"/>
      <c r="B133" s="31"/>
      <c r="C133" s="31"/>
      <c r="D133" s="31"/>
      <c r="E133" s="31"/>
      <c r="F133" s="31"/>
      <c r="G133" s="31"/>
      <c r="H133" s="31"/>
      <c r="I133" s="31"/>
      <c r="J133" s="31"/>
      <c r="K133" s="30"/>
      <c r="L133" s="30"/>
      <c r="M133" s="30"/>
      <c r="N133" s="30"/>
      <c r="O133" s="30"/>
      <c r="P133" s="30"/>
      <c r="Q133" s="30"/>
      <c r="R133" s="30"/>
      <c r="S133" s="30"/>
      <c r="T133" s="33"/>
      <c r="U133" s="33"/>
      <c r="V133" s="33"/>
    </row>
    <row r="134" spans="1:22">
      <c r="A134" s="32"/>
      <c r="B134" s="31"/>
      <c r="C134" s="31"/>
      <c r="D134" s="31"/>
      <c r="E134" s="31"/>
      <c r="F134" s="31"/>
      <c r="G134" s="31"/>
      <c r="H134" s="31"/>
      <c r="I134" s="31"/>
      <c r="J134" s="31"/>
      <c r="K134" s="30"/>
      <c r="L134" s="30"/>
      <c r="M134" s="30"/>
      <c r="N134" s="30"/>
      <c r="O134" s="30"/>
      <c r="P134" s="30"/>
      <c r="Q134" s="30"/>
      <c r="R134" s="30"/>
      <c r="S134" s="30"/>
      <c r="T134" s="33"/>
      <c r="U134" s="33"/>
      <c r="V134" s="33"/>
    </row>
    <row r="135" spans="1:22">
      <c r="A135" s="32"/>
      <c r="B135" s="31"/>
      <c r="C135" s="31"/>
      <c r="D135" s="31"/>
      <c r="E135" s="31"/>
      <c r="F135" s="31"/>
      <c r="G135" s="31"/>
      <c r="H135" s="31"/>
      <c r="I135" s="31"/>
      <c r="J135" s="31"/>
      <c r="K135" s="30"/>
      <c r="L135" s="30"/>
      <c r="M135" s="30"/>
      <c r="N135" s="30"/>
      <c r="O135" s="30"/>
      <c r="P135" s="30"/>
      <c r="Q135" s="30"/>
      <c r="R135" s="30"/>
      <c r="S135" s="30"/>
      <c r="T135" s="33"/>
      <c r="U135" s="33"/>
      <c r="V135" s="33"/>
    </row>
    <row r="136" spans="1:22">
      <c r="A136" s="32"/>
      <c r="B136" s="31"/>
      <c r="C136" s="31"/>
      <c r="D136" s="31"/>
      <c r="E136" s="31"/>
      <c r="F136" s="31"/>
      <c r="G136" s="31"/>
      <c r="H136" s="31"/>
      <c r="I136" s="31"/>
      <c r="J136" s="31"/>
      <c r="K136" s="30"/>
      <c r="L136" s="30"/>
      <c r="M136" s="30"/>
      <c r="N136" s="30"/>
      <c r="O136" s="30"/>
      <c r="P136" s="30"/>
      <c r="Q136" s="30"/>
      <c r="R136" s="30"/>
      <c r="S136" s="30"/>
      <c r="T136" s="33"/>
      <c r="U136" s="33"/>
      <c r="V136" s="33"/>
    </row>
    <row r="137" spans="1:22">
      <c r="A137" s="32"/>
      <c r="B137" s="31"/>
      <c r="C137" s="31"/>
      <c r="D137" s="31"/>
      <c r="E137" s="31"/>
      <c r="F137" s="31"/>
      <c r="G137" s="31"/>
      <c r="H137" s="31"/>
      <c r="I137" s="31"/>
      <c r="J137" s="31"/>
      <c r="K137" s="30"/>
      <c r="L137" s="30"/>
      <c r="M137" s="30"/>
      <c r="N137" s="30"/>
      <c r="O137" s="30"/>
      <c r="P137" s="30"/>
      <c r="Q137" s="30"/>
      <c r="R137" s="30"/>
      <c r="S137" s="30"/>
      <c r="T137" s="33"/>
      <c r="U137" s="33"/>
      <c r="V137" s="33"/>
    </row>
    <row r="138" spans="1:22">
      <c r="A138" s="32"/>
      <c r="B138" s="31"/>
      <c r="C138" s="31"/>
      <c r="D138" s="31"/>
      <c r="E138" s="31"/>
      <c r="F138" s="31"/>
      <c r="G138" s="31"/>
      <c r="H138" s="31"/>
      <c r="I138" s="31"/>
      <c r="J138" s="31"/>
      <c r="K138" s="30"/>
      <c r="L138" s="30"/>
      <c r="M138" s="30"/>
      <c r="N138" s="30"/>
      <c r="O138" s="30"/>
      <c r="P138" s="30"/>
      <c r="Q138" s="30"/>
      <c r="R138" s="30"/>
      <c r="S138" s="30"/>
      <c r="T138" s="33"/>
      <c r="U138" s="33"/>
      <c r="V138" s="33"/>
    </row>
    <row r="139" spans="1:22">
      <c r="A139" s="32"/>
      <c r="B139" s="31"/>
      <c r="C139" s="31"/>
      <c r="D139" s="31"/>
      <c r="E139" s="31"/>
      <c r="F139" s="31"/>
      <c r="G139" s="31"/>
      <c r="H139" s="31"/>
      <c r="I139" s="31"/>
      <c r="J139" s="31"/>
      <c r="K139" s="30"/>
      <c r="L139" s="30"/>
      <c r="M139" s="30"/>
      <c r="N139" s="30"/>
      <c r="O139" s="30"/>
      <c r="P139" s="30"/>
      <c r="Q139" s="30"/>
      <c r="R139" s="30"/>
      <c r="S139" s="30"/>
      <c r="T139" s="33"/>
      <c r="U139" s="33"/>
      <c r="V139" s="33"/>
    </row>
    <row r="140" spans="1:22">
      <c r="A140" s="32"/>
      <c r="B140" s="31"/>
      <c r="C140" s="31"/>
      <c r="D140" s="31"/>
      <c r="E140" s="31"/>
      <c r="F140" s="31"/>
      <c r="G140" s="31"/>
      <c r="H140" s="31"/>
      <c r="I140" s="31"/>
      <c r="J140" s="31"/>
      <c r="K140" s="30"/>
      <c r="L140" s="30"/>
      <c r="M140" s="30"/>
      <c r="N140" s="30"/>
      <c r="O140" s="30"/>
      <c r="P140" s="30"/>
      <c r="Q140" s="30"/>
      <c r="R140" s="30"/>
      <c r="S140" s="30"/>
      <c r="T140" s="33"/>
      <c r="U140" s="33"/>
      <c r="V140" s="33"/>
    </row>
    <row r="141" spans="1:22">
      <c r="A141" s="32"/>
      <c r="B141" s="31"/>
      <c r="C141" s="31"/>
      <c r="D141" s="31"/>
      <c r="E141" s="31"/>
      <c r="F141" s="31"/>
      <c r="G141" s="31"/>
      <c r="H141" s="31"/>
      <c r="I141" s="31"/>
      <c r="J141" s="31"/>
      <c r="K141" s="30"/>
      <c r="L141" s="30"/>
      <c r="M141" s="30"/>
      <c r="N141" s="30"/>
      <c r="O141" s="30"/>
      <c r="P141" s="30"/>
      <c r="Q141" s="30"/>
      <c r="R141" s="30"/>
      <c r="S141" s="30"/>
      <c r="T141" s="33"/>
      <c r="U141" s="33"/>
      <c r="V141" s="33"/>
    </row>
    <row r="142" spans="1:22">
      <c r="A142" s="32"/>
      <c r="B142" s="31"/>
      <c r="C142" s="31"/>
      <c r="D142" s="31"/>
      <c r="E142" s="31"/>
      <c r="F142" s="31"/>
      <c r="G142" s="31"/>
      <c r="H142" s="31"/>
      <c r="I142" s="31"/>
      <c r="J142" s="31"/>
      <c r="K142" s="30"/>
      <c r="L142" s="30"/>
      <c r="M142" s="30"/>
      <c r="N142" s="30"/>
      <c r="O142" s="30"/>
      <c r="P142" s="30"/>
      <c r="Q142" s="30"/>
      <c r="R142" s="30"/>
      <c r="S142" s="30"/>
      <c r="T142" s="33"/>
      <c r="U142" s="33"/>
      <c r="V142" s="33"/>
    </row>
    <row r="143" spans="1:22">
      <c r="A143" s="32"/>
      <c r="B143" s="31"/>
      <c r="C143" s="31"/>
      <c r="D143" s="31"/>
      <c r="E143" s="31"/>
      <c r="F143" s="31"/>
      <c r="G143" s="31"/>
      <c r="H143" s="31"/>
      <c r="I143" s="31"/>
      <c r="J143" s="31"/>
      <c r="K143" s="30"/>
      <c r="L143" s="30"/>
      <c r="M143" s="30"/>
      <c r="N143" s="30"/>
      <c r="O143" s="30"/>
      <c r="P143" s="30"/>
      <c r="Q143" s="30"/>
      <c r="R143" s="30"/>
      <c r="S143" s="30"/>
      <c r="T143" s="33"/>
      <c r="U143" s="33"/>
      <c r="V143" s="33"/>
    </row>
    <row r="144" spans="1:22">
      <c r="A144" s="32"/>
      <c r="B144" s="31"/>
      <c r="C144" s="31"/>
      <c r="D144" s="31"/>
      <c r="E144" s="31"/>
      <c r="F144" s="31"/>
      <c r="G144" s="31"/>
      <c r="H144" s="31"/>
      <c r="I144" s="31"/>
      <c r="J144" s="31"/>
      <c r="K144" s="30"/>
      <c r="L144" s="30"/>
      <c r="M144" s="30"/>
      <c r="N144" s="30"/>
      <c r="O144" s="30"/>
      <c r="P144" s="30"/>
      <c r="Q144" s="30"/>
      <c r="R144" s="30"/>
      <c r="S144" s="30"/>
      <c r="T144" s="33"/>
      <c r="U144" s="33"/>
      <c r="V144" s="33"/>
    </row>
    <row r="145" spans="1:22">
      <c r="A145" s="32"/>
      <c r="B145" s="31"/>
      <c r="C145" s="31"/>
      <c r="D145" s="31"/>
      <c r="E145" s="31"/>
      <c r="F145" s="31"/>
      <c r="G145" s="31"/>
      <c r="H145" s="31"/>
      <c r="I145" s="31"/>
      <c r="J145" s="31"/>
      <c r="K145" s="30"/>
      <c r="L145" s="30"/>
      <c r="M145" s="30"/>
      <c r="N145" s="30"/>
      <c r="O145" s="30"/>
      <c r="P145" s="30"/>
      <c r="Q145" s="30"/>
      <c r="R145" s="30"/>
      <c r="S145" s="30"/>
      <c r="T145" s="33"/>
      <c r="U145" s="33"/>
      <c r="V145" s="33"/>
    </row>
    <row r="146" spans="1:22">
      <c r="A146" s="32"/>
      <c r="B146" s="31"/>
      <c r="C146" s="31"/>
      <c r="D146" s="31"/>
      <c r="E146" s="31"/>
      <c r="F146" s="31"/>
      <c r="G146" s="31"/>
      <c r="H146" s="31"/>
      <c r="I146" s="31"/>
      <c r="J146" s="31"/>
      <c r="K146" s="30"/>
      <c r="L146" s="30"/>
      <c r="M146" s="30"/>
      <c r="N146" s="30"/>
      <c r="O146" s="30"/>
      <c r="P146" s="30"/>
      <c r="Q146" s="30"/>
      <c r="R146" s="30"/>
      <c r="S146" s="30"/>
      <c r="T146" s="33"/>
      <c r="U146" s="33"/>
      <c r="V146" s="33"/>
    </row>
    <row r="147" spans="1:22">
      <c r="A147" s="32"/>
      <c r="B147" s="31"/>
      <c r="C147" s="31"/>
      <c r="D147" s="31"/>
      <c r="E147" s="31"/>
      <c r="F147" s="31"/>
      <c r="G147" s="31"/>
      <c r="H147" s="31"/>
      <c r="I147" s="31"/>
      <c r="J147" s="31"/>
      <c r="K147" s="30"/>
      <c r="L147" s="30"/>
      <c r="M147" s="30"/>
      <c r="N147" s="30"/>
      <c r="O147" s="30"/>
      <c r="P147" s="30"/>
      <c r="Q147" s="30"/>
      <c r="R147" s="30"/>
      <c r="S147" s="30"/>
      <c r="T147" s="33"/>
      <c r="U147" s="33"/>
      <c r="V147" s="33"/>
    </row>
    <row r="148" spans="1:22">
      <c r="A148" s="32"/>
      <c r="B148" s="31"/>
      <c r="C148" s="31"/>
      <c r="D148" s="31"/>
      <c r="E148" s="31"/>
      <c r="F148" s="31"/>
      <c r="G148" s="31"/>
      <c r="H148" s="31"/>
      <c r="I148" s="31"/>
      <c r="J148" s="31"/>
      <c r="K148" s="30"/>
      <c r="L148" s="30"/>
      <c r="M148" s="30"/>
      <c r="N148" s="30"/>
      <c r="O148" s="30"/>
      <c r="P148" s="30"/>
      <c r="Q148" s="30"/>
      <c r="R148" s="30"/>
      <c r="S148" s="30"/>
      <c r="T148" s="33"/>
      <c r="U148" s="33"/>
      <c r="V148" s="33"/>
    </row>
    <row r="149" spans="1:22">
      <c r="A149" s="32"/>
      <c r="B149" s="31"/>
      <c r="C149" s="31"/>
      <c r="D149" s="31"/>
      <c r="E149" s="31"/>
      <c r="F149" s="31"/>
      <c r="G149" s="31"/>
      <c r="H149" s="31"/>
      <c r="I149" s="31"/>
      <c r="J149" s="31"/>
      <c r="K149" s="30"/>
      <c r="L149" s="30"/>
      <c r="M149" s="30"/>
      <c r="N149" s="30"/>
      <c r="O149" s="30"/>
      <c r="P149" s="30"/>
      <c r="Q149" s="30"/>
      <c r="R149" s="30"/>
      <c r="S149" s="30"/>
      <c r="T149" s="33"/>
      <c r="U149" s="33"/>
      <c r="V149" s="33"/>
    </row>
    <row r="150" spans="1:22">
      <c r="A150" s="32"/>
      <c r="B150" s="31"/>
      <c r="C150" s="31"/>
      <c r="D150" s="31"/>
      <c r="E150" s="31"/>
      <c r="F150" s="31"/>
      <c r="G150" s="31"/>
      <c r="H150" s="31"/>
      <c r="I150" s="31"/>
      <c r="J150" s="31"/>
      <c r="K150" s="30"/>
      <c r="L150" s="30"/>
      <c r="M150" s="30"/>
      <c r="N150" s="30"/>
      <c r="O150" s="30"/>
      <c r="P150" s="30"/>
      <c r="Q150" s="30"/>
      <c r="R150" s="30"/>
      <c r="S150" s="30"/>
      <c r="T150" s="33"/>
      <c r="U150" s="33"/>
      <c r="V150" s="33"/>
    </row>
    <row r="151" spans="1:22">
      <c r="A151" s="32"/>
      <c r="B151" s="31"/>
      <c r="C151" s="31"/>
      <c r="D151" s="31"/>
      <c r="E151" s="31"/>
      <c r="F151" s="31"/>
      <c r="G151" s="31"/>
      <c r="H151" s="31"/>
      <c r="I151" s="31"/>
      <c r="J151" s="31"/>
      <c r="K151" s="30"/>
      <c r="L151" s="30"/>
      <c r="M151" s="30"/>
      <c r="N151" s="30"/>
      <c r="O151" s="30"/>
      <c r="P151" s="30"/>
      <c r="Q151" s="30"/>
      <c r="R151" s="30"/>
      <c r="S151" s="30"/>
      <c r="T151" s="33"/>
      <c r="U151" s="33"/>
      <c r="V151" s="33"/>
    </row>
    <row r="152" spans="1:22">
      <c r="A152" s="32"/>
      <c r="B152" s="31"/>
      <c r="C152" s="31"/>
      <c r="D152" s="31"/>
      <c r="E152" s="31"/>
      <c r="F152" s="31"/>
      <c r="G152" s="31"/>
      <c r="H152" s="31"/>
      <c r="I152" s="31"/>
      <c r="J152" s="31"/>
      <c r="K152" s="30"/>
      <c r="L152" s="30"/>
      <c r="M152" s="30"/>
      <c r="N152" s="30"/>
      <c r="O152" s="30"/>
      <c r="P152" s="30"/>
      <c r="Q152" s="30"/>
      <c r="R152" s="30"/>
      <c r="S152" s="30"/>
      <c r="T152" s="33"/>
      <c r="U152" s="33"/>
      <c r="V152" s="33"/>
    </row>
    <row r="153" spans="1:22">
      <c r="A153" s="32"/>
      <c r="B153" s="31"/>
      <c r="C153" s="31"/>
      <c r="D153" s="31"/>
      <c r="E153" s="31"/>
      <c r="F153" s="31"/>
      <c r="G153" s="31"/>
      <c r="H153" s="31"/>
      <c r="I153" s="31"/>
      <c r="J153" s="31"/>
      <c r="K153" s="30"/>
      <c r="L153" s="30"/>
      <c r="M153" s="30"/>
      <c r="N153" s="30"/>
      <c r="O153" s="30"/>
      <c r="P153" s="30"/>
      <c r="Q153" s="30"/>
      <c r="R153" s="30"/>
      <c r="S153" s="30"/>
      <c r="T153" s="33"/>
      <c r="U153" s="33"/>
      <c r="V153" s="33"/>
    </row>
    <row r="154" spans="1:22">
      <c r="A154" s="32"/>
      <c r="B154" s="31"/>
      <c r="C154" s="31"/>
      <c r="D154" s="31"/>
      <c r="E154" s="31"/>
      <c r="F154" s="31"/>
      <c r="G154" s="31"/>
      <c r="H154" s="31"/>
      <c r="I154" s="31"/>
      <c r="J154" s="31"/>
      <c r="K154" s="30"/>
      <c r="L154" s="30"/>
      <c r="M154" s="30"/>
      <c r="N154" s="30"/>
      <c r="O154" s="30"/>
      <c r="P154" s="30"/>
      <c r="Q154" s="30"/>
      <c r="R154" s="30"/>
      <c r="S154" s="30"/>
      <c r="T154" s="33"/>
      <c r="U154" s="33"/>
      <c r="V154" s="33"/>
    </row>
    <row r="155" spans="1:22">
      <c r="A155" s="32"/>
      <c r="B155" s="31"/>
      <c r="C155" s="31"/>
      <c r="D155" s="31"/>
      <c r="E155" s="31"/>
      <c r="F155" s="31"/>
      <c r="G155" s="31"/>
      <c r="H155" s="31"/>
      <c r="I155" s="31"/>
      <c r="J155" s="31"/>
      <c r="K155" s="30"/>
      <c r="L155" s="30"/>
      <c r="M155" s="30"/>
      <c r="N155" s="30"/>
      <c r="O155" s="30"/>
      <c r="P155" s="30"/>
      <c r="Q155" s="30"/>
      <c r="R155" s="30"/>
      <c r="S155" s="30"/>
      <c r="T155" s="33"/>
      <c r="U155" s="33"/>
      <c r="V155" s="33"/>
    </row>
    <row r="156" spans="1:22">
      <c r="A156" s="32"/>
      <c r="B156" s="31"/>
      <c r="C156" s="31"/>
      <c r="D156" s="31"/>
      <c r="E156" s="31"/>
      <c r="F156" s="31"/>
      <c r="G156" s="31"/>
      <c r="H156" s="31"/>
      <c r="I156" s="31"/>
      <c r="J156" s="31"/>
      <c r="K156" s="30"/>
      <c r="L156" s="30"/>
      <c r="M156" s="30"/>
      <c r="N156" s="30"/>
      <c r="O156" s="30"/>
      <c r="P156" s="30"/>
      <c r="Q156" s="30"/>
      <c r="R156" s="30"/>
      <c r="S156" s="30"/>
      <c r="T156" s="33"/>
      <c r="U156" s="33"/>
      <c r="V156" s="33"/>
    </row>
    <row r="157" spans="1:22">
      <c r="A157" s="32"/>
      <c r="B157" s="31"/>
      <c r="C157" s="31"/>
      <c r="D157" s="31"/>
      <c r="E157" s="31"/>
      <c r="F157" s="31"/>
      <c r="G157" s="31"/>
      <c r="H157" s="31"/>
      <c r="I157" s="31"/>
      <c r="J157" s="31"/>
      <c r="K157" s="30"/>
      <c r="L157" s="30"/>
      <c r="M157" s="30"/>
      <c r="N157" s="30"/>
      <c r="O157" s="30"/>
      <c r="P157" s="30"/>
      <c r="Q157" s="30"/>
      <c r="R157" s="30"/>
      <c r="S157" s="30"/>
      <c r="T157" s="33"/>
      <c r="U157" s="33"/>
      <c r="V157" s="33"/>
    </row>
    <row r="158" spans="1:22">
      <c r="A158" s="32"/>
      <c r="B158" s="31"/>
      <c r="C158" s="31"/>
      <c r="D158" s="31"/>
      <c r="E158" s="31"/>
      <c r="F158" s="31"/>
      <c r="G158" s="31"/>
      <c r="H158" s="31"/>
      <c r="I158" s="31"/>
      <c r="J158" s="31"/>
      <c r="K158" s="30"/>
      <c r="L158" s="30"/>
      <c r="M158" s="30"/>
      <c r="N158" s="30"/>
      <c r="O158" s="30"/>
      <c r="P158" s="30"/>
      <c r="Q158" s="30"/>
      <c r="R158" s="30"/>
      <c r="S158" s="30"/>
      <c r="T158" s="33"/>
      <c r="U158" s="33"/>
      <c r="V158" s="33"/>
    </row>
    <row r="159" spans="1:22">
      <c r="A159" s="32"/>
      <c r="B159" s="31"/>
      <c r="C159" s="31"/>
      <c r="D159" s="31"/>
      <c r="E159" s="31"/>
      <c r="F159" s="31"/>
      <c r="G159" s="31"/>
      <c r="H159" s="31"/>
      <c r="I159" s="31"/>
      <c r="J159" s="31"/>
      <c r="K159" s="30"/>
      <c r="L159" s="30"/>
      <c r="M159" s="30"/>
      <c r="N159" s="30"/>
      <c r="O159" s="30"/>
      <c r="P159" s="30"/>
      <c r="Q159" s="30"/>
      <c r="R159" s="30"/>
      <c r="S159" s="30"/>
      <c r="T159" s="33"/>
      <c r="U159" s="33"/>
      <c r="V159" s="33"/>
    </row>
    <row r="160" spans="1:22">
      <c r="A160" s="32"/>
      <c r="B160" s="31"/>
      <c r="C160" s="31"/>
      <c r="D160" s="31"/>
      <c r="E160" s="31"/>
      <c r="F160" s="31"/>
      <c r="G160" s="31"/>
      <c r="H160" s="31"/>
      <c r="I160" s="31"/>
      <c r="J160" s="31"/>
      <c r="K160" s="30"/>
      <c r="L160" s="30"/>
      <c r="M160" s="30"/>
      <c r="N160" s="30"/>
      <c r="O160" s="30"/>
      <c r="P160" s="30"/>
      <c r="Q160" s="30"/>
      <c r="R160" s="30"/>
      <c r="S160" s="30"/>
      <c r="T160" s="33"/>
      <c r="U160" s="33"/>
      <c r="V160" s="33"/>
    </row>
    <row r="161" spans="1:22">
      <c r="A161" s="32"/>
      <c r="B161" s="31"/>
      <c r="C161" s="31"/>
      <c r="D161" s="31"/>
      <c r="E161" s="31"/>
      <c r="F161" s="31"/>
      <c r="G161" s="31"/>
      <c r="H161" s="31"/>
      <c r="I161" s="31"/>
      <c r="J161" s="31"/>
      <c r="K161" s="30"/>
      <c r="L161" s="30"/>
      <c r="M161" s="30"/>
      <c r="N161" s="30"/>
      <c r="O161" s="30"/>
      <c r="P161" s="30"/>
      <c r="Q161" s="30"/>
      <c r="R161" s="30"/>
      <c r="S161" s="30"/>
      <c r="T161" s="33"/>
      <c r="U161" s="33"/>
      <c r="V161" s="33"/>
    </row>
    <row r="162" spans="1:22">
      <c r="A162" s="32"/>
      <c r="B162" s="31"/>
      <c r="C162" s="31"/>
      <c r="D162" s="31"/>
      <c r="E162" s="31"/>
      <c r="F162" s="31"/>
      <c r="G162" s="31"/>
      <c r="H162" s="31"/>
      <c r="I162" s="31"/>
      <c r="J162" s="31"/>
      <c r="K162" s="30"/>
      <c r="L162" s="30"/>
      <c r="M162" s="30"/>
      <c r="N162" s="30"/>
      <c r="O162" s="30"/>
      <c r="P162" s="30"/>
      <c r="Q162" s="30"/>
      <c r="R162" s="30"/>
      <c r="S162" s="30"/>
      <c r="T162" s="33"/>
      <c r="U162" s="33"/>
      <c r="V162" s="33"/>
    </row>
    <row r="163" spans="1:22">
      <c r="A163" s="32"/>
      <c r="B163" s="31"/>
      <c r="C163" s="31"/>
      <c r="D163" s="31"/>
      <c r="E163" s="31"/>
      <c r="F163" s="31"/>
      <c r="G163" s="31"/>
      <c r="H163" s="31"/>
      <c r="I163" s="31"/>
      <c r="J163" s="31"/>
      <c r="K163" s="30"/>
      <c r="L163" s="30"/>
      <c r="M163" s="30"/>
      <c r="N163" s="30"/>
      <c r="O163" s="30"/>
      <c r="P163" s="30"/>
      <c r="Q163" s="30"/>
      <c r="R163" s="30"/>
      <c r="S163" s="30"/>
      <c r="T163" s="33"/>
      <c r="U163" s="33"/>
      <c r="V163" s="33"/>
    </row>
    <row r="164" spans="1:22">
      <c r="A164" s="32"/>
      <c r="B164" s="31"/>
      <c r="C164" s="31"/>
      <c r="D164" s="31"/>
      <c r="E164" s="31"/>
      <c r="F164" s="31"/>
      <c r="G164" s="31"/>
      <c r="H164" s="31"/>
      <c r="I164" s="31"/>
      <c r="J164" s="31"/>
      <c r="K164" s="30"/>
      <c r="L164" s="30"/>
      <c r="M164" s="30"/>
      <c r="N164" s="30"/>
      <c r="O164" s="30"/>
      <c r="P164" s="30"/>
      <c r="Q164" s="30"/>
      <c r="R164" s="30"/>
      <c r="S164" s="30"/>
      <c r="T164" s="33"/>
      <c r="U164" s="33"/>
      <c r="V164" s="33"/>
    </row>
    <row r="165" spans="1:22">
      <c r="A165" s="32"/>
      <c r="B165" s="31"/>
      <c r="C165" s="31"/>
      <c r="D165" s="31"/>
      <c r="E165" s="31"/>
      <c r="F165" s="31"/>
      <c r="G165" s="31"/>
      <c r="H165" s="31"/>
      <c r="I165" s="31"/>
      <c r="J165" s="31"/>
      <c r="K165" s="30"/>
      <c r="L165" s="30"/>
      <c r="M165" s="30"/>
      <c r="N165" s="30"/>
      <c r="O165" s="30"/>
      <c r="P165" s="30"/>
      <c r="Q165" s="30"/>
      <c r="R165" s="30"/>
      <c r="S165" s="30"/>
      <c r="T165" s="33"/>
      <c r="U165" s="33"/>
      <c r="V165" s="33"/>
    </row>
    <row r="166" spans="1:22">
      <c r="A166" s="32"/>
      <c r="B166" s="31"/>
      <c r="C166" s="31"/>
      <c r="D166" s="31"/>
      <c r="E166" s="31"/>
      <c r="F166" s="31"/>
      <c r="G166" s="31"/>
      <c r="H166" s="31"/>
      <c r="I166" s="31"/>
      <c r="J166" s="31"/>
      <c r="K166" s="30"/>
      <c r="L166" s="30"/>
      <c r="M166" s="30"/>
      <c r="N166" s="30"/>
      <c r="O166" s="30"/>
      <c r="P166" s="30"/>
      <c r="Q166" s="30"/>
      <c r="R166" s="30"/>
      <c r="S166" s="30"/>
      <c r="T166" s="33"/>
      <c r="U166" s="33"/>
      <c r="V166" s="33"/>
    </row>
    <row r="167" spans="1:22">
      <c r="A167" s="32"/>
      <c r="B167" s="31"/>
      <c r="C167" s="31"/>
      <c r="D167" s="31"/>
      <c r="E167" s="31"/>
      <c r="F167" s="31"/>
      <c r="G167" s="31"/>
      <c r="H167" s="31"/>
      <c r="I167" s="31"/>
      <c r="J167" s="31"/>
      <c r="K167" s="30"/>
      <c r="L167" s="30"/>
      <c r="M167" s="30"/>
      <c r="N167" s="30"/>
      <c r="O167" s="30"/>
      <c r="P167" s="30"/>
      <c r="Q167" s="30"/>
      <c r="R167" s="30"/>
      <c r="S167" s="30"/>
      <c r="T167" s="33"/>
      <c r="U167" s="33"/>
      <c r="V167" s="33"/>
    </row>
    <row r="168" spans="1:22">
      <c r="A168" s="32"/>
      <c r="B168" s="31"/>
      <c r="C168" s="31"/>
      <c r="D168" s="31"/>
      <c r="E168" s="31"/>
      <c r="F168" s="31"/>
      <c r="G168" s="31"/>
      <c r="H168" s="31"/>
      <c r="I168" s="31"/>
      <c r="J168" s="31"/>
      <c r="K168" s="30"/>
      <c r="L168" s="30"/>
      <c r="M168" s="30"/>
      <c r="N168" s="30"/>
      <c r="O168" s="30"/>
      <c r="P168" s="30"/>
      <c r="Q168" s="30"/>
      <c r="R168" s="30"/>
      <c r="S168" s="30"/>
      <c r="T168" s="33"/>
      <c r="U168" s="33"/>
      <c r="V168" s="33"/>
    </row>
    <row r="169" spans="1:22">
      <c r="A169" s="32"/>
      <c r="B169" s="31"/>
      <c r="C169" s="31"/>
      <c r="D169" s="31"/>
      <c r="E169" s="31"/>
      <c r="F169" s="31"/>
      <c r="G169" s="31"/>
      <c r="H169" s="31"/>
      <c r="I169" s="31"/>
      <c r="J169" s="31"/>
      <c r="K169" s="30"/>
      <c r="L169" s="30"/>
      <c r="M169" s="30"/>
      <c r="N169" s="30"/>
      <c r="O169" s="30"/>
      <c r="P169" s="30"/>
      <c r="Q169" s="30"/>
      <c r="R169" s="30"/>
      <c r="S169" s="30"/>
      <c r="T169" s="33"/>
      <c r="U169" s="33"/>
      <c r="V169" s="33"/>
    </row>
    <row r="170" spans="1:22">
      <c r="A170" s="32"/>
      <c r="B170" s="31"/>
      <c r="C170" s="31"/>
      <c r="D170" s="31"/>
      <c r="E170" s="31"/>
      <c r="F170" s="31"/>
      <c r="G170" s="31"/>
      <c r="H170" s="31"/>
      <c r="I170" s="31"/>
      <c r="J170" s="31"/>
      <c r="K170" s="30"/>
      <c r="L170" s="30"/>
      <c r="M170" s="30"/>
      <c r="N170" s="30"/>
      <c r="O170" s="30"/>
      <c r="P170" s="30"/>
      <c r="Q170" s="30"/>
      <c r="R170" s="30"/>
      <c r="S170" s="30"/>
      <c r="T170" s="33"/>
      <c r="U170" s="33"/>
      <c r="V170" s="33"/>
    </row>
    <row r="171" spans="1:22">
      <c r="A171" s="32"/>
      <c r="B171" s="31"/>
      <c r="C171" s="31"/>
      <c r="D171" s="31"/>
      <c r="E171" s="31"/>
      <c r="F171" s="31"/>
      <c r="G171" s="31"/>
      <c r="H171" s="31"/>
      <c r="I171" s="31"/>
      <c r="J171" s="31"/>
      <c r="K171" s="30"/>
      <c r="L171" s="30"/>
      <c r="M171" s="30"/>
      <c r="N171" s="30"/>
      <c r="O171" s="30"/>
      <c r="P171" s="30"/>
      <c r="Q171" s="30"/>
      <c r="R171" s="30"/>
      <c r="S171" s="30"/>
      <c r="T171" s="33"/>
      <c r="U171" s="33"/>
      <c r="V171" s="33"/>
    </row>
    <row r="172" spans="1:22">
      <c r="A172" s="32"/>
      <c r="B172" s="31"/>
      <c r="C172" s="31"/>
      <c r="D172" s="31"/>
      <c r="E172" s="31"/>
      <c r="F172" s="31"/>
      <c r="G172" s="31"/>
      <c r="H172" s="31"/>
      <c r="I172" s="31"/>
      <c r="J172" s="31"/>
      <c r="K172" s="30"/>
      <c r="L172" s="30"/>
      <c r="M172" s="30"/>
      <c r="N172" s="30"/>
      <c r="O172" s="30"/>
      <c r="P172" s="30"/>
      <c r="Q172" s="30"/>
      <c r="R172" s="30"/>
      <c r="S172" s="30"/>
      <c r="T172" s="33"/>
      <c r="U172" s="33"/>
      <c r="V172" s="33"/>
    </row>
    <row r="173" spans="1:22">
      <c r="A173" s="32"/>
      <c r="B173" s="31"/>
      <c r="C173" s="31"/>
      <c r="D173" s="31"/>
      <c r="E173" s="31"/>
      <c r="F173" s="31"/>
      <c r="G173" s="31"/>
      <c r="H173" s="31"/>
      <c r="I173" s="31"/>
      <c r="J173" s="31"/>
      <c r="K173" s="30"/>
      <c r="L173" s="30"/>
      <c r="M173" s="30"/>
      <c r="N173" s="30"/>
      <c r="O173" s="30"/>
      <c r="P173" s="30"/>
      <c r="Q173" s="30"/>
      <c r="R173" s="30"/>
      <c r="S173" s="30"/>
      <c r="T173" s="33"/>
      <c r="U173" s="33"/>
      <c r="V173" s="33"/>
    </row>
    <row r="174" spans="1:22">
      <c r="A174" s="32"/>
      <c r="B174" s="31"/>
      <c r="C174" s="31"/>
      <c r="D174" s="31"/>
      <c r="E174" s="31"/>
      <c r="F174" s="31"/>
      <c r="G174" s="31"/>
      <c r="H174" s="31"/>
      <c r="I174" s="31"/>
      <c r="J174" s="31"/>
      <c r="K174" s="30"/>
      <c r="L174" s="30"/>
      <c r="M174" s="30"/>
      <c r="N174" s="30"/>
      <c r="O174" s="30"/>
      <c r="P174" s="30"/>
      <c r="Q174" s="30"/>
      <c r="R174" s="30"/>
      <c r="S174" s="30"/>
      <c r="T174" s="33"/>
      <c r="U174" s="33"/>
      <c r="V174" s="33"/>
    </row>
    <row r="175" spans="1:22">
      <c r="A175" s="32"/>
      <c r="B175" s="31"/>
      <c r="C175" s="31"/>
      <c r="D175" s="31"/>
      <c r="E175" s="31"/>
      <c r="F175" s="31"/>
      <c r="G175" s="31"/>
      <c r="H175" s="31"/>
      <c r="I175" s="31"/>
      <c r="J175" s="31"/>
      <c r="K175" s="30"/>
      <c r="L175" s="30"/>
      <c r="M175" s="30"/>
      <c r="N175" s="30"/>
      <c r="O175" s="30"/>
      <c r="P175" s="30"/>
      <c r="Q175" s="30"/>
      <c r="R175" s="30"/>
      <c r="S175" s="30"/>
      <c r="T175" s="33"/>
      <c r="U175" s="33"/>
      <c r="V175" s="33"/>
    </row>
    <row r="176" spans="1:22">
      <c r="A176" s="32"/>
      <c r="B176" s="31"/>
      <c r="C176" s="31"/>
      <c r="D176" s="31"/>
      <c r="E176" s="31"/>
      <c r="F176" s="31"/>
      <c r="G176" s="31"/>
      <c r="H176" s="31"/>
      <c r="I176" s="31"/>
      <c r="J176" s="31"/>
      <c r="K176" s="30"/>
      <c r="L176" s="30"/>
      <c r="M176" s="30"/>
      <c r="N176" s="30"/>
      <c r="O176" s="30"/>
      <c r="P176" s="30"/>
      <c r="Q176" s="30"/>
      <c r="R176" s="30"/>
      <c r="S176" s="30"/>
      <c r="T176" s="33"/>
      <c r="U176" s="33"/>
      <c r="V176" s="33"/>
    </row>
    <row r="177" spans="1:22">
      <c r="A177" s="32"/>
      <c r="B177" s="31"/>
      <c r="C177" s="31"/>
      <c r="D177" s="31"/>
      <c r="E177" s="31"/>
      <c r="F177" s="31"/>
      <c r="G177" s="31"/>
      <c r="H177" s="31"/>
      <c r="I177" s="31"/>
      <c r="J177" s="31"/>
      <c r="K177" s="30"/>
      <c r="L177" s="30"/>
      <c r="M177" s="30"/>
      <c r="N177" s="30"/>
      <c r="O177" s="30"/>
      <c r="P177" s="30"/>
      <c r="Q177" s="30"/>
      <c r="R177" s="30"/>
      <c r="S177" s="30"/>
      <c r="T177" s="33"/>
      <c r="U177" s="33"/>
      <c r="V177" s="33"/>
    </row>
    <row r="178" spans="1:22">
      <c r="A178" s="32"/>
      <c r="B178" s="31"/>
      <c r="C178" s="31"/>
      <c r="D178" s="31"/>
      <c r="E178" s="31"/>
      <c r="F178" s="31"/>
      <c r="G178" s="31"/>
      <c r="H178" s="31"/>
      <c r="I178" s="31"/>
      <c r="J178" s="31"/>
      <c r="K178" s="30"/>
      <c r="L178" s="30"/>
      <c r="M178" s="30"/>
      <c r="N178" s="30"/>
      <c r="O178" s="30"/>
      <c r="P178" s="30"/>
      <c r="Q178" s="30"/>
      <c r="R178" s="30"/>
      <c r="S178" s="30"/>
      <c r="T178" s="33"/>
      <c r="U178" s="33"/>
      <c r="V178" s="33"/>
    </row>
    <row r="179" spans="1:22">
      <c r="A179" s="32"/>
      <c r="B179" s="31"/>
      <c r="C179" s="31"/>
      <c r="D179" s="31"/>
      <c r="E179" s="31"/>
      <c r="F179" s="31"/>
      <c r="G179" s="31"/>
      <c r="H179" s="31"/>
      <c r="I179" s="31"/>
      <c r="J179" s="31"/>
      <c r="K179" s="30"/>
      <c r="L179" s="30"/>
      <c r="M179" s="30"/>
      <c r="N179" s="30"/>
      <c r="O179" s="30"/>
      <c r="P179" s="30"/>
      <c r="Q179" s="30"/>
      <c r="R179" s="30"/>
      <c r="S179" s="30"/>
      <c r="T179" s="33"/>
      <c r="U179" s="33"/>
      <c r="V179" s="33"/>
    </row>
    <row r="180" spans="1:22">
      <c r="A180" s="32"/>
      <c r="B180" s="31"/>
      <c r="C180" s="31"/>
      <c r="D180" s="31"/>
      <c r="E180" s="31"/>
      <c r="F180" s="31"/>
      <c r="G180" s="31"/>
      <c r="H180" s="31"/>
      <c r="I180" s="31"/>
      <c r="J180" s="31"/>
      <c r="K180" s="30"/>
      <c r="L180" s="30"/>
      <c r="M180" s="30"/>
      <c r="N180" s="30"/>
      <c r="O180" s="30"/>
      <c r="P180" s="30"/>
      <c r="Q180" s="30"/>
      <c r="R180" s="30"/>
      <c r="S180" s="30"/>
      <c r="T180" s="33"/>
      <c r="U180" s="33"/>
      <c r="V180" s="33"/>
    </row>
    <row r="181" spans="1:22">
      <c r="A181" s="32"/>
      <c r="B181" s="31"/>
      <c r="C181" s="31"/>
      <c r="D181" s="31"/>
      <c r="E181" s="31"/>
      <c r="F181" s="31"/>
      <c r="G181" s="31"/>
      <c r="H181" s="31"/>
      <c r="I181" s="31"/>
      <c r="J181" s="31"/>
      <c r="K181" s="30"/>
      <c r="L181" s="30"/>
      <c r="M181" s="30"/>
      <c r="N181" s="30"/>
      <c r="O181" s="30"/>
      <c r="P181" s="30"/>
      <c r="Q181" s="30"/>
      <c r="R181" s="30"/>
      <c r="S181" s="30"/>
      <c r="T181" s="33"/>
      <c r="U181" s="33"/>
      <c r="V181" s="33"/>
    </row>
    <row r="182" spans="1:22">
      <c r="A182" s="32"/>
      <c r="B182" s="31"/>
      <c r="C182" s="31"/>
      <c r="D182" s="31"/>
      <c r="E182" s="31"/>
      <c r="F182" s="31"/>
      <c r="G182" s="31"/>
      <c r="H182" s="31"/>
      <c r="I182" s="31"/>
      <c r="J182" s="31"/>
      <c r="K182" s="30"/>
      <c r="L182" s="30"/>
      <c r="M182" s="30"/>
      <c r="N182" s="30"/>
      <c r="O182" s="30"/>
      <c r="P182" s="30"/>
      <c r="Q182" s="30"/>
      <c r="R182" s="30"/>
      <c r="S182" s="30"/>
      <c r="T182" s="33"/>
      <c r="U182" s="33"/>
      <c r="V182" s="33"/>
    </row>
    <row r="183" spans="1:22">
      <c r="A183" s="32"/>
      <c r="B183" s="31"/>
      <c r="C183" s="31"/>
      <c r="D183" s="31"/>
      <c r="E183" s="31"/>
      <c r="F183" s="31"/>
      <c r="G183" s="31"/>
      <c r="H183" s="31"/>
      <c r="I183" s="31"/>
      <c r="J183" s="31"/>
      <c r="K183" s="30"/>
      <c r="L183" s="30"/>
      <c r="M183" s="30"/>
      <c r="N183" s="30"/>
      <c r="O183" s="30"/>
      <c r="P183" s="30"/>
      <c r="Q183" s="30"/>
      <c r="R183" s="30"/>
      <c r="S183" s="30"/>
      <c r="T183" s="33"/>
      <c r="U183" s="33"/>
      <c r="V183" s="33"/>
    </row>
    <row r="184" spans="1:22">
      <c r="A184" s="32"/>
      <c r="B184" s="31"/>
      <c r="C184" s="31"/>
      <c r="D184" s="31"/>
      <c r="E184" s="31"/>
      <c r="F184" s="31"/>
      <c r="G184" s="31"/>
      <c r="H184" s="31"/>
      <c r="I184" s="31"/>
      <c r="J184" s="31"/>
      <c r="K184" s="30"/>
      <c r="L184" s="30"/>
      <c r="M184" s="30"/>
      <c r="N184" s="30"/>
      <c r="O184" s="30"/>
      <c r="P184" s="30"/>
      <c r="Q184" s="30"/>
      <c r="R184" s="30"/>
      <c r="S184" s="30"/>
      <c r="T184" s="33"/>
      <c r="U184" s="33"/>
      <c r="V184" s="33"/>
    </row>
    <row r="185" spans="1:22">
      <c r="A185" s="32"/>
      <c r="B185" s="31"/>
      <c r="C185" s="31"/>
      <c r="D185" s="31"/>
      <c r="E185" s="31"/>
      <c r="F185" s="31"/>
      <c r="G185" s="31"/>
      <c r="H185" s="31"/>
      <c r="I185" s="31"/>
      <c r="J185" s="31"/>
      <c r="K185" s="30"/>
      <c r="L185" s="30"/>
      <c r="M185" s="30"/>
      <c r="N185" s="30"/>
      <c r="O185" s="30"/>
      <c r="P185" s="30"/>
      <c r="Q185" s="30"/>
      <c r="R185" s="30"/>
      <c r="S185" s="30"/>
      <c r="T185" s="33"/>
      <c r="U185" s="33"/>
      <c r="V185" s="33"/>
    </row>
    <row r="186" spans="1:22">
      <c r="A186" s="32"/>
      <c r="B186" s="31"/>
      <c r="C186" s="31"/>
      <c r="D186" s="31"/>
      <c r="E186" s="31"/>
      <c r="F186" s="31"/>
      <c r="G186" s="31"/>
      <c r="H186" s="31"/>
      <c r="I186" s="31"/>
      <c r="J186" s="31"/>
      <c r="K186" s="30"/>
      <c r="L186" s="30"/>
      <c r="M186" s="30"/>
      <c r="N186" s="30"/>
      <c r="O186" s="30"/>
      <c r="P186" s="30"/>
      <c r="Q186" s="30"/>
      <c r="R186" s="30"/>
      <c r="S186" s="30"/>
      <c r="T186" s="33"/>
      <c r="U186" s="33"/>
      <c r="V186" s="33"/>
    </row>
    <row r="187" spans="1:22">
      <c r="A187" s="32"/>
      <c r="B187" s="31"/>
      <c r="C187" s="31"/>
      <c r="D187" s="31"/>
      <c r="E187" s="31"/>
      <c r="F187" s="31"/>
      <c r="G187" s="31"/>
      <c r="H187" s="31"/>
      <c r="I187" s="31"/>
      <c r="J187" s="31"/>
      <c r="K187" s="30"/>
      <c r="L187" s="30"/>
      <c r="M187" s="30"/>
      <c r="N187" s="30"/>
      <c r="O187" s="30"/>
      <c r="P187" s="30"/>
      <c r="Q187" s="30"/>
      <c r="R187" s="30"/>
      <c r="S187" s="30"/>
      <c r="T187" s="33"/>
      <c r="U187" s="33"/>
      <c r="V187" s="33"/>
    </row>
    <row r="188" spans="1:22">
      <c r="A188" s="32"/>
      <c r="B188" s="31"/>
      <c r="C188" s="31"/>
      <c r="D188" s="31"/>
      <c r="E188" s="31"/>
      <c r="F188" s="31"/>
      <c r="G188" s="31"/>
      <c r="H188" s="31"/>
      <c r="I188" s="31"/>
      <c r="J188" s="31"/>
      <c r="K188" s="30"/>
      <c r="L188" s="30"/>
      <c r="M188" s="30"/>
      <c r="N188" s="30"/>
      <c r="O188" s="30"/>
      <c r="P188" s="30"/>
      <c r="Q188" s="30"/>
      <c r="R188" s="30"/>
      <c r="S188" s="30"/>
      <c r="T188" s="33"/>
      <c r="U188" s="33"/>
      <c r="V188" s="33"/>
    </row>
    <row r="189" spans="1:22">
      <c r="A189" s="32"/>
      <c r="B189" s="31"/>
      <c r="C189" s="31"/>
      <c r="D189" s="31"/>
      <c r="E189" s="31"/>
      <c r="F189" s="31"/>
      <c r="G189" s="31"/>
      <c r="H189" s="31"/>
      <c r="I189" s="31"/>
      <c r="J189" s="31"/>
      <c r="K189" s="30"/>
      <c r="L189" s="30"/>
      <c r="M189" s="30"/>
      <c r="N189" s="30"/>
      <c r="O189" s="30"/>
      <c r="P189" s="30"/>
      <c r="Q189" s="30"/>
      <c r="R189" s="30"/>
      <c r="S189" s="30"/>
      <c r="T189" s="33"/>
      <c r="U189" s="33"/>
      <c r="V189" s="33"/>
    </row>
    <row r="190" spans="1:22">
      <c r="A190" s="32"/>
      <c r="B190" s="31"/>
      <c r="C190" s="31"/>
      <c r="D190" s="31"/>
      <c r="E190" s="31"/>
      <c r="F190" s="31"/>
      <c r="G190" s="31"/>
      <c r="H190" s="31"/>
      <c r="I190" s="31"/>
      <c r="J190" s="31"/>
      <c r="K190" s="30"/>
      <c r="L190" s="30"/>
      <c r="M190" s="30"/>
      <c r="N190" s="30"/>
      <c r="O190" s="30"/>
      <c r="P190" s="30"/>
      <c r="Q190" s="30"/>
      <c r="R190" s="30"/>
      <c r="S190" s="30"/>
      <c r="T190" s="33"/>
      <c r="U190" s="33"/>
      <c r="V190" s="33"/>
    </row>
    <row r="191" spans="1:22">
      <c r="A191" s="32"/>
      <c r="B191" s="31"/>
      <c r="C191" s="31"/>
      <c r="D191" s="31"/>
      <c r="E191" s="31"/>
      <c r="F191" s="31"/>
      <c r="G191" s="31"/>
      <c r="H191" s="31"/>
      <c r="I191" s="31"/>
      <c r="J191" s="31"/>
      <c r="K191" s="30"/>
      <c r="L191" s="30"/>
      <c r="M191" s="30"/>
      <c r="N191" s="30"/>
      <c r="O191" s="30"/>
      <c r="P191" s="30"/>
      <c r="Q191" s="30"/>
      <c r="R191" s="30"/>
      <c r="S191" s="30"/>
      <c r="T191" s="33"/>
      <c r="U191" s="33"/>
      <c r="V191" s="33"/>
    </row>
    <row r="192" spans="1:22">
      <c r="A192" s="32"/>
      <c r="B192" s="31"/>
      <c r="C192" s="31"/>
      <c r="D192" s="31"/>
      <c r="E192" s="31"/>
      <c r="F192" s="31"/>
      <c r="G192" s="31"/>
      <c r="H192" s="31"/>
      <c r="I192" s="31"/>
      <c r="J192" s="31"/>
      <c r="K192" s="30"/>
      <c r="L192" s="30"/>
      <c r="M192" s="30"/>
      <c r="N192" s="30"/>
      <c r="O192" s="30"/>
      <c r="P192" s="30"/>
      <c r="Q192" s="30"/>
      <c r="R192" s="30"/>
      <c r="S192" s="30"/>
      <c r="T192" s="33"/>
      <c r="U192" s="33"/>
      <c r="V192" s="33"/>
    </row>
    <row r="193" spans="1:22">
      <c r="A193" s="32"/>
      <c r="B193" s="31"/>
      <c r="C193" s="31"/>
      <c r="D193" s="31"/>
      <c r="E193" s="31"/>
      <c r="F193" s="31"/>
      <c r="G193" s="31"/>
      <c r="H193" s="31"/>
      <c r="I193" s="31"/>
      <c r="J193" s="31"/>
      <c r="K193" s="30"/>
      <c r="L193" s="30"/>
      <c r="M193" s="30"/>
      <c r="N193" s="30"/>
      <c r="O193" s="30"/>
      <c r="P193" s="30"/>
      <c r="Q193" s="30"/>
      <c r="R193" s="30"/>
      <c r="S193" s="30"/>
      <c r="T193" s="33"/>
      <c r="U193" s="33"/>
      <c r="V193" s="33"/>
    </row>
    <row r="194" spans="1:22">
      <c r="A194" s="32"/>
      <c r="B194" s="31"/>
      <c r="C194" s="31"/>
      <c r="D194" s="31"/>
      <c r="E194" s="31"/>
      <c r="F194" s="31"/>
      <c r="G194" s="31"/>
      <c r="H194" s="31"/>
      <c r="I194" s="31"/>
      <c r="J194" s="31"/>
      <c r="K194" s="30"/>
      <c r="L194" s="30"/>
      <c r="M194" s="30"/>
      <c r="N194" s="30"/>
      <c r="O194" s="30"/>
      <c r="P194" s="30"/>
      <c r="Q194" s="30"/>
      <c r="R194" s="30"/>
      <c r="S194" s="30"/>
      <c r="T194" s="33"/>
      <c r="U194" s="33"/>
      <c r="V194" s="33"/>
    </row>
    <row r="195" spans="1:22">
      <c r="A195" s="32"/>
      <c r="B195" s="31"/>
      <c r="C195" s="31"/>
      <c r="D195" s="31"/>
      <c r="E195" s="31"/>
      <c r="F195" s="31"/>
      <c r="G195" s="31"/>
      <c r="H195" s="31"/>
      <c r="I195" s="31"/>
      <c r="J195" s="31"/>
      <c r="K195" s="30"/>
      <c r="L195" s="30"/>
      <c r="M195" s="30"/>
      <c r="N195" s="30"/>
      <c r="O195" s="30"/>
      <c r="P195" s="30"/>
      <c r="Q195" s="30"/>
      <c r="R195" s="30"/>
      <c r="S195" s="30"/>
      <c r="T195" s="33"/>
      <c r="U195" s="33"/>
      <c r="V195" s="33"/>
    </row>
    <row r="196" spans="1:22">
      <c r="A196" s="32"/>
      <c r="B196" s="31"/>
      <c r="C196" s="31"/>
      <c r="D196" s="31"/>
      <c r="E196" s="31"/>
      <c r="F196" s="31"/>
      <c r="G196" s="31"/>
      <c r="H196" s="31"/>
      <c r="I196" s="31"/>
      <c r="J196" s="31"/>
      <c r="K196" s="30"/>
      <c r="L196" s="30"/>
      <c r="M196" s="30"/>
      <c r="N196" s="30"/>
      <c r="O196" s="30"/>
      <c r="P196" s="30"/>
      <c r="Q196" s="30"/>
      <c r="R196" s="30"/>
      <c r="S196" s="30"/>
      <c r="T196" s="33"/>
      <c r="U196" s="33"/>
      <c r="V196" s="33"/>
    </row>
    <row r="197" spans="1:22">
      <c r="A197" s="32"/>
      <c r="B197" s="31"/>
      <c r="C197" s="31"/>
      <c r="D197" s="31"/>
      <c r="E197" s="31"/>
      <c r="F197" s="31"/>
      <c r="G197" s="31"/>
      <c r="H197" s="31"/>
      <c r="I197" s="31"/>
      <c r="J197" s="31"/>
      <c r="K197" s="30"/>
      <c r="L197" s="30"/>
      <c r="M197" s="30"/>
      <c r="N197" s="30"/>
      <c r="O197" s="30"/>
      <c r="P197" s="30"/>
      <c r="Q197" s="30"/>
      <c r="R197" s="30"/>
      <c r="S197" s="30"/>
      <c r="T197" s="33"/>
      <c r="U197" s="33"/>
      <c r="V197" s="33"/>
    </row>
    <row r="198" spans="1:22">
      <c r="A198" s="32"/>
      <c r="B198" s="31"/>
      <c r="C198" s="31"/>
      <c r="D198" s="31"/>
      <c r="E198" s="31"/>
      <c r="F198" s="31"/>
      <c r="G198" s="31"/>
      <c r="H198" s="31"/>
      <c r="I198" s="31"/>
      <c r="J198" s="31"/>
      <c r="K198" s="30"/>
      <c r="L198" s="30"/>
      <c r="M198" s="30"/>
      <c r="N198" s="30"/>
      <c r="O198" s="30"/>
      <c r="P198" s="30"/>
      <c r="Q198" s="30"/>
      <c r="R198" s="30"/>
      <c r="S198" s="30"/>
      <c r="T198" s="33"/>
      <c r="U198" s="33"/>
      <c r="V198" s="33"/>
    </row>
    <row r="199" spans="1:22">
      <c r="A199" s="32"/>
      <c r="B199" s="31"/>
      <c r="C199" s="31"/>
      <c r="D199" s="31"/>
      <c r="E199" s="31"/>
      <c r="F199" s="31"/>
      <c r="G199" s="31"/>
      <c r="H199" s="31"/>
      <c r="I199" s="31"/>
      <c r="J199" s="31"/>
      <c r="K199" s="30"/>
      <c r="L199" s="30"/>
      <c r="M199" s="30"/>
      <c r="N199" s="30"/>
      <c r="O199" s="30"/>
      <c r="P199" s="30"/>
      <c r="Q199" s="30"/>
      <c r="R199" s="30"/>
      <c r="S199" s="30"/>
      <c r="T199" s="33"/>
      <c r="U199" s="33"/>
      <c r="V199" s="33"/>
    </row>
    <row r="200" spans="1:22">
      <c r="A200" s="32"/>
      <c r="B200" s="31"/>
      <c r="C200" s="31"/>
      <c r="D200" s="31"/>
      <c r="E200" s="31"/>
      <c r="F200" s="31"/>
      <c r="G200" s="31"/>
      <c r="H200" s="31"/>
      <c r="I200" s="31"/>
      <c r="J200" s="31"/>
      <c r="K200" s="30"/>
      <c r="L200" s="30"/>
      <c r="M200" s="30"/>
      <c r="N200" s="30"/>
      <c r="O200" s="30"/>
      <c r="P200" s="30"/>
      <c r="Q200" s="30"/>
      <c r="R200" s="30"/>
      <c r="S200" s="30"/>
      <c r="T200" s="33"/>
      <c r="U200" s="33"/>
      <c r="V200" s="33"/>
    </row>
    <row r="201" spans="1:22">
      <c r="A201" s="32"/>
      <c r="B201" s="31"/>
      <c r="C201" s="31"/>
      <c r="D201" s="31"/>
      <c r="E201" s="31"/>
      <c r="F201" s="31"/>
      <c r="G201" s="31"/>
      <c r="H201" s="31"/>
      <c r="I201" s="31"/>
      <c r="J201" s="31"/>
      <c r="K201" s="30"/>
      <c r="L201" s="30"/>
      <c r="M201" s="30"/>
      <c r="N201" s="30"/>
      <c r="O201" s="30"/>
      <c r="P201" s="30"/>
      <c r="Q201" s="30"/>
      <c r="R201" s="30"/>
      <c r="S201" s="30"/>
      <c r="T201" s="33"/>
      <c r="U201" s="33"/>
      <c r="V201" s="33"/>
    </row>
    <row r="202" spans="1:22">
      <c r="A202" s="32"/>
      <c r="B202" s="31"/>
      <c r="C202" s="31"/>
      <c r="D202" s="31"/>
      <c r="E202" s="31"/>
      <c r="F202" s="31"/>
      <c r="G202" s="31"/>
      <c r="H202" s="31"/>
      <c r="I202" s="31"/>
      <c r="J202" s="31"/>
      <c r="K202" s="30"/>
      <c r="L202" s="30"/>
      <c r="M202" s="30"/>
      <c r="N202" s="30"/>
      <c r="O202" s="30"/>
      <c r="P202" s="30"/>
      <c r="Q202" s="30"/>
      <c r="R202" s="30"/>
      <c r="S202" s="30"/>
      <c r="T202" s="33"/>
      <c r="U202" s="33"/>
      <c r="V202" s="33"/>
    </row>
    <row r="203" spans="1:22">
      <c r="A203" s="32"/>
      <c r="B203" s="31"/>
      <c r="C203" s="31"/>
      <c r="D203" s="31"/>
      <c r="E203" s="31"/>
      <c r="F203" s="31"/>
      <c r="G203" s="31"/>
      <c r="H203" s="31"/>
      <c r="I203" s="31"/>
      <c r="J203" s="31"/>
      <c r="K203" s="30"/>
      <c r="L203" s="30"/>
      <c r="M203" s="30"/>
      <c r="N203" s="30"/>
      <c r="O203" s="30"/>
      <c r="P203" s="30"/>
      <c r="Q203" s="30"/>
      <c r="R203" s="30"/>
      <c r="S203" s="30"/>
      <c r="T203" s="33"/>
      <c r="U203" s="33"/>
      <c r="V203" s="33"/>
    </row>
    <row r="204" spans="1:22">
      <c r="A204" s="32"/>
      <c r="B204" s="31"/>
      <c r="C204" s="31"/>
      <c r="D204" s="31"/>
      <c r="E204" s="31"/>
      <c r="F204" s="31"/>
      <c r="G204" s="31"/>
      <c r="H204" s="31"/>
      <c r="I204" s="31"/>
      <c r="J204" s="31"/>
      <c r="K204" s="30"/>
      <c r="L204" s="30"/>
      <c r="M204" s="30"/>
      <c r="N204" s="30"/>
      <c r="O204" s="30"/>
      <c r="P204" s="30"/>
      <c r="Q204" s="30"/>
      <c r="R204" s="30"/>
      <c r="S204" s="30"/>
      <c r="T204" s="33"/>
      <c r="U204" s="33"/>
      <c r="V204" s="33"/>
    </row>
    <row r="205" spans="1:22">
      <c r="A205" s="32"/>
      <c r="B205" s="31"/>
      <c r="C205" s="31"/>
      <c r="D205" s="31"/>
      <c r="E205" s="31"/>
      <c r="F205" s="31"/>
      <c r="G205" s="31"/>
      <c r="H205" s="31"/>
      <c r="I205" s="31"/>
      <c r="J205" s="31"/>
      <c r="K205" s="30"/>
      <c r="L205" s="30"/>
      <c r="M205" s="30"/>
      <c r="N205" s="30"/>
      <c r="O205" s="30"/>
      <c r="P205" s="30"/>
      <c r="Q205" s="30"/>
      <c r="R205" s="30"/>
      <c r="S205" s="30"/>
      <c r="T205" s="33"/>
      <c r="U205" s="33"/>
      <c r="V205" s="33"/>
    </row>
    <row r="206" spans="1:22">
      <c r="A206" s="32"/>
      <c r="B206" s="31"/>
      <c r="C206" s="31"/>
      <c r="D206" s="31"/>
      <c r="E206" s="31"/>
      <c r="F206" s="31"/>
      <c r="G206" s="31"/>
      <c r="H206" s="31"/>
      <c r="I206" s="31"/>
      <c r="J206" s="31"/>
      <c r="K206" s="30"/>
      <c r="L206" s="30"/>
      <c r="M206" s="30"/>
      <c r="N206" s="30"/>
      <c r="O206" s="30"/>
      <c r="P206" s="30"/>
      <c r="Q206" s="30"/>
      <c r="R206" s="30"/>
      <c r="S206" s="30"/>
      <c r="T206" s="33"/>
      <c r="U206" s="33"/>
      <c r="V206" s="33"/>
    </row>
    <row r="207" spans="1:22">
      <c r="A207" s="32"/>
      <c r="B207" s="31"/>
      <c r="C207" s="31"/>
      <c r="D207" s="31"/>
      <c r="E207" s="31"/>
      <c r="F207" s="31"/>
      <c r="G207" s="31"/>
      <c r="H207" s="31"/>
      <c r="I207" s="31"/>
      <c r="J207" s="31"/>
      <c r="K207" s="30"/>
      <c r="L207" s="30"/>
      <c r="M207" s="30"/>
      <c r="N207" s="30"/>
      <c r="O207" s="30"/>
      <c r="P207" s="30"/>
      <c r="Q207" s="30"/>
      <c r="R207" s="30"/>
      <c r="S207" s="30"/>
      <c r="T207" s="33"/>
      <c r="U207" s="33"/>
      <c r="V207" s="33"/>
    </row>
    <row r="208" spans="1:22">
      <c r="A208" s="32"/>
      <c r="B208" s="31"/>
      <c r="C208" s="31"/>
      <c r="D208" s="31"/>
      <c r="E208" s="31"/>
      <c r="F208" s="31"/>
      <c r="G208" s="31"/>
      <c r="H208" s="31"/>
      <c r="I208" s="31"/>
      <c r="J208" s="31"/>
      <c r="K208" s="30"/>
      <c r="L208" s="30"/>
      <c r="M208" s="30"/>
      <c r="N208" s="30"/>
      <c r="O208" s="30"/>
      <c r="P208" s="30"/>
      <c r="Q208" s="30"/>
      <c r="R208" s="30"/>
      <c r="S208" s="30"/>
      <c r="T208" s="33"/>
      <c r="U208" s="33"/>
      <c r="V208" s="33"/>
    </row>
    <row r="209" spans="1:22">
      <c r="A209" s="32"/>
      <c r="B209" s="31"/>
      <c r="C209" s="31"/>
      <c r="D209" s="31"/>
      <c r="E209" s="31"/>
      <c r="F209" s="31"/>
      <c r="G209" s="31"/>
      <c r="H209" s="31"/>
      <c r="I209" s="31"/>
      <c r="J209" s="31"/>
      <c r="K209" s="30"/>
      <c r="L209" s="30"/>
      <c r="M209" s="30"/>
      <c r="N209" s="30"/>
      <c r="O209" s="30"/>
      <c r="P209" s="30"/>
      <c r="Q209" s="30"/>
      <c r="R209" s="30"/>
      <c r="S209" s="30"/>
      <c r="T209" s="33"/>
      <c r="U209" s="33"/>
      <c r="V209" s="33"/>
    </row>
    <row r="210" spans="1:22">
      <c r="A210" s="32"/>
      <c r="B210" s="31"/>
      <c r="C210" s="31"/>
      <c r="D210" s="31"/>
      <c r="E210" s="31"/>
      <c r="F210" s="31"/>
      <c r="G210" s="31"/>
      <c r="H210" s="31"/>
      <c r="I210" s="31"/>
      <c r="J210" s="31"/>
      <c r="K210" s="30"/>
      <c r="L210" s="30"/>
      <c r="M210" s="30"/>
      <c r="N210" s="30"/>
      <c r="O210" s="30"/>
      <c r="P210" s="30"/>
      <c r="Q210" s="30"/>
      <c r="R210" s="30"/>
      <c r="S210" s="30"/>
      <c r="T210" s="33"/>
      <c r="U210" s="33"/>
      <c r="V210" s="33"/>
    </row>
    <row r="211" spans="1:22">
      <c r="A211" s="32"/>
      <c r="B211" s="31"/>
      <c r="C211" s="31"/>
      <c r="D211" s="31"/>
      <c r="E211" s="31"/>
      <c r="F211" s="31"/>
      <c r="G211" s="31"/>
      <c r="H211" s="31"/>
      <c r="I211" s="31"/>
      <c r="J211" s="31"/>
      <c r="K211" s="30"/>
      <c r="L211" s="30"/>
      <c r="M211" s="30"/>
      <c r="N211" s="30"/>
      <c r="O211" s="30"/>
      <c r="P211" s="30"/>
      <c r="Q211" s="30"/>
      <c r="R211" s="30"/>
      <c r="S211" s="30"/>
      <c r="T211" s="33"/>
      <c r="U211" s="33"/>
      <c r="V211" s="33"/>
    </row>
    <row r="212" spans="1:22">
      <c r="A212" s="32"/>
      <c r="B212" s="31"/>
      <c r="C212" s="31"/>
      <c r="D212" s="31"/>
      <c r="E212" s="31"/>
      <c r="F212" s="31"/>
      <c r="G212" s="31"/>
      <c r="H212" s="31"/>
      <c r="I212" s="31"/>
      <c r="J212" s="31"/>
      <c r="K212" s="30"/>
      <c r="L212" s="30"/>
      <c r="M212" s="30"/>
      <c r="N212" s="30"/>
      <c r="O212" s="30"/>
      <c r="P212" s="30"/>
      <c r="Q212" s="30"/>
      <c r="R212" s="30"/>
      <c r="S212" s="30"/>
      <c r="T212" s="33"/>
      <c r="U212" s="33"/>
      <c r="V212" s="33"/>
    </row>
    <row r="213" spans="1:22">
      <c r="A213" s="32"/>
      <c r="B213" s="31"/>
      <c r="C213" s="31"/>
      <c r="D213" s="31"/>
      <c r="E213" s="31"/>
      <c r="F213" s="31"/>
      <c r="G213" s="31"/>
      <c r="H213" s="31"/>
      <c r="I213" s="31"/>
      <c r="J213" s="31"/>
      <c r="K213" s="30"/>
      <c r="L213" s="30"/>
      <c r="M213" s="30"/>
      <c r="N213" s="30"/>
      <c r="O213" s="30"/>
      <c r="P213" s="30"/>
      <c r="Q213" s="30"/>
      <c r="R213" s="30"/>
      <c r="S213" s="30"/>
      <c r="T213" s="33"/>
      <c r="U213" s="33"/>
      <c r="V213" s="33"/>
    </row>
    <row r="214" spans="1:22">
      <c r="A214" s="32"/>
      <c r="B214" s="31"/>
      <c r="C214" s="31"/>
      <c r="D214" s="31"/>
      <c r="E214" s="31"/>
      <c r="F214" s="31"/>
      <c r="G214" s="31"/>
      <c r="H214" s="31"/>
      <c r="I214" s="31"/>
      <c r="J214" s="31"/>
      <c r="K214" s="30"/>
      <c r="L214" s="30"/>
      <c r="M214" s="30"/>
      <c r="N214" s="30"/>
      <c r="O214" s="30"/>
      <c r="P214" s="30"/>
      <c r="Q214" s="30"/>
      <c r="R214" s="30"/>
      <c r="S214" s="30"/>
      <c r="T214" s="33"/>
      <c r="U214" s="33"/>
      <c r="V214" s="33"/>
    </row>
    <row r="215" spans="1:22">
      <c r="A215" s="32"/>
      <c r="B215" s="31"/>
      <c r="C215" s="31"/>
      <c r="D215" s="31"/>
      <c r="E215" s="31"/>
      <c r="F215" s="31"/>
      <c r="G215" s="31"/>
      <c r="H215" s="31"/>
      <c r="I215" s="31"/>
      <c r="J215" s="31"/>
      <c r="K215" s="30"/>
      <c r="L215" s="30"/>
      <c r="M215" s="30"/>
      <c r="N215" s="30"/>
      <c r="O215" s="30"/>
      <c r="P215" s="30"/>
      <c r="Q215" s="30"/>
      <c r="R215" s="30"/>
      <c r="S215" s="30"/>
      <c r="T215" s="33"/>
      <c r="U215" s="33"/>
      <c r="V215" s="33"/>
    </row>
    <row r="216" spans="1:22">
      <c r="A216" s="32"/>
      <c r="B216" s="31"/>
      <c r="C216" s="31"/>
      <c r="D216" s="31"/>
      <c r="E216" s="31"/>
      <c r="F216" s="31"/>
      <c r="G216" s="31"/>
      <c r="H216" s="31"/>
      <c r="I216" s="31"/>
      <c r="J216" s="31"/>
      <c r="K216" s="30"/>
      <c r="L216" s="30"/>
      <c r="M216" s="30"/>
      <c r="N216" s="30"/>
      <c r="O216" s="30"/>
      <c r="P216" s="30"/>
      <c r="Q216" s="30"/>
      <c r="R216" s="30"/>
      <c r="S216" s="30"/>
      <c r="T216" s="33"/>
      <c r="U216" s="33"/>
      <c r="V216" s="33"/>
    </row>
    <row r="217" spans="1:22">
      <c r="A217" s="32"/>
      <c r="B217" s="31"/>
      <c r="C217" s="31"/>
      <c r="D217" s="31"/>
      <c r="E217" s="31"/>
      <c r="F217" s="31"/>
      <c r="G217" s="31"/>
      <c r="H217" s="31"/>
      <c r="I217" s="31"/>
      <c r="J217" s="31"/>
      <c r="K217" s="30"/>
      <c r="L217" s="30"/>
      <c r="M217" s="30"/>
      <c r="N217" s="30"/>
      <c r="O217" s="30"/>
      <c r="P217" s="30"/>
      <c r="Q217" s="30"/>
      <c r="R217" s="30"/>
      <c r="S217" s="30"/>
      <c r="T217" s="33"/>
      <c r="U217" s="33"/>
      <c r="V217" s="33"/>
    </row>
    <row r="218" spans="1:22">
      <c r="A218" s="32"/>
      <c r="B218" s="31"/>
      <c r="C218" s="31"/>
      <c r="D218" s="31"/>
      <c r="E218" s="31"/>
      <c r="F218" s="31"/>
      <c r="G218" s="31"/>
      <c r="H218" s="31"/>
      <c r="I218" s="31"/>
      <c r="J218" s="31"/>
      <c r="K218" s="30"/>
      <c r="L218" s="30"/>
      <c r="M218" s="30"/>
      <c r="N218" s="30"/>
      <c r="O218" s="30"/>
      <c r="P218" s="30"/>
      <c r="Q218" s="30"/>
      <c r="R218" s="30"/>
      <c r="S218" s="30"/>
      <c r="T218" s="33"/>
      <c r="U218" s="33"/>
      <c r="V218" s="33"/>
    </row>
    <row r="219" spans="1:22">
      <c r="A219" s="32"/>
      <c r="B219" s="31"/>
      <c r="C219" s="31"/>
      <c r="D219" s="31"/>
      <c r="E219" s="31"/>
      <c r="F219" s="31"/>
      <c r="G219" s="31"/>
      <c r="H219" s="31"/>
      <c r="I219" s="31"/>
      <c r="J219" s="31"/>
      <c r="K219" s="30"/>
      <c r="L219" s="30"/>
      <c r="M219" s="30"/>
      <c r="N219" s="30"/>
      <c r="O219" s="30"/>
      <c r="P219" s="30"/>
      <c r="Q219" s="30"/>
      <c r="R219" s="30"/>
      <c r="S219" s="30"/>
      <c r="T219" s="33"/>
      <c r="U219" s="33"/>
      <c r="V219" s="33"/>
    </row>
    <row r="220" spans="1:22">
      <c r="A220" s="32"/>
      <c r="B220" s="31"/>
      <c r="C220" s="31"/>
      <c r="D220" s="31"/>
      <c r="E220" s="31"/>
      <c r="F220" s="31"/>
      <c r="G220" s="31"/>
      <c r="H220" s="31"/>
      <c r="I220" s="31"/>
      <c r="J220" s="31"/>
      <c r="K220" s="30"/>
      <c r="L220" s="30"/>
      <c r="M220" s="30"/>
      <c r="N220" s="30"/>
      <c r="O220" s="30"/>
      <c r="P220" s="30"/>
      <c r="Q220" s="30"/>
      <c r="R220" s="30"/>
      <c r="S220" s="30"/>
      <c r="T220" s="33"/>
      <c r="U220" s="33"/>
      <c r="V220" s="33"/>
    </row>
    <row r="221" spans="1:22">
      <c r="A221" s="32"/>
      <c r="B221" s="31"/>
      <c r="C221" s="31"/>
      <c r="D221" s="31"/>
      <c r="E221" s="31"/>
      <c r="F221" s="31"/>
      <c r="G221" s="31"/>
      <c r="H221" s="31"/>
      <c r="I221" s="31"/>
      <c r="J221" s="31"/>
      <c r="K221" s="30"/>
      <c r="L221" s="30"/>
      <c r="M221" s="30"/>
      <c r="N221" s="30"/>
      <c r="O221" s="30"/>
      <c r="P221" s="30"/>
      <c r="Q221" s="30"/>
      <c r="R221" s="30"/>
      <c r="S221" s="30"/>
      <c r="T221" s="33"/>
      <c r="U221" s="33"/>
      <c r="V221" s="33"/>
    </row>
    <row r="222" spans="1:22">
      <c r="A222" s="32"/>
      <c r="B222" s="31"/>
      <c r="C222" s="31"/>
      <c r="D222" s="31"/>
      <c r="E222" s="31"/>
      <c r="F222" s="31"/>
      <c r="G222" s="31"/>
      <c r="H222" s="31"/>
      <c r="I222" s="31"/>
      <c r="J222" s="31"/>
      <c r="K222" s="30"/>
      <c r="L222" s="30"/>
      <c r="M222" s="30"/>
      <c r="N222" s="30"/>
      <c r="O222" s="30"/>
      <c r="P222" s="30"/>
      <c r="Q222" s="30"/>
      <c r="R222" s="30"/>
      <c r="S222" s="30"/>
      <c r="T222" s="33"/>
      <c r="U222" s="33"/>
      <c r="V222" s="33"/>
    </row>
    <row r="223" spans="1:22">
      <c r="A223" s="32"/>
      <c r="B223" s="31"/>
      <c r="C223" s="31"/>
      <c r="D223" s="31"/>
      <c r="E223" s="31"/>
      <c r="F223" s="31"/>
      <c r="G223" s="31"/>
      <c r="H223" s="31"/>
      <c r="I223" s="31"/>
      <c r="J223" s="31"/>
      <c r="K223" s="30"/>
      <c r="L223" s="30"/>
      <c r="M223" s="30"/>
      <c r="N223" s="30"/>
      <c r="O223" s="30"/>
      <c r="P223" s="30"/>
      <c r="Q223" s="30"/>
      <c r="R223" s="30"/>
      <c r="S223" s="30"/>
      <c r="T223" s="33"/>
      <c r="U223" s="33"/>
      <c r="V223" s="33"/>
    </row>
    <row r="224" spans="1:22">
      <c r="A224" s="32"/>
      <c r="B224" s="31"/>
      <c r="C224" s="31"/>
      <c r="D224" s="31"/>
      <c r="E224" s="31"/>
      <c r="F224" s="31"/>
      <c r="G224" s="31"/>
      <c r="H224" s="31"/>
      <c r="I224" s="31"/>
      <c r="J224" s="31"/>
      <c r="K224" s="30"/>
      <c r="L224" s="30"/>
      <c r="M224" s="30"/>
      <c r="N224" s="30"/>
      <c r="O224" s="30"/>
      <c r="P224" s="30"/>
      <c r="Q224" s="30"/>
      <c r="R224" s="30"/>
      <c r="S224" s="30"/>
      <c r="T224" s="33"/>
      <c r="U224" s="33"/>
      <c r="V224" s="33"/>
    </row>
    <row r="225" spans="1:22">
      <c r="A225" s="32"/>
      <c r="B225" s="31"/>
      <c r="C225" s="31"/>
      <c r="D225" s="31"/>
      <c r="E225" s="31"/>
      <c r="F225" s="31"/>
      <c r="G225" s="31"/>
      <c r="H225" s="31"/>
      <c r="I225" s="31"/>
      <c r="J225" s="31"/>
      <c r="K225" s="30"/>
      <c r="L225" s="30"/>
      <c r="M225" s="30"/>
      <c r="N225" s="30"/>
      <c r="O225" s="30"/>
      <c r="P225" s="30"/>
      <c r="Q225" s="30"/>
      <c r="R225" s="30"/>
      <c r="S225" s="30"/>
      <c r="T225" s="33"/>
      <c r="U225" s="33"/>
      <c r="V225" s="33"/>
    </row>
    <row r="226" spans="1:22">
      <c r="A226" s="32"/>
      <c r="B226" s="31"/>
      <c r="C226" s="31"/>
      <c r="D226" s="31"/>
      <c r="E226" s="31"/>
      <c r="F226" s="31"/>
      <c r="G226" s="31"/>
      <c r="H226" s="31"/>
      <c r="I226" s="31"/>
      <c r="J226" s="31"/>
      <c r="K226" s="30"/>
      <c r="L226" s="30"/>
      <c r="M226" s="30"/>
      <c r="N226" s="30"/>
      <c r="O226" s="30"/>
      <c r="P226" s="30"/>
      <c r="Q226" s="30"/>
      <c r="R226" s="30"/>
      <c r="S226" s="30"/>
      <c r="T226" s="33"/>
      <c r="U226" s="33"/>
      <c r="V226" s="33"/>
    </row>
    <row r="227" spans="1:22">
      <c r="A227" s="32"/>
      <c r="B227" s="31"/>
      <c r="C227" s="31"/>
      <c r="D227" s="31"/>
      <c r="E227" s="31"/>
      <c r="F227" s="31"/>
      <c r="G227" s="31"/>
      <c r="H227" s="31"/>
      <c r="I227" s="31"/>
      <c r="J227" s="31"/>
      <c r="K227" s="30"/>
      <c r="L227" s="30"/>
      <c r="M227" s="30"/>
      <c r="N227" s="30"/>
      <c r="O227" s="30"/>
      <c r="P227" s="30"/>
      <c r="Q227" s="30"/>
      <c r="R227" s="30"/>
      <c r="S227" s="30"/>
      <c r="T227" s="33"/>
      <c r="U227" s="33"/>
      <c r="V227" s="33"/>
    </row>
    <row r="228" spans="1:22">
      <c r="A228" s="32"/>
      <c r="B228" s="31"/>
      <c r="C228" s="31"/>
      <c r="D228" s="31"/>
      <c r="E228" s="31"/>
      <c r="F228" s="31"/>
      <c r="G228" s="31"/>
      <c r="H228" s="31"/>
      <c r="I228" s="31"/>
      <c r="J228" s="31"/>
      <c r="K228" s="30"/>
      <c r="L228" s="30"/>
      <c r="M228" s="30"/>
      <c r="N228" s="30"/>
      <c r="O228" s="30"/>
      <c r="P228" s="30"/>
      <c r="Q228" s="30"/>
      <c r="R228" s="30"/>
      <c r="S228" s="30"/>
      <c r="T228" s="33"/>
      <c r="U228" s="33"/>
      <c r="V228" s="33"/>
    </row>
    <row r="229" spans="1:22">
      <c r="A229" s="32"/>
      <c r="B229" s="31"/>
      <c r="C229" s="31"/>
      <c r="D229" s="31"/>
      <c r="E229" s="31"/>
      <c r="F229" s="31"/>
      <c r="G229" s="31"/>
      <c r="H229" s="31"/>
      <c r="I229" s="31"/>
      <c r="J229" s="31"/>
      <c r="K229" s="30"/>
      <c r="L229" s="30"/>
      <c r="M229" s="30"/>
      <c r="N229" s="30"/>
      <c r="O229" s="30"/>
      <c r="P229" s="30"/>
      <c r="Q229" s="30"/>
      <c r="R229" s="30"/>
      <c r="S229" s="30"/>
      <c r="T229" s="33"/>
      <c r="U229" s="33"/>
      <c r="V229" s="33"/>
    </row>
    <row r="230" spans="1:22">
      <c r="A230" s="32"/>
      <c r="B230" s="31"/>
      <c r="C230" s="31"/>
      <c r="D230" s="31"/>
      <c r="E230" s="31"/>
      <c r="F230" s="31"/>
      <c r="G230" s="31"/>
      <c r="H230" s="31"/>
      <c r="I230" s="31"/>
      <c r="J230" s="31"/>
      <c r="K230" s="30"/>
      <c r="L230" s="30"/>
      <c r="M230" s="30"/>
      <c r="N230" s="30"/>
      <c r="O230" s="30"/>
      <c r="P230" s="30"/>
      <c r="Q230" s="30"/>
      <c r="R230" s="30"/>
      <c r="S230" s="30"/>
      <c r="T230" s="33"/>
      <c r="U230" s="33"/>
      <c r="V230" s="33"/>
    </row>
    <row r="231" spans="1:22">
      <c r="A231" s="32"/>
      <c r="B231" s="31"/>
      <c r="C231" s="31"/>
      <c r="D231" s="31"/>
      <c r="E231" s="31"/>
      <c r="F231" s="31"/>
      <c r="G231" s="31"/>
      <c r="H231" s="31"/>
      <c r="I231" s="31"/>
      <c r="J231" s="31"/>
      <c r="K231" s="30"/>
      <c r="L231" s="30"/>
      <c r="M231" s="30"/>
      <c r="N231" s="30"/>
      <c r="O231" s="30"/>
      <c r="P231" s="30"/>
      <c r="Q231" s="30"/>
      <c r="R231" s="30"/>
      <c r="S231" s="30"/>
      <c r="T231" s="33"/>
      <c r="U231" s="33"/>
      <c r="V231" s="33"/>
    </row>
    <row r="232" spans="1:22">
      <c r="A232" s="32"/>
      <c r="B232" s="31"/>
      <c r="C232" s="31"/>
      <c r="D232" s="31"/>
      <c r="E232" s="31"/>
      <c r="F232" s="31"/>
      <c r="G232" s="31"/>
      <c r="H232" s="31"/>
      <c r="I232" s="31"/>
      <c r="J232" s="31"/>
      <c r="K232" s="30"/>
      <c r="L232" s="30"/>
      <c r="M232" s="30"/>
      <c r="N232" s="30"/>
      <c r="O232" s="30"/>
      <c r="P232" s="30"/>
      <c r="Q232" s="30"/>
      <c r="R232" s="30"/>
      <c r="S232" s="30"/>
      <c r="T232" s="33"/>
      <c r="U232" s="33"/>
      <c r="V232" s="33"/>
    </row>
    <row r="233" spans="1:22">
      <c r="A233" s="32"/>
      <c r="B233" s="31"/>
      <c r="C233" s="31"/>
      <c r="D233" s="31"/>
      <c r="E233" s="31"/>
      <c r="F233" s="31"/>
      <c r="G233" s="31"/>
      <c r="H233" s="31"/>
      <c r="I233" s="31"/>
      <c r="J233" s="31"/>
      <c r="K233" s="30"/>
      <c r="L233" s="30"/>
      <c r="M233" s="30"/>
      <c r="N233" s="30"/>
      <c r="O233" s="30"/>
      <c r="P233" s="30"/>
      <c r="Q233" s="30"/>
      <c r="R233" s="30"/>
      <c r="S233" s="30"/>
      <c r="T233" s="33"/>
      <c r="U233" s="33"/>
      <c r="V233" s="33"/>
    </row>
    <row r="234" spans="1:22">
      <c r="A234" s="32"/>
      <c r="B234" s="31"/>
      <c r="C234" s="31"/>
      <c r="D234" s="31"/>
      <c r="E234" s="31"/>
      <c r="F234" s="31"/>
      <c r="G234" s="31"/>
      <c r="H234" s="31"/>
      <c r="I234" s="31"/>
      <c r="J234" s="31"/>
      <c r="K234" s="30"/>
      <c r="L234" s="30"/>
      <c r="M234" s="30"/>
      <c r="N234" s="30"/>
      <c r="O234" s="30"/>
      <c r="P234" s="30"/>
      <c r="Q234" s="30"/>
      <c r="R234" s="30"/>
      <c r="S234" s="30"/>
      <c r="T234" s="33"/>
      <c r="U234" s="33"/>
      <c r="V234" s="33"/>
    </row>
    <row r="235" spans="1:22">
      <c r="A235" s="32"/>
      <c r="B235" s="31"/>
      <c r="C235" s="31"/>
      <c r="D235" s="31"/>
      <c r="E235" s="31"/>
      <c r="F235" s="31"/>
      <c r="G235" s="31"/>
      <c r="H235" s="31"/>
      <c r="I235" s="31"/>
      <c r="J235" s="31"/>
      <c r="K235" s="30"/>
      <c r="L235" s="30"/>
      <c r="M235" s="30"/>
      <c r="N235" s="30"/>
      <c r="O235" s="30"/>
      <c r="P235" s="30"/>
      <c r="Q235" s="30"/>
      <c r="R235" s="30"/>
      <c r="S235" s="30"/>
      <c r="T235" s="33"/>
      <c r="U235" s="33"/>
      <c r="V235" s="33"/>
    </row>
    <row r="236" spans="1:22">
      <c r="A236" s="32"/>
      <c r="B236" s="31"/>
      <c r="C236" s="31"/>
      <c r="D236" s="31"/>
      <c r="E236" s="31"/>
      <c r="F236" s="31"/>
      <c r="G236" s="31"/>
      <c r="H236" s="31"/>
      <c r="I236" s="31"/>
      <c r="J236" s="31"/>
      <c r="K236" s="30"/>
      <c r="L236" s="30"/>
      <c r="M236" s="30"/>
      <c r="N236" s="30"/>
      <c r="O236" s="30"/>
      <c r="P236" s="30"/>
      <c r="Q236" s="30"/>
      <c r="R236" s="30"/>
      <c r="S236" s="30"/>
      <c r="T236" s="33"/>
      <c r="U236" s="33"/>
      <c r="V236" s="33"/>
    </row>
    <row r="237" spans="1:22">
      <c r="A237" s="32"/>
      <c r="B237" s="31"/>
      <c r="C237" s="31"/>
      <c r="D237" s="31"/>
      <c r="E237" s="31"/>
      <c r="F237" s="31"/>
      <c r="G237" s="31"/>
      <c r="H237" s="31"/>
      <c r="I237" s="31"/>
      <c r="J237" s="31"/>
      <c r="K237" s="30"/>
      <c r="L237" s="30"/>
      <c r="M237" s="30"/>
      <c r="N237" s="30"/>
      <c r="O237" s="30"/>
      <c r="P237" s="30"/>
      <c r="Q237" s="30"/>
      <c r="R237" s="30"/>
      <c r="S237" s="30"/>
      <c r="T237" s="33"/>
      <c r="U237" s="33"/>
      <c r="V237" s="33"/>
    </row>
    <row r="238" spans="1:22">
      <c r="A238" s="32"/>
      <c r="B238" s="31"/>
      <c r="C238" s="31"/>
      <c r="D238" s="31"/>
      <c r="E238" s="31"/>
      <c r="F238" s="31"/>
      <c r="G238" s="31"/>
      <c r="H238" s="31"/>
      <c r="I238" s="31"/>
      <c r="J238" s="31"/>
      <c r="K238" s="30"/>
      <c r="L238" s="30"/>
      <c r="M238" s="30"/>
      <c r="N238" s="30"/>
      <c r="O238" s="30"/>
      <c r="P238" s="30"/>
      <c r="Q238" s="30"/>
      <c r="R238" s="30"/>
      <c r="S238" s="30"/>
      <c r="T238" s="33"/>
      <c r="U238" s="33"/>
      <c r="V238" s="33"/>
    </row>
    <row r="239" spans="1:22">
      <c r="A239" s="32"/>
      <c r="B239" s="31"/>
      <c r="C239" s="31"/>
      <c r="D239" s="31"/>
      <c r="E239" s="31"/>
      <c r="F239" s="31"/>
      <c r="G239" s="31"/>
      <c r="H239" s="31"/>
      <c r="I239" s="31"/>
      <c r="J239" s="31"/>
      <c r="K239" s="30"/>
      <c r="L239" s="30"/>
      <c r="M239" s="30"/>
      <c r="N239" s="30"/>
      <c r="O239" s="30"/>
      <c r="P239" s="30"/>
      <c r="Q239" s="30"/>
      <c r="R239" s="30"/>
      <c r="S239" s="30"/>
      <c r="T239" s="33"/>
      <c r="U239" s="33"/>
      <c r="V239" s="33"/>
    </row>
    <row r="240" spans="1:22">
      <c r="A240" s="32"/>
      <c r="B240" s="31"/>
      <c r="C240" s="31"/>
      <c r="D240" s="31"/>
      <c r="E240" s="31"/>
      <c r="F240" s="31"/>
      <c r="G240" s="31"/>
      <c r="H240" s="31"/>
      <c r="I240" s="31"/>
      <c r="J240" s="31"/>
      <c r="K240" s="30"/>
      <c r="L240" s="30"/>
      <c r="M240" s="30"/>
      <c r="N240" s="30"/>
      <c r="O240" s="30"/>
      <c r="P240" s="30"/>
      <c r="Q240" s="30"/>
      <c r="R240" s="30"/>
      <c r="S240" s="30"/>
      <c r="T240" s="33"/>
      <c r="U240" s="33"/>
      <c r="V240" s="33"/>
    </row>
    <row r="241" spans="1:22">
      <c r="A241" s="32"/>
      <c r="B241" s="31"/>
      <c r="C241" s="31"/>
      <c r="D241" s="31"/>
      <c r="E241" s="31"/>
      <c r="F241" s="31"/>
      <c r="G241" s="31"/>
      <c r="H241" s="31"/>
      <c r="I241" s="31"/>
      <c r="J241" s="31"/>
      <c r="K241" s="30"/>
      <c r="L241" s="30"/>
      <c r="M241" s="30"/>
      <c r="N241" s="30"/>
      <c r="O241" s="30"/>
      <c r="P241" s="30"/>
      <c r="Q241" s="30"/>
      <c r="R241" s="30"/>
      <c r="S241" s="30"/>
      <c r="T241" s="33"/>
      <c r="U241" s="33"/>
      <c r="V241" s="33"/>
    </row>
    <row r="242" spans="1:22">
      <c r="A242" s="32"/>
      <c r="B242" s="31"/>
      <c r="C242" s="31"/>
      <c r="D242" s="31"/>
      <c r="E242" s="31"/>
      <c r="F242" s="31"/>
      <c r="G242" s="31"/>
      <c r="H242" s="31"/>
      <c r="I242" s="31"/>
      <c r="J242" s="31"/>
      <c r="K242" s="30"/>
      <c r="L242" s="30"/>
      <c r="M242" s="30"/>
      <c r="N242" s="30"/>
      <c r="O242" s="30"/>
      <c r="P242" s="30"/>
      <c r="Q242" s="30"/>
      <c r="R242" s="30"/>
      <c r="S242" s="30"/>
      <c r="T242" s="33"/>
      <c r="U242" s="33"/>
      <c r="V242" s="33"/>
    </row>
    <row r="243" spans="1:22">
      <c r="A243" s="32"/>
      <c r="B243" s="31"/>
      <c r="C243" s="31"/>
      <c r="D243" s="31"/>
      <c r="E243" s="31"/>
      <c r="F243" s="31"/>
      <c r="G243" s="31"/>
      <c r="H243" s="31"/>
      <c r="I243" s="31"/>
      <c r="J243" s="31"/>
      <c r="K243" s="30"/>
      <c r="L243" s="30"/>
      <c r="M243" s="30"/>
      <c r="N243" s="30"/>
      <c r="O243" s="30"/>
      <c r="P243" s="30"/>
      <c r="Q243" s="30"/>
      <c r="R243" s="30"/>
      <c r="S243" s="30"/>
      <c r="T243" s="33"/>
      <c r="U243" s="33"/>
      <c r="V243" s="33"/>
    </row>
    <row r="244" spans="1:22">
      <c r="A244" s="32"/>
      <c r="B244" s="31"/>
      <c r="C244" s="31"/>
      <c r="D244" s="31"/>
      <c r="E244" s="31"/>
      <c r="F244" s="31"/>
      <c r="G244" s="31"/>
      <c r="H244" s="31"/>
      <c r="I244" s="31"/>
      <c r="J244" s="31"/>
      <c r="K244" s="30"/>
      <c r="L244" s="30"/>
      <c r="M244" s="30"/>
      <c r="N244" s="30"/>
      <c r="O244" s="30"/>
      <c r="P244" s="30"/>
      <c r="Q244" s="30"/>
      <c r="R244" s="30"/>
      <c r="S244" s="30"/>
      <c r="T244" s="33"/>
      <c r="U244" s="33"/>
      <c r="V244" s="33"/>
    </row>
    <row r="245" spans="1:22">
      <c r="A245" s="32"/>
      <c r="B245" s="31"/>
      <c r="C245" s="31"/>
      <c r="D245" s="31"/>
      <c r="E245" s="31"/>
      <c r="F245" s="31"/>
      <c r="G245" s="31"/>
      <c r="H245" s="31"/>
      <c r="I245" s="31"/>
      <c r="J245" s="31"/>
      <c r="K245" s="30"/>
      <c r="L245" s="30"/>
      <c r="M245" s="30"/>
      <c r="N245" s="30"/>
      <c r="O245" s="30"/>
      <c r="P245" s="30"/>
      <c r="Q245" s="30"/>
      <c r="R245" s="30"/>
      <c r="S245" s="30"/>
      <c r="T245" s="33"/>
      <c r="U245" s="33"/>
      <c r="V245" s="33"/>
    </row>
    <row r="246" spans="1:22">
      <c r="A246" s="32"/>
      <c r="B246" s="31"/>
      <c r="C246" s="31"/>
      <c r="D246" s="31"/>
      <c r="E246" s="31"/>
      <c r="F246" s="31"/>
      <c r="G246" s="31"/>
      <c r="H246" s="31"/>
      <c r="I246" s="31"/>
      <c r="J246" s="31"/>
      <c r="K246" s="30"/>
      <c r="L246" s="30"/>
      <c r="M246" s="30"/>
      <c r="N246" s="30"/>
      <c r="O246" s="30"/>
      <c r="P246" s="30"/>
      <c r="Q246" s="30"/>
      <c r="R246" s="30"/>
      <c r="S246" s="30"/>
      <c r="T246" s="33"/>
      <c r="U246" s="33"/>
      <c r="V246" s="33"/>
    </row>
    <row r="247" spans="1:22">
      <c r="A247" s="32"/>
      <c r="B247" s="31"/>
      <c r="C247" s="31"/>
      <c r="D247" s="31"/>
      <c r="E247" s="31"/>
      <c r="F247" s="31"/>
      <c r="G247" s="31"/>
      <c r="H247" s="31"/>
      <c r="I247" s="31"/>
      <c r="J247" s="31"/>
      <c r="K247" s="30"/>
      <c r="L247" s="30"/>
      <c r="M247" s="30"/>
      <c r="N247" s="30"/>
      <c r="O247" s="30"/>
      <c r="P247" s="30"/>
      <c r="Q247" s="30"/>
      <c r="R247" s="30"/>
      <c r="S247" s="30"/>
      <c r="T247" s="33"/>
      <c r="U247" s="33"/>
      <c r="V247" s="33"/>
    </row>
    <row r="248" spans="1:22">
      <c r="A248" s="32"/>
      <c r="B248" s="31"/>
      <c r="C248" s="31"/>
      <c r="D248" s="31"/>
      <c r="E248" s="31"/>
      <c r="F248" s="31"/>
      <c r="G248" s="31"/>
      <c r="H248" s="31"/>
      <c r="I248" s="31"/>
      <c r="J248" s="31"/>
      <c r="K248" s="30"/>
      <c r="L248" s="30"/>
      <c r="M248" s="30"/>
      <c r="N248" s="30"/>
      <c r="O248" s="30"/>
      <c r="P248" s="30"/>
      <c r="Q248" s="30"/>
      <c r="R248" s="30"/>
      <c r="S248" s="30"/>
      <c r="T248" s="33"/>
      <c r="U248" s="33"/>
      <c r="V248" s="33"/>
    </row>
    <row r="249" spans="1:22">
      <c r="A249" s="32"/>
      <c r="B249" s="31"/>
      <c r="C249" s="31"/>
      <c r="D249" s="31"/>
      <c r="E249" s="31"/>
      <c r="F249" s="31"/>
      <c r="G249" s="31"/>
      <c r="H249" s="31"/>
      <c r="I249" s="31"/>
      <c r="J249" s="31"/>
      <c r="K249" s="30"/>
      <c r="L249" s="30"/>
      <c r="M249" s="30"/>
      <c r="N249" s="30"/>
      <c r="O249" s="30"/>
      <c r="P249" s="30"/>
      <c r="Q249" s="30"/>
      <c r="R249" s="30"/>
      <c r="S249" s="30"/>
      <c r="T249" s="33"/>
      <c r="U249" s="33"/>
      <c r="V249" s="33"/>
    </row>
    <row r="250" spans="1:22">
      <c r="A250" s="32"/>
      <c r="B250" s="31"/>
      <c r="C250" s="31"/>
      <c r="D250" s="31"/>
      <c r="E250" s="31"/>
      <c r="F250" s="31"/>
      <c r="G250" s="31"/>
      <c r="H250" s="31"/>
      <c r="I250" s="31"/>
      <c r="J250" s="31"/>
      <c r="K250" s="30"/>
      <c r="L250" s="30"/>
      <c r="M250" s="30"/>
      <c r="N250" s="30"/>
      <c r="O250" s="30"/>
      <c r="P250" s="30"/>
      <c r="Q250" s="30"/>
      <c r="R250" s="30"/>
      <c r="S250" s="30"/>
      <c r="T250" s="33"/>
      <c r="U250" s="33"/>
      <c r="V250" s="33"/>
    </row>
    <row r="251" spans="1:22">
      <c r="A251" s="32"/>
      <c r="B251" s="31"/>
      <c r="C251" s="31"/>
      <c r="D251" s="31"/>
      <c r="E251" s="31"/>
      <c r="F251" s="31"/>
      <c r="G251" s="31"/>
      <c r="H251" s="31"/>
      <c r="I251" s="31"/>
      <c r="J251" s="31"/>
      <c r="K251" s="30"/>
      <c r="L251" s="30"/>
      <c r="M251" s="30"/>
      <c r="N251" s="30"/>
      <c r="O251" s="30"/>
      <c r="P251" s="30"/>
      <c r="Q251" s="30"/>
      <c r="R251" s="30"/>
      <c r="S251" s="30"/>
      <c r="T251" s="33"/>
      <c r="U251" s="33"/>
      <c r="V251" s="33"/>
    </row>
    <row r="252" spans="1:22">
      <c r="A252" s="32"/>
      <c r="B252" s="31"/>
      <c r="C252" s="31"/>
      <c r="D252" s="31"/>
      <c r="E252" s="31"/>
      <c r="F252" s="31"/>
      <c r="G252" s="31"/>
      <c r="H252" s="31"/>
      <c r="I252" s="31"/>
      <c r="J252" s="31"/>
      <c r="K252" s="30"/>
      <c r="L252" s="30"/>
      <c r="M252" s="30"/>
      <c r="N252" s="30"/>
      <c r="O252" s="30"/>
      <c r="P252" s="30"/>
      <c r="Q252" s="30"/>
      <c r="R252" s="30"/>
      <c r="S252" s="30"/>
      <c r="T252" s="33"/>
      <c r="U252" s="33"/>
      <c r="V252" s="33"/>
    </row>
    <row r="253" spans="1:22">
      <c r="A253" s="32"/>
      <c r="B253" s="31"/>
      <c r="C253" s="31"/>
      <c r="D253" s="31"/>
      <c r="E253" s="31"/>
      <c r="F253" s="31"/>
      <c r="G253" s="31"/>
      <c r="H253" s="31"/>
      <c r="I253" s="31"/>
      <c r="J253" s="31"/>
      <c r="K253" s="30"/>
      <c r="L253" s="30"/>
      <c r="M253" s="30"/>
      <c r="N253" s="30"/>
      <c r="O253" s="30"/>
      <c r="P253" s="30"/>
      <c r="Q253" s="30"/>
      <c r="R253" s="30"/>
      <c r="S253" s="30"/>
      <c r="T253" s="33"/>
      <c r="U253" s="33"/>
      <c r="V253" s="33"/>
    </row>
    <row r="254" spans="1:22">
      <c r="A254" s="32"/>
      <c r="B254" s="31"/>
      <c r="C254" s="31"/>
      <c r="D254" s="31"/>
      <c r="E254" s="31"/>
      <c r="F254" s="31"/>
      <c r="G254" s="31"/>
      <c r="H254" s="31"/>
      <c r="I254" s="31"/>
      <c r="J254" s="31"/>
      <c r="K254" s="30"/>
      <c r="L254" s="30"/>
      <c r="M254" s="30"/>
      <c r="N254" s="30"/>
      <c r="O254" s="30"/>
      <c r="P254" s="30"/>
      <c r="Q254" s="30"/>
      <c r="R254" s="30"/>
      <c r="S254" s="30"/>
      <c r="T254" s="33"/>
      <c r="U254" s="33"/>
      <c r="V254" s="33"/>
    </row>
    <row r="255" spans="1:22">
      <c r="A255" s="32"/>
      <c r="B255" s="31"/>
      <c r="C255" s="31"/>
      <c r="D255" s="31"/>
      <c r="E255" s="31"/>
      <c r="F255" s="31"/>
      <c r="G255" s="31"/>
      <c r="H255" s="31"/>
      <c r="I255" s="31"/>
      <c r="J255" s="31"/>
      <c r="K255" s="30"/>
      <c r="L255" s="30"/>
      <c r="M255" s="30"/>
      <c r="N255" s="30"/>
      <c r="O255" s="30"/>
      <c r="P255" s="30"/>
      <c r="Q255" s="30"/>
      <c r="R255" s="30"/>
      <c r="S255" s="30"/>
      <c r="T255" s="33"/>
      <c r="U255" s="33"/>
      <c r="V255" s="33"/>
    </row>
    <row r="256" spans="1:22">
      <c r="A256" s="32"/>
      <c r="B256" s="31"/>
      <c r="C256" s="31"/>
      <c r="D256" s="31"/>
      <c r="E256" s="31"/>
      <c r="F256" s="31"/>
      <c r="G256" s="31"/>
      <c r="H256" s="31"/>
      <c r="I256" s="31"/>
      <c r="J256" s="31"/>
      <c r="K256" s="30"/>
      <c r="L256" s="30"/>
      <c r="M256" s="30"/>
      <c r="N256" s="30"/>
      <c r="O256" s="30"/>
      <c r="P256" s="30"/>
      <c r="Q256" s="30"/>
      <c r="R256" s="30"/>
      <c r="S256" s="30"/>
      <c r="T256" s="33"/>
      <c r="U256" s="33"/>
      <c r="V256" s="33"/>
    </row>
    <row r="257" spans="1:22">
      <c r="A257" s="32"/>
      <c r="B257" s="31"/>
      <c r="C257" s="31"/>
      <c r="D257" s="31"/>
      <c r="E257" s="31"/>
      <c r="F257" s="31"/>
      <c r="G257" s="31"/>
      <c r="H257" s="31"/>
      <c r="I257" s="31"/>
      <c r="J257" s="31"/>
      <c r="K257" s="30"/>
      <c r="L257" s="30"/>
      <c r="M257" s="30"/>
      <c r="N257" s="30"/>
      <c r="O257" s="30"/>
      <c r="P257" s="30"/>
      <c r="Q257" s="30"/>
      <c r="R257" s="30"/>
      <c r="S257" s="30"/>
      <c r="T257" s="33"/>
      <c r="U257" s="33"/>
      <c r="V257" s="33"/>
    </row>
    <row r="258" spans="1:22">
      <c r="A258" s="32"/>
      <c r="B258" s="31"/>
      <c r="C258" s="31"/>
      <c r="D258" s="31"/>
      <c r="E258" s="31"/>
      <c r="F258" s="31"/>
      <c r="G258" s="31"/>
      <c r="H258" s="31"/>
      <c r="I258" s="31"/>
      <c r="J258" s="31"/>
      <c r="K258" s="30"/>
      <c r="L258" s="30"/>
      <c r="M258" s="30"/>
      <c r="N258" s="30"/>
      <c r="O258" s="30"/>
      <c r="P258" s="30"/>
      <c r="Q258" s="30"/>
      <c r="R258" s="30"/>
      <c r="S258" s="30"/>
      <c r="T258" s="33"/>
      <c r="U258" s="33"/>
      <c r="V258" s="33"/>
    </row>
    <row r="259" spans="1:22">
      <c r="A259" s="32"/>
      <c r="B259" s="31"/>
      <c r="C259" s="31"/>
      <c r="D259" s="31"/>
      <c r="E259" s="31"/>
      <c r="F259" s="31"/>
      <c r="G259" s="31"/>
      <c r="H259" s="31"/>
      <c r="I259" s="31"/>
      <c r="J259" s="31"/>
      <c r="K259" s="30"/>
      <c r="L259" s="30"/>
      <c r="M259" s="30"/>
      <c r="N259" s="30"/>
      <c r="O259" s="30"/>
      <c r="P259" s="30"/>
      <c r="Q259" s="30"/>
      <c r="R259" s="30"/>
      <c r="S259" s="30"/>
      <c r="T259" s="33"/>
      <c r="U259" s="33"/>
      <c r="V259" s="33"/>
    </row>
    <row r="260" spans="1:22">
      <c r="A260" s="32"/>
      <c r="B260" s="31"/>
      <c r="C260" s="31"/>
      <c r="D260" s="31"/>
      <c r="E260" s="31"/>
      <c r="F260" s="31"/>
      <c r="G260" s="31"/>
      <c r="H260" s="31"/>
      <c r="I260" s="31"/>
      <c r="J260" s="31"/>
      <c r="K260" s="30"/>
      <c r="L260" s="30"/>
      <c r="M260" s="30"/>
      <c r="N260" s="30"/>
      <c r="O260" s="30"/>
      <c r="P260" s="30"/>
      <c r="Q260" s="30"/>
      <c r="R260" s="30"/>
      <c r="S260" s="30"/>
      <c r="T260" s="33"/>
      <c r="U260" s="33"/>
      <c r="V260" s="33"/>
    </row>
    <row r="261" spans="1:22">
      <c r="A261" s="32"/>
      <c r="B261" s="31"/>
      <c r="C261" s="31"/>
      <c r="D261" s="31"/>
      <c r="E261" s="31"/>
      <c r="F261" s="31"/>
      <c r="G261" s="31"/>
      <c r="H261" s="31"/>
      <c r="I261" s="31"/>
      <c r="J261" s="31"/>
      <c r="K261" s="30"/>
      <c r="L261" s="30"/>
      <c r="M261" s="30"/>
      <c r="N261" s="30"/>
      <c r="O261" s="30"/>
      <c r="P261" s="30"/>
      <c r="Q261" s="30"/>
      <c r="R261" s="30"/>
      <c r="S261" s="30"/>
      <c r="T261" s="33"/>
      <c r="U261" s="33"/>
      <c r="V261" s="33"/>
    </row>
    <row r="262" spans="1:22">
      <c r="A262" s="32"/>
      <c r="B262" s="31"/>
      <c r="C262" s="31"/>
      <c r="D262" s="31"/>
      <c r="E262" s="31"/>
      <c r="F262" s="31"/>
      <c r="G262" s="31"/>
      <c r="H262" s="31"/>
      <c r="I262" s="31"/>
      <c r="J262" s="31"/>
      <c r="K262" s="30"/>
      <c r="L262" s="30"/>
      <c r="M262" s="30"/>
      <c r="N262" s="30"/>
      <c r="O262" s="30"/>
      <c r="P262" s="30"/>
      <c r="Q262" s="30"/>
      <c r="R262" s="30"/>
      <c r="S262" s="30"/>
      <c r="T262" s="33"/>
      <c r="U262" s="33"/>
      <c r="V262" s="33"/>
    </row>
    <row r="263" spans="1:22">
      <c r="A263" s="32"/>
      <c r="B263" s="31"/>
      <c r="C263" s="31"/>
      <c r="D263" s="31"/>
      <c r="E263" s="31"/>
      <c r="F263" s="31"/>
      <c r="G263" s="31"/>
      <c r="H263" s="31"/>
      <c r="I263" s="31"/>
      <c r="J263" s="31"/>
      <c r="K263" s="30"/>
      <c r="L263" s="30"/>
      <c r="M263" s="30"/>
      <c r="N263" s="30"/>
      <c r="O263" s="30"/>
      <c r="P263" s="30"/>
      <c r="Q263" s="30"/>
      <c r="R263" s="30"/>
      <c r="S263" s="30"/>
      <c r="T263" s="33"/>
      <c r="U263" s="33"/>
      <c r="V263" s="33"/>
    </row>
    <row r="264" spans="1:22">
      <c r="A264" s="32"/>
      <c r="B264" s="31"/>
      <c r="C264" s="31"/>
      <c r="D264" s="31"/>
      <c r="E264" s="31"/>
      <c r="F264" s="31"/>
      <c r="G264" s="31"/>
      <c r="H264" s="31"/>
      <c r="I264" s="31"/>
      <c r="J264" s="31"/>
      <c r="K264" s="30"/>
      <c r="L264" s="30"/>
      <c r="M264" s="30"/>
      <c r="N264" s="30"/>
      <c r="O264" s="30"/>
      <c r="P264" s="30"/>
      <c r="Q264" s="30"/>
      <c r="R264" s="30"/>
      <c r="S264" s="30"/>
      <c r="T264" s="33"/>
      <c r="U264" s="33"/>
      <c r="V264" s="33"/>
    </row>
    <row r="265" spans="1:22">
      <c r="A265" s="32"/>
      <c r="B265" s="31"/>
      <c r="C265" s="31"/>
      <c r="D265" s="31"/>
      <c r="E265" s="31"/>
      <c r="F265" s="31"/>
      <c r="G265" s="31"/>
      <c r="H265" s="31"/>
      <c r="I265" s="31"/>
      <c r="J265" s="31"/>
      <c r="K265" s="30"/>
      <c r="L265" s="30"/>
      <c r="M265" s="30"/>
      <c r="N265" s="30"/>
      <c r="O265" s="30"/>
      <c r="P265" s="30"/>
      <c r="Q265" s="30"/>
      <c r="R265" s="30"/>
      <c r="S265" s="30"/>
      <c r="T265" s="33"/>
      <c r="U265" s="33"/>
      <c r="V265" s="33"/>
    </row>
    <row r="266" spans="1:22">
      <c r="A266" s="32"/>
      <c r="B266" s="31"/>
      <c r="C266" s="31"/>
      <c r="D266" s="31"/>
      <c r="E266" s="31"/>
      <c r="F266" s="31"/>
      <c r="G266" s="31"/>
      <c r="H266" s="31"/>
      <c r="I266" s="31"/>
      <c r="J266" s="31"/>
      <c r="K266" s="30"/>
      <c r="L266" s="30"/>
      <c r="M266" s="30"/>
      <c r="N266" s="30"/>
      <c r="O266" s="30"/>
      <c r="P266" s="30"/>
      <c r="Q266" s="30"/>
      <c r="R266" s="30"/>
      <c r="S266" s="30"/>
      <c r="T266" s="33"/>
      <c r="U266" s="33"/>
      <c r="V266" s="33"/>
    </row>
    <row r="267" spans="1:22">
      <c r="A267" s="32"/>
      <c r="B267" s="31"/>
      <c r="C267" s="31"/>
      <c r="D267" s="31"/>
      <c r="E267" s="31"/>
      <c r="F267" s="31"/>
      <c r="G267" s="31"/>
      <c r="H267" s="31"/>
      <c r="I267" s="31"/>
      <c r="J267" s="31"/>
      <c r="K267" s="30"/>
      <c r="L267" s="30"/>
      <c r="M267" s="30"/>
      <c r="N267" s="30"/>
      <c r="O267" s="30"/>
      <c r="P267" s="30"/>
      <c r="Q267" s="30"/>
      <c r="R267" s="30"/>
      <c r="S267" s="30"/>
      <c r="T267" s="33"/>
      <c r="U267" s="33"/>
      <c r="V267" s="33"/>
    </row>
    <row r="268" spans="1:22">
      <c r="A268" s="32"/>
      <c r="B268" s="31"/>
      <c r="C268" s="31"/>
      <c r="D268" s="31"/>
      <c r="E268" s="31"/>
      <c r="F268" s="31"/>
      <c r="G268" s="31"/>
      <c r="H268" s="31"/>
      <c r="I268" s="31"/>
      <c r="J268" s="31"/>
      <c r="K268" s="30"/>
      <c r="L268" s="30"/>
      <c r="M268" s="30"/>
      <c r="N268" s="30"/>
      <c r="O268" s="30"/>
      <c r="P268" s="30"/>
      <c r="Q268" s="30"/>
      <c r="R268" s="30"/>
      <c r="S268" s="30"/>
      <c r="T268" s="33"/>
      <c r="U268" s="33"/>
      <c r="V268" s="33"/>
    </row>
    <row r="269" spans="1:22">
      <c r="A269" s="32"/>
      <c r="B269" s="31"/>
      <c r="C269" s="31"/>
      <c r="D269" s="31"/>
      <c r="E269" s="31"/>
      <c r="F269" s="31"/>
      <c r="G269" s="31"/>
      <c r="H269" s="31"/>
      <c r="I269" s="31"/>
      <c r="J269" s="31"/>
      <c r="K269" s="30"/>
      <c r="L269" s="30"/>
      <c r="M269" s="30"/>
      <c r="N269" s="30"/>
      <c r="O269" s="30"/>
      <c r="P269" s="30"/>
      <c r="Q269" s="30"/>
      <c r="R269" s="30"/>
      <c r="S269" s="30"/>
      <c r="T269" s="33"/>
      <c r="U269" s="33"/>
      <c r="V269" s="33"/>
    </row>
    <row r="270" spans="1:22">
      <c r="A270" s="32"/>
      <c r="B270" s="31"/>
      <c r="C270" s="31"/>
      <c r="D270" s="31"/>
      <c r="E270" s="31"/>
      <c r="F270" s="31"/>
      <c r="G270" s="31"/>
      <c r="H270" s="31"/>
      <c r="I270" s="31"/>
      <c r="J270" s="31"/>
      <c r="K270" s="30"/>
      <c r="L270" s="30"/>
      <c r="M270" s="30"/>
      <c r="N270" s="30"/>
      <c r="O270" s="30"/>
      <c r="P270" s="30"/>
      <c r="Q270" s="30"/>
      <c r="R270" s="30"/>
      <c r="S270" s="30"/>
      <c r="T270" s="33"/>
      <c r="U270" s="33"/>
      <c r="V270" s="33"/>
    </row>
    <row r="271" spans="1:22">
      <c r="A271" s="32"/>
      <c r="B271" s="31"/>
      <c r="C271" s="31"/>
      <c r="D271" s="31"/>
      <c r="E271" s="31"/>
      <c r="F271" s="31"/>
      <c r="G271" s="31"/>
      <c r="H271" s="31"/>
      <c r="I271" s="31"/>
      <c r="J271" s="31"/>
      <c r="K271" s="30"/>
      <c r="L271" s="30"/>
      <c r="M271" s="30"/>
      <c r="N271" s="30"/>
      <c r="O271" s="30"/>
      <c r="P271" s="30"/>
      <c r="Q271" s="30"/>
      <c r="R271" s="30"/>
      <c r="S271" s="30"/>
      <c r="T271" s="33"/>
      <c r="U271" s="33"/>
      <c r="V271" s="33"/>
    </row>
    <row r="272" spans="1:22">
      <c r="A272" s="32"/>
      <c r="B272" s="31"/>
      <c r="C272" s="31"/>
      <c r="D272" s="31"/>
      <c r="E272" s="31"/>
      <c r="F272" s="31"/>
      <c r="G272" s="31"/>
      <c r="H272" s="31"/>
      <c r="I272" s="31"/>
      <c r="J272" s="31"/>
      <c r="K272" s="30"/>
      <c r="L272" s="30"/>
      <c r="M272" s="30"/>
      <c r="N272" s="30"/>
      <c r="O272" s="30"/>
      <c r="P272" s="30"/>
      <c r="Q272" s="30"/>
      <c r="R272" s="30"/>
      <c r="S272" s="30"/>
      <c r="T272" s="33"/>
      <c r="U272" s="33"/>
      <c r="V272" s="33"/>
    </row>
    <row r="273" spans="1:22">
      <c r="A273" s="32"/>
      <c r="B273" s="31"/>
      <c r="C273" s="31"/>
      <c r="D273" s="31"/>
      <c r="E273" s="31"/>
      <c r="F273" s="31"/>
      <c r="G273" s="31"/>
      <c r="H273" s="31"/>
      <c r="I273" s="31"/>
      <c r="J273" s="31"/>
      <c r="K273" s="30"/>
      <c r="L273" s="30"/>
      <c r="M273" s="30"/>
      <c r="N273" s="30"/>
      <c r="O273" s="30"/>
      <c r="P273" s="30"/>
      <c r="Q273" s="30"/>
      <c r="R273" s="30"/>
      <c r="S273" s="30"/>
      <c r="T273" s="33"/>
      <c r="U273" s="33"/>
      <c r="V273" s="33"/>
    </row>
    <row r="274" spans="1:22">
      <c r="A274" s="32"/>
      <c r="B274" s="31"/>
      <c r="C274" s="31"/>
      <c r="D274" s="31"/>
      <c r="E274" s="31"/>
      <c r="F274" s="31"/>
      <c r="G274" s="31"/>
      <c r="H274" s="31"/>
      <c r="I274" s="31"/>
      <c r="J274" s="31"/>
      <c r="K274" s="30"/>
      <c r="L274" s="30"/>
      <c r="M274" s="30"/>
      <c r="N274" s="30"/>
      <c r="O274" s="30"/>
      <c r="P274" s="30"/>
      <c r="Q274" s="30"/>
      <c r="R274" s="30"/>
      <c r="S274" s="30"/>
      <c r="T274" s="33"/>
      <c r="U274" s="33"/>
      <c r="V274" s="33"/>
    </row>
    <row r="275" spans="1:22">
      <c r="A275" s="32"/>
      <c r="B275" s="31"/>
      <c r="C275" s="31"/>
      <c r="D275" s="31"/>
      <c r="E275" s="31"/>
      <c r="F275" s="31"/>
      <c r="G275" s="31"/>
      <c r="H275" s="31"/>
      <c r="I275" s="31"/>
      <c r="J275" s="31"/>
      <c r="K275" s="30"/>
      <c r="L275" s="30"/>
      <c r="M275" s="30"/>
      <c r="N275" s="30"/>
      <c r="O275" s="30"/>
      <c r="P275" s="30"/>
      <c r="Q275" s="30"/>
      <c r="R275" s="30"/>
      <c r="S275" s="30"/>
      <c r="T275" s="33"/>
      <c r="U275" s="33"/>
      <c r="V275" s="33"/>
    </row>
    <row r="276" spans="1:22">
      <c r="A276" s="32"/>
      <c r="B276" s="31"/>
      <c r="C276" s="31"/>
      <c r="D276" s="31"/>
      <c r="E276" s="31"/>
      <c r="F276" s="31"/>
      <c r="G276" s="31"/>
      <c r="H276" s="31"/>
      <c r="I276" s="31"/>
      <c r="J276" s="31"/>
      <c r="K276" s="30"/>
      <c r="L276" s="30"/>
      <c r="M276" s="30"/>
      <c r="N276" s="30"/>
      <c r="O276" s="30"/>
      <c r="P276" s="30"/>
      <c r="Q276" s="30"/>
      <c r="R276" s="30"/>
      <c r="S276" s="30"/>
      <c r="T276" s="33"/>
      <c r="U276" s="33"/>
      <c r="V276" s="33"/>
    </row>
    <row r="277" spans="1:22">
      <c r="A277" s="32"/>
      <c r="B277" s="31"/>
      <c r="C277" s="31"/>
      <c r="D277" s="31"/>
      <c r="E277" s="31"/>
      <c r="F277" s="31"/>
      <c r="G277" s="31"/>
      <c r="H277" s="31"/>
      <c r="I277" s="31"/>
      <c r="J277" s="31"/>
      <c r="K277" s="30"/>
      <c r="L277" s="30"/>
      <c r="M277" s="30"/>
      <c r="N277" s="30"/>
      <c r="O277" s="30"/>
      <c r="P277" s="30"/>
      <c r="Q277" s="30"/>
      <c r="R277" s="30"/>
      <c r="S277" s="30"/>
      <c r="T277" s="33"/>
      <c r="U277" s="33"/>
      <c r="V277" s="33"/>
    </row>
    <row r="278" spans="1:22">
      <c r="A278" s="32"/>
      <c r="B278" s="31"/>
      <c r="C278" s="31"/>
      <c r="D278" s="31"/>
      <c r="E278" s="31"/>
      <c r="F278" s="31"/>
      <c r="G278" s="31"/>
      <c r="H278" s="31"/>
      <c r="I278" s="31"/>
      <c r="J278" s="31"/>
      <c r="K278" s="30"/>
      <c r="L278" s="30"/>
      <c r="M278" s="30"/>
      <c r="N278" s="30"/>
      <c r="O278" s="30"/>
      <c r="P278" s="30"/>
      <c r="Q278" s="30"/>
      <c r="R278" s="30"/>
      <c r="S278" s="30"/>
      <c r="T278" s="33"/>
      <c r="U278" s="33"/>
      <c r="V278" s="33"/>
    </row>
    <row r="279" spans="1:22">
      <c r="A279" s="32"/>
      <c r="B279" s="31"/>
      <c r="C279" s="31"/>
      <c r="D279" s="31"/>
      <c r="E279" s="31"/>
      <c r="F279" s="31"/>
      <c r="G279" s="31"/>
      <c r="H279" s="31"/>
      <c r="I279" s="31"/>
      <c r="J279" s="31"/>
      <c r="K279" s="30"/>
      <c r="L279" s="30"/>
      <c r="M279" s="30"/>
      <c r="N279" s="30"/>
      <c r="O279" s="30"/>
      <c r="P279" s="30"/>
      <c r="Q279" s="30"/>
      <c r="R279" s="30"/>
      <c r="S279" s="30"/>
      <c r="T279" s="33"/>
      <c r="U279" s="33"/>
      <c r="V279" s="33"/>
    </row>
    <row r="280" spans="1:22">
      <c r="A280" s="32"/>
      <c r="B280" s="31"/>
      <c r="C280" s="31"/>
      <c r="D280" s="31"/>
      <c r="E280" s="31"/>
      <c r="F280" s="31"/>
      <c r="G280" s="31"/>
      <c r="H280" s="31"/>
      <c r="I280" s="31"/>
      <c r="J280" s="31"/>
      <c r="K280" s="30"/>
      <c r="L280" s="30"/>
      <c r="M280" s="30"/>
      <c r="N280" s="30"/>
      <c r="O280" s="30"/>
      <c r="P280" s="30"/>
      <c r="Q280" s="30"/>
      <c r="R280" s="30"/>
      <c r="S280" s="30"/>
      <c r="T280" s="33"/>
      <c r="U280" s="33"/>
      <c r="V280" s="33"/>
    </row>
    <row r="281" spans="1:22">
      <c r="A281" s="32"/>
      <c r="B281" s="31"/>
      <c r="C281" s="31"/>
      <c r="D281" s="31"/>
      <c r="E281" s="31"/>
      <c r="F281" s="31"/>
      <c r="G281" s="31"/>
      <c r="H281" s="31"/>
      <c r="I281" s="31"/>
      <c r="J281" s="31"/>
      <c r="K281" s="30"/>
      <c r="L281" s="30"/>
      <c r="M281" s="30"/>
      <c r="N281" s="30"/>
      <c r="O281" s="30"/>
      <c r="P281" s="30"/>
      <c r="Q281" s="30"/>
      <c r="R281" s="30"/>
      <c r="S281" s="30"/>
      <c r="T281" s="33"/>
      <c r="U281" s="33"/>
      <c r="V281" s="33"/>
    </row>
    <row r="282" spans="1:22">
      <c r="A282" s="32"/>
      <c r="B282" s="31"/>
      <c r="C282" s="31"/>
      <c r="D282" s="31"/>
      <c r="E282" s="31"/>
      <c r="F282" s="31"/>
      <c r="G282" s="31"/>
      <c r="H282" s="31"/>
      <c r="I282" s="31"/>
      <c r="J282" s="31"/>
      <c r="K282" s="30"/>
      <c r="L282" s="30"/>
      <c r="M282" s="30"/>
      <c r="N282" s="30"/>
      <c r="O282" s="30"/>
      <c r="P282" s="30"/>
      <c r="Q282" s="30"/>
      <c r="R282" s="30"/>
      <c r="S282" s="30"/>
      <c r="T282" s="33"/>
      <c r="U282" s="33"/>
      <c r="V282" s="33"/>
    </row>
    <row r="283" spans="1:22">
      <c r="A283" s="32"/>
      <c r="B283" s="31"/>
      <c r="C283" s="31"/>
      <c r="D283" s="31"/>
      <c r="E283" s="31"/>
      <c r="F283" s="31"/>
      <c r="G283" s="31"/>
      <c r="H283" s="31"/>
      <c r="I283" s="31"/>
      <c r="J283" s="31"/>
      <c r="K283" s="30"/>
      <c r="L283" s="30"/>
      <c r="M283" s="30"/>
      <c r="N283" s="30"/>
      <c r="O283" s="30"/>
      <c r="P283" s="30"/>
      <c r="Q283" s="30"/>
      <c r="R283" s="30"/>
      <c r="S283" s="30"/>
      <c r="T283" s="33"/>
      <c r="U283" s="33"/>
      <c r="V283" s="33"/>
    </row>
    <row r="284" spans="1:22">
      <c r="A284" s="32"/>
      <c r="B284" s="31"/>
      <c r="C284" s="31"/>
      <c r="D284" s="31"/>
      <c r="E284" s="31"/>
      <c r="F284" s="31"/>
      <c r="G284" s="31"/>
      <c r="H284" s="31"/>
      <c r="I284" s="31"/>
      <c r="J284" s="31"/>
      <c r="K284" s="30"/>
      <c r="L284" s="30"/>
      <c r="M284" s="30"/>
      <c r="N284" s="30"/>
      <c r="O284" s="30"/>
      <c r="P284" s="30"/>
      <c r="Q284" s="30"/>
      <c r="R284" s="30"/>
      <c r="S284" s="30"/>
      <c r="T284" s="33"/>
      <c r="U284" s="33"/>
      <c r="V284" s="33"/>
    </row>
    <row r="285" spans="1:22">
      <c r="A285" s="32"/>
      <c r="B285" s="31"/>
      <c r="C285" s="31"/>
      <c r="D285" s="31"/>
      <c r="E285" s="31"/>
      <c r="F285" s="31"/>
      <c r="G285" s="31"/>
      <c r="H285" s="31"/>
      <c r="I285" s="31"/>
      <c r="J285" s="31"/>
      <c r="K285" s="30"/>
      <c r="L285" s="30"/>
      <c r="M285" s="30"/>
      <c r="N285" s="30"/>
      <c r="O285" s="30"/>
      <c r="P285" s="30"/>
      <c r="Q285" s="30"/>
      <c r="R285" s="30"/>
      <c r="S285" s="30"/>
      <c r="T285" s="33"/>
      <c r="U285" s="33"/>
      <c r="V285" s="33"/>
    </row>
    <row r="286" spans="1:22">
      <c r="A286" s="32"/>
      <c r="B286" s="31"/>
      <c r="C286" s="31"/>
      <c r="D286" s="31"/>
      <c r="E286" s="31"/>
      <c r="F286" s="31"/>
      <c r="G286" s="31"/>
      <c r="H286" s="31"/>
      <c r="I286" s="31"/>
      <c r="J286" s="31"/>
      <c r="K286" s="30"/>
      <c r="L286" s="30"/>
      <c r="M286" s="30"/>
      <c r="N286" s="30"/>
      <c r="O286" s="30"/>
      <c r="P286" s="30"/>
      <c r="Q286" s="30"/>
      <c r="R286" s="30"/>
      <c r="S286" s="30"/>
      <c r="T286" s="33"/>
      <c r="U286" s="33"/>
      <c r="V286" s="33"/>
    </row>
    <row r="287" spans="1:22">
      <c r="A287" s="32"/>
      <c r="B287" s="31"/>
      <c r="C287" s="31"/>
      <c r="D287" s="31"/>
      <c r="E287" s="31"/>
      <c r="F287" s="31"/>
      <c r="G287" s="31"/>
      <c r="H287" s="31"/>
      <c r="I287" s="31"/>
      <c r="J287" s="31"/>
      <c r="K287" s="30"/>
      <c r="L287" s="30"/>
      <c r="M287" s="30"/>
      <c r="N287" s="30"/>
      <c r="O287" s="30"/>
      <c r="P287" s="30"/>
      <c r="Q287" s="30"/>
      <c r="R287" s="30"/>
      <c r="S287" s="30"/>
      <c r="T287" s="33"/>
      <c r="U287" s="33"/>
      <c r="V287" s="33"/>
    </row>
    <row r="288" spans="1:22">
      <c r="A288" s="32"/>
      <c r="B288" s="31"/>
      <c r="C288" s="31"/>
      <c r="D288" s="31"/>
      <c r="E288" s="31"/>
      <c r="F288" s="31"/>
      <c r="G288" s="31"/>
      <c r="H288" s="31"/>
      <c r="I288" s="31"/>
      <c r="J288" s="31"/>
      <c r="K288" s="30"/>
      <c r="L288" s="30"/>
      <c r="M288" s="30"/>
      <c r="N288" s="30"/>
      <c r="O288" s="30"/>
      <c r="P288" s="30"/>
      <c r="Q288" s="30"/>
      <c r="R288" s="30"/>
      <c r="S288" s="30"/>
      <c r="T288" s="33"/>
      <c r="U288" s="33"/>
      <c r="V288" s="33"/>
    </row>
    <row r="289" spans="1:22">
      <c r="A289" s="32"/>
      <c r="B289" s="31"/>
      <c r="C289" s="31"/>
      <c r="D289" s="31"/>
      <c r="E289" s="31"/>
      <c r="F289" s="31"/>
      <c r="G289" s="31"/>
      <c r="H289" s="31"/>
      <c r="I289" s="31"/>
      <c r="J289" s="31"/>
      <c r="K289" s="30"/>
      <c r="L289" s="30"/>
      <c r="M289" s="30"/>
      <c r="N289" s="30"/>
      <c r="O289" s="30"/>
      <c r="P289" s="30"/>
      <c r="Q289" s="30"/>
      <c r="R289" s="30"/>
      <c r="S289" s="30"/>
      <c r="T289" s="33"/>
      <c r="U289" s="33"/>
      <c r="V289" s="33"/>
    </row>
    <row r="290" spans="1:22">
      <c r="A290" s="32"/>
      <c r="B290" s="31"/>
      <c r="C290" s="31"/>
      <c r="D290" s="31"/>
      <c r="E290" s="31"/>
      <c r="F290" s="31"/>
      <c r="G290" s="31"/>
      <c r="H290" s="31"/>
      <c r="I290" s="31"/>
      <c r="J290" s="31"/>
      <c r="K290" s="30"/>
      <c r="L290" s="30"/>
      <c r="M290" s="30"/>
      <c r="N290" s="30"/>
      <c r="O290" s="30"/>
      <c r="P290" s="30"/>
      <c r="Q290" s="30"/>
      <c r="R290" s="30"/>
      <c r="S290" s="30"/>
      <c r="T290" s="33"/>
      <c r="U290" s="33"/>
      <c r="V290" s="33"/>
    </row>
    <row r="291" spans="1:22">
      <c r="A291" s="32"/>
      <c r="B291" s="31"/>
      <c r="C291" s="31"/>
      <c r="D291" s="31"/>
      <c r="E291" s="31"/>
      <c r="F291" s="31"/>
      <c r="G291" s="31"/>
      <c r="H291" s="31"/>
      <c r="I291" s="31"/>
      <c r="J291" s="31"/>
      <c r="K291" s="30"/>
      <c r="L291" s="30"/>
      <c r="M291" s="30"/>
      <c r="N291" s="30"/>
      <c r="O291" s="30"/>
      <c r="P291" s="30"/>
      <c r="Q291" s="30"/>
      <c r="R291" s="30"/>
      <c r="S291" s="30"/>
      <c r="T291" s="33"/>
      <c r="U291" s="33"/>
      <c r="V291" s="33"/>
    </row>
    <row r="292" spans="1:22">
      <c r="A292" s="32"/>
      <c r="B292" s="31"/>
      <c r="C292" s="31"/>
      <c r="D292" s="31"/>
      <c r="E292" s="31"/>
      <c r="F292" s="31"/>
      <c r="G292" s="31"/>
      <c r="H292" s="31"/>
      <c r="I292" s="31"/>
      <c r="J292" s="31"/>
      <c r="K292" s="30"/>
      <c r="L292" s="30"/>
      <c r="M292" s="30"/>
      <c r="N292" s="30"/>
      <c r="O292" s="30"/>
      <c r="P292" s="30"/>
      <c r="Q292" s="30"/>
      <c r="R292" s="30"/>
      <c r="S292" s="30"/>
      <c r="T292" s="33"/>
      <c r="U292" s="33"/>
      <c r="V292" s="33"/>
    </row>
    <row r="293" spans="1:22">
      <c r="A293" s="32"/>
      <c r="B293" s="31"/>
      <c r="C293" s="31"/>
      <c r="D293" s="31"/>
      <c r="E293" s="31"/>
      <c r="F293" s="31"/>
      <c r="G293" s="31"/>
      <c r="H293" s="31"/>
      <c r="I293" s="31"/>
      <c r="J293" s="31"/>
      <c r="K293" s="30"/>
      <c r="L293" s="30"/>
      <c r="M293" s="30"/>
      <c r="N293" s="30"/>
      <c r="O293" s="30"/>
      <c r="P293" s="30"/>
      <c r="Q293" s="30"/>
      <c r="R293" s="30"/>
      <c r="S293" s="30"/>
      <c r="T293" s="33"/>
      <c r="U293" s="33"/>
      <c r="V293" s="33"/>
    </row>
    <row r="294" spans="1:22">
      <c r="A294" s="32"/>
      <c r="B294" s="31"/>
      <c r="C294" s="31"/>
      <c r="D294" s="31"/>
      <c r="E294" s="31"/>
      <c r="F294" s="31"/>
      <c r="G294" s="31"/>
      <c r="H294" s="31"/>
      <c r="I294" s="31"/>
      <c r="J294" s="31"/>
      <c r="K294" s="30"/>
      <c r="L294" s="30"/>
      <c r="M294" s="30"/>
      <c r="N294" s="30"/>
      <c r="O294" s="30"/>
      <c r="P294" s="30"/>
      <c r="Q294" s="30"/>
      <c r="R294" s="30"/>
      <c r="S294" s="30"/>
      <c r="T294" s="33"/>
      <c r="U294" s="33"/>
      <c r="V294" s="33"/>
    </row>
    <row r="295" spans="1:22">
      <c r="A295" s="32"/>
      <c r="B295" s="31"/>
      <c r="C295" s="31"/>
      <c r="D295" s="31"/>
      <c r="E295" s="31"/>
      <c r="F295" s="31"/>
      <c r="G295" s="31"/>
      <c r="H295" s="31"/>
      <c r="I295" s="31"/>
      <c r="J295" s="31"/>
      <c r="K295" s="30"/>
      <c r="L295" s="30"/>
      <c r="M295" s="30"/>
      <c r="N295" s="30"/>
      <c r="O295" s="30"/>
      <c r="P295" s="30"/>
      <c r="Q295" s="30"/>
      <c r="R295" s="30"/>
      <c r="S295" s="30"/>
      <c r="T295" s="33"/>
      <c r="U295" s="33"/>
      <c r="V295" s="33"/>
    </row>
    <row r="296" spans="1:22">
      <c r="A296" s="32"/>
      <c r="B296" s="31"/>
      <c r="C296" s="31"/>
      <c r="D296" s="31"/>
      <c r="E296" s="31"/>
      <c r="F296" s="31"/>
      <c r="G296" s="31"/>
      <c r="H296" s="31"/>
      <c r="I296" s="31"/>
      <c r="J296" s="31"/>
      <c r="K296" s="30"/>
      <c r="L296" s="30"/>
      <c r="M296" s="30"/>
      <c r="N296" s="30"/>
      <c r="O296" s="30"/>
      <c r="P296" s="30"/>
      <c r="Q296" s="30"/>
      <c r="R296" s="30"/>
      <c r="S296" s="30"/>
      <c r="T296" s="33"/>
      <c r="U296" s="33"/>
      <c r="V296" s="33"/>
    </row>
    <row r="297" spans="1:22">
      <c r="A297" s="32"/>
      <c r="B297" s="31"/>
      <c r="C297" s="31"/>
      <c r="D297" s="31"/>
      <c r="E297" s="31"/>
      <c r="F297" s="31"/>
      <c r="G297" s="31"/>
      <c r="H297" s="31"/>
      <c r="I297" s="31"/>
      <c r="J297" s="31"/>
      <c r="K297" s="30"/>
      <c r="L297" s="30"/>
      <c r="M297" s="30"/>
      <c r="N297" s="30"/>
      <c r="O297" s="30"/>
      <c r="P297" s="30"/>
      <c r="Q297" s="30"/>
      <c r="R297" s="30"/>
      <c r="S297" s="30"/>
      <c r="T297" s="33"/>
      <c r="U297" s="33"/>
      <c r="V297" s="33"/>
    </row>
    <row r="298" spans="1:22">
      <c r="A298" s="32"/>
      <c r="B298" s="31"/>
      <c r="C298" s="31"/>
      <c r="D298" s="31"/>
      <c r="E298" s="31"/>
      <c r="F298" s="31"/>
      <c r="G298" s="31"/>
      <c r="H298" s="31"/>
      <c r="I298" s="31"/>
      <c r="J298" s="31"/>
      <c r="K298" s="30"/>
      <c r="L298" s="30"/>
      <c r="M298" s="30"/>
      <c r="N298" s="30"/>
      <c r="O298" s="30"/>
      <c r="P298" s="30"/>
      <c r="Q298" s="30"/>
      <c r="R298" s="30"/>
      <c r="S298" s="30"/>
      <c r="T298" s="33"/>
      <c r="U298" s="33"/>
      <c r="V298" s="33"/>
    </row>
    <row r="299" spans="1:22">
      <c r="A299" s="32"/>
      <c r="B299" s="31"/>
      <c r="C299" s="31"/>
      <c r="D299" s="31"/>
      <c r="E299" s="31"/>
      <c r="F299" s="31"/>
      <c r="G299" s="31"/>
      <c r="H299" s="31"/>
      <c r="I299" s="31"/>
      <c r="J299" s="31"/>
      <c r="K299" s="30"/>
      <c r="L299" s="30"/>
      <c r="M299" s="30"/>
      <c r="N299" s="30"/>
      <c r="O299" s="30"/>
      <c r="P299" s="30"/>
      <c r="Q299" s="30"/>
      <c r="R299" s="30"/>
      <c r="S299" s="30"/>
      <c r="T299" s="33"/>
      <c r="U299" s="33"/>
      <c r="V299" s="33"/>
    </row>
    <row r="300" spans="1:22">
      <c r="A300" s="32"/>
      <c r="B300" s="31"/>
      <c r="C300" s="31"/>
      <c r="D300" s="31"/>
      <c r="E300" s="31"/>
      <c r="F300" s="31"/>
      <c r="G300" s="31"/>
      <c r="H300" s="31"/>
      <c r="I300" s="31"/>
      <c r="J300" s="31"/>
      <c r="K300" s="30"/>
      <c r="L300" s="30"/>
      <c r="M300" s="30"/>
      <c r="N300" s="30"/>
      <c r="O300" s="30"/>
      <c r="P300" s="30"/>
      <c r="Q300" s="30"/>
      <c r="R300" s="30"/>
      <c r="S300" s="30"/>
      <c r="T300" s="33"/>
      <c r="U300" s="33"/>
      <c r="V300" s="33"/>
    </row>
    <row r="301" spans="1:22">
      <c r="A301" s="32"/>
      <c r="B301" s="31"/>
      <c r="C301" s="31"/>
      <c r="D301" s="31"/>
      <c r="E301" s="31"/>
      <c r="F301" s="31"/>
      <c r="G301" s="31"/>
      <c r="H301" s="31"/>
      <c r="I301" s="31"/>
      <c r="J301" s="31"/>
      <c r="K301" s="30"/>
      <c r="L301" s="30"/>
      <c r="M301" s="30"/>
      <c r="N301" s="30"/>
      <c r="O301" s="30"/>
      <c r="P301" s="30"/>
      <c r="Q301" s="30"/>
      <c r="R301" s="30"/>
      <c r="S301" s="30"/>
      <c r="T301" s="33"/>
      <c r="U301" s="33"/>
      <c r="V301" s="33"/>
    </row>
    <row r="302" spans="1:22">
      <c r="A302" s="32"/>
      <c r="B302" s="31"/>
      <c r="C302" s="31"/>
      <c r="D302" s="31"/>
      <c r="E302" s="31"/>
      <c r="F302" s="31"/>
      <c r="G302" s="31"/>
      <c r="H302" s="31"/>
      <c r="I302" s="31"/>
      <c r="J302" s="31"/>
      <c r="K302" s="30"/>
      <c r="L302" s="30"/>
      <c r="M302" s="30"/>
      <c r="N302" s="30"/>
      <c r="O302" s="30"/>
      <c r="P302" s="30"/>
      <c r="Q302" s="30"/>
      <c r="R302" s="30"/>
      <c r="S302" s="30"/>
      <c r="T302" s="33"/>
      <c r="U302" s="33"/>
      <c r="V302" s="33"/>
    </row>
    <row r="303" spans="1:22">
      <c r="A303" s="32"/>
      <c r="B303" s="31"/>
      <c r="C303" s="31"/>
      <c r="D303" s="31"/>
      <c r="E303" s="31"/>
      <c r="F303" s="31"/>
      <c r="G303" s="31"/>
      <c r="H303" s="31"/>
      <c r="I303" s="31"/>
      <c r="J303" s="31"/>
      <c r="K303" s="30"/>
      <c r="L303" s="30"/>
      <c r="M303" s="30"/>
      <c r="N303" s="30"/>
      <c r="O303" s="30"/>
      <c r="P303" s="30"/>
      <c r="Q303" s="30"/>
      <c r="R303" s="30"/>
      <c r="S303" s="30"/>
      <c r="T303" s="33"/>
      <c r="U303" s="33"/>
      <c r="V303" s="33"/>
    </row>
    <row r="304" spans="1:22">
      <c r="A304" s="32"/>
      <c r="B304" s="31"/>
      <c r="C304" s="31"/>
      <c r="D304" s="31"/>
      <c r="E304" s="31"/>
      <c r="F304" s="31"/>
      <c r="G304" s="31"/>
      <c r="H304" s="31"/>
      <c r="I304" s="31"/>
      <c r="J304" s="31"/>
      <c r="K304" s="30"/>
      <c r="L304" s="30"/>
      <c r="M304" s="30"/>
      <c r="N304" s="30"/>
      <c r="O304" s="30"/>
      <c r="P304" s="30"/>
      <c r="Q304" s="30"/>
      <c r="R304" s="30"/>
      <c r="S304" s="30"/>
      <c r="T304" s="33"/>
      <c r="U304" s="33"/>
      <c r="V304" s="33"/>
    </row>
    <row r="305" spans="1:22">
      <c r="A305" s="32"/>
      <c r="B305" s="31"/>
      <c r="C305" s="31"/>
      <c r="D305" s="31"/>
      <c r="E305" s="31"/>
      <c r="F305" s="31"/>
      <c r="G305" s="31"/>
      <c r="H305" s="31"/>
      <c r="I305" s="31"/>
      <c r="J305" s="31"/>
      <c r="K305" s="30"/>
      <c r="L305" s="30"/>
      <c r="M305" s="30"/>
      <c r="N305" s="30"/>
      <c r="O305" s="30"/>
      <c r="P305" s="30"/>
      <c r="Q305" s="30"/>
      <c r="R305" s="30"/>
      <c r="S305" s="30"/>
      <c r="T305" s="33"/>
      <c r="U305" s="33"/>
      <c r="V305" s="33"/>
    </row>
    <row r="306" spans="1:22">
      <c r="A306" s="32"/>
      <c r="B306" s="31"/>
      <c r="C306" s="31"/>
      <c r="D306" s="31"/>
      <c r="E306" s="31"/>
      <c r="F306" s="31"/>
      <c r="G306" s="31"/>
      <c r="H306" s="31"/>
      <c r="I306" s="31"/>
      <c r="J306" s="31"/>
      <c r="K306" s="30"/>
      <c r="L306" s="30"/>
      <c r="M306" s="30"/>
      <c r="N306" s="30"/>
      <c r="O306" s="30"/>
      <c r="P306" s="30"/>
      <c r="Q306" s="30"/>
      <c r="R306" s="30"/>
      <c r="S306" s="30"/>
      <c r="T306" s="33"/>
      <c r="U306" s="33"/>
      <c r="V306" s="33"/>
    </row>
    <row r="307" spans="1:22">
      <c r="A307" s="32"/>
      <c r="B307" s="31"/>
      <c r="C307" s="31"/>
      <c r="D307" s="31"/>
      <c r="E307" s="31"/>
      <c r="F307" s="31"/>
      <c r="G307" s="31"/>
      <c r="H307" s="31"/>
      <c r="I307" s="31"/>
      <c r="J307" s="31"/>
      <c r="K307" s="30"/>
      <c r="L307" s="30"/>
      <c r="M307" s="30"/>
      <c r="N307" s="30"/>
      <c r="O307" s="30"/>
      <c r="P307" s="30"/>
      <c r="Q307" s="30"/>
      <c r="R307" s="30"/>
      <c r="S307" s="30"/>
      <c r="T307" s="33"/>
      <c r="U307" s="33"/>
      <c r="V307" s="33"/>
    </row>
    <row r="308" spans="1:22">
      <c r="A308" s="32"/>
      <c r="B308" s="31"/>
      <c r="C308" s="31"/>
      <c r="D308" s="31"/>
      <c r="E308" s="31"/>
      <c r="F308" s="31"/>
      <c r="G308" s="31"/>
      <c r="H308" s="31"/>
      <c r="I308" s="31"/>
      <c r="J308" s="31"/>
      <c r="K308" s="30"/>
      <c r="L308" s="30"/>
      <c r="M308" s="30"/>
      <c r="N308" s="30"/>
      <c r="O308" s="30"/>
      <c r="P308" s="30"/>
      <c r="Q308" s="30"/>
      <c r="R308" s="30"/>
      <c r="S308" s="30"/>
      <c r="T308" s="33"/>
      <c r="U308" s="33"/>
      <c r="V308" s="33"/>
    </row>
    <row r="309" spans="1:22">
      <c r="A309" s="32"/>
      <c r="B309" s="31"/>
      <c r="C309" s="31"/>
      <c r="D309" s="31"/>
      <c r="E309" s="31"/>
      <c r="F309" s="31"/>
      <c r="G309" s="31"/>
      <c r="H309" s="31"/>
      <c r="I309" s="31"/>
      <c r="J309" s="31"/>
      <c r="K309" s="30"/>
      <c r="L309" s="30"/>
      <c r="M309" s="30"/>
      <c r="N309" s="30"/>
      <c r="O309" s="30"/>
      <c r="P309" s="30"/>
      <c r="Q309" s="30"/>
      <c r="R309" s="30"/>
      <c r="S309" s="30"/>
      <c r="T309" s="33"/>
      <c r="U309" s="33"/>
      <c r="V309" s="33"/>
    </row>
    <row r="310" spans="1:22">
      <c r="A310" s="32"/>
      <c r="B310" s="31"/>
      <c r="C310" s="31"/>
      <c r="D310" s="31"/>
      <c r="E310" s="31"/>
      <c r="F310" s="31"/>
      <c r="G310" s="31"/>
      <c r="H310" s="31"/>
      <c r="I310" s="31"/>
      <c r="J310" s="31"/>
      <c r="K310" s="30"/>
      <c r="L310" s="30"/>
      <c r="M310" s="30"/>
      <c r="N310" s="30"/>
      <c r="O310" s="30"/>
      <c r="P310" s="30"/>
      <c r="Q310" s="30"/>
      <c r="R310" s="30"/>
      <c r="S310" s="30"/>
      <c r="T310" s="33"/>
      <c r="U310" s="33"/>
      <c r="V310" s="33"/>
    </row>
    <row r="311" spans="1:22">
      <c r="A311" s="32"/>
      <c r="B311" s="31"/>
      <c r="C311" s="31"/>
      <c r="D311" s="31"/>
      <c r="E311" s="31"/>
      <c r="F311" s="31"/>
      <c r="G311" s="31"/>
      <c r="H311" s="31"/>
      <c r="I311" s="31"/>
      <c r="J311" s="31"/>
      <c r="K311" s="30"/>
      <c r="L311" s="30"/>
      <c r="M311" s="30"/>
      <c r="N311" s="30"/>
      <c r="O311" s="30"/>
      <c r="P311" s="30"/>
      <c r="Q311" s="30"/>
      <c r="R311" s="30"/>
      <c r="S311" s="30"/>
      <c r="T311" s="33"/>
      <c r="U311" s="33"/>
      <c r="V311" s="33"/>
    </row>
    <row r="312" spans="1:22">
      <c r="A312" s="32"/>
      <c r="B312" s="31"/>
      <c r="C312" s="31"/>
      <c r="D312" s="31"/>
      <c r="E312" s="31"/>
      <c r="F312" s="31"/>
      <c r="G312" s="31"/>
      <c r="H312" s="31"/>
      <c r="I312" s="31"/>
      <c r="J312" s="31"/>
      <c r="K312" s="30"/>
      <c r="L312" s="30"/>
      <c r="M312" s="30"/>
      <c r="N312" s="30"/>
      <c r="O312" s="30"/>
      <c r="P312" s="30"/>
      <c r="Q312" s="30"/>
      <c r="R312" s="30"/>
      <c r="S312" s="30"/>
      <c r="T312" s="33"/>
      <c r="U312" s="33"/>
      <c r="V312" s="33"/>
    </row>
    <row r="313" spans="1:22">
      <c r="A313" s="32"/>
      <c r="B313" s="31"/>
      <c r="C313" s="31"/>
      <c r="D313" s="31"/>
      <c r="E313" s="31"/>
      <c r="F313" s="31"/>
      <c r="G313" s="31"/>
      <c r="H313" s="31"/>
      <c r="I313" s="31"/>
      <c r="J313" s="31"/>
      <c r="K313" s="30"/>
      <c r="L313" s="30"/>
      <c r="M313" s="30"/>
      <c r="N313" s="30"/>
      <c r="O313" s="30"/>
      <c r="P313" s="30"/>
      <c r="Q313" s="30"/>
      <c r="R313" s="30"/>
      <c r="S313" s="30"/>
      <c r="T313" s="33"/>
      <c r="U313" s="33"/>
      <c r="V313" s="33"/>
    </row>
    <row r="314" spans="1:22">
      <c r="A314" s="32"/>
      <c r="B314" s="31"/>
      <c r="C314" s="31"/>
      <c r="D314" s="31"/>
      <c r="E314" s="31"/>
      <c r="F314" s="31"/>
      <c r="G314" s="31"/>
      <c r="H314" s="31"/>
      <c r="I314" s="31"/>
      <c r="J314" s="31"/>
      <c r="K314" s="30"/>
      <c r="L314" s="30"/>
      <c r="M314" s="30"/>
      <c r="N314" s="30"/>
      <c r="O314" s="30"/>
      <c r="P314" s="30"/>
      <c r="Q314" s="30"/>
      <c r="R314" s="30"/>
      <c r="S314" s="30"/>
      <c r="T314" s="33"/>
      <c r="U314" s="33"/>
      <c r="V314" s="33"/>
    </row>
    <row r="315" spans="1:22">
      <c r="A315" s="32"/>
      <c r="B315" s="31"/>
      <c r="C315" s="31"/>
      <c r="D315" s="31"/>
      <c r="E315" s="31"/>
      <c r="F315" s="31"/>
      <c r="G315" s="31"/>
      <c r="H315" s="31"/>
      <c r="I315" s="31"/>
      <c r="J315" s="31"/>
      <c r="K315" s="30"/>
      <c r="L315" s="30"/>
      <c r="M315" s="30"/>
      <c r="N315" s="30"/>
      <c r="O315" s="30"/>
      <c r="P315" s="30"/>
      <c r="Q315" s="30"/>
      <c r="R315" s="30"/>
      <c r="S315" s="30"/>
      <c r="T315" s="33"/>
      <c r="U315" s="33"/>
      <c r="V315" s="33"/>
    </row>
    <row r="316" spans="1:22">
      <c r="A316" s="32"/>
      <c r="B316" s="31"/>
      <c r="C316" s="31"/>
      <c r="D316" s="31"/>
      <c r="E316" s="31"/>
      <c r="F316" s="31"/>
      <c r="G316" s="31"/>
      <c r="H316" s="31"/>
      <c r="I316" s="31"/>
      <c r="J316" s="31"/>
      <c r="K316" s="30"/>
      <c r="L316" s="30"/>
      <c r="M316" s="30"/>
      <c r="N316" s="30"/>
      <c r="O316" s="30"/>
      <c r="P316" s="30"/>
      <c r="Q316" s="30"/>
      <c r="R316" s="30"/>
      <c r="S316" s="30"/>
      <c r="T316" s="33"/>
      <c r="U316" s="33"/>
      <c r="V316" s="33"/>
    </row>
    <row r="317" spans="1:22">
      <c r="A317" s="32"/>
      <c r="B317" s="31"/>
      <c r="C317" s="31"/>
      <c r="D317" s="31"/>
      <c r="E317" s="31"/>
      <c r="F317" s="31"/>
      <c r="G317" s="31"/>
      <c r="H317" s="31"/>
      <c r="I317" s="31"/>
      <c r="J317" s="31"/>
      <c r="K317" s="30"/>
      <c r="L317" s="30"/>
      <c r="M317" s="30"/>
      <c r="N317" s="30"/>
      <c r="O317" s="30"/>
      <c r="P317" s="30"/>
      <c r="Q317" s="30"/>
      <c r="R317" s="30"/>
      <c r="S317" s="30"/>
      <c r="T317" s="33"/>
      <c r="U317" s="33"/>
      <c r="V317" s="33"/>
    </row>
    <row r="318" spans="1:22">
      <c r="A318" s="32"/>
      <c r="B318" s="31"/>
      <c r="C318" s="31"/>
      <c r="D318" s="31"/>
      <c r="E318" s="31"/>
      <c r="F318" s="31"/>
      <c r="G318" s="31"/>
      <c r="H318" s="31"/>
      <c r="I318" s="31"/>
      <c r="J318" s="31"/>
      <c r="K318" s="30"/>
      <c r="L318" s="30"/>
      <c r="M318" s="30"/>
      <c r="N318" s="30"/>
      <c r="O318" s="30"/>
      <c r="P318" s="30"/>
      <c r="Q318" s="30"/>
      <c r="R318" s="30"/>
      <c r="S318" s="30"/>
      <c r="T318" s="33"/>
      <c r="U318" s="33"/>
      <c r="V318" s="33"/>
    </row>
    <row r="319" spans="1:22">
      <c r="A319" s="32"/>
      <c r="B319" s="31"/>
      <c r="C319" s="31"/>
      <c r="D319" s="31"/>
      <c r="E319" s="31"/>
      <c r="F319" s="31"/>
      <c r="G319" s="31"/>
      <c r="H319" s="31"/>
      <c r="I319" s="31"/>
      <c r="J319" s="31"/>
      <c r="K319" s="30"/>
      <c r="L319" s="30"/>
      <c r="M319" s="30"/>
      <c r="N319" s="30"/>
      <c r="O319" s="30"/>
      <c r="P319" s="30"/>
      <c r="Q319" s="30"/>
      <c r="R319" s="30"/>
      <c r="S319" s="30"/>
      <c r="T319" s="33"/>
      <c r="U319" s="33"/>
      <c r="V319" s="33"/>
    </row>
    <row r="320" spans="1:22">
      <c r="A320" s="32"/>
      <c r="B320" s="31"/>
      <c r="C320" s="31"/>
      <c r="D320" s="31"/>
      <c r="E320" s="31"/>
      <c r="F320" s="31"/>
      <c r="G320" s="31"/>
      <c r="H320" s="31"/>
      <c r="I320" s="31"/>
      <c r="J320" s="31"/>
      <c r="K320" s="30"/>
      <c r="L320" s="30"/>
      <c r="M320" s="30"/>
      <c r="N320" s="30"/>
      <c r="O320" s="30"/>
      <c r="P320" s="30"/>
      <c r="Q320" s="30"/>
      <c r="R320" s="30"/>
      <c r="S320" s="30"/>
      <c r="T320" s="33"/>
      <c r="U320" s="33"/>
      <c r="V320" s="33"/>
    </row>
    <row r="321" spans="1:22">
      <c r="A321" s="32"/>
      <c r="B321" s="31"/>
      <c r="C321" s="31"/>
      <c r="D321" s="31"/>
      <c r="E321" s="31"/>
      <c r="F321" s="31"/>
      <c r="G321" s="31"/>
      <c r="H321" s="31"/>
      <c r="I321" s="31"/>
      <c r="J321" s="31"/>
      <c r="K321" s="30"/>
      <c r="L321" s="30"/>
      <c r="M321" s="30"/>
      <c r="N321" s="30"/>
      <c r="O321" s="30"/>
      <c r="P321" s="30"/>
      <c r="Q321" s="30"/>
      <c r="R321" s="30"/>
      <c r="S321" s="30"/>
      <c r="T321" s="33"/>
      <c r="U321" s="33"/>
      <c r="V321" s="33"/>
    </row>
    <row r="322" spans="1:22">
      <c r="A322" s="32"/>
      <c r="B322" s="31"/>
      <c r="C322" s="31"/>
      <c r="D322" s="31"/>
      <c r="E322" s="31"/>
      <c r="F322" s="31"/>
      <c r="G322" s="31"/>
      <c r="H322" s="31"/>
      <c r="I322" s="31"/>
      <c r="J322" s="31"/>
      <c r="K322" s="30"/>
      <c r="L322" s="30"/>
      <c r="M322" s="30"/>
      <c r="N322" s="30"/>
      <c r="O322" s="30"/>
      <c r="P322" s="30"/>
      <c r="Q322" s="30"/>
      <c r="R322" s="30"/>
      <c r="S322" s="30"/>
      <c r="T322" s="33"/>
      <c r="U322" s="33"/>
      <c r="V322" s="33"/>
    </row>
    <row r="323" spans="1:22">
      <c r="A323" s="32"/>
      <c r="B323" s="31"/>
      <c r="C323" s="31"/>
      <c r="D323" s="31"/>
      <c r="E323" s="31"/>
      <c r="F323" s="31"/>
      <c r="G323" s="31"/>
      <c r="H323" s="31"/>
      <c r="I323" s="31"/>
      <c r="J323" s="31"/>
      <c r="K323" s="30"/>
      <c r="L323" s="30"/>
      <c r="M323" s="30"/>
      <c r="N323" s="30"/>
      <c r="O323" s="30"/>
      <c r="P323" s="30"/>
      <c r="Q323" s="30"/>
      <c r="R323" s="30"/>
      <c r="S323" s="30"/>
      <c r="T323" s="33"/>
      <c r="U323" s="33"/>
      <c r="V323" s="33"/>
    </row>
    <row r="324" spans="1:22">
      <c r="A324" s="32"/>
      <c r="B324" s="31"/>
      <c r="C324" s="31"/>
      <c r="D324" s="31"/>
      <c r="E324" s="31"/>
      <c r="F324" s="31"/>
      <c r="G324" s="31"/>
      <c r="H324" s="31"/>
      <c r="I324" s="31"/>
      <c r="J324" s="31"/>
      <c r="K324" s="30"/>
      <c r="L324" s="30"/>
      <c r="M324" s="30"/>
      <c r="N324" s="30"/>
      <c r="O324" s="30"/>
      <c r="P324" s="30"/>
      <c r="Q324" s="30"/>
      <c r="R324" s="30"/>
      <c r="S324" s="30"/>
      <c r="T324" s="33"/>
      <c r="U324" s="33"/>
      <c r="V324" s="33"/>
    </row>
    <row r="325" spans="1:22">
      <c r="A325" s="32"/>
      <c r="B325" s="31"/>
      <c r="C325" s="31"/>
      <c r="D325" s="31"/>
      <c r="E325" s="31"/>
      <c r="F325" s="31"/>
      <c r="G325" s="31"/>
      <c r="H325" s="31"/>
      <c r="I325" s="31"/>
      <c r="J325" s="31"/>
      <c r="K325" s="30"/>
      <c r="L325" s="30"/>
      <c r="M325" s="30"/>
      <c r="N325" s="30"/>
      <c r="O325" s="30"/>
      <c r="P325" s="30"/>
      <c r="Q325" s="30"/>
      <c r="R325" s="30"/>
      <c r="S325" s="30"/>
      <c r="T325" s="33"/>
      <c r="U325" s="33"/>
      <c r="V325" s="33"/>
    </row>
    <row r="326" spans="1:22">
      <c r="A326" s="32"/>
      <c r="B326" s="31"/>
      <c r="C326" s="31"/>
      <c r="D326" s="31"/>
      <c r="E326" s="31"/>
      <c r="F326" s="31"/>
      <c r="G326" s="31"/>
      <c r="H326" s="31"/>
      <c r="I326" s="31"/>
      <c r="J326" s="31"/>
      <c r="K326" s="30"/>
      <c r="L326" s="30"/>
      <c r="M326" s="30"/>
      <c r="N326" s="30"/>
      <c r="O326" s="30"/>
      <c r="P326" s="30"/>
      <c r="Q326" s="30"/>
      <c r="R326" s="30"/>
      <c r="S326" s="30"/>
      <c r="T326" s="33"/>
      <c r="U326" s="33"/>
      <c r="V326" s="33"/>
    </row>
    <row r="327" spans="1:22">
      <c r="A327" s="32"/>
      <c r="B327" s="31"/>
      <c r="C327" s="31"/>
      <c r="D327" s="31"/>
      <c r="E327" s="31"/>
      <c r="F327" s="31"/>
      <c r="G327" s="31"/>
      <c r="H327" s="31"/>
      <c r="I327" s="31"/>
      <c r="J327" s="31"/>
      <c r="K327" s="30"/>
      <c r="L327" s="30"/>
      <c r="M327" s="30"/>
      <c r="N327" s="30"/>
      <c r="O327" s="30"/>
      <c r="P327" s="30"/>
      <c r="Q327" s="30"/>
      <c r="R327" s="30"/>
      <c r="S327" s="30"/>
      <c r="T327" s="33"/>
      <c r="U327" s="33"/>
      <c r="V327" s="33"/>
    </row>
    <row r="328" spans="1:22">
      <c r="A328" s="32"/>
      <c r="B328" s="31"/>
      <c r="C328" s="31"/>
      <c r="D328" s="31"/>
      <c r="E328" s="31"/>
      <c r="F328" s="31"/>
      <c r="G328" s="31"/>
      <c r="H328" s="31"/>
      <c r="I328" s="31"/>
      <c r="J328" s="31"/>
      <c r="K328" s="30"/>
      <c r="L328" s="30"/>
      <c r="M328" s="30"/>
      <c r="N328" s="30"/>
      <c r="O328" s="30"/>
      <c r="P328" s="30"/>
      <c r="Q328" s="30"/>
      <c r="R328" s="30"/>
      <c r="S328" s="30"/>
      <c r="T328" s="33"/>
      <c r="U328" s="33"/>
      <c r="V328" s="33"/>
    </row>
    <row r="329" spans="1:22">
      <c r="A329" s="32"/>
      <c r="B329" s="31"/>
      <c r="C329" s="31"/>
      <c r="D329" s="31"/>
      <c r="E329" s="31"/>
      <c r="F329" s="31"/>
      <c r="G329" s="31"/>
      <c r="H329" s="31"/>
      <c r="I329" s="31"/>
      <c r="J329" s="31"/>
      <c r="K329" s="30"/>
      <c r="L329" s="30"/>
      <c r="M329" s="30"/>
      <c r="N329" s="30"/>
      <c r="O329" s="30"/>
      <c r="P329" s="30"/>
      <c r="Q329" s="30"/>
      <c r="R329" s="30"/>
      <c r="S329" s="30"/>
      <c r="T329" s="33"/>
      <c r="U329" s="33"/>
      <c r="V329" s="33"/>
    </row>
    <row r="330" spans="1:22">
      <c r="A330" s="32"/>
      <c r="B330" s="31"/>
      <c r="C330" s="31"/>
      <c r="D330" s="31"/>
      <c r="E330" s="31"/>
      <c r="F330" s="31"/>
      <c r="G330" s="31"/>
      <c r="H330" s="31"/>
      <c r="I330" s="31"/>
      <c r="J330" s="31"/>
      <c r="K330" s="30"/>
      <c r="L330" s="30"/>
      <c r="M330" s="30"/>
      <c r="N330" s="30"/>
      <c r="O330" s="30"/>
      <c r="P330" s="30"/>
      <c r="Q330" s="30"/>
      <c r="R330" s="30"/>
      <c r="S330" s="30"/>
      <c r="T330" s="33"/>
      <c r="U330" s="33"/>
      <c r="V330" s="33"/>
    </row>
    <row r="331" spans="1:22">
      <c r="A331" s="32"/>
      <c r="B331" s="31"/>
      <c r="C331" s="31"/>
      <c r="D331" s="31"/>
      <c r="E331" s="31"/>
      <c r="F331" s="31"/>
      <c r="G331" s="31"/>
      <c r="H331" s="31"/>
      <c r="I331" s="31"/>
      <c r="J331" s="31"/>
      <c r="K331" s="30"/>
      <c r="L331" s="30"/>
      <c r="M331" s="30"/>
      <c r="N331" s="30"/>
      <c r="O331" s="30"/>
      <c r="P331" s="30"/>
      <c r="Q331" s="30"/>
      <c r="R331" s="30"/>
      <c r="S331" s="30"/>
      <c r="T331" s="33"/>
      <c r="U331" s="33"/>
      <c r="V331" s="33"/>
    </row>
    <row r="332" spans="1:22">
      <c r="A332" s="32"/>
      <c r="B332" s="31"/>
      <c r="C332" s="31"/>
      <c r="D332" s="31"/>
      <c r="E332" s="31"/>
      <c r="F332" s="31"/>
      <c r="G332" s="31"/>
      <c r="H332" s="31"/>
      <c r="I332" s="31"/>
      <c r="J332" s="31"/>
      <c r="K332" s="30"/>
      <c r="L332" s="30"/>
      <c r="M332" s="30"/>
      <c r="N332" s="30"/>
      <c r="O332" s="30"/>
      <c r="P332" s="30"/>
      <c r="Q332" s="30"/>
      <c r="R332" s="30"/>
      <c r="S332" s="30"/>
      <c r="T332" s="33"/>
      <c r="U332" s="33"/>
      <c r="V332" s="33"/>
    </row>
    <row r="333" spans="1:22">
      <c r="A333" s="32"/>
      <c r="B333" s="31"/>
      <c r="C333" s="31"/>
      <c r="D333" s="31"/>
      <c r="E333" s="31"/>
      <c r="F333" s="31"/>
      <c r="G333" s="31"/>
      <c r="H333" s="31"/>
      <c r="I333" s="31"/>
      <c r="J333" s="31"/>
      <c r="K333" s="30"/>
      <c r="L333" s="30"/>
      <c r="M333" s="30"/>
      <c r="N333" s="30"/>
      <c r="O333" s="30"/>
      <c r="P333" s="30"/>
      <c r="Q333" s="30"/>
      <c r="R333" s="30"/>
      <c r="S333" s="30"/>
      <c r="T333" s="33"/>
      <c r="U333" s="33"/>
      <c r="V333" s="33"/>
    </row>
    <row r="334" spans="1:22">
      <c r="A334" s="32"/>
      <c r="B334" s="31"/>
      <c r="C334" s="31"/>
      <c r="D334" s="31"/>
      <c r="E334" s="31"/>
      <c r="F334" s="31"/>
      <c r="G334" s="31"/>
      <c r="H334" s="31"/>
      <c r="I334" s="31"/>
      <c r="J334" s="31"/>
      <c r="K334" s="30"/>
      <c r="L334" s="30"/>
      <c r="M334" s="30"/>
      <c r="N334" s="30"/>
      <c r="O334" s="30"/>
      <c r="P334" s="30"/>
      <c r="Q334" s="30"/>
      <c r="R334" s="30"/>
      <c r="S334" s="30"/>
      <c r="T334" s="33"/>
      <c r="U334" s="33"/>
      <c r="V334" s="33"/>
    </row>
    <row r="335" spans="1:22">
      <c r="A335" s="32"/>
      <c r="B335" s="31"/>
      <c r="C335" s="31"/>
      <c r="D335" s="31"/>
      <c r="E335" s="31"/>
      <c r="F335" s="31"/>
      <c r="G335" s="31"/>
      <c r="H335" s="31"/>
      <c r="I335" s="31"/>
      <c r="J335" s="31"/>
      <c r="K335" s="30"/>
      <c r="L335" s="30"/>
      <c r="M335" s="30"/>
      <c r="N335" s="30"/>
      <c r="O335" s="30"/>
      <c r="P335" s="30"/>
      <c r="Q335" s="30"/>
      <c r="R335" s="30"/>
      <c r="S335" s="30"/>
      <c r="T335" s="33"/>
      <c r="U335" s="33"/>
      <c r="V335" s="33"/>
    </row>
    <row r="336" spans="1:22">
      <c r="A336" s="32"/>
      <c r="B336" s="31"/>
      <c r="C336" s="31"/>
      <c r="D336" s="31"/>
      <c r="E336" s="31"/>
      <c r="F336" s="31"/>
      <c r="G336" s="31"/>
      <c r="H336" s="31"/>
      <c r="I336" s="31"/>
      <c r="J336" s="31"/>
      <c r="K336" s="30"/>
      <c r="L336" s="30"/>
      <c r="M336" s="30"/>
      <c r="N336" s="30"/>
      <c r="O336" s="30"/>
      <c r="P336" s="30"/>
      <c r="Q336" s="30"/>
      <c r="R336" s="30"/>
      <c r="S336" s="30"/>
      <c r="T336" s="33"/>
      <c r="U336" s="33"/>
      <c r="V336" s="33"/>
    </row>
    <row r="337" spans="1:22">
      <c r="A337" s="32"/>
      <c r="B337" s="31"/>
      <c r="C337" s="31"/>
      <c r="D337" s="31"/>
      <c r="E337" s="31"/>
      <c r="F337" s="31"/>
      <c r="G337" s="31"/>
      <c r="H337" s="31"/>
      <c r="I337" s="31"/>
      <c r="J337" s="31"/>
      <c r="K337" s="30"/>
      <c r="L337" s="30"/>
      <c r="M337" s="30"/>
      <c r="N337" s="30"/>
      <c r="O337" s="30"/>
      <c r="P337" s="30"/>
      <c r="Q337" s="30"/>
      <c r="R337" s="30"/>
      <c r="S337" s="30"/>
      <c r="T337" s="33"/>
      <c r="U337" s="33"/>
      <c r="V337" s="33"/>
    </row>
    <row r="338" spans="1:22">
      <c r="A338" s="32"/>
      <c r="B338" s="31"/>
      <c r="C338" s="31"/>
      <c r="D338" s="31"/>
      <c r="E338" s="31"/>
      <c r="F338" s="31"/>
      <c r="G338" s="31"/>
      <c r="H338" s="31"/>
      <c r="I338" s="31"/>
      <c r="J338" s="31"/>
      <c r="K338" s="30"/>
      <c r="L338" s="30"/>
      <c r="M338" s="30"/>
      <c r="N338" s="30"/>
      <c r="O338" s="30"/>
      <c r="P338" s="30"/>
      <c r="Q338" s="30"/>
      <c r="R338" s="30"/>
      <c r="S338" s="30"/>
      <c r="T338" s="33"/>
      <c r="U338" s="33"/>
      <c r="V338" s="33"/>
    </row>
    <row r="339" spans="1:22">
      <c r="A339" s="32"/>
      <c r="B339" s="31"/>
      <c r="C339" s="31"/>
      <c r="D339" s="31"/>
      <c r="E339" s="31"/>
      <c r="F339" s="31"/>
      <c r="G339" s="31"/>
      <c r="H339" s="31"/>
      <c r="I339" s="31"/>
      <c r="J339" s="31"/>
      <c r="K339" s="30"/>
      <c r="L339" s="30"/>
      <c r="M339" s="30"/>
      <c r="N339" s="30"/>
      <c r="O339" s="30"/>
      <c r="P339" s="30"/>
      <c r="Q339" s="30"/>
      <c r="R339" s="30"/>
      <c r="S339" s="30"/>
      <c r="T339" s="33"/>
      <c r="U339" s="33"/>
      <c r="V339" s="33"/>
    </row>
    <row r="340" spans="1:22">
      <c r="A340" s="32"/>
      <c r="B340" s="31"/>
      <c r="C340" s="31"/>
      <c r="D340" s="31"/>
      <c r="E340" s="31"/>
      <c r="F340" s="31"/>
      <c r="G340" s="31"/>
      <c r="H340" s="31"/>
      <c r="I340" s="31"/>
      <c r="J340" s="31"/>
      <c r="K340" s="30"/>
      <c r="L340" s="30"/>
      <c r="M340" s="30"/>
      <c r="N340" s="30"/>
      <c r="O340" s="30"/>
      <c r="P340" s="30"/>
      <c r="Q340" s="30"/>
      <c r="R340" s="30"/>
      <c r="S340" s="30"/>
      <c r="T340" s="33"/>
      <c r="U340" s="33"/>
      <c r="V340" s="33"/>
    </row>
    <row r="341" spans="1:22">
      <c r="A341" s="32"/>
      <c r="B341" s="31"/>
      <c r="C341" s="31"/>
      <c r="D341" s="31"/>
      <c r="E341" s="31"/>
      <c r="F341" s="31"/>
      <c r="G341" s="31"/>
      <c r="H341" s="31"/>
      <c r="I341" s="31"/>
      <c r="J341" s="31"/>
      <c r="K341" s="30"/>
      <c r="L341" s="30"/>
      <c r="M341" s="30"/>
      <c r="N341" s="30"/>
      <c r="O341" s="30"/>
      <c r="P341" s="30"/>
      <c r="Q341" s="30"/>
      <c r="R341" s="30"/>
      <c r="S341" s="30"/>
      <c r="T341" s="33"/>
      <c r="U341" s="33"/>
      <c r="V341" s="33"/>
    </row>
    <row r="342" spans="1:22">
      <c r="A342" s="32"/>
      <c r="B342" s="31"/>
      <c r="C342" s="31"/>
      <c r="D342" s="31"/>
      <c r="E342" s="31"/>
      <c r="F342" s="31"/>
      <c r="G342" s="31"/>
      <c r="H342" s="31"/>
      <c r="I342" s="31"/>
      <c r="J342" s="31"/>
      <c r="K342" s="30"/>
      <c r="L342" s="30"/>
      <c r="M342" s="30"/>
      <c r="N342" s="30"/>
      <c r="O342" s="30"/>
      <c r="P342" s="30"/>
      <c r="Q342" s="30"/>
      <c r="R342" s="30"/>
      <c r="S342" s="30"/>
      <c r="T342" s="33"/>
      <c r="U342" s="33"/>
      <c r="V342" s="33"/>
    </row>
    <row r="343" spans="1:22">
      <c r="A343" s="32"/>
      <c r="B343" s="31"/>
      <c r="C343" s="31"/>
      <c r="D343" s="31"/>
      <c r="E343" s="31"/>
      <c r="F343" s="31"/>
      <c r="G343" s="31"/>
      <c r="H343" s="31"/>
      <c r="I343" s="31"/>
      <c r="J343" s="31"/>
      <c r="K343" s="30"/>
      <c r="L343" s="30"/>
      <c r="M343" s="30"/>
      <c r="N343" s="30"/>
      <c r="O343" s="30"/>
      <c r="P343" s="30"/>
      <c r="Q343" s="30"/>
      <c r="R343" s="30"/>
      <c r="S343" s="30"/>
      <c r="T343" s="33"/>
      <c r="U343" s="33"/>
      <c r="V343" s="33"/>
    </row>
    <row r="344" spans="1:22">
      <c r="A344" s="32"/>
      <c r="B344" s="31"/>
      <c r="C344" s="31"/>
      <c r="D344" s="31"/>
      <c r="E344" s="31"/>
      <c r="F344" s="31"/>
      <c r="G344" s="31"/>
      <c r="H344" s="31"/>
      <c r="I344" s="31"/>
      <c r="J344" s="31"/>
      <c r="K344" s="30"/>
      <c r="L344" s="30"/>
      <c r="M344" s="30"/>
      <c r="N344" s="30"/>
      <c r="O344" s="30"/>
      <c r="P344" s="30"/>
      <c r="Q344" s="30"/>
      <c r="R344" s="30"/>
      <c r="S344" s="30"/>
      <c r="T344" s="33"/>
      <c r="U344" s="33"/>
      <c r="V344" s="33"/>
    </row>
    <row r="345" spans="1:22">
      <c r="A345" s="32"/>
      <c r="B345" s="31"/>
      <c r="C345" s="31"/>
      <c r="D345" s="31"/>
      <c r="E345" s="31"/>
      <c r="F345" s="31"/>
      <c r="G345" s="31"/>
      <c r="H345" s="31"/>
      <c r="I345" s="31"/>
      <c r="J345" s="31"/>
      <c r="K345" s="30"/>
      <c r="L345" s="30"/>
      <c r="M345" s="30"/>
      <c r="N345" s="30"/>
      <c r="O345" s="30"/>
      <c r="P345" s="30"/>
      <c r="Q345" s="30"/>
      <c r="R345" s="30"/>
      <c r="S345" s="30"/>
      <c r="T345" s="33"/>
      <c r="U345" s="33"/>
      <c r="V345" s="33"/>
    </row>
    <row r="346" spans="1:22">
      <c r="A346" s="32"/>
      <c r="B346" s="31"/>
      <c r="C346" s="31"/>
      <c r="D346" s="31"/>
      <c r="E346" s="31"/>
      <c r="F346" s="31"/>
      <c r="G346" s="31"/>
      <c r="H346" s="31"/>
      <c r="I346" s="31"/>
      <c r="J346" s="31"/>
      <c r="K346" s="30"/>
      <c r="L346" s="30"/>
      <c r="M346" s="30"/>
      <c r="N346" s="30"/>
      <c r="O346" s="30"/>
      <c r="P346" s="30"/>
      <c r="Q346" s="30"/>
      <c r="R346" s="30"/>
      <c r="S346" s="30"/>
      <c r="T346" s="33"/>
      <c r="U346" s="33"/>
      <c r="V346" s="33"/>
    </row>
    <row r="347" spans="1:22">
      <c r="A347" s="32"/>
      <c r="B347" s="31"/>
      <c r="C347" s="31"/>
      <c r="D347" s="31"/>
      <c r="E347" s="31"/>
      <c r="F347" s="31"/>
      <c r="G347" s="31"/>
      <c r="H347" s="31"/>
      <c r="I347" s="31"/>
      <c r="J347" s="31"/>
      <c r="K347" s="30"/>
      <c r="L347" s="30"/>
      <c r="M347" s="30"/>
      <c r="N347" s="30"/>
      <c r="O347" s="30"/>
      <c r="P347" s="30"/>
      <c r="Q347" s="30"/>
      <c r="R347" s="30"/>
      <c r="S347" s="30"/>
      <c r="T347" s="33"/>
      <c r="U347" s="33"/>
      <c r="V347" s="33"/>
    </row>
    <row r="348" spans="1:22">
      <c r="A348" s="32"/>
      <c r="B348" s="31"/>
      <c r="C348" s="31"/>
      <c r="D348" s="31"/>
      <c r="E348" s="31"/>
      <c r="F348" s="31"/>
      <c r="G348" s="31"/>
      <c r="H348" s="31"/>
      <c r="I348" s="31"/>
      <c r="J348" s="31"/>
      <c r="K348" s="30"/>
      <c r="L348" s="30"/>
      <c r="M348" s="30"/>
      <c r="N348" s="30"/>
      <c r="O348" s="30"/>
      <c r="P348" s="30"/>
      <c r="Q348" s="30"/>
      <c r="R348" s="30"/>
      <c r="S348" s="30"/>
      <c r="T348" s="33"/>
      <c r="U348" s="33"/>
      <c r="V348" s="33"/>
    </row>
    <row r="349" spans="1:22">
      <c r="A349" s="32"/>
      <c r="B349" s="31"/>
      <c r="C349" s="31"/>
      <c r="D349" s="31"/>
      <c r="E349" s="31"/>
      <c r="F349" s="31"/>
      <c r="G349" s="31"/>
      <c r="H349" s="31"/>
      <c r="I349" s="31"/>
      <c r="J349" s="31"/>
      <c r="K349" s="30"/>
      <c r="L349" s="30"/>
      <c r="M349" s="30"/>
      <c r="N349" s="30"/>
      <c r="O349" s="30"/>
      <c r="P349" s="30"/>
      <c r="Q349" s="30"/>
      <c r="R349" s="30"/>
      <c r="S349" s="30"/>
      <c r="T349" s="33"/>
      <c r="U349" s="33"/>
      <c r="V349" s="33"/>
    </row>
    <row r="350" spans="1:22">
      <c r="A350" s="32"/>
      <c r="B350" s="31"/>
      <c r="C350" s="31"/>
      <c r="D350" s="31"/>
      <c r="E350" s="31"/>
      <c r="F350" s="31"/>
      <c r="G350" s="31"/>
      <c r="H350" s="31"/>
      <c r="I350" s="31"/>
      <c r="J350" s="31"/>
      <c r="K350" s="30"/>
      <c r="L350" s="30"/>
      <c r="M350" s="30"/>
      <c r="N350" s="30"/>
      <c r="O350" s="30"/>
      <c r="P350" s="30"/>
      <c r="Q350" s="30"/>
      <c r="R350" s="30"/>
      <c r="S350" s="30"/>
      <c r="T350" s="33"/>
      <c r="U350" s="33"/>
      <c r="V350" s="33"/>
    </row>
    <row r="351" spans="1:22">
      <c r="A351" s="32"/>
      <c r="B351" s="31"/>
      <c r="C351" s="31"/>
      <c r="D351" s="31"/>
      <c r="E351" s="31"/>
      <c r="F351" s="31"/>
      <c r="G351" s="31"/>
      <c r="H351" s="31"/>
      <c r="I351" s="31"/>
      <c r="J351" s="31"/>
      <c r="K351" s="30"/>
      <c r="L351" s="30"/>
      <c r="M351" s="30"/>
      <c r="N351" s="30"/>
      <c r="O351" s="30"/>
      <c r="P351" s="30"/>
      <c r="Q351" s="30"/>
      <c r="R351" s="30"/>
      <c r="S351" s="30"/>
      <c r="T351" s="33"/>
      <c r="U351" s="33"/>
      <c r="V351" s="33"/>
    </row>
    <row r="352" spans="1:22">
      <c r="A352" s="32"/>
      <c r="B352" s="31"/>
      <c r="C352" s="31"/>
      <c r="D352" s="31"/>
      <c r="E352" s="31"/>
      <c r="F352" s="31"/>
      <c r="G352" s="31"/>
      <c r="H352" s="31"/>
      <c r="I352" s="31"/>
      <c r="J352" s="31"/>
      <c r="K352" s="30"/>
      <c r="L352" s="30"/>
      <c r="M352" s="30"/>
      <c r="N352" s="30"/>
      <c r="O352" s="30"/>
      <c r="P352" s="30"/>
      <c r="Q352" s="30"/>
      <c r="R352" s="30"/>
      <c r="S352" s="30"/>
      <c r="T352" s="33"/>
      <c r="U352" s="33"/>
      <c r="V352" s="33"/>
    </row>
    <row r="353" spans="1:22">
      <c r="A353" s="32"/>
      <c r="B353" s="31"/>
      <c r="C353" s="31"/>
      <c r="D353" s="31"/>
      <c r="E353" s="31"/>
      <c r="F353" s="31"/>
      <c r="G353" s="31"/>
      <c r="H353" s="31"/>
      <c r="I353" s="31"/>
      <c r="J353" s="31"/>
      <c r="K353" s="30"/>
      <c r="L353" s="30"/>
      <c r="M353" s="30"/>
      <c r="N353" s="30"/>
      <c r="O353" s="30"/>
      <c r="P353" s="30"/>
      <c r="Q353" s="30"/>
      <c r="R353" s="30"/>
      <c r="S353" s="30"/>
      <c r="T353" s="33"/>
      <c r="U353" s="33"/>
      <c r="V353" s="33"/>
    </row>
    <row r="354" spans="1:22">
      <c r="A354" s="32"/>
      <c r="B354" s="31"/>
      <c r="C354" s="31"/>
      <c r="D354" s="31"/>
      <c r="E354" s="31"/>
      <c r="F354" s="31"/>
      <c r="G354" s="31"/>
      <c r="H354" s="31"/>
      <c r="I354" s="31"/>
      <c r="J354" s="31"/>
      <c r="K354" s="30"/>
      <c r="L354" s="30"/>
      <c r="M354" s="30"/>
      <c r="N354" s="30"/>
      <c r="O354" s="30"/>
      <c r="P354" s="30"/>
      <c r="Q354" s="30"/>
      <c r="R354" s="30"/>
      <c r="S354" s="30"/>
      <c r="T354" s="33"/>
      <c r="U354" s="33"/>
      <c r="V354" s="33"/>
    </row>
    <row r="355" spans="1:22">
      <c r="A355" s="32"/>
      <c r="B355" s="31"/>
      <c r="C355" s="31"/>
      <c r="D355" s="31"/>
      <c r="E355" s="31"/>
      <c r="F355" s="31"/>
      <c r="G355" s="31"/>
      <c r="H355" s="31"/>
      <c r="I355" s="31"/>
      <c r="J355" s="31"/>
      <c r="K355" s="30"/>
      <c r="L355" s="30"/>
      <c r="M355" s="30"/>
      <c r="N355" s="30"/>
      <c r="O355" s="30"/>
      <c r="P355" s="30"/>
      <c r="Q355" s="30"/>
      <c r="R355" s="30"/>
      <c r="S355" s="30"/>
      <c r="T355" s="33"/>
      <c r="U355" s="33"/>
      <c r="V355" s="33"/>
    </row>
    <row r="356" spans="1:22">
      <c r="A356" s="32"/>
      <c r="B356" s="31"/>
      <c r="C356" s="31"/>
      <c r="D356" s="31"/>
      <c r="E356" s="31"/>
      <c r="F356" s="31"/>
      <c r="G356" s="31"/>
      <c r="H356" s="31"/>
      <c r="I356" s="31"/>
      <c r="J356" s="31"/>
      <c r="K356" s="30"/>
      <c r="L356" s="30"/>
      <c r="M356" s="30"/>
      <c r="N356" s="30"/>
      <c r="O356" s="30"/>
      <c r="P356" s="30"/>
      <c r="Q356" s="30"/>
      <c r="R356" s="30"/>
      <c r="S356" s="30"/>
      <c r="T356" s="33"/>
      <c r="U356" s="33"/>
      <c r="V356" s="33"/>
    </row>
    <row r="357" spans="1:22">
      <c r="A357" s="32"/>
      <c r="B357" s="31"/>
      <c r="C357" s="31"/>
      <c r="D357" s="31"/>
      <c r="E357" s="31"/>
      <c r="F357" s="31"/>
      <c r="G357" s="31"/>
      <c r="H357" s="31"/>
      <c r="I357" s="31"/>
      <c r="J357" s="31"/>
      <c r="K357" s="30"/>
      <c r="L357" s="30"/>
      <c r="M357" s="30"/>
      <c r="N357" s="30"/>
      <c r="O357" s="30"/>
      <c r="P357" s="30"/>
      <c r="Q357" s="30"/>
      <c r="R357" s="30"/>
      <c r="S357" s="30"/>
      <c r="T357" s="33"/>
      <c r="U357" s="33"/>
      <c r="V357" s="33"/>
    </row>
    <row r="358" spans="1:22">
      <c r="A358" s="32"/>
      <c r="B358" s="31"/>
      <c r="C358" s="31"/>
      <c r="D358" s="31"/>
      <c r="E358" s="31"/>
      <c r="F358" s="31"/>
      <c r="G358" s="31"/>
      <c r="H358" s="31"/>
      <c r="I358" s="31"/>
      <c r="J358" s="31"/>
      <c r="K358" s="30"/>
      <c r="L358" s="30"/>
      <c r="M358" s="30"/>
      <c r="N358" s="30"/>
      <c r="O358" s="30"/>
      <c r="P358" s="30"/>
      <c r="Q358" s="30"/>
      <c r="R358" s="30"/>
      <c r="S358" s="30"/>
      <c r="T358" s="33"/>
      <c r="U358" s="33"/>
      <c r="V358" s="33"/>
    </row>
    <row r="359" spans="1:22">
      <c r="A359" s="32"/>
      <c r="B359" s="31"/>
      <c r="C359" s="31"/>
      <c r="D359" s="31"/>
      <c r="E359" s="31"/>
      <c r="F359" s="31"/>
      <c r="G359" s="31"/>
      <c r="H359" s="31"/>
      <c r="I359" s="31"/>
      <c r="J359" s="31"/>
      <c r="K359" s="30"/>
      <c r="L359" s="30"/>
      <c r="M359" s="30"/>
      <c r="N359" s="30"/>
      <c r="O359" s="30"/>
      <c r="P359" s="30"/>
      <c r="Q359" s="30"/>
      <c r="R359" s="30"/>
      <c r="S359" s="30"/>
      <c r="T359" s="33"/>
      <c r="U359" s="33"/>
      <c r="V359" s="33"/>
    </row>
    <row r="360" spans="1:22">
      <c r="A360" s="32"/>
      <c r="B360" s="31"/>
      <c r="C360" s="31"/>
      <c r="D360" s="31"/>
      <c r="E360" s="31"/>
      <c r="F360" s="31"/>
      <c r="G360" s="31"/>
      <c r="H360" s="31"/>
      <c r="I360" s="31"/>
      <c r="J360" s="31"/>
      <c r="K360" s="30"/>
      <c r="L360" s="30"/>
      <c r="M360" s="30"/>
      <c r="N360" s="30"/>
      <c r="O360" s="30"/>
      <c r="P360" s="30"/>
      <c r="Q360" s="30"/>
      <c r="R360" s="30"/>
      <c r="S360" s="30"/>
      <c r="T360" s="33"/>
      <c r="U360" s="33"/>
      <c r="V360" s="33"/>
    </row>
    <row r="361" spans="1:22">
      <c r="A361" s="32"/>
      <c r="B361" s="31"/>
      <c r="C361" s="31"/>
      <c r="D361" s="31"/>
      <c r="E361" s="31"/>
      <c r="F361" s="31"/>
      <c r="G361" s="31"/>
      <c r="H361" s="31"/>
      <c r="I361" s="31"/>
      <c r="J361" s="31"/>
      <c r="K361" s="30"/>
      <c r="L361" s="30"/>
      <c r="M361" s="30"/>
      <c r="N361" s="30"/>
      <c r="O361" s="30"/>
      <c r="P361" s="30"/>
      <c r="Q361" s="30"/>
      <c r="R361" s="30"/>
      <c r="S361" s="30"/>
      <c r="T361" s="33"/>
      <c r="U361" s="33"/>
      <c r="V361" s="33"/>
    </row>
    <row r="362" spans="1:22">
      <c r="A362" s="32"/>
      <c r="B362" s="31"/>
      <c r="C362" s="31"/>
      <c r="D362" s="31"/>
      <c r="E362" s="31"/>
      <c r="F362" s="31"/>
      <c r="G362" s="31"/>
      <c r="H362" s="31"/>
      <c r="I362" s="31"/>
      <c r="J362" s="31"/>
      <c r="K362" s="30"/>
      <c r="L362" s="30"/>
      <c r="M362" s="30"/>
      <c r="N362" s="30"/>
      <c r="O362" s="30"/>
      <c r="P362" s="30"/>
      <c r="Q362" s="30"/>
      <c r="R362" s="30"/>
      <c r="S362" s="30"/>
      <c r="T362" s="33"/>
      <c r="U362" s="33"/>
      <c r="V362" s="33"/>
    </row>
    <row r="363" spans="1:22">
      <c r="A363" s="32"/>
      <c r="B363" s="31"/>
      <c r="C363" s="31"/>
      <c r="D363" s="31"/>
      <c r="E363" s="31"/>
      <c r="F363" s="31"/>
      <c r="G363" s="31"/>
      <c r="H363" s="31"/>
      <c r="I363" s="31"/>
      <c r="J363" s="31"/>
      <c r="K363" s="30"/>
      <c r="L363" s="30"/>
      <c r="M363" s="30"/>
      <c r="N363" s="30"/>
      <c r="O363" s="30"/>
      <c r="P363" s="30"/>
      <c r="Q363" s="30"/>
      <c r="R363" s="30"/>
      <c r="S363" s="30"/>
      <c r="T363" s="33"/>
      <c r="U363" s="33"/>
      <c r="V363" s="33"/>
    </row>
    <row r="364" spans="1:22">
      <c r="A364" s="32"/>
      <c r="B364" s="31"/>
      <c r="C364" s="31"/>
      <c r="D364" s="31"/>
      <c r="E364" s="31"/>
      <c r="F364" s="31"/>
      <c r="G364" s="31"/>
      <c r="H364" s="31"/>
      <c r="I364" s="31"/>
      <c r="J364" s="31"/>
      <c r="K364" s="30"/>
      <c r="L364" s="30"/>
      <c r="M364" s="30"/>
      <c r="N364" s="30"/>
      <c r="O364" s="30"/>
      <c r="P364" s="30"/>
      <c r="Q364" s="30"/>
      <c r="R364" s="30"/>
      <c r="S364" s="30"/>
      <c r="T364" s="33"/>
      <c r="U364" s="33"/>
      <c r="V364" s="33"/>
    </row>
    <row r="365" spans="1:22">
      <c r="A365" s="32"/>
      <c r="B365" s="31"/>
      <c r="C365" s="31"/>
      <c r="D365" s="31"/>
      <c r="E365" s="31"/>
      <c r="F365" s="31"/>
      <c r="G365" s="31"/>
      <c r="H365" s="31"/>
      <c r="I365" s="31"/>
      <c r="J365" s="31"/>
      <c r="K365" s="30"/>
      <c r="L365" s="30"/>
      <c r="M365" s="30"/>
      <c r="N365" s="30"/>
      <c r="O365" s="30"/>
      <c r="P365" s="30"/>
      <c r="Q365" s="30"/>
      <c r="R365" s="30"/>
      <c r="S365" s="30"/>
      <c r="T365" s="33"/>
      <c r="U365" s="33"/>
      <c r="V365" s="33"/>
    </row>
    <row r="366" spans="1:22">
      <c r="A366" s="32"/>
      <c r="B366" s="31"/>
      <c r="C366" s="31"/>
      <c r="D366" s="31"/>
      <c r="E366" s="31"/>
      <c r="F366" s="31"/>
      <c r="G366" s="31"/>
      <c r="H366" s="82"/>
      <c r="I366" s="82"/>
      <c r="J366" s="82"/>
      <c r="K366" s="30"/>
      <c r="L366" s="30"/>
      <c r="M366" s="30"/>
      <c r="N366" s="30"/>
      <c r="O366" s="30"/>
      <c r="P366" s="30"/>
      <c r="Q366" s="30"/>
      <c r="R366" s="30"/>
      <c r="S366" s="30"/>
      <c r="T366" s="33"/>
      <c r="U366" s="33"/>
      <c r="V366" s="33"/>
    </row>
    <row r="367" spans="1:22">
      <c r="A367" s="32"/>
      <c r="B367" s="31"/>
      <c r="C367" s="31"/>
      <c r="D367" s="31"/>
      <c r="E367" s="31"/>
      <c r="F367" s="31"/>
      <c r="G367" s="31"/>
      <c r="H367" s="82"/>
      <c r="I367" s="82"/>
      <c r="J367" s="82"/>
      <c r="K367" s="30"/>
      <c r="L367" s="30"/>
      <c r="M367" s="30"/>
      <c r="N367" s="30"/>
      <c r="O367" s="30"/>
      <c r="P367" s="30"/>
      <c r="Q367" s="30"/>
      <c r="R367" s="30"/>
      <c r="S367" s="30"/>
      <c r="T367" s="33"/>
      <c r="U367" s="33"/>
      <c r="V367" s="33"/>
    </row>
    <row r="368" spans="1:22">
      <c r="A368" s="32"/>
      <c r="B368" s="31"/>
      <c r="C368" s="31"/>
      <c r="D368" s="31"/>
      <c r="E368" s="31"/>
      <c r="F368" s="31"/>
      <c r="G368" s="31"/>
      <c r="H368" s="82"/>
      <c r="I368" s="82"/>
      <c r="J368" s="82"/>
      <c r="K368" s="30"/>
      <c r="L368" s="30"/>
      <c r="M368" s="30"/>
      <c r="N368" s="30"/>
      <c r="O368" s="30"/>
      <c r="P368" s="30"/>
      <c r="Q368" s="30"/>
      <c r="R368" s="30"/>
      <c r="S368" s="30"/>
      <c r="T368" s="33"/>
      <c r="U368" s="33"/>
      <c r="V368" s="33"/>
    </row>
    <row r="369" spans="1:22">
      <c r="A369" s="32"/>
      <c r="B369" s="31"/>
      <c r="C369" s="31"/>
      <c r="D369" s="31"/>
      <c r="E369" s="31"/>
      <c r="F369" s="31"/>
      <c r="G369" s="31"/>
      <c r="H369" s="82"/>
      <c r="I369" s="82"/>
      <c r="J369" s="82"/>
      <c r="K369" s="30"/>
      <c r="L369" s="30"/>
      <c r="M369" s="30"/>
      <c r="N369" s="30"/>
      <c r="O369" s="30"/>
      <c r="P369" s="30"/>
      <c r="Q369" s="30"/>
      <c r="R369" s="30"/>
      <c r="S369" s="30"/>
      <c r="T369" s="33"/>
      <c r="U369" s="33"/>
      <c r="V369" s="33"/>
    </row>
    <row r="370" spans="1:22">
      <c r="A370" s="32"/>
      <c r="B370" s="31"/>
      <c r="C370" s="31"/>
      <c r="D370" s="31"/>
      <c r="E370" s="31"/>
      <c r="F370" s="31"/>
      <c r="G370" s="31"/>
      <c r="H370" s="82"/>
      <c r="I370" s="82"/>
      <c r="J370" s="82"/>
      <c r="K370" s="30"/>
      <c r="L370" s="30"/>
      <c r="M370" s="30"/>
      <c r="N370" s="30"/>
      <c r="O370" s="30"/>
      <c r="P370" s="30"/>
      <c r="Q370" s="30"/>
      <c r="R370" s="30"/>
      <c r="S370" s="30"/>
      <c r="T370" s="33"/>
      <c r="U370" s="33"/>
      <c r="V370" s="33"/>
    </row>
    <row r="371" spans="1:22">
      <c r="A371" s="32"/>
      <c r="B371" s="31"/>
      <c r="C371" s="31"/>
      <c r="D371" s="31"/>
      <c r="E371" s="31"/>
      <c r="F371" s="31"/>
      <c r="G371" s="31"/>
      <c r="H371" s="82"/>
      <c r="I371" s="82"/>
      <c r="J371" s="82"/>
      <c r="K371" s="30"/>
      <c r="L371" s="30"/>
      <c r="M371" s="30"/>
      <c r="N371" s="30"/>
      <c r="O371" s="30"/>
      <c r="P371" s="30"/>
      <c r="Q371" s="30"/>
      <c r="R371" s="30"/>
      <c r="S371" s="30"/>
      <c r="T371" s="33"/>
      <c r="U371" s="33"/>
      <c r="V371" s="33"/>
    </row>
    <row r="372" spans="1:22">
      <c r="A372" s="32"/>
      <c r="B372" s="31"/>
      <c r="C372" s="31"/>
      <c r="D372" s="31"/>
      <c r="E372" s="31"/>
      <c r="F372" s="31"/>
      <c r="G372" s="31"/>
      <c r="H372" s="82"/>
      <c r="I372" s="82"/>
      <c r="J372" s="82"/>
      <c r="K372" s="30"/>
      <c r="L372" s="30"/>
      <c r="M372" s="30"/>
      <c r="N372" s="30"/>
      <c r="O372" s="30"/>
      <c r="P372" s="30"/>
      <c r="Q372" s="30"/>
      <c r="R372" s="30"/>
      <c r="S372" s="30"/>
      <c r="T372" s="33"/>
      <c r="U372" s="33"/>
      <c r="V372" s="33"/>
    </row>
    <row r="373" spans="1:22">
      <c r="A373" s="32"/>
      <c r="B373" s="31"/>
      <c r="C373" s="31"/>
      <c r="D373" s="31"/>
      <c r="E373" s="31"/>
      <c r="F373" s="31"/>
      <c r="G373" s="31"/>
      <c r="H373" s="82"/>
      <c r="I373" s="82"/>
      <c r="J373" s="82"/>
      <c r="K373" s="30"/>
      <c r="L373" s="30"/>
      <c r="M373" s="30"/>
      <c r="N373" s="30"/>
      <c r="O373" s="30"/>
      <c r="P373" s="30"/>
      <c r="Q373" s="30"/>
      <c r="R373" s="30"/>
      <c r="S373" s="30"/>
      <c r="T373" s="33"/>
      <c r="U373" s="33"/>
      <c r="V373" s="33"/>
    </row>
    <row r="374" spans="1:22">
      <c r="A374" s="32"/>
      <c r="B374" s="31"/>
      <c r="C374" s="31"/>
      <c r="D374" s="31"/>
      <c r="E374" s="31"/>
      <c r="F374" s="31"/>
      <c r="G374" s="31"/>
      <c r="H374" s="82"/>
      <c r="I374" s="82"/>
      <c r="J374" s="82"/>
      <c r="K374" s="30"/>
      <c r="L374" s="30"/>
      <c r="M374" s="30"/>
      <c r="N374" s="30"/>
      <c r="O374" s="30"/>
      <c r="P374" s="30"/>
      <c r="Q374" s="30"/>
      <c r="R374" s="30"/>
      <c r="S374" s="30"/>
      <c r="T374" s="33"/>
      <c r="U374" s="33"/>
      <c r="V374" s="33"/>
    </row>
    <row r="375" spans="1:22">
      <c r="A375" s="32"/>
      <c r="B375" s="31"/>
      <c r="C375" s="31"/>
      <c r="D375" s="31"/>
      <c r="E375" s="31"/>
      <c r="F375" s="31"/>
      <c r="G375" s="31"/>
      <c r="H375" s="82"/>
      <c r="I375" s="82"/>
      <c r="J375" s="82"/>
      <c r="K375" s="30"/>
      <c r="L375" s="30"/>
      <c r="M375" s="30"/>
      <c r="N375" s="30"/>
      <c r="O375" s="30"/>
      <c r="P375" s="30"/>
      <c r="Q375" s="30"/>
      <c r="R375" s="30"/>
      <c r="S375" s="30"/>
      <c r="T375" s="33"/>
      <c r="U375" s="33"/>
      <c r="V375" s="33"/>
    </row>
    <row r="376" spans="1:22">
      <c r="A376" s="32"/>
      <c r="B376" s="31"/>
      <c r="C376" s="31"/>
      <c r="D376" s="31"/>
      <c r="E376" s="31"/>
      <c r="F376" s="31"/>
      <c r="G376" s="31"/>
      <c r="H376" s="82"/>
      <c r="I376" s="82"/>
      <c r="J376" s="82"/>
      <c r="K376" s="30"/>
      <c r="L376" s="30"/>
      <c r="M376" s="30"/>
      <c r="N376" s="30"/>
      <c r="O376" s="30"/>
      <c r="P376" s="30"/>
      <c r="Q376" s="30"/>
      <c r="R376" s="30"/>
      <c r="S376" s="30"/>
      <c r="T376" s="33"/>
      <c r="U376" s="33"/>
      <c r="V376" s="33"/>
    </row>
    <row r="377" spans="1:22">
      <c r="A377" s="32"/>
      <c r="B377" s="31"/>
      <c r="C377" s="31"/>
      <c r="D377" s="31"/>
      <c r="E377" s="31"/>
      <c r="F377" s="31"/>
      <c r="G377" s="31"/>
      <c r="H377" s="82"/>
      <c r="I377" s="82"/>
      <c r="J377" s="82"/>
      <c r="K377" s="30"/>
      <c r="L377" s="30"/>
      <c r="M377" s="30"/>
      <c r="N377" s="30"/>
      <c r="O377" s="30"/>
      <c r="P377" s="30"/>
      <c r="Q377" s="30"/>
      <c r="R377" s="30"/>
      <c r="S377" s="30"/>
      <c r="T377" s="33"/>
      <c r="U377" s="33"/>
      <c r="V377" s="33"/>
    </row>
    <row r="378" spans="1:22">
      <c r="A378" s="32"/>
      <c r="B378" s="31"/>
      <c r="C378" s="31"/>
      <c r="D378" s="31"/>
      <c r="E378" s="31"/>
      <c r="F378" s="31"/>
      <c r="G378" s="31"/>
      <c r="H378" s="82"/>
      <c r="I378" s="82"/>
      <c r="J378" s="82"/>
      <c r="K378" s="30"/>
      <c r="L378" s="30"/>
      <c r="M378" s="30"/>
      <c r="N378" s="30"/>
      <c r="O378" s="30"/>
      <c r="P378" s="30"/>
      <c r="Q378" s="30"/>
      <c r="R378" s="30"/>
      <c r="S378" s="30"/>
      <c r="T378" s="33"/>
      <c r="U378" s="33"/>
      <c r="V378" s="33"/>
    </row>
    <row r="379" spans="1:22">
      <c r="A379" s="32"/>
      <c r="B379" s="31"/>
      <c r="C379" s="31"/>
      <c r="D379" s="31"/>
      <c r="E379" s="31"/>
      <c r="F379" s="31"/>
      <c r="G379" s="31"/>
      <c r="H379" s="82"/>
      <c r="I379" s="82"/>
      <c r="J379" s="82"/>
      <c r="K379" s="30"/>
      <c r="L379" s="30"/>
      <c r="M379" s="30"/>
      <c r="N379" s="30"/>
      <c r="O379" s="30"/>
      <c r="P379" s="30"/>
      <c r="Q379" s="30"/>
      <c r="R379" s="30"/>
      <c r="S379" s="30"/>
      <c r="T379" s="33"/>
      <c r="U379" s="33"/>
      <c r="V379" s="33"/>
    </row>
    <row r="380" spans="1:22">
      <c r="A380" s="32"/>
      <c r="B380" s="31"/>
      <c r="C380" s="31"/>
      <c r="D380" s="31"/>
      <c r="E380" s="31"/>
      <c r="F380" s="31"/>
      <c r="G380" s="31"/>
      <c r="H380" s="82"/>
      <c r="I380" s="82"/>
      <c r="J380" s="82"/>
      <c r="T380" s="33"/>
      <c r="U380" s="33"/>
      <c r="V380" s="33"/>
    </row>
    <row r="381" spans="1:22">
      <c r="A381" s="32"/>
      <c r="B381" s="31"/>
      <c r="C381" s="31"/>
      <c r="D381" s="31"/>
      <c r="E381" s="31"/>
      <c r="F381" s="31"/>
      <c r="G381" s="31"/>
      <c r="H381" s="82"/>
      <c r="I381" s="82"/>
      <c r="J381" s="82"/>
      <c r="T381" s="33"/>
      <c r="U381" s="33"/>
      <c r="V381" s="33"/>
    </row>
    <row r="382" spans="1:22">
      <c r="A382" s="32"/>
      <c r="B382" s="31"/>
      <c r="C382" s="31"/>
      <c r="D382" s="31"/>
      <c r="E382" s="31"/>
      <c r="F382" s="31"/>
      <c r="G382" s="31"/>
      <c r="H382" s="82"/>
      <c r="I382" s="82"/>
      <c r="J382" s="82"/>
      <c r="T382" s="33"/>
      <c r="U382" s="33"/>
      <c r="V382" s="33"/>
    </row>
    <row r="383" spans="1:22">
      <c r="A383" s="32"/>
      <c r="B383" s="31"/>
      <c r="C383" s="31"/>
      <c r="D383" s="31"/>
      <c r="E383" s="31"/>
      <c r="F383" s="31"/>
      <c r="G383" s="31"/>
      <c r="H383" s="82"/>
      <c r="I383" s="82"/>
      <c r="J383" s="82"/>
      <c r="T383" s="33"/>
      <c r="U383" s="33"/>
      <c r="V383" s="33"/>
    </row>
    <row r="384" spans="1:22">
      <c r="A384" s="32"/>
      <c r="B384" s="31"/>
      <c r="C384" s="31"/>
      <c r="D384" s="31"/>
      <c r="E384" s="31"/>
      <c r="F384" s="31"/>
      <c r="G384" s="31"/>
      <c r="H384" s="82"/>
      <c r="I384" s="82"/>
      <c r="J384" s="82"/>
      <c r="T384" s="33"/>
      <c r="U384" s="33"/>
      <c r="V384" s="33"/>
    </row>
    <row r="385" spans="1:22">
      <c r="A385" s="32"/>
      <c r="B385" s="31"/>
      <c r="C385" s="31"/>
      <c r="D385" s="31"/>
      <c r="E385" s="31"/>
      <c r="F385" s="31"/>
      <c r="G385" s="31"/>
      <c r="H385" s="82"/>
      <c r="I385" s="82"/>
      <c r="J385" s="82"/>
      <c r="T385" s="33"/>
      <c r="U385" s="33"/>
      <c r="V385" s="33"/>
    </row>
    <row r="386" spans="1:22">
      <c r="A386" s="32"/>
      <c r="B386" s="31"/>
      <c r="C386" s="31"/>
      <c r="D386" s="31"/>
      <c r="E386" s="31"/>
      <c r="F386" s="31"/>
      <c r="G386" s="31"/>
      <c r="H386" s="82"/>
      <c r="I386" s="82"/>
      <c r="J386" s="82"/>
      <c r="T386" s="33"/>
      <c r="U386" s="33"/>
      <c r="V386" s="33"/>
    </row>
    <row r="387" spans="1:22">
      <c r="A387" s="32"/>
      <c r="B387" s="31"/>
      <c r="C387" s="31"/>
      <c r="D387" s="31"/>
      <c r="E387" s="31"/>
      <c r="F387" s="31"/>
      <c r="G387" s="31"/>
      <c r="H387" s="82"/>
      <c r="I387" s="82"/>
      <c r="J387" s="82"/>
      <c r="T387" s="33"/>
      <c r="U387" s="33"/>
      <c r="V387" s="33"/>
    </row>
    <row r="388" spans="1:22">
      <c r="A388" s="32"/>
      <c r="B388" s="31"/>
      <c r="C388" s="31"/>
      <c r="D388" s="31"/>
      <c r="E388" s="31"/>
      <c r="F388" s="31"/>
      <c r="G388" s="31"/>
      <c r="H388" s="82"/>
      <c r="I388" s="82"/>
      <c r="J388" s="82"/>
      <c r="T388" s="33"/>
      <c r="U388" s="33"/>
      <c r="V388" s="33"/>
    </row>
    <row r="389" spans="1:22">
      <c r="A389" s="32"/>
      <c r="B389" s="31"/>
      <c r="C389" s="31"/>
      <c r="D389" s="31"/>
      <c r="E389" s="31"/>
      <c r="F389" s="31"/>
      <c r="G389" s="31"/>
      <c r="H389" s="82"/>
      <c r="I389" s="82"/>
      <c r="J389" s="82"/>
      <c r="T389" s="33"/>
      <c r="U389" s="33"/>
      <c r="V389" s="33"/>
    </row>
    <row r="390" spans="1:22">
      <c r="A390" s="32"/>
      <c r="B390" s="31"/>
      <c r="C390" s="31"/>
      <c r="D390" s="31"/>
      <c r="E390" s="31"/>
      <c r="F390" s="31"/>
      <c r="G390" s="31"/>
      <c r="H390" s="82"/>
      <c r="I390" s="82"/>
      <c r="J390" s="82"/>
      <c r="T390" s="33"/>
      <c r="U390" s="33"/>
      <c r="V390" s="33"/>
    </row>
    <row r="391" spans="1:22">
      <c r="A391" s="32"/>
      <c r="B391" s="31"/>
      <c r="C391" s="31"/>
      <c r="D391" s="31"/>
      <c r="E391" s="31"/>
      <c r="F391" s="31"/>
      <c r="G391" s="31"/>
      <c r="H391" s="82"/>
      <c r="I391" s="82"/>
      <c r="J391" s="82"/>
      <c r="T391" s="33"/>
      <c r="U391" s="33"/>
      <c r="V391" s="33"/>
    </row>
    <row r="392" spans="1:22">
      <c r="A392" s="32"/>
      <c r="B392" s="31"/>
      <c r="C392" s="31"/>
      <c r="D392" s="31"/>
      <c r="E392" s="31"/>
      <c r="F392" s="31"/>
      <c r="G392" s="31"/>
      <c r="H392" s="82"/>
      <c r="I392" s="82"/>
      <c r="J392" s="82"/>
      <c r="T392" s="33"/>
      <c r="U392" s="33"/>
      <c r="V392" s="33"/>
    </row>
    <row r="393" spans="1:22">
      <c r="A393" s="32"/>
      <c r="B393" s="31"/>
      <c r="C393" s="31"/>
      <c r="D393" s="31"/>
      <c r="E393" s="31"/>
      <c r="F393" s="31"/>
      <c r="G393" s="31"/>
      <c r="H393" s="82"/>
      <c r="I393" s="82"/>
      <c r="J393" s="82"/>
      <c r="T393" s="33"/>
      <c r="U393" s="33"/>
      <c r="V393" s="33"/>
    </row>
    <row r="394" spans="1:22">
      <c r="A394" s="32"/>
      <c r="B394" s="31"/>
      <c r="C394" s="31"/>
      <c r="D394" s="31"/>
      <c r="E394" s="31"/>
      <c r="F394" s="31"/>
      <c r="G394" s="31"/>
      <c r="H394" s="82"/>
      <c r="I394" s="82"/>
      <c r="J394" s="82"/>
      <c r="T394" s="33"/>
      <c r="U394" s="33"/>
      <c r="V394" s="33"/>
    </row>
    <row r="395" spans="1:22">
      <c r="A395" s="32"/>
      <c r="B395" s="31"/>
      <c r="C395" s="31"/>
      <c r="D395" s="31"/>
      <c r="E395" s="31"/>
      <c r="F395" s="31"/>
      <c r="G395" s="31"/>
      <c r="H395" s="82"/>
      <c r="I395" s="82"/>
      <c r="J395" s="82"/>
      <c r="T395" s="33"/>
      <c r="U395" s="33"/>
      <c r="V395" s="33"/>
    </row>
    <row r="396" spans="1:22">
      <c r="A396" s="32"/>
      <c r="B396" s="31"/>
      <c r="C396" s="31"/>
      <c r="D396" s="31"/>
      <c r="E396" s="31"/>
      <c r="F396" s="31"/>
      <c r="G396" s="31"/>
      <c r="H396" s="82"/>
      <c r="I396" s="82"/>
      <c r="J396" s="82"/>
      <c r="T396" s="33"/>
      <c r="U396" s="33"/>
      <c r="V396" s="33"/>
    </row>
    <row r="397" spans="1:22">
      <c r="A397" s="32"/>
      <c r="B397" s="31"/>
      <c r="C397" s="31"/>
      <c r="D397" s="31"/>
      <c r="E397" s="31"/>
      <c r="F397" s="31"/>
      <c r="G397" s="31"/>
      <c r="H397" s="82"/>
      <c r="I397" s="82"/>
      <c r="J397" s="82"/>
      <c r="T397" s="33"/>
      <c r="U397" s="33"/>
      <c r="V397" s="33"/>
    </row>
    <row r="398" spans="1:22">
      <c r="A398" s="32"/>
      <c r="B398" s="31"/>
      <c r="C398" s="31"/>
      <c r="D398" s="31"/>
      <c r="E398" s="31"/>
      <c r="F398" s="31"/>
      <c r="G398" s="31"/>
      <c r="H398" s="82"/>
      <c r="I398" s="82"/>
      <c r="J398" s="82"/>
      <c r="T398" s="33"/>
      <c r="U398" s="33"/>
      <c r="V398" s="33"/>
    </row>
    <row r="399" spans="1:22">
      <c r="A399" s="32"/>
      <c r="B399" s="31"/>
      <c r="C399" s="31"/>
      <c r="D399" s="31"/>
      <c r="E399" s="31"/>
      <c r="F399" s="31"/>
      <c r="G399" s="31"/>
      <c r="H399" s="82"/>
      <c r="I399" s="82"/>
      <c r="J399" s="82"/>
      <c r="T399" s="33"/>
      <c r="U399" s="33"/>
      <c r="V399" s="33"/>
    </row>
    <row r="400" spans="1:22">
      <c r="A400" s="32"/>
      <c r="B400" s="31"/>
      <c r="C400" s="31"/>
      <c r="D400" s="31"/>
      <c r="E400" s="31"/>
      <c r="F400" s="31"/>
      <c r="G400" s="31"/>
      <c r="H400" s="82"/>
      <c r="I400" s="82"/>
      <c r="J400" s="82"/>
      <c r="T400" s="33"/>
      <c r="U400" s="33"/>
      <c r="V400" s="33"/>
    </row>
    <row r="401" spans="1:22">
      <c r="A401" s="32"/>
      <c r="B401" s="31"/>
      <c r="C401" s="31"/>
      <c r="D401" s="31"/>
      <c r="E401" s="31"/>
      <c r="F401" s="31"/>
      <c r="G401" s="31"/>
      <c r="H401" s="82"/>
      <c r="I401" s="82"/>
      <c r="J401" s="82"/>
      <c r="T401" s="33"/>
      <c r="U401" s="33"/>
      <c r="V401" s="33"/>
    </row>
    <row r="402" spans="1:22">
      <c r="A402" s="32"/>
      <c r="B402" s="31"/>
      <c r="C402" s="31"/>
      <c r="D402" s="31"/>
      <c r="E402" s="31"/>
      <c r="F402" s="31"/>
      <c r="G402" s="31"/>
      <c r="H402" s="82"/>
      <c r="I402" s="82"/>
      <c r="J402" s="82"/>
      <c r="T402" s="33"/>
      <c r="U402" s="33"/>
      <c r="V402" s="33"/>
    </row>
    <row r="403" spans="1:22">
      <c r="A403" s="32"/>
      <c r="B403" s="31"/>
      <c r="C403" s="31"/>
      <c r="D403" s="31"/>
      <c r="E403" s="31"/>
      <c r="F403" s="31"/>
      <c r="G403" s="31"/>
      <c r="H403" s="82"/>
      <c r="I403" s="82"/>
      <c r="J403" s="82"/>
      <c r="T403" s="33"/>
      <c r="U403" s="33"/>
      <c r="V403" s="33"/>
    </row>
    <row r="404" spans="1:22">
      <c r="A404" s="32"/>
      <c r="B404" s="31"/>
      <c r="C404" s="31"/>
      <c r="D404" s="31"/>
      <c r="E404" s="31"/>
      <c r="F404" s="31"/>
      <c r="G404" s="31"/>
      <c r="H404" s="82"/>
      <c r="I404" s="82"/>
      <c r="J404" s="82"/>
      <c r="T404" s="33"/>
      <c r="U404" s="33"/>
      <c r="V404" s="33"/>
    </row>
    <row r="405" spans="1:22">
      <c r="A405" s="32"/>
      <c r="B405" s="31"/>
      <c r="C405" s="31"/>
      <c r="D405" s="31"/>
      <c r="E405" s="31"/>
      <c r="F405" s="31"/>
      <c r="G405" s="31"/>
      <c r="H405" s="82"/>
      <c r="I405" s="82"/>
      <c r="J405" s="82"/>
      <c r="T405" s="33"/>
      <c r="U405" s="33"/>
      <c r="V405" s="33"/>
    </row>
    <row r="406" spans="1:22">
      <c r="A406" s="32"/>
      <c r="B406" s="31"/>
      <c r="C406" s="31"/>
      <c r="D406" s="31"/>
      <c r="E406" s="31"/>
      <c r="F406" s="31"/>
      <c r="G406" s="31"/>
      <c r="H406" s="82"/>
      <c r="I406" s="82"/>
      <c r="J406" s="82"/>
      <c r="T406" s="33"/>
      <c r="U406" s="33"/>
      <c r="V406" s="33"/>
    </row>
    <row r="407" spans="1:22">
      <c r="A407" s="32"/>
      <c r="B407" s="31"/>
      <c r="C407" s="31"/>
      <c r="D407" s="31"/>
      <c r="E407" s="31"/>
      <c r="F407" s="31"/>
      <c r="G407" s="31"/>
      <c r="H407" s="82"/>
      <c r="I407" s="82"/>
      <c r="J407" s="82"/>
      <c r="T407" s="33"/>
      <c r="U407" s="33"/>
      <c r="V407" s="33"/>
    </row>
    <row r="408" spans="1:22">
      <c r="A408" s="32"/>
      <c r="B408" s="31"/>
      <c r="C408" s="31"/>
      <c r="D408" s="31"/>
      <c r="E408" s="31"/>
      <c r="F408" s="31"/>
      <c r="G408" s="31"/>
      <c r="H408" s="82"/>
      <c r="I408" s="82"/>
      <c r="J408" s="82"/>
      <c r="T408" s="33"/>
      <c r="U408" s="33"/>
      <c r="V408" s="33"/>
    </row>
    <row r="409" spans="1:22">
      <c r="A409" s="32"/>
      <c r="B409" s="31"/>
      <c r="C409" s="31"/>
      <c r="D409" s="31"/>
      <c r="E409" s="31"/>
      <c r="F409" s="31"/>
      <c r="G409" s="31"/>
      <c r="H409" s="82"/>
      <c r="I409" s="82"/>
      <c r="J409" s="82"/>
      <c r="T409" s="33"/>
      <c r="U409" s="33"/>
      <c r="V409" s="33"/>
    </row>
    <row r="410" spans="1:22">
      <c r="A410" s="32"/>
      <c r="B410" s="31"/>
      <c r="C410" s="31"/>
      <c r="D410" s="31"/>
      <c r="E410" s="31"/>
      <c r="F410" s="31"/>
      <c r="G410" s="31"/>
      <c r="H410" s="82"/>
      <c r="I410" s="82"/>
      <c r="J410" s="82"/>
      <c r="T410" s="33"/>
      <c r="U410" s="33"/>
      <c r="V410" s="33"/>
    </row>
    <row r="411" spans="1:22">
      <c r="A411" s="32"/>
      <c r="B411" s="31"/>
      <c r="C411" s="31"/>
      <c r="D411" s="31"/>
      <c r="E411" s="31"/>
      <c r="F411" s="31"/>
      <c r="G411" s="31"/>
      <c r="H411" s="82"/>
      <c r="I411" s="82"/>
      <c r="J411" s="82"/>
      <c r="T411" s="33"/>
      <c r="U411" s="33"/>
      <c r="V411" s="33"/>
    </row>
    <row r="412" spans="1:22">
      <c r="A412" s="32"/>
      <c r="B412" s="31"/>
      <c r="C412" s="31"/>
      <c r="D412" s="31"/>
      <c r="E412" s="31"/>
      <c r="F412" s="31"/>
      <c r="G412" s="31"/>
      <c r="H412" s="82"/>
      <c r="I412" s="82"/>
      <c r="J412" s="82"/>
      <c r="T412" s="33"/>
      <c r="U412" s="33"/>
      <c r="V412" s="33"/>
    </row>
    <row r="413" spans="1:22">
      <c r="A413" s="32"/>
      <c r="B413" s="31"/>
      <c r="C413" s="31"/>
      <c r="D413" s="31"/>
      <c r="E413" s="31"/>
      <c r="F413" s="31"/>
      <c r="G413" s="31"/>
      <c r="H413" s="82"/>
      <c r="I413" s="82"/>
      <c r="J413" s="82"/>
      <c r="T413" s="33"/>
      <c r="U413" s="33"/>
      <c r="V413" s="33"/>
    </row>
    <row r="414" spans="1:22">
      <c r="A414" s="32"/>
      <c r="B414" s="31"/>
      <c r="C414" s="31"/>
      <c r="D414" s="31"/>
      <c r="E414" s="31"/>
      <c r="F414" s="31"/>
      <c r="G414" s="31"/>
      <c r="H414" s="82"/>
      <c r="I414" s="82"/>
      <c r="J414" s="82"/>
      <c r="T414" s="33"/>
      <c r="U414" s="33"/>
      <c r="V414" s="33"/>
    </row>
    <row r="415" spans="1:22">
      <c r="A415" s="32"/>
      <c r="B415" s="31"/>
      <c r="C415" s="31"/>
      <c r="D415" s="31"/>
      <c r="E415" s="31"/>
      <c r="F415" s="31"/>
      <c r="G415" s="31"/>
      <c r="H415" s="82"/>
      <c r="I415" s="82"/>
      <c r="J415" s="82"/>
      <c r="T415" s="33"/>
      <c r="U415" s="33"/>
      <c r="V415" s="33"/>
    </row>
    <row r="416" spans="1:22">
      <c r="A416" s="32"/>
      <c r="B416" s="31"/>
      <c r="C416" s="31"/>
      <c r="D416" s="31"/>
      <c r="E416" s="31"/>
      <c r="F416" s="31"/>
      <c r="G416" s="31"/>
      <c r="H416" s="82"/>
      <c r="I416" s="82"/>
      <c r="J416" s="82"/>
      <c r="T416" s="33"/>
      <c r="U416" s="33"/>
      <c r="V416" s="33"/>
    </row>
    <row r="417" spans="1:22">
      <c r="A417" s="32"/>
      <c r="B417" s="31"/>
      <c r="C417" s="31"/>
      <c r="D417" s="31"/>
      <c r="E417" s="31"/>
      <c r="F417" s="31"/>
      <c r="G417" s="31"/>
      <c r="H417" s="82"/>
      <c r="I417" s="82"/>
      <c r="J417" s="82"/>
      <c r="T417" s="33"/>
      <c r="U417" s="33"/>
      <c r="V417" s="33"/>
    </row>
    <row r="418" spans="1:22">
      <c r="A418" s="32"/>
      <c r="B418" s="31"/>
      <c r="C418" s="31"/>
      <c r="D418" s="31"/>
      <c r="E418" s="31"/>
      <c r="F418" s="31"/>
      <c r="G418" s="31"/>
      <c r="H418" s="82"/>
      <c r="I418" s="82"/>
      <c r="J418" s="82"/>
      <c r="T418" s="33"/>
      <c r="U418" s="33"/>
      <c r="V418" s="33"/>
    </row>
    <row r="419" spans="1:22">
      <c r="A419" s="32"/>
      <c r="B419" s="31"/>
      <c r="C419" s="31"/>
      <c r="D419" s="31"/>
      <c r="E419" s="31"/>
      <c r="F419" s="31"/>
      <c r="G419" s="31"/>
      <c r="H419" s="82"/>
      <c r="I419" s="82"/>
      <c r="J419" s="82"/>
      <c r="T419" s="33"/>
      <c r="U419" s="33"/>
      <c r="V419" s="33"/>
    </row>
    <row r="420" spans="1:22">
      <c r="A420" s="32"/>
      <c r="B420" s="31"/>
      <c r="C420" s="31"/>
      <c r="D420" s="31"/>
      <c r="E420" s="31"/>
      <c r="F420" s="31"/>
      <c r="G420" s="31"/>
      <c r="H420" s="82"/>
      <c r="I420" s="82"/>
      <c r="J420" s="82"/>
      <c r="T420" s="33"/>
      <c r="U420" s="33"/>
      <c r="V420" s="33"/>
    </row>
    <row r="421" spans="1:22">
      <c r="A421" s="32"/>
      <c r="B421" s="31"/>
      <c r="C421" s="31"/>
      <c r="D421" s="31"/>
      <c r="E421" s="31"/>
      <c r="F421" s="31"/>
      <c r="G421" s="31"/>
      <c r="H421" s="82"/>
      <c r="I421" s="82"/>
      <c r="J421" s="82"/>
      <c r="T421" s="33"/>
      <c r="U421" s="33"/>
      <c r="V421" s="33"/>
    </row>
    <row r="422" spans="1:22">
      <c r="A422" s="32"/>
      <c r="B422" s="31"/>
      <c r="C422" s="31"/>
      <c r="D422" s="31"/>
      <c r="E422" s="31"/>
      <c r="F422" s="31"/>
      <c r="G422" s="31"/>
      <c r="H422" s="82"/>
      <c r="I422" s="82"/>
      <c r="J422" s="82"/>
      <c r="T422" s="33"/>
      <c r="U422" s="33"/>
      <c r="V422" s="33"/>
    </row>
    <row r="423" spans="1:22">
      <c r="A423" s="32"/>
      <c r="B423" s="31"/>
      <c r="C423" s="31"/>
      <c r="D423" s="31"/>
      <c r="E423" s="31"/>
      <c r="F423" s="31"/>
      <c r="G423" s="31"/>
      <c r="H423" s="82"/>
      <c r="I423" s="82"/>
      <c r="J423" s="82"/>
      <c r="T423" s="33"/>
      <c r="U423" s="33"/>
      <c r="V423" s="33"/>
    </row>
    <row r="424" spans="1:22">
      <c r="A424" s="32"/>
      <c r="B424" s="31"/>
      <c r="C424" s="31"/>
      <c r="D424" s="31"/>
      <c r="E424" s="31"/>
      <c r="F424" s="31"/>
      <c r="G424" s="31"/>
      <c r="H424" s="82"/>
      <c r="I424" s="82"/>
      <c r="J424" s="82"/>
      <c r="T424" s="33"/>
      <c r="U424" s="33"/>
      <c r="V424" s="33"/>
    </row>
    <row r="425" spans="1:22">
      <c r="A425" s="32"/>
      <c r="B425" s="31"/>
      <c r="C425" s="31"/>
      <c r="D425" s="31"/>
      <c r="E425" s="31"/>
      <c r="F425" s="31"/>
      <c r="G425" s="31"/>
      <c r="H425" s="82"/>
      <c r="I425" s="82"/>
      <c r="J425" s="82"/>
      <c r="T425" s="33"/>
      <c r="U425" s="33"/>
      <c r="V425" s="33"/>
    </row>
    <row r="426" spans="1:22">
      <c r="A426" s="32"/>
      <c r="B426" s="31"/>
      <c r="C426" s="31"/>
      <c r="D426" s="31"/>
      <c r="E426" s="31"/>
      <c r="F426" s="31"/>
      <c r="G426" s="31"/>
      <c r="H426" s="82"/>
      <c r="I426" s="82"/>
      <c r="J426" s="82"/>
      <c r="T426" s="33"/>
      <c r="U426" s="33"/>
      <c r="V426" s="33"/>
    </row>
    <row r="427" spans="1:22">
      <c r="A427" s="32"/>
      <c r="B427" s="31"/>
      <c r="C427" s="31"/>
      <c r="D427" s="31"/>
      <c r="E427" s="31"/>
      <c r="F427" s="31"/>
      <c r="G427" s="31"/>
      <c r="H427" s="82"/>
      <c r="I427" s="82"/>
      <c r="J427" s="82"/>
      <c r="T427" s="33"/>
      <c r="U427" s="33"/>
      <c r="V427" s="33"/>
    </row>
    <row r="428" spans="1:22">
      <c r="A428" s="32"/>
      <c r="B428" s="31"/>
      <c r="C428" s="31"/>
      <c r="D428" s="31"/>
      <c r="E428" s="31"/>
      <c r="F428" s="31"/>
      <c r="G428" s="31"/>
      <c r="H428" s="82"/>
      <c r="I428" s="82"/>
      <c r="J428" s="82"/>
      <c r="T428" s="33"/>
      <c r="U428" s="33"/>
      <c r="V428" s="33"/>
    </row>
    <row r="429" spans="1:22">
      <c r="A429" s="32"/>
      <c r="B429" s="31"/>
      <c r="C429" s="31"/>
      <c r="D429" s="31"/>
      <c r="E429" s="31"/>
      <c r="F429" s="31"/>
      <c r="G429" s="31"/>
      <c r="H429" s="82"/>
      <c r="I429" s="82"/>
      <c r="J429" s="82"/>
      <c r="T429" s="33"/>
      <c r="U429" s="33"/>
      <c r="V429" s="33"/>
    </row>
    <row r="430" spans="1:22">
      <c r="A430" s="32"/>
      <c r="B430" s="31"/>
      <c r="C430" s="31"/>
      <c r="D430" s="31"/>
      <c r="E430" s="31"/>
      <c r="F430" s="31"/>
      <c r="G430" s="31"/>
      <c r="H430" s="82"/>
      <c r="I430" s="82"/>
      <c r="J430" s="82"/>
      <c r="T430" s="33"/>
      <c r="U430" s="33"/>
      <c r="V430" s="33"/>
    </row>
    <row r="431" spans="1:22">
      <c r="A431" s="32"/>
      <c r="B431" s="31"/>
      <c r="C431" s="31"/>
      <c r="D431" s="31"/>
      <c r="E431" s="31"/>
      <c r="F431" s="31"/>
      <c r="G431" s="31"/>
      <c r="H431" s="82"/>
      <c r="I431" s="82"/>
      <c r="J431" s="82"/>
      <c r="T431" s="33"/>
      <c r="U431" s="33"/>
      <c r="V431" s="33"/>
    </row>
    <row r="432" spans="1:22">
      <c r="A432" s="32"/>
      <c r="B432" s="31"/>
      <c r="C432" s="31"/>
      <c r="D432" s="31"/>
      <c r="E432" s="31"/>
      <c r="F432" s="31"/>
      <c r="G432" s="31"/>
      <c r="H432" s="82"/>
      <c r="I432" s="82"/>
      <c r="J432" s="82"/>
      <c r="T432" s="33"/>
      <c r="U432" s="33"/>
      <c r="V432" s="33"/>
    </row>
    <row r="433" spans="1:22">
      <c r="A433" s="32"/>
      <c r="B433" s="31"/>
      <c r="C433" s="31"/>
      <c r="D433" s="31"/>
      <c r="E433" s="31"/>
      <c r="F433" s="31"/>
      <c r="G433" s="31"/>
      <c r="H433" s="82"/>
      <c r="I433" s="82"/>
      <c r="J433" s="82"/>
      <c r="T433" s="33"/>
      <c r="U433" s="33"/>
      <c r="V433" s="33"/>
    </row>
    <row r="434" spans="1:22">
      <c r="A434" s="32"/>
      <c r="B434" s="31"/>
      <c r="C434" s="31"/>
      <c r="D434" s="31"/>
      <c r="E434" s="31"/>
      <c r="F434" s="31"/>
      <c r="G434" s="31"/>
      <c r="H434" s="82"/>
      <c r="I434" s="82"/>
      <c r="J434" s="82"/>
      <c r="T434" s="33"/>
      <c r="U434" s="33"/>
      <c r="V434" s="33"/>
    </row>
    <row r="435" spans="1:22">
      <c r="A435" s="32"/>
      <c r="B435" s="31"/>
      <c r="C435" s="31"/>
      <c r="D435" s="31"/>
      <c r="E435" s="31"/>
      <c r="F435" s="31"/>
      <c r="G435" s="31"/>
      <c r="H435" s="82"/>
      <c r="I435" s="82"/>
      <c r="J435" s="82"/>
      <c r="T435" s="33"/>
      <c r="U435" s="33"/>
      <c r="V435" s="33"/>
    </row>
    <row r="436" spans="1:22">
      <c r="A436" s="32"/>
      <c r="B436" s="31"/>
      <c r="C436" s="31"/>
      <c r="D436" s="31"/>
      <c r="E436" s="31"/>
      <c r="F436" s="31"/>
      <c r="G436" s="31"/>
      <c r="H436" s="82"/>
      <c r="I436" s="82"/>
      <c r="J436" s="82"/>
      <c r="T436" s="33"/>
      <c r="U436" s="33"/>
      <c r="V436" s="33"/>
    </row>
    <row r="437" spans="1:22">
      <c r="A437" s="32"/>
      <c r="B437" s="31"/>
      <c r="C437" s="31"/>
      <c r="D437" s="31"/>
      <c r="E437" s="31"/>
      <c r="F437" s="31"/>
      <c r="G437" s="31"/>
      <c r="H437" s="82"/>
      <c r="I437" s="82"/>
      <c r="J437" s="82"/>
      <c r="T437" s="33"/>
      <c r="U437" s="33"/>
      <c r="V437" s="33"/>
    </row>
    <row r="438" spans="1:22">
      <c r="A438" s="32"/>
      <c r="B438" s="31"/>
      <c r="C438" s="31"/>
      <c r="D438" s="31"/>
      <c r="E438" s="31"/>
      <c r="F438" s="31"/>
      <c r="G438" s="31"/>
      <c r="H438" s="82"/>
      <c r="I438" s="82"/>
      <c r="J438" s="82"/>
      <c r="T438" s="33"/>
      <c r="U438" s="33"/>
      <c r="V438" s="33"/>
    </row>
    <row r="439" spans="1:22">
      <c r="A439" s="32"/>
      <c r="B439" s="31"/>
      <c r="C439" s="31"/>
      <c r="D439" s="31"/>
      <c r="E439" s="31"/>
      <c r="F439" s="31"/>
      <c r="G439" s="31"/>
      <c r="H439" s="82"/>
      <c r="I439" s="82"/>
      <c r="J439" s="82"/>
      <c r="T439" s="33"/>
      <c r="U439" s="33"/>
      <c r="V439" s="33"/>
    </row>
    <row r="440" spans="1:22">
      <c r="A440" s="32"/>
      <c r="B440" s="31"/>
      <c r="C440" s="31"/>
      <c r="D440" s="31"/>
      <c r="E440" s="31"/>
      <c r="F440" s="31"/>
      <c r="G440" s="31"/>
      <c r="H440" s="82"/>
      <c r="I440" s="82"/>
      <c r="J440" s="82"/>
      <c r="T440" s="33"/>
      <c r="U440" s="33"/>
      <c r="V440" s="33"/>
    </row>
    <row r="441" spans="1:22">
      <c r="A441" s="32"/>
      <c r="B441" s="31"/>
      <c r="C441" s="31"/>
      <c r="D441" s="31"/>
      <c r="E441" s="31"/>
      <c r="F441" s="31"/>
      <c r="G441" s="31"/>
      <c r="H441" s="82"/>
      <c r="I441" s="82"/>
      <c r="J441" s="82"/>
      <c r="T441" s="33"/>
      <c r="U441" s="33"/>
      <c r="V441" s="33"/>
    </row>
    <row r="442" spans="1:22">
      <c r="A442" s="32"/>
      <c r="B442" s="31"/>
      <c r="C442" s="31"/>
      <c r="D442" s="31"/>
      <c r="E442" s="31"/>
      <c r="F442" s="31"/>
      <c r="G442" s="31"/>
      <c r="H442" s="82"/>
      <c r="I442" s="82"/>
      <c r="J442" s="82"/>
      <c r="T442" s="33"/>
      <c r="U442" s="33"/>
      <c r="V442" s="33"/>
    </row>
    <row r="443" spans="1:22">
      <c r="A443" s="32"/>
      <c r="B443" s="31"/>
      <c r="C443" s="31"/>
      <c r="D443" s="31"/>
      <c r="E443" s="31"/>
      <c r="F443" s="31"/>
      <c r="G443" s="31"/>
      <c r="H443" s="82"/>
      <c r="I443" s="82"/>
      <c r="J443" s="82"/>
      <c r="T443" s="33"/>
      <c r="U443" s="33"/>
      <c r="V443" s="33"/>
    </row>
    <row r="444" spans="1:22">
      <c r="A444" s="32"/>
      <c r="B444" s="31"/>
      <c r="C444" s="31"/>
      <c r="D444" s="31"/>
      <c r="E444" s="31"/>
      <c r="F444" s="31"/>
      <c r="G444" s="31"/>
      <c r="H444" s="82"/>
      <c r="I444" s="82"/>
      <c r="J444" s="82"/>
      <c r="T444" s="33"/>
      <c r="U444" s="33"/>
      <c r="V444" s="33"/>
    </row>
    <row r="445" spans="1:22">
      <c r="A445" s="32"/>
      <c r="B445" s="31"/>
      <c r="C445" s="31"/>
      <c r="D445" s="31"/>
      <c r="E445" s="31"/>
      <c r="F445" s="31"/>
      <c r="G445" s="31"/>
      <c r="H445" s="82"/>
      <c r="I445" s="82"/>
      <c r="J445" s="82"/>
      <c r="T445" s="33"/>
      <c r="U445" s="33"/>
      <c r="V445" s="33"/>
    </row>
    <row r="446" spans="1:22">
      <c r="A446" s="32"/>
      <c r="B446" s="31"/>
      <c r="C446" s="31"/>
      <c r="D446" s="31"/>
      <c r="E446" s="31"/>
      <c r="F446" s="31"/>
      <c r="G446" s="31"/>
      <c r="H446" s="82"/>
      <c r="I446" s="82"/>
      <c r="J446" s="82"/>
      <c r="T446" s="33"/>
      <c r="U446" s="33"/>
      <c r="V446" s="33"/>
    </row>
    <row r="447" spans="1:22">
      <c r="A447" s="32"/>
      <c r="B447" s="31"/>
      <c r="C447" s="31"/>
      <c r="D447" s="31"/>
      <c r="E447" s="31"/>
      <c r="F447" s="31"/>
      <c r="G447" s="31"/>
      <c r="H447" s="82"/>
      <c r="I447" s="82"/>
      <c r="J447" s="82"/>
      <c r="T447" s="33"/>
      <c r="U447" s="33"/>
      <c r="V447" s="33"/>
    </row>
    <row r="448" spans="1:22">
      <c r="A448" s="32"/>
      <c r="B448" s="31"/>
      <c r="C448" s="31"/>
      <c r="D448" s="31"/>
      <c r="E448" s="31"/>
      <c r="F448" s="31"/>
      <c r="G448" s="31"/>
      <c r="H448" s="82"/>
      <c r="I448" s="82"/>
      <c r="J448" s="82"/>
      <c r="T448" s="33"/>
      <c r="U448" s="33"/>
      <c r="V448" s="33"/>
    </row>
    <row r="449" spans="1:22">
      <c r="A449" s="32"/>
      <c r="B449" s="31"/>
      <c r="C449" s="31"/>
      <c r="D449" s="31"/>
      <c r="E449" s="31"/>
      <c r="F449" s="31"/>
      <c r="G449" s="31"/>
      <c r="H449" s="82"/>
      <c r="I449" s="82"/>
      <c r="J449" s="82"/>
      <c r="T449" s="33"/>
      <c r="U449" s="33"/>
      <c r="V449" s="33"/>
    </row>
    <row r="450" spans="1:22">
      <c r="A450" s="32"/>
      <c r="B450" s="31"/>
      <c r="C450" s="31"/>
      <c r="D450" s="31"/>
      <c r="E450" s="31"/>
      <c r="F450" s="31"/>
      <c r="G450" s="31"/>
      <c r="H450" s="82"/>
      <c r="I450" s="82"/>
      <c r="J450" s="82"/>
      <c r="T450" s="33"/>
      <c r="U450" s="33"/>
      <c r="V450" s="33"/>
    </row>
    <row r="451" spans="1:22">
      <c r="A451" s="32"/>
      <c r="B451" s="31"/>
      <c r="C451" s="31"/>
      <c r="D451" s="31"/>
      <c r="E451" s="31"/>
      <c r="F451" s="31"/>
      <c r="G451" s="31"/>
      <c r="H451" s="82"/>
      <c r="I451" s="82"/>
      <c r="J451" s="82"/>
      <c r="T451" s="33"/>
      <c r="U451" s="33"/>
      <c r="V451" s="33"/>
    </row>
    <row r="452" spans="1:22">
      <c r="A452" s="32"/>
      <c r="B452" s="31"/>
      <c r="C452" s="31"/>
      <c r="D452" s="31"/>
      <c r="E452" s="31"/>
      <c r="F452" s="31"/>
      <c r="G452" s="31"/>
      <c r="H452" s="82"/>
      <c r="I452" s="82"/>
      <c r="J452" s="82"/>
      <c r="T452" s="33"/>
      <c r="U452" s="33"/>
      <c r="V452" s="33"/>
    </row>
    <row r="453" spans="1:22">
      <c r="A453" s="32"/>
      <c r="B453" s="31"/>
      <c r="C453" s="31"/>
      <c r="D453" s="31"/>
      <c r="E453" s="31"/>
      <c r="F453" s="31"/>
      <c r="G453" s="31"/>
      <c r="H453" s="82"/>
      <c r="I453" s="82"/>
      <c r="J453" s="82"/>
      <c r="T453" s="33"/>
      <c r="U453" s="33"/>
      <c r="V453" s="33"/>
    </row>
    <row r="454" spans="1:22">
      <c r="A454" s="32"/>
      <c r="B454" s="31"/>
      <c r="C454" s="31"/>
      <c r="D454" s="31"/>
      <c r="E454" s="31"/>
      <c r="F454" s="31"/>
      <c r="G454" s="31"/>
      <c r="H454" s="82"/>
      <c r="I454" s="82"/>
      <c r="J454" s="82"/>
      <c r="T454" s="33"/>
      <c r="U454" s="33"/>
      <c r="V454" s="33"/>
    </row>
    <row r="455" spans="1:22">
      <c r="A455" s="32"/>
      <c r="B455" s="31"/>
      <c r="C455" s="31"/>
      <c r="D455" s="31"/>
      <c r="E455" s="31"/>
      <c r="F455" s="31"/>
      <c r="G455" s="31"/>
      <c r="H455" s="82"/>
      <c r="I455" s="82"/>
      <c r="J455" s="82"/>
      <c r="T455" s="33"/>
      <c r="U455" s="33"/>
      <c r="V455" s="33"/>
    </row>
    <row r="456" spans="1:22">
      <c r="A456" s="32"/>
      <c r="B456" s="31"/>
      <c r="C456" s="31"/>
      <c r="D456" s="31"/>
      <c r="E456" s="31"/>
      <c r="F456" s="31"/>
      <c r="G456" s="31"/>
      <c r="H456" s="82"/>
      <c r="I456" s="82"/>
      <c r="J456" s="82"/>
      <c r="T456" s="33"/>
      <c r="U456" s="33"/>
      <c r="V456" s="33"/>
    </row>
    <row r="457" spans="1:22">
      <c r="A457" s="32"/>
      <c r="B457" s="31"/>
      <c r="C457" s="31"/>
      <c r="D457" s="31"/>
      <c r="E457" s="31"/>
      <c r="F457" s="31"/>
      <c r="G457" s="31"/>
      <c r="H457" s="82"/>
      <c r="I457" s="82"/>
      <c r="J457" s="82"/>
      <c r="T457" s="33"/>
      <c r="U457" s="33"/>
      <c r="V457" s="33"/>
    </row>
    <row r="458" spans="1:22">
      <c r="A458" s="32"/>
      <c r="B458" s="31"/>
      <c r="C458" s="31"/>
      <c r="D458" s="31"/>
      <c r="E458" s="31"/>
      <c r="F458" s="31"/>
      <c r="G458" s="31"/>
      <c r="H458" s="82"/>
      <c r="I458" s="82"/>
      <c r="J458" s="82"/>
      <c r="T458" s="33"/>
      <c r="U458" s="33"/>
      <c r="V458" s="33"/>
    </row>
    <row r="459" spans="1:22">
      <c r="A459" s="32"/>
      <c r="B459" s="31"/>
      <c r="C459" s="31"/>
      <c r="D459" s="31"/>
      <c r="E459" s="31"/>
      <c r="F459" s="31"/>
      <c r="G459" s="31"/>
      <c r="H459" s="82"/>
      <c r="I459" s="82"/>
      <c r="J459" s="82"/>
      <c r="T459" s="33"/>
      <c r="U459" s="33"/>
      <c r="V459" s="33"/>
    </row>
    <row r="460" spans="1:22">
      <c r="A460" s="32"/>
      <c r="B460" s="31"/>
      <c r="C460" s="31"/>
      <c r="D460" s="31"/>
      <c r="E460" s="31"/>
      <c r="F460" s="31"/>
      <c r="G460" s="31"/>
      <c r="H460" s="82"/>
      <c r="I460" s="82"/>
      <c r="J460" s="82"/>
      <c r="T460" s="33"/>
      <c r="U460" s="33"/>
      <c r="V460" s="33"/>
    </row>
    <row r="461" spans="1:22">
      <c r="A461" s="32"/>
      <c r="B461" s="31"/>
      <c r="C461" s="31"/>
      <c r="D461" s="31"/>
      <c r="E461" s="31"/>
      <c r="F461" s="31"/>
      <c r="G461" s="31"/>
      <c r="H461" s="82"/>
      <c r="I461" s="82"/>
      <c r="J461" s="82"/>
      <c r="T461" s="33"/>
      <c r="U461" s="33"/>
      <c r="V461" s="33"/>
    </row>
    <row r="462" spans="1:22">
      <c r="A462" s="32"/>
      <c r="B462" s="31"/>
      <c r="C462" s="31"/>
      <c r="D462" s="31"/>
      <c r="E462" s="31"/>
      <c r="F462" s="31"/>
      <c r="G462" s="31"/>
      <c r="H462" s="82"/>
      <c r="I462" s="82"/>
      <c r="J462" s="82"/>
      <c r="T462" s="33"/>
      <c r="U462" s="33"/>
      <c r="V462" s="33"/>
    </row>
    <row r="463" spans="1:22">
      <c r="A463" s="32"/>
      <c r="B463" s="31"/>
      <c r="C463" s="31"/>
      <c r="D463" s="31"/>
      <c r="E463" s="31"/>
      <c r="F463" s="31"/>
      <c r="G463" s="31"/>
      <c r="H463" s="82"/>
      <c r="I463" s="82"/>
      <c r="J463" s="82"/>
      <c r="T463" s="33"/>
      <c r="U463" s="33"/>
      <c r="V463" s="33"/>
    </row>
    <row r="464" spans="1:22">
      <c r="A464" s="32"/>
      <c r="B464" s="31"/>
      <c r="C464" s="31"/>
      <c r="D464" s="31"/>
      <c r="E464" s="31"/>
      <c r="F464" s="31"/>
      <c r="G464" s="31"/>
      <c r="H464" s="82"/>
      <c r="I464" s="82"/>
      <c r="J464" s="82"/>
      <c r="T464" s="33"/>
      <c r="U464" s="33"/>
      <c r="V464" s="33"/>
    </row>
    <row r="465" spans="1:22">
      <c r="A465" s="32"/>
      <c r="B465" s="31"/>
      <c r="C465" s="31"/>
      <c r="D465" s="31"/>
      <c r="E465" s="31"/>
      <c r="F465" s="31"/>
      <c r="G465" s="31"/>
      <c r="H465" s="82"/>
      <c r="I465" s="82"/>
      <c r="J465" s="82"/>
      <c r="T465" s="33"/>
      <c r="U465" s="33"/>
      <c r="V465" s="33"/>
    </row>
    <row r="466" spans="1:22">
      <c r="A466" s="32"/>
      <c r="B466" s="31"/>
      <c r="C466" s="31"/>
      <c r="D466" s="31"/>
      <c r="E466" s="31"/>
      <c r="F466" s="31"/>
      <c r="G466" s="31"/>
      <c r="H466" s="82"/>
      <c r="I466" s="82"/>
      <c r="J466" s="82"/>
      <c r="T466" s="33"/>
      <c r="U466" s="33"/>
      <c r="V466" s="33"/>
    </row>
    <row r="467" spans="1:22">
      <c r="A467" s="32"/>
      <c r="B467" s="31"/>
      <c r="C467" s="31"/>
      <c r="D467" s="31"/>
      <c r="E467" s="31"/>
      <c r="F467" s="31"/>
      <c r="G467" s="31"/>
      <c r="H467" s="82"/>
      <c r="I467" s="82"/>
      <c r="J467" s="82"/>
      <c r="T467" s="33"/>
      <c r="U467" s="33"/>
      <c r="V467" s="33"/>
    </row>
    <row r="468" spans="1:22">
      <c r="A468" s="32"/>
      <c r="B468" s="31"/>
      <c r="C468" s="31"/>
      <c r="D468" s="31"/>
      <c r="E468" s="31"/>
      <c r="F468" s="31"/>
      <c r="G468" s="31"/>
      <c r="H468" s="82"/>
      <c r="I468" s="82"/>
      <c r="J468" s="82"/>
      <c r="T468" s="33"/>
      <c r="U468" s="33"/>
      <c r="V468" s="33"/>
    </row>
    <row r="469" spans="1:22">
      <c r="A469" s="32"/>
      <c r="B469" s="31"/>
      <c r="C469" s="31"/>
      <c r="D469" s="31"/>
      <c r="E469" s="31"/>
      <c r="F469" s="31"/>
      <c r="G469" s="31"/>
      <c r="H469" s="82"/>
      <c r="I469" s="82"/>
      <c r="J469" s="82"/>
      <c r="T469" s="33"/>
      <c r="U469" s="33"/>
      <c r="V469" s="33"/>
    </row>
    <row r="470" spans="1:22">
      <c r="A470" s="32"/>
      <c r="B470" s="31"/>
      <c r="C470" s="31"/>
      <c r="D470" s="31"/>
      <c r="E470" s="31"/>
      <c r="F470" s="31"/>
      <c r="G470" s="31"/>
      <c r="H470" s="82"/>
      <c r="I470" s="82"/>
      <c r="J470" s="82"/>
      <c r="T470" s="33"/>
      <c r="U470" s="33"/>
      <c r="V470" s="33"/>
    </row>
    <row r="471" spans="1:22">
      <c r="A471" s="32"/>
      <c r="B471" s="31"/>
      <c r="C471" s="31"/>
      <c r="D471" s="31"/>
      <c r="E471" s="31"/>
      <c r="F471" s="31"/>
      <c r="G471" s="31"/>
      <c r="H471" s="82"/>
      <c r="I471" s="82"/>
      <c r="J471" s="82"/>
      <c r="T471" s="33"/>
      <c r="U471" s="33"/>
      <c r="V471" s="33"/>
    </row>
    <row r="472" spans="1:22">
      <c r="A472" s="32"/>
      <c r="B472" s="31"/>
      <c r="C472" s="31"/>
      <c r="D472" s="31"/>
      <c r="E472" s="31"/>
      <c r="F472" s="31"/>
      <c r="G472" s="31"/>
      <c r="H472" s="82"/>
      <c r="I472" s="82"/>
      <c r="J472" s="82"/>
      <c r="T472" s="33"/>
      <c r="U472" s="33"/>
      <c r="V472" s="33"/>
    </row>
    <row r="473" spans="1:22">
      <c r="A473" s="32"/>
      <c r="B473" s="31"/>
      <c r="C473" s="31"/>
      <c r="D473" s="31"/>
      <c r="E473" s="31"/>
      <c r="F473" s="31"/>
      <c r="G473" s="31"/>
      <c r="H473" s="82"/>
      <c r="I473" s="82"/>
      <c r="J473" s="82"/>
      <c r="T473" s="33"/>
      <c r="U473" s="33"/>
      <c r="V473" s="33"/>
    </row>
    <row r="474" spans="1:22">
      <c r="A474" s="32"/>
      <c r="B474" s="31"/>
      <c r="C474" s="31"/>
      <c r="D474" s="31"/>
      <c r="E474" s="31"/>
      <c r="F474" s="31"/>
      <c r="G474" s="31"/>
      <c r="H474" s="82"/>
      <c r="I474" s="82"/>
      <c r="J474" s="82"/>
      <c r="T474" s="33"/>
      <c r="U474" s="33"/>
      <c r="V474" s="33"/>
    </row>
    <row r="475" spans="1:22">
      <c r="A475" s="32"/>
      <c r="B475" s="31"/>
      <c r="C475" s="31"/>
      <c r="D475" s="31"/>
      <c r="E475" s="31"/>
      <c r="F475" s="31"/>
      <c r="G475" s="31"/>
      <c r="H475" s="82"/>
      <c r="I475" s="82"/>
      <c r="J475" s="82"/>
      <c r="T475" s="33"/>
      <c r="U475" s="33"/>
      <c r="V475" s="33"/>
    </row>
    <row r="476" spans="1:22">
      <c r="A476" s="32"/>
      <c r="B476" s="31"/>
      <c r="C476" s="31"/>
      <c r="D476" s="31"/>
      <c r="E476" s="31"/>
      <c r="F476" s="31"/>
      <c r="G476" s="31"/>
      <c r="H476" s="82"/>
      <c r="I476" s="82"/>
      <c r="J476" s="82"/>
      <c r="T476" s="33"/>
      <c r="U476" s="33"/>
      <c r="V476" s="33"/>
    </row>
    <row r="477" spans="1:22">
      <c r="A477" s="32"/>
      <c r="B477" s="31"/>
      <c r="C477" s="31"/>
      <c r="D477" s="31"/>
      <c r="E477" s="31"/>
      <c r="F477" s="31"/>
      <c r="G477" s="31"/>
      <c r="H477" s="82"/>
      <c r="I477" s="82"/>
      <c r="J477" s="82"/>
      <c r="T477" s="33"/>
      <c r="U477" s="33"/>
      <c r="V477" s="33"/>
    </row>
    <row r="478" spans="1:22">
      <c r="A478" s="32"/>
      <c r="B478" s="31"/>
      <c r="C478" s="31"/>
      <c r="D478" s="31"/>
      <c r="E478" s="31"/>
      <c r="F478" s="31"/>
      <c r="G478" s="31"/>
      <c r="H478" s="82"/>
      <c r="I478" s="82"/>
      <c r="J478" s="82"/>
      <c r="T478" s="33"/>
      <c r="U478" s="33"/>
      <c r="V478" s="33"/>
    </row>
    <row r="479" spans="1:22">
      <c r="A479" s="32"/>
      <c r="B479" s="31"/>
      <c r="C479" s="31"/>
      <c r="D479" s="31"/>
      <c r="E479" s="31"/>
      <c r="F479" s="31"/>
      <c r="G479" s="31"/>
      <c r="H479" s="82"/>
      <c r="I479" s="82"/>
      <c r="J479" s="82"/>
      <c r="T479" s="33"/>
      <c r="U479" s="33"/>
      <c r="V479" s="33"/>
    </row>
    <row r="480" spans="1:22">
      <c r="A480" s="32"/>
      <c r="B480" s="31"/>
      <c r="C480" s="31"/>
      <c r="D480" s="31"/>
      <c r="E480" s="31"/>
      <c r="F480" s="31"/>
      <c r="G480" s="31"/>
      <c r="H480" s="82"/>
      <c r="I480" s="82"/>
      <c r="J480" s="82"/>
      <c r="T480" s="33"/>
      <c r="U480" s="33"/>
      <c r="V480" s="33"/>
    </row>
    <row r="481" spans="1:22">
      <c r="A481" s="32"/>
      <c r="B481" s="31"/>
      <c r="C481" s="31"/>
      <c r="D481" s="31"/>
      <c r="E481" s="31"/>
      <c r="F481" s="31"/>
      <c r="G481" s="31"/>
      <c r="H481" s="82"/>
      <c r="I481" s="82"/>
      <c r="J481" s="82"/>
      <c r="T481" s="33"/>
      <c r="U481" s="33"/>
      <c r="V481" s="33"/>
    </row>
    <row r="482" spans="1:22">
      <c r="A482" s="32"/>
      <c r="B482" s="31"/>
      <c r="C482" s="31"/>
      <c r="D482" s="31"/>
      <c r="E482" s="31"/>
      <c r="F482" s="31"/>
      <c r="G482" s="31"/>
      <c r="H482" s="82"/>
      <c r="I482" s="82"/>
      <c r="J482" s="82"/>
      <c r="T482" s="33"/>
      <c r="U482" s="33"/>
      <c r="V482" s="33"/>
    </row>
    <row r="483" spans="1:22">
      <c r="A483" s="32"/>
      <c r="B483" s="31"/>
      <c r="C483" s="31"/>
      <c r="D483" s="31"/>
      <c r="E483" s="31"/>
      <c r="F483" s="31"/>
      <c r="G483" s="31"/>
      <c r="H483" s="82"/>
      <c r="I483" s="82"/>
      <c r="J483" s="82"/>
      <c r="T483" s="33"/>
      <c r="U483" s="33"/>
      <c r="V483" s="33"/>
    </row>
    <row r="484" spans="1:22">
      <c r="A484" s="32"/>
      <c r="B484" s="31"/>
      <c r="C484" s="31"/>
      <c r="D484" s="31"/>
      <c r="E484" s="31"/>
      <c r="F484" s="31"/>
      <c r="G484" s="31"/>
      <c r="H484" s="82"/>
      <c r="I484" s="82"/>
      <c r="J484" s="82"/>
      <c r="T484" s="33"/>
      <c r="U484" s="33"/>
      <c r="V484" s="33"/>
    </row>
    <row r="485" spans="1:22">
      <c r="A485" s="32"/>
      <c r="B485" s="31"/>
      <c r="C485" s="31"/>
      <c r="D485" s="31"/>
      <c r="E485" s="31"/>
      <c r="F485" s="31"/>
      <c r="G485" s="31"/>
      <c r="H485" s="82"/>
      <c r="I485" s="82"/>
      <c r="J485" s="82"/>
      <c r="T485" s="33"/>
      <c r="U485" s="33"/>
      <c r="V485" s="33"/>
    </row>
    <row r="486" spans="1:22">
      <c r="A486" s="32"/>
      <c r="B486" s="31"/>
      <c r="C486" s="31"/>
      <c r="D486" s="31"/>
      <c r="E486" s="31"/>
      <c r="F486" s="31"/>
      <c r="G486" s="31"/>
      <c r="H486" s="82"/>
      <c r="I486" s="82"/>
      <c r="J486" s="82"/>
      <c r="T486" s="33"/>
      <c r="U486" s="33"/>
      <c r="V486" s="33"/>
    </row>
    <row r="487" spans="1:22">
      <c r="A487" s="32"/>
      <c r="B487" s="31"/>
      <c r="C487" s="31"/>
      <c r="D487" s="31"/>
      <c r="E487" s="31"/>
      <c r="F487" s="31"/>
      <c r="G487" s="31"/>
      <c r="H487" s="82"/>
      <c r="I487" s="82"/>
      <c r="J487" s="82"/>
      <c r="T487" s="33"/>
      <c r="U487" s="33"/>
      <c r="V487" s="33"/>
    </row>
    <row r="488" spans="1:22">
      <c r="A488" s="32"/>
      <c r="B488" s="31"/>
      <c r="C488" s="31"/>
      <c r="D488" s="31"/>
      <c r="E488" s="31"/>
      <c r="F488" s="31"/>
      <c r="G488" s="31"/>
      <c r="H488" s="82"/>
      <c r="I488" s="82"/>
      <c r="J488" s="82"/>
      <c r="T488" s="33"/>
      <c r="U488" s="33"/>
      <c r="V488" s="33"/>
    </row>
    <row r="489" spans="1:22">
      <c r="A489" s="32"/>
      <c r="B489" s="31"/>
      <c r="C489" s="31"/>
      <c r="D489" s="31"/>
      <c r="E489" s="31"/>
      <c r="F489" s="31"/>
      <c r="G489" s="31"/>
      <c r="H489" s="82"/>
      <c r="I489" s="82"/>
      <c r="J489" s="82"/>
      <c r="T489" s="33"/>
      <c r="U489" s="33"/>
      <c r="V489" s="33"/>
    </row>
    <row r="490" spans="1:22">
      <c r="A490" s="32"/>
      <c r="B490" s="31"/>
      <c r="C490" s="31"/>
      <c r="D490" s="31"/>
      <c r="E490" s="31"/>
      <c r="F490" s="31"/>
      <c r="G490" s="31"/>
      <c r="H490" s="82"/>
      <c r="I490" s="82"/>
      <c r="J490" s="82"/>
      <c r="T490" s="33"/>
      <c r="U490" s="33"/>
      <c r="V490" s="33"/>
    </row>
    <row r="491" spans="1:22">
      <c r="A491" s="32"/>
      <c r="B491" s="31"/>
      <c r="C491" s="31"/>
      <c r="D491" s="31"/>
      <c r="E491" s="31"/>
      <c r="F491" s="31"/>
      <c r="G491" s="31"/>
      <c r="H491" s="82"/>
      <c r="I491" s="82"/>
      <c r="J491" s="82"/>
      <c r="T491" s="33"/>
      <c r="U491" s="33"/>
      <c r="V491" s="33"/>
    </row>
    <row r="492" spans="1:22">
      <c r="A492" s="32"/>
      <c r="B492" s="31"/>
      <c r="C492" s="31"/>
      <c r="D492" s="31"/>
      <c r="E492" s="31"/>
      <c r="F492" s="31"/>
      <c r="G492" s="31"/>
      <c r="H492" s="82"/>
      <c r="I492" s="82"/>
      <c r="J492" s="82"/>
      <c r="T492" s="33"/>
      <c r="U492" s="33"/>
      <c r="V492" s="33"/>
    </row>
    <row r="493" spans="1:22">
      <c r="A493" s="32"/>
      <c r="B493" s="31"/>
      <c r="C493" s="31"/>
      <c r="D493" s="31"/>
      <c r="E493" s="31"/>
      <c r="F493" s="31"/>
      <c r="G493" s="31"/>
      <c r="H493" s="82"/>
      <c r="I493" s="82"/>
      <c r="J493" s="82"/>
      <c r="T493" s="33"/>
      <c r="U493" s="33"/>
      <c r="V493" s="33"/>
    </row>
    <row r="494" spans="1:22">
      <c r="A494" s="32"/>
      <c r="B494" s="31"/>
      <c r="C494" s="31"/>
      <c r="D494" s="31"/>
      <c r="E494" s="31"/>
      <c r="F494" s="31"/>
      <c r="G494" s="31"/>
      <c r="H494" s="82"/>
      <c r="I494" s="82"/>
      <c r="J494" s="82"/>
      <c r="T494" s="33"/>
      <c r="U494" s="33"/>
      <c r="V494" s="33"/>
    </row>
    <row r="495" spans="1:22">
      <c r="A495" s="32"/>
      <c r="B495" s="31"/>
      <c r="C495" s="31"/>
      <c r="D495" s="31"/>
      <c r="E495" s="31"/>
      <c r="F495" s="31"/>
      <c r="G495" s="31"/>
      <c r="H495" s="82"/>
      <c r="I495" s="82"/>
      <c r="J495" s="82"/>
      <c r="T495" s="33"/>
      <c r="U495" s="33"/>
      <c r="V495" s="33"/>
    </row>
    <row r="496" spans="1:22">
      <c r="A496" s="32"/>
      <c r="B496" s="31"/>
      <c r="C496" s="31"/>
      <c r="D496" s="31"/>
      <c r="E496" s="31"/>
      <c r="F496" s="31"/>
      <c r="G496" s="31"/>
      <c r="H496" s="82"/>
      <c r="I496" s="82"/>
      <c r="J496" s="82"/>
      <c r="T496" s="33"/>
      <c r="U496" s="33"/>
      <c r="V496" s="33"/>
    </row>
    <row r="497" spans="1:22">
      <c r="A497" s="32"/>
      <c r="B497" s="31"/>
      <c r="C497" s="31"/>
      <c r="D497" s="31"/>
      <c r="E497" s="31"/>
      <c r="F497" s="31"/>
      <c r="G497" s="31"/>
      <c r="H497" s="82"/>
      <c r="I497" s="82"/>
      <c r="J497" s="82"/>
      <c r="T497" s="33"/>
      <c r="U497" s="33"/>
      <c r="V497" s="33"/>
    </row>
    <row r="498" spans="1:22">
      <c r="A498" s="32"/>
      <c r="B498" s="31"/>
      <c r="C498" s="31"/>
      <c r="D498" s="31"/>
      <c r="E498" s="31"/>
      <c r="F498" s="31"/>
      <c r="G498" s="31"/>
      <c r="H498" s="82"/>
      <c r="I498" s="82"/>
      <c r="J498" s="82"/>
      <c r="T498" s="33"/>
      <c r="U498" s="33"/>
      <c r="V498" s="33"/>
    </row>
    <row r="499" spans="1:22">
      <c r="A499" s="32"/>
      <c r="B499" s="31"/>
      <c r="C499" s="31"/>
      <c r="D499" s="31"/>
      <c r="E499" s="31"/>
      <c r="F499" s="31"/>
      <c r="G499" s="31"/>
      <c r="H499" s="82"/>
      <c r="I499" s="82"/>
      <c r="J499" s="82"/>
      <c r="T499" s="33"/>
      <c r="U499" s="33"/>
      <c r="V499" s="33"/>
    </row>
    <row r="500" spans="1:22">
      <c r="A500" s="32"/>
      <c r="B500" s="31"/>
      <c r="C500" s="31"/>
      <c r="D500" s="31"/>
      <c r="E500" s="31"/>
      <c r="F500" s="31"/>
      <c r="G500" s="31"/>
      <c r="H500" s="82"/>
      <c r="I500" s="82"/>
      <c r="J500" s="82"/>
      <c r="T500" s="33"/>
      <c r="U500" s="33"/>
      <c r="V500" s="33"/>
    </row>
    <row r="501" spans="1:22">
      <c r="A501" s="32"/>
      <c r="B501" s="31"/>
      <c r="C501" s="31"/>
      <c r="D501" s="31"/>
      <c r="E501" s="31"/>
      <c r="F501" s="31"/>
      <c r="G501" s="31"/>
      <c r="H501" s="82"/>
      <c r="I501" s="82"/>
      <c r="J501" s="82"/>
      <c r="T501" s="33"/>
      <c r="U501" s="33"/>
      <c r="V501" s="33"/>
    </row>
    <row r="502" spans="1:22">
      <c r="A502" s="32"/>
      <c r="B502" s="31"/>
      <c r="C502" s="31"/>
      <c r="D502" s="31"/>
      <c r="E502" s="31"/>
      <c r="F502" s="31"/>
      <c r="G502" s="31"/>
      <c r="H502" s="82"/>
      <c r="I502" s="82"/>
      <c r="J502" s="82"/>
      <c r="T502" s="33"/>
      <c r="U502" s="33"/>
      <c r="V502" s="33"/>
    </row>
    <row r="503" spans="1:22">
      <c r="A503" s="32"/>
      <c r="B503" s="31"/>
      <c r="C503" s="31"/>
      <c r="D503" s="31"/>
      <c r="E503" s="31"/>
      <c r="F503" s="31"/>
      <c r="G503" s="31"/>
      <c r="H503" s="82"/>
      <c r="I503" s="82"/>
      <c r="J503" s="82"/>
      <c r="T503" s="33"/>
      <c r="U503" s="33"/>
      <c r="V503" s="33"/>
    </row>
    <row r="504" spans="1:22">
      <c r="A504" s="32"/>
      <c r="B504" s="31"/>
      <c r="C504" s="31"/>
      <c r="D504" s="31"/>
      <c r="E504" s="31"/>
      <c r="F504" s="31"/>
      <c r="G504" s="31"/>
      <c r="H504" s="82"/>
      <c r="I504" s="82"/>
      <c r="J504" s="82"/>
      <c r="T504" s="33"/>
      <c r="U504" s="33"/>
      <c r="V504" s="33"/>
    </row>
    <row r="505" spans="1:22">
      <c r="A505" s="32"/>
      <c r="B505" s="31"/>
      <c r="C505" s="31"/>
      <c r="D505" s="31"/>
      <c r="E505" s="31"/>
      <c r="F505" s="31"/>
      <c r="G505" s="31"/>
      <c r="H505" s="82"/>
      <c r="I505" s="82"/>
      <c r="J505" s="82"/>
      <c r="T505" s="33"/>
      <c r="U505" s="33"/>
      <c r="V505" s="33"/>
    </row>
    <row r="506" spans="1:22">
      <c r="A506" s="32"/>
      <c r="B506" s="31"/>
      <c r="C506" s="31"/>
      <c r="D506" s="31"/>
      <c r="E506" s="31"/>
      <c r="F506" s="31"/>
      <c r="G506" s="31"/>
      <c r="H506" s="82"/>
      <c r="I506" s="82"/>
      <c r="J506" s="82"/>
      <c r="T506" s="33"/>
      <c r="U506" s="33"/>
      <c r="V506" s="33"/>
    </row>
    <row r="507" spans="1:22">
      <c r="A507" s="32"/>
      <c r="B507" s="31"/>
      <c r="C507" s="31"/>
      <c r="D507" s="31"/>
      <c r="E507" s="31"/>
      <c r="F507" s="31"/>
      <c r="G507" s="31"/>
      <c r="H507" s="82"/>
      <c r="I507" s="82"/>
      <c r="J507" s="82"/>
      <c r="T507" s="33"/>
      <c r="U507" s="33"/>
      <c r="V507" s="33"/>
    </row>
    <row r="508" spans="1:22">
      <c r="A508" s="32"/>
      <c r="B508" s="31"/>
      <c r="C508" s="31"/>
      <c r="D508" s="31"/>
      <c r="E508" s="31"/>
      <c r="F508" s="31"/>
      <c r="G508" s="31"/>
      <c r="H508" s="82"/>
      <c r="I508" s="82"/>
      <c r="J508" s="82"/>
      <c r="T508" s="33"/>
      <c r="U508" s="33"/>
      <c r="V508" s="33"/>
    </row>
    <row r="509" spans="1:22">
      <c r="A509" s="32"/>
      <c r="B509" s="31"/>
      <c r="C509" s="31"/>
      <c r="D509" s="31"/>
      <c r="E509" s="31"/>
      <c r="F509" s="31"/>
      <c r="G509" s="31"/>
      <c r="H509" s="82"/>
      <c r="I509" s="82"/>
      <c r="J509" s="82"/>
      <c r="T509" s="33"/>
      <c r="U509" s="33"/>
      <c r="V509" s="33"/>
    </row>
    <row r="510" spans="1:22">
      <c r="A510" s="32"/>
      <c r="B510" s="31"/>
      <c r="C510" s="31"/>
      <c r="D510" s="31"/>
      <c r="E510" s="31"/>
      <c r="F510" s="31"/>
      <c r="G510" s="31"/>
      <c r="H510" s="82"/>
      <c r="I510" s="82"/>
      <c r="J510" s="82"/>
      <c r="T510" s="33"/>
      <c r="U510" s="33"/>
      <c r="V510" s="33"/>
    </row>
    <row r="511" spans="1:22">
      <c r="A511" s="32"/>
      <c r="B511" s="31"/>
      <c r="C511" s="31"/>
      <c r="D511" s="31"/>
      <c r="E511" s="31"/>
      <c r="F511" s="31"/>
      <c r="G511" s="31"/>
      <c r="H511" s="82"/>
      <c r="I511" s="82"/>
      <c r="J511" s="82"/>
      <c r="T511" s="33"/>
      <c r="U511" s="33"/>
      <c r="V511" s="33"/>
    </row>
    <row r="512" spans="1:22">
      <c r="A512" s="32"/>
      <c r="B512" s="31"/>
      <c r="C512" s="31"/>
      <c r="D512" s="31"/>
      <c r="E512" s="31"/>
      <c r="F512" s="31"/>
      <c r="G512" s="31"/>
      <c r="H512" s="82"/>
      <c r="I512" s="82"/>
      <c r="J512" s="82"/>
      <c r="T512" s="33"/>
      <c r="U512" s="33"/>
      <c r="V512" s="33"/>
    </row>
    <row r="513" spans="1:22">
      <c r="A513" s="32"/>
      <c r="B513" s="31"/>
      <c r="C513" s="31"/>
      <c r="D513" s="31"/>
      <c r="E513" s="31"/>
      <c r="F513" s="31"/>
      <c r="G513" s="31"/>
      <c r="H513" s="82"/>
      <c r="I513" s="82"/>
      <c r="J513" s="82"/>
      <c r="T513" s="33"/>
      <c r="U513" s="33"/>
      <c r="V513" s="33"/>
    </row>
    <row r="514" spans="1:22">
      <c r="A514" s="32"/>
      <c r="B514" s="31"/>
      <c r="C514" s="31"/>
      <c r="D514" s="31"/>
      <c r="E514" s="31"/>
      <c r="F514" s="31"/>
      <c r="G514" s="31"/>
      <c r="H514" s="82"/>
      <c r="I514" s="82"/>
      <c r="J514" s="82"/>
      <c r="T514" s="33"/>
      <c r="U514" s="33"/>
      <c r="V514" s="33"/>
    </row>
    <row r="515" spans="1:22">
      <c r="A515" s="32"/>
      <c r="B515" s="31"/>
      <c r="C515" s="31"/>
      <c r="D515" s="31"/>
      <c r="E515" s="31"/>
      <c r="F515" s="31"/>
      <c r="G515" s="31"/>
      <c r="H515" s="82"/>
      <c r="I515" s="82"/>
      <c r="J515" s="82"/>
      <c r="T515" s="33"/>
      <c r="U515" s="33"/>
      <c r="V515" s="33"/>
    </row>
    <row r="516" spans="1:22">
      <c r="A516" s="32"/>
      <c r="B516" s="31"/>
      <c r="C516" s="31"/>
      <c r="D516" s="31"/>
      <c r="E516" s="31"/>
      <c r="F516" s="31"/>
      <c r="G516" s="31"/>
      <c r="H516" s="82"/>
      <c r="I516" s="82"/>
      <c r="J516" s="82"/>
      <c r="T516" s="33"/>
      <c r="U516" s="33"/>
      <c r="V516" s="33"/>
    </row>
    <row r="517" spans="1:22">
      <c r="A517" s="32"/>
      <c r="B517" s="31"/>
      <c r="C517" s="31"/>
      <c r="D517" s="31"/>
      <c r="E517" s="31"/>
      <c r="F517" s="31"/>
      <c r="G517" s="31"/>
      <c r="H517" s="82"/>
      <c r="I517" s="82"/>
      <c r="J517" s="82"/>
      <c r="T517" s="33"/>
      <c r="U517" s="33"/>
      <c r="V517" s="33"/>
    </row>
    <row r="518" spans="1:22">
      <c r="A518" s="32"/>
      <c r="B518" s="31"/>
      <c r="C518" s="31"/>
      <c r="D518" s="31"/>
      <c r="E518" s="31"/>
      <c r="F518" s="31"/>
      <c r="G518" s="31"/>
      <c r="H518" s="82"/>
      <c r="I518" s="82"/>
      <c r="J518" s="82"/>
      <c r="T518" s="33"/>
      <c r="U518" s="33"/>
      <c r="V518" s="33"/>
    </row>
    <row r="519" spans="1:22">
      <c r="A519" s="32"/>
      <c r="B519" s="31"/>
      <c r="C519" s="31"/>
      <c r="D519" s="31"/>
      <c r="E519" s="31"/>
      <c r="F519" s="31"/>
      <c r="G519" s="31"/>
      <c r="H519" s="82"/>
      <c r="I519" s="82"/>
      <c r="J519" s="82"/>
      <c r="T519" s="33"/>
      <c r="U519" s="33"/>
      <c r="V519" s="33"/>
    </row>
    <row r="520" spans="1:22">
      <c r="A520" s="32"/>
      <c r="B520" s="31"/>
      <c r="C520" s="31"/>
      <c r="D520" s="31"/>
      <c r="E520" s="31"/>
      <c r="F520" s="31"/>
      <c r="G520" s="31"/>
      <c r="H520" s="82"/>
      <c r="I520" s="82"/>
      <c r="J520" s="82"/>
      <c r="T520" s="33"/>
      <c r="U520" s="33"/>
      <c r="V520" s="33"/>
    </row>
    <row r="521" spans="1:22">
      <c r="A521" s="32"/>
      <c r="B521" s="31"/>
      <c r="C521" s="31"/>
      <c r="D521" s="31"/>
      <c r="E521" s="31"/>
      <c r="F521" s="31"/>
      <c r="G521" s="31"/>
      <c r="H521" s="82"/>
      <c r="I521" s="82"/>
      <c r="J521" s="82"/>
      <c r="T521" s="33"/>
      <c r="U521" s="33"/>
      <c r="V521" s="33"/>
    </row>
    <row r="522" spans="1:22">
      <c r="A522" s="32"/>
      <c r="B522" s="31"/>
      <c r="C522" s="31"/>
      <c r="D522" s="31"/>
      <c r="E522" s="31"/>
      <c r="F522" s="31"/>
      <c r="G522" s="31"/>
      <c r="H522" s="82"/>
      <c r="I522" s="82"/>
      <c r="J522" s="82"/>
      <c r="T522" s="33"/>
      <c r="U522" s="33"/>
      <c r="V522" s="33"/>
    </row>
    <row r="523" spans="1:22">
      <c r="A523" s="32"/>
      <c r="B523" s="31"/>
      <c r="C523" s="31"/>
      <c r="D523" s="31"/>
      <c r="E523" s="31"/>
      <c r="F523" s="31"/>
      <c r="G523" s="31"/>
      <c r="H523" s="82"/>
      <c r="I523" s="82"/>
      <c r="J523" s="82"/>
      <c r="T523" s="33"/>
      <c r="U523" s="33"/>
      <c r="V523" s="33"/>
    </row>
    <row r="524" spans="1:22">
      <c r="A524" s="32"/>
      <c r="B524" s="31"/>
      <c r="C524" s="31"/>
      <c r="D524" s="31"/>
      <c r="E524" s="31"/>
      <c r="F524" s="31"/>
      <c r="G524" s="31"/>
      <c r="H524" s="82"/>
      <c r="I524" s="82"/>
      <c r="J524" s="82"/>
      <c r="T524" s="33"/>
      <c r="U524" s="33"/>
      <c r="V524" s="33"/>
    </row>
    <row r="525" spans="1:22">
      <c r="A525" s="32"/>
      <c r="B525" s="31"/>
      <c r="C525" s="31"/>
      <c r="D525" s="31"/>
      <c r="E525" s="31"/>
      <c r="F525" s="31"/>
      <c r="G525" s="31"/>
      <c r="H525" s="82"/>
      <c r="I525" s="82"/>
      <c r="J525" s="82"/>
      <c r="T525" s="33"/>
      <c r="U525" s="33"/>
      <c r="V525" s="33"/>
    </row>
    <row r="526" spans="1:22">
      <c r="A526" s="32"/>
      <c r="B526" s="31"/>
      <c r="C526" s="31"/>
      <c r="D526" s="31"/>
      <c r="E526" s="31"/>
      <c r="F526" s="31"/>
      <c r="G526" s="31"/>
      <c r="H526" s="82"/>
      <c r="I526" s="82"/>
      <c r="J526" s="82"/>
      <c r="T526" s="33"/>
      <c r="U526" s="33"/>
      <c r="V526" s="33"/>
    </row>
    <row r="527" spans="1:22">
      <c r="A527" s="32"/>
      <c r="B527" s="31"/>
      <c r="C527" s="31"/>
      <c r="D527" s="31"/>
      <c r="E527" s="31"/>
      <c r="F527" s="31"/>
      <c r="G527" s="31"/>
      <c r="H527" s="82"/>
      <c r="I527" s="82"/>
      <c r="J527" s="82"/>
      <c r="T527" s="33"/>
      <c r="U527" s="33"/>
      <c r="V527" s="33"/>
    </row>
    <row r="528" spans="1:22">
      <c r="A528" s="32"/>
      <c r="B528" s="31"/>
      <c r="C528" s="31"/>
      <c r="D528" s="31"/>
      <c r="E528" s="31"/>
      <c r="F528" s="31"/>
      <c r="G528" s="31"/>
      <c r="H528" s="82"/>
      <c r="I528" s="82"/>
      <c r="J528" s="82"/>
      <c r="T528" s="33"/>
      <c r="U528" s="33"/>
      <c r="V528" s="33"/>
    </row>
    <row r="529" spans="1:22">
      <c r="A529" s="32"/>
      <c r="B529" s="31"/>
      <c r="C529" s="31"/>
      <c r="D529" s="31"/>
      <c r="E529" s="31"/>
      <c r="F529" s="31"/>
      <c r="G529" s="31"/>
      <c r="H529" s="82"/>
      <c r="I529" s="82"/>
      <c r="J529" s="82"/>
      <c r="T529" s="33"/>
      <c r="U529" s="33"/>
      <c r="V529" s="33"/>
    </row>
    <row r="530" spans="1:22">
      <c r="A530" s="32"/>
      <c r="B530" s="31"/>
      <c r="C530" s="31"/>
      <c r="D530" s="31"/>
      <c r="E530" s="31"/>
      <c r="F530" s="31"/>
      <c r="G530" s="31"/>
      <c r="H530" s="82"/>
      <c r="I530" s="82"/>
      <c r="J530" s="82"/>
      <c r="T530" s="33"/>
      <c r="U530" s="33"/>
      <c r="V530" s="33"/>
    </row>
    <row r="531" spans="1:22">
      <c r="A531" s="32"/>
      <c r="B531" s="31"/>
      <c r="C531" s="31"/>
      <c r="D531" s="31"/>
      <c r="E531" s="31"/>
      <c r="F531" s="31"/>
      <c r="G531" s="31"/>
      <c r="H531" s="82"/>
      <c r="I531" s="82"/>
      <c r="J531" s="82"/>
      <c r="T531" s="33"/>
      <c r="U531" s="33"/>
      <c r="V531" s="33"/>
    </row>
    <row r="532" spans="1:22">
      <c r="A532" s="32"/>
      <c r="B532" s="31"/>
      <c r="C532" s="31"/>
      <c r="D532" s="31"/>
      <c r="E532" s="31"/>
      <c r="F532" s="31"/>
      <c r="G532" s="31"/>
      <c r="H532" s="82"/>
      <c r="I532" s="82"/>
      <c r="J532" s="82"/>
      <c r="T532" s="33"/>
      <c r="U532" s="33"/>
      <c r="V532" s="33"/>
    </row>
    <row r="533" spans="1:22">
      <c r="A533" s="32"/>
      <c r="B533" s="31"/>
      <c r="C533" s="31"/>
      <c r="D533" s="31"/>
      <c r="E533" s="31"/>
      <c r="F533" s="31"/>
      <c r="G533" s="31"/>
      <c r="H533" s="82"/>
      <c r="I533" s="82"/>
      <c r="J533" s="82"/>
      <c r="T533" s="33"/>
      <c r="U533" s="33"/>
      <c r="V533" s="33"/>
    </row>
    <row r="534" spans="1:22">
      <c r="A534" s="32"/>
      <c r="B534" s="31"/>
      <c r="C534" s="31"/>
      <c r="D534" s="31"/>
      <c r="E534" s="31"/>
      <c r="F534" s="31"/>
      <c r="G534" s="31"/>
      <c r="H534" s="82"/>
      <c r="I534" s="82"/>
      <c r="J534" s="82"/>
      <c r="T534" s="33"/>
      <c r="U534" s="33"/>
      <c r="V534" s="33"/>
    </row>
    <row r="535" spans="1:22">
      <c r="A535" s="32"/>
      <c r="B535" s="31"/>
      <c r="C535" s="31"/>
      <c r="D535" s="31"/>
      <c r="E535" s="31"/>
      <c r="F535" s="31"/>
      <c r="G535" s="31"/>
      <c r="H535" s="82"/>
      <c r="I535" s="82"/>
      <c r="J535" s="82"/>
      <c r="T535" s="33"/>
      <c r="U535" s="33"/>
      <c r="V535" s="33"/>
    </row>
    <row r="536" spans="1:22">
      <c r="A536" s="32"/>
      <c r="B536" s="31"/>
      <c r="C536" s="31"/>
      <c r="D536" s="31"/>
      <c r="E536" s="31"/>
      <c r="F536" s="31"/>
      <c r="G536" s="31"/>
      <c r="H536" s="82"/>
      <c r="I536" s="82"/>
      <c r="J536" s="82"/>
      <c r="T536" s="33"/>
      <c r="U536" s="33"/>
      <c r="V536" s="33"/>
    </row>
    <row r="537" spans="1:22">
      <c r="A537" s="32"/>
      <c r="B537" s="31"/>
      <c r="C537" s="31"/>
      <c r="D537" s="31"/>
      <c r="E537" s="31"/>
      <c r="F537" s="31"/>
      <c r="G537" s="31"/>
      <c r="H537" s="82"/>
      <c r="I537" s="82"/>
      <c r="J537" s="82"/>
      <c r="T537" s="33"/>
      <c r="U537" s="33"/>
      <c r="V537" s="33"/>
    </row>
    <row r="538" spans="1:22">
      <c r="A538" s="32"/>
      <c r="B538" s="31"/>
      <c r="C538" s="31"/>
      <c r="D538" s="31"/>
      <c r="E538" s="31"/>
      <c r="F538" s="31"/>
      <c r="G538" s="31"/>
      <c r="H538" s="82"/>
      <c r="I538" s="82"/>
      <c r="J538" s="82"/>
      <c r="T538" s="33"/>
      <c r="U538" s="33"/>
      <c r="V538" s="33"/>
    </row>
    <row r="539" spans="1:22">
      <c r="A539" s="32"/>
      <c r="B539" s="31"/>
      <c r="C539" s="31"/>
      <c r="D539" s="31"/>
      <c r="E539" s="31"/>
      <c r="F539" s="31"/>
      <c r="G539" s="31"/>
      <c r="H539" s="82"/>
      <c r="I539" s="82"/>
      <c r="J539" s="82"/>
      <c r="T539" s="33"/>
      <c r="U539" s="33"/>
      <c r="V539" s="33"/>
    </row>
    <row r="540" spans="1:22">
      <c r="A540" s="32"/>
      <c r="B540" s="31"/>
      <c r="C540" s="31"/>
      <c r="D540" s="31"/>
      <c r="E540" s="31"/>
      <c r="F540" s="31"/>
      <c r="G540" s="31"/>
      <c r="H540" s="82"/>
      <c r="I540" s="82"/>
      <c r="J540" s="82"/>
      <c r="T540" s="33"/>
      <c r="U540" s="33"/>
      <c r="V540" s="33"/>
    </row>
    <row r="541" spans="1:22">
      <c r="A541" s="32"/>
      <c r="B541" s="31"/>
      <c r="C541" s="31"/>
      <c r="D541" s="31"/>
      <c r="E541" s="31"/>
      <c r="F541" s="31"/>
      <c r="G541" s="31"/>
      <c r="H541" s="82"/>
      <c r="I541" s="82"/>
      <c r="J541" s="82"/>
      <c r="T541" s="33"/>
      <c r="U541" s="33"/>
      <c r="V541" s="33"/>
    </row>
    <row r="542" spans="1:22">
      <c r="A542" s="32"/>
      <c r="B542" s="31"/>
      <c r="C542" s="31"/>
      <c r="D542" s="31"/>
      <c r="E542" s="31"/>
      <c r="F542" s="31"/>
      <c r="G542" s="31"/>
      <c r="H542" s="82"/>
      <c r="I542" s="82"/>
      <c r="J542" s="82"/>
      <c r="T542" s="33"/>
      <c r="U542" s="33"/>
      <c r="V542" s="33"/>
    </row>
    <row r="543" spans="1:22">
      <c r="A543" s="32"/>
      <c r="B543" s="31"/>
      <c r="C543" s="31"/>
      <c r="D543" s="31"/>
      <c r="E543" s="31"/>
      <c r="F543" s="31"/>
      <c r="G543" s="31"/>
      <c r="H543" s="82"/>
      <c r="I543" s="82"/>
      <c r="J543" s="82"/>
      <c r="T543" s="33"/>
      <c r="U543" s="33"/>
      <c r="V543" s="33"/>
    </row>
    <row r="544" spans="1:22">
      <c r="A544" s="32"/>
      <c r="B544" s="31"/>
      <c r="C544" s="31"/>
      <c r="D544" s="31"/>
      <c r="E544" s="31"/>
      <c r="F544" s="31"/>
      <c r="G544" s="31"/>
      <c r="H544" s="82"/>
      <c r="I544" s="82"/>
      <c r="J544" s="82"/>
      <c r="T544" s="33"/>
      <c r="U544" s="33"/>
      <c r="V544" s="33"/>
    </row>
    <row r="545" spans="1:22">
      <c r="A545" s="32"/>
      <c r="B545" s="31"/>
      <c r="C545" s="31"/>
      <c r="D545" s="31"/>
      <c r="E545" s="31"/>
      <c r="F545" s="31"/>
      <c r="G545" s="31"/>
      <c r="H545" s="82"/>
      <c r="I545" s="82"/>
      <c r="J545" s="82"/>
      <c r="T545" s="33"/>
      <c r="U545" s="33"/>
      <c r="V545" s="33"/>
    </row>
    <row r="546" spans="1:22">
      <c r="A546" s="32"/>
      <c r="B546" s="31"/>
      <c r="C546" s="31"/>
      <c r="D546" s="31"/>
      <c r="E546" s="31"/>
      <c r="F546" s="31"/>
      <c r="G546" s="31"/>
      <c r="H546" s="82"/>
      <c r="I546" s="82"/>
      <c r="J546" s="82"/>
      <c r="T546" s="33"/>
      <c r="U546" s="33"/>
      <c r="V546" s="33"/>
    </row>
    <row r="547" spans="1:22">
      <c r="A547" s="32"/>
      <c r="B547" s="31"/>
      <c r="C547" s="31"/>
      <c r="D547" s="31"/>
      <c r="E547" s="31"/>
      <c r="F547" s="31"/>
      <c r="G547" s="31"/>
      <c r="H547" s="82"/>
      <c r="I547" s="82"/>
      <c r="J547" s="82"/>
      <c r="T547" s="33"/>
      <c r="U547" s="33"/>
      <c r="V547" s="33"/>
    </row>
    <row r="548" spans="1:22">
      <c r="A548" s="32"/>
      <c r="B548" s="31"/>
      <c r="C548" s="31"/>
      <c r="D548" s="31"/>
      <c r="E548" s="31"/>
      <c r="F548" s="31"/>
      <c r="G548" s="31"/>
      <c r="H548" s="82"/>
      <c r="I548" s="82"/>
      <c r="J548" s="82"/>
      <c r="T548" s="33"/>
      <c r="U548" s="33"/>
      <c r="V548" s="33"/>
    </row>
    <row r="549" spans="1:22">
      <c r="A549" s="32"/>
      <c r="B549" s="31"/>
      <c r="C549" s="31"/>
      <c r="D549" s="31"/>
      <c r="E549" s="31"/>
      <c r="F549" s="31"/>
      <c r="G549" s="31"/>
      <c r="H549" s="82"/>
      <c r="I549" s="82"/>
      <c r="J549" s="82"/>
      <c r="T549" s="33"/>
      <c r="U549" s="33"/>
      <c r="V549" s="33"/>
    </row>
    <row r="550" spans="1:22">
      <c r="A550" s="32"/>
      <c r="B550" s="31"/>
      <c r="C550" s="31"/>
      <c r="D550" s="31"/>
      <c r="E550" s="31"/>
      <c r="F550" s="31"/>
      <c r="G550" s="31"/>
      <c r="H550" s="82"/>
      <c r="I550" s="82"/>
      <c r="J550" s="82"/>
      <c r="T550" s="33"/>
      <c r="U550" s="33"/>
      <c r="V550" s="33"/>
    </row>
    <row r="551" spans="1:22">
      <c r="A551" s="32"/>
      <c r="B551" s="31"/>
      <c r="C551" s="31"/>
      <c r="D551" s="31"/>
      <c r="E551" s="31"/>
      <c r="F551" s="31"/>
      <c r="G551" s="31"/>
      <c r="H551" s="82"/>
      <c r="I551" s="82"/>
      <c r="J551" s="82"/>
      <c r="T551" s="33"/>
      <c r="U551" s="33"/>
      <c r="V551" s="33"/>
    </row>
    <row r="552" spans="1:22">
      <c r="A552" s="32"/>
      <c r="B552" s="31"/>
      <c r="C552" s="31"/>
      <c r="D552" s="31"/>
      <c r="E552" s="31"/>
      <c r="F552" s="31"/>
      <c r="G552" s="31"/>
      <c r="H552" s="82"/>
      <c r="I552" s="82"/>
      <c r="J552" s="82"/>
      <c r="T552" s="33"/>
      <c r="U552" s="33"/>
      <c r="V552" s="33"/>
    </row>
    <row r="553" spans="1:22">
      <c r="A553" s="32"/>
      <c r="B553" s="31"/>
      <c r="C553" s="31"/>
      <c r="D553" s="31"/>
      <c r="E553" s="31"/>
      <c r="F553" s="31"/>
      <c r="G553" s="31"/>
      <c r="H553" s="82"/>
      <c r="I553" s="82"/>
      <c r="J553" s="82"/>
      <c r="T553" s="33"/>
      <c r="U553" s="33"/>
      <c r="V553" s="33"/>
    </row>
    <row r="554" spans="1:22">
      <c r="A554" s="32"/>
      <c r="B554" s="31"/>
      <c r="C554" s="31"/>
      <c r="D554" s="31"/>
      <c r="E554" s="31"/>
      <c r="F554" s="31"/>
      <c r="G554" s="31"/>
      <c r="H554" s="82"/>
      <c r="I554" s="82"/>
      <c r="J554" s="82"/>
      <c r="T554" s="33"/>
      <c r="U554" s="33"/>
      <c r="V554" s="33"/>
    </row>
    <row r="555" spans="1:22">
      <c r="A555" s="32"/>
      <c r="B555" s="31"/>
      <c r="C555" s="31"/>
      <c r="D555" s="31"/>
      <c r="E555" s="31"/>
      <c r="F555" s="31"/>
      <c r="G555" s="31"/>
      <c r="H555" s="82"/>
      <c r="I555" s="82"/>
      <c r="J555" s="82"/>
      <c r="T555" s="33"/>
      <c r="U555" s="33"/>
      <c r="V555" s="33"/>
    </row>
    <row r="556" spans="1:22">
      <c r="A556" s="32"/>
      <c r="B556" s="31"/>
      <c r="C556" s="31"/>
      <c r="D556" s="31"/>
      <c r="E556" s="31"/>
      <c r="F556" s="31"/>
      <c r="G556" s="31"/>
      <c r="H556" s="82"/>
      <c r="I556" s="82"/>
      <c r="J556" s="82"/>
      <c r="T556" s="33"/>
      <c r="U556" s="33"/>
      <c r="V556" s="33"/>
    </row>
    <row r="557" spans="1:22">
      <c r="A557" s="32"/>
      <c r="B557" s="31"/>
      <c r="C557" s="31"/>
      <c r="D557" s="31"/>
      <c r="E557" s="31"/>
      <c r="F557" s="31"/>
      <c r="G557" s="31"/>
      <c r="H557" s="82"/>
      <c r="I557" s="82"/>
      <c r="J557" s="82"/>
      <c r="T557" s="33"/>
      <c r="U557" s="33"/>
      <c r="V557" s="33"/>
    </row>
    <row r="558" spans="1:22">
      <c r="A558" s="32"/>
      <c r="B558" s="31"/>
      <c r="C558" s="31"/>
      <c r="D558" s="31"/>
      <c r="E558" s="31"/>
      <c r="F558" s="31"/>
      <c r="G558" s="31"/>
      <c r="H558" s="82"/>
      <c r="I558" s="82"/>
      <c r="J558" s="82"/>
      <c r="T558" s="33"/>
      <c r="U558" s="33"/>
      <c r="V558" s="33"/>
    </row>
    <row r="559" spans="1:22">
      <c r="A559" s="32"/>
      <c r="B559" s="31"/>
      <c r="C559" s="31"/>
      <c r="D559" s="31"/>
      <c r="E559" s="31"/>
      <c r="F559" s="31"/>
      <c r="G559" s="31"/>
      <c r="H559" s="82"/>
      <c r="I559" s="82"/>
      <c r="J559" s="82"/>
      <c r="T559" s="33"/>
      <c r="U559" s="33"/>
      <c r="V559" s="33"/>
    </row>
    <row r="560" spans="1:22">
      <c r="A560" s="32"/>
      <c r="B560" s="31"/>
      <c r="C560" s="31"/>
      <c r="D560" s="31"/>
      <c r="E560" s="31"/>
      <c r="F560" s="31"/>
      <c r="G560" s="31"/>
      <c r="H560" s="82"/>
      <c r="I560" s="82"/>
      <c r="J560" s="82"/>
      <c r="T560" s="33"/>
      <c r="U560" s="33"/>
      <c r="V560" s="33"/>
    </row>
    <row r="561" spans="1:22">
      <c r="A561" s="32"/>
      <c r="B561" s="31"/>
      <c r="C561" s="31"/>
      <c r="D561" s="31"/>
      <c r="E561" s="31"/>
      <c r="F561" s="31"/>
      <c r="G561" s="31"/>
      <c r="H561" s="82"/>
      <c r="I561" s="82"/>
      <c r="J561" s="82"/>
      <c r="T561" s="33"/>
      <c r="U561" s="33"/>
      <c r="V561" s="33"/>
    </row>
    <row r="562" spans="1:22">
      <c r="A562" s="32"/>
      <c r="B562" s="31"/>
      <c r="C562" s="31"/>
      <c r="D562" s="31"/>
      <c r="E562" s="31"/>
      <c r="F562" s="31"/>
      <c r="G562" s="31"/>
      <c r="H562" s="82"/>
      <c r="I562" s="82"/>
      <c r="J562" s="82"/>
      <c r="T562" s="33"/>
      <c r="U562" s="33"/>
      <c r="V562" s="33"/>
    </row>
    <row r="563" spans="1:22">
      <c r="A563" s="32"/>
      <c r="B563" s="31"/>
      <c r="C563" s="31"/>
      <c r="D563" s="31"/>
      <c r="E563" s="31"/>
      <c r="F563" s="31"/>
      <c r="G563" s="31"/>
      <c r="H563" s="82"/>
      <c r="I563" s="82"/>
      <c r="J563" s="82"/>
      <c r="T563" s="33"/>
      <c r="U563" s="33"/>
      <c r="V563" s="33"/>
    </row>
    <row r="564" spans="1:22">
      <c r="A564" s="32"/>
      <c r="B564" s="31"/>
      <c r="C564" s="31"/>
      <c r="D564" s="31"/>
      <c r="E564" s="31"/>
      <c r="F564" s="31"/>
      <c r="G564" s="31"/>
      <c r="H564" s="82"/>
      <c r="I564" s="82"/>
      <c r="J564" s="82"/>
      <c r="T564" s="33"/>
      <c r="U564" s="33"/>
      <c r="V564" s="33"/>
    </row>
    <row r="565" spans="1:22">
      <c r="A565" s="32"/>
      <c r="B565" s="31"/>
      <c r="C565" s="31"/>
      <c r="D565" s="31"/>
      <c r="E565" s="31"/>
      <c r="F565" s="31"/>
      <c r="G565" s="31"/>
      <c r="H565" s="82"/>
      <c r="I565" s="82"/>
      <c r="J565" s="82"/>
      <c r="T565" s="33"/>
      <c r="U565" s="33"/>
      <c r="V565" s="33"/>
    </row>
    <row r="566" spans="1:22">
      <c r="A566" s="32"/>
      <c r="B566" s="31"/>
      <c r="C566" s="31"/>
      <c r="D566" s="31"/>
      <c r="E566" s="31"/>
      <c r="F566" s="31"/>
      <c r="G566" s="31"/>
      <c r="H566" s="82"/>
      <c r="I566" s="82"/>
      <c r="J566" s="82"/>
      <c r="T566" s="33"/>
      <c r="U566" s="33"/>
      <c r="V566" s="33"/>
    </row>
    <row r="567" spans="1:22">
      <c r="A567" s="32"/>
      <c r="B567" s="31"/>
      <c r="C567" s="31"/>
      <c r="D567" s="31"/>
      <c r="E567" s="31"/>
      <c r="F567" s="31"/>
      <c r="G567" s="31"/>
      <c r="H567" s="82"/>
      <c r="I567" s="82"/>
      <c r="J567" s="82"/>
      <c r="T567" s="33"/>
      <c r="U567" s="33"/>
      <c r="V567" s="33"/>
    </row>
    <row r="568" spans="1:22">
      <c r="A568" s="32"/>
      <c r="B568" s="31"/>
      <c r="C568" s="31"/>
      <c r="D568" s="31"/>
      <c r="E568" s="31"/>
      <c r="F568" s="31"/>
      <c r="G568" s="31"/>
      <c r="H568" s="82"/>
      <c r="I568" s="82"/>
      <c r="J568" s="82"/>
      <c r="T568" s="33"/>
      <c r="U568" s="33"/>
      <c r="V568" s="33"/>
    </row>
    <row r="569" spans="1:22">
      <c r="A569" s="32"/>
      <c r="B569" s="31"/>
      <c r="C569" s="31"/>
      <c r="D569" s="31"/>
      <c r="E569" s="31"/>
      <c r="F569" s="31"/>
      <c r="G569" s="31"/>
      <c r="H569" s="82"/>
      <c r="I569" s="82"/>
      <c r="J569" s="82"/>
      <c r="T569" s="33"/>
      <c r="U569" s="33"/>
      <c r="V569" s="33"/>
    </row>
    <row r="570" spans="1:22">
      <c r="A570" s="32"/>
      <c r="B570" s="31"/>
      <c r="C570" s="31"/>
      <c r="D570" s="31"/>
      <c r="E570" s="31"/>
      <c r="F570" s="31"/>
      <c r="G570" s="31"/>
      <c r="H570" s="82"/>
      <c r="I570" s="82"/>
      <c r="J570" s="82"/>
      <c r="T570" s="33"/>
      <c r="U570" s="33"/>
      <c r="V570" s="33"/>
    </row>
    <row r="571" spans="1:22">
      <c r="A571" s="32"/>
      <c r="B571" s="31"/>
      <c r="C571" s="31"/>
      <c r="D571" s="31"/>
      <c r="E571" s="31"/>
      <c r="F571" s="31"/>
      <c r="G571" s="31"/>
      <c r="H571" s="82"/>
      <c r="I571" s="82"/>
      <c r="J571" s="82"/>
      <c r="T571" s="33"/>
      <c r="U571" s="33"/>
      <c r="V571" s="33"/>
    </row>
    <row r="572" spans="1:22">
      <c r="A572" s="32"/>
      <c r="B572" s="31"/>
      <c r="C572" s="31"/>
      <c r="D572" s="31"/>
      <c r="E572" s="31"/>
      <c r="F572" s="31"/>
      <c r="G572" s="31"/>
      <c r="H572" s="82"/>
      <c r="I572" s="82"/>
      <c r="J572" s="82"/>
      <c r="T572" s="33"/>
      <c r="U572" s="33"/>
      <c r="V572" s="33"/>
    </row>
    <row r="573" spans="1:22">
      <c r="A573" s="32"/>
      <c r="B573" s="31"/>
      <c r="C573" s="31"/>
      <c r="D573" s="31"/>
      <c r="E573" s="31"/>
      <c r="F573" s="31"/>
      <c r="G573" s="31"/>
      <c r="H573" s="82"/>
      <c r="I573" s="82"/>
      <c r="J573" s="82"/>
      <c r="T573" s="33"/>
      <c r="U573" s="33"/>
      <c r="V573" s="33"/>
    </row>
    <row r="574" spans="1:22">
      <c r="A574" s="32"/>
      <c r="B574" s="31"/>
      <c r="C574" s="31"/>
      <c r="D574" s="31"/>
      <c r="E574" s="31"/>
      <c r="F574" s="31"/>
      <c r="G574" s="31"/>
      <c r="H574" s="82"/>
      <c r="I574" s="82"/>
      <c r="J574" s="82"/>
      <c r="T574" s="33"/>
      <c r="U574" s="33"/>
      <c r="V574" s="33"/>
    </row>
    <row r="575" spans="1:22">
      <c r="A575" s="32"/>
      <c r="B575" s="31"/>
      <c r="C575" s="31"/>
      <c r="D575" s="31"/>
      <c r="E575" s="31"/>
      <c r="F575" s="31"/>
      <c r="G575" s="31"/>
      <c r="H575" s="82"/>
      <c r="I575" s="82"/>
      <c r="J575" s="82"/>
      <c r="T575" s="33"/>
      <c r="U575" s="33"/>
      <c r="V575" s="33"/>
    </row>
    <row r="576" spans="1:22">
      <c r="A576" s="32"/>
      <c r="B576" s="31"/>
      <c r="C576" s="31"/>
      <c r="D576" s="31"/>
      <c r="E576" s="31"/>
      <c r="F576" s="31"/>
      <c r="G576" s="31"/>
      <c r="H576" s="82"/>
      <c r="I576" s="82"/>
      <c r="J576" s="82"/>
      <c r="T576" s="33"/>
      <c r="U576" s="33"/>
      <c r="V576" s="33"/>
    </row>
    <row r="577" spans="1:22">
      <c r="A577" s="32"/>
      <c r="B577" s="31"/>
      <c r="C577" s="31"/>
      <c r="D577" s="31"/>
      <c r="E577" s="31"/>
      <c r="F577" s="31"/>
      <c r="G577" s="31"/>
      <c r="H577" s="82"/>
      <c r="I577" s="82"/>
      <c r="J577" s="82"/>
      <c r="T577" s="33"/>
      <c r="U577" s="33"/>
      <c r="V577" s="33"/>
    </row>
    <row r="578" spans="1:22">
      <c r="A578" s="32"/>
      <c r="B578" s="31"/>
      <c r="C578" s="31"/>
      <c r="D578" s="31"/>
      <c r="E578" s="31"/>
      <c r="F578" s="31"/>
      <c r="G578" s="31"/>
      <c r="H578" s="82"/>
      <c r="I578" s="82"/>
      <c r="J578" s="82"/>
      <c r="T578" s="33"/>
      <c r="U578" s="33"/>
      <c r="V578" s="33"/>
    </row>
    <row r="579" spans="1:22">
      <c r="A579" s="32"/>
      <c r="B579" s="31"/>
      <c r="C579" s="31"/>
      <c r="D579" s="31"/>
      <c r="E579" s="31"/>
      <c r="F579" s="31"/>
      <c r="G579" s="31"/>
      <c r="H579" s="82"/>
      <c r="I579" s="82"/>
      <c r="J579" s="82"/>
      <c r="T579" s="33"/>
      <c r="U579" s="33"/>
      <c r="V579" s="33"/>
    </row>
    <row r="580" spans="1:22">
      <c r="A580" s="32"/>
      <c r="B580" s="31"/>
      <c r="C580" s="31"/>
      <c r="D580" s="31"/>
      <c r="E580" s="31"/>
      <c r="F580" s="31"/>
      <c r="G580" s="31"/>
      <c r="H580" s="82"/>
      <c r="I580" s="82"/>
      <c r="J580" s="82"/>
      <c r="T580" s="33"/>
      <c r="U580" s="33"/>
      <c r="V580" s="33"/>
    </row>
    <row r="581" spans="1:22">
      <c r="A581" s="32"/>
      <c r="B581" s="31"/>
      <c r="C581" s="31"/>
      <c r="D581" s="31"/>
      <c r="E581" s="31"/>
      <c r="F581" s="31"/>
      <c r="G581" s="31"/>
      <c r="H581" s="82"/>
      <c r="I581" s="82"/>
      <c r="J581" s="82"/>
      <c r="T581" s="33"/>
      <c r="U581" s="33"/>
      <c r="V581" s="33"/>
    </row>
    <row r="582" spans="1:22">
      <c r="A582" s="32"/>
      <c r="B582" s="31"/>
      <c r="C582" s="31"/>
      <c r="D582" s="31"/>
      <c r="E582" s="31"/>
      <c r="F582" s="31"/>
      <c r="G582" s="31"/>
      <c r="H582" s="82"/>
      <c r="I582" s="82"/>
      <c r="J582" s="82"/>
      <c r="T582" s="33"/>
      <c r="U582" s="33"/>
      <c r="V582" s="33"/>
    </row>
    <row r="583" spans="1:22">
      <c r="A583" s="32"/>
      <c r="B583" s="31"/>
      <c r="C583" s="31"/>
      <c r="D583" s="31"/>
      <c r="E583" s="31"/>
      <c r="F583" s="31"/>
      <c r="G583" s="31"/>
      <c r="H583" s="82"/>
      <c r="I583" s="82"/>
      <c r="J583" s="82"/>
      <c r="T583" s="33"/>
      <c r="U583" s="33"/>
      <c r="V583" s="33"/>
    </row>
    <row r="584" spans="1:22">
      <c r="A584" s="32"/>
      <c r="B584" s="31"/>
      <c r="C584" s="31"/>
      <c r="D584" s="31"/>
      <c r="E584" s="31"/>
      <c r="F584" s="31"/>
      <c r="G584" s="31"/>
      <c r="H584" s="82"/>
      <c r="I584" s="82"/>
      <c r="J584" s="82"/>
      <c r="T584" s="33"/>
      <c r="U584" s="33"/>
      <c r="V584" s="33"/>
    </row>
    <row r="585" spans="1:22">
      <c r="A585" s="32"/>
      <c r="B585" s="31"/>
      <c r="C585" s="31"/>
      <c r="D585" s="31"/>
      <c r="E585" s="31"/>
      <c r="F585" s="31"/>
      <c r="G585" s="31"/>
      <c r="H585" s="82"/>
      <c r="I585" s="82"/>
      <c r="J585" s="82"/>
      <c r="T585" s="33"/>
      <c r="U585" s="33"/>
      <c r="V585" s="33"/>
    </row>
    <row r="586" spans="1:22">
      <c r="A586" s="32"/>
      <c r="B586" s="31"/>
      <c r="C586" s="31"/>
      <c r="D586" s="31"/>
      <c r="E586" s="31"/>
      <c r="F586" s="31"/>
      <c r="G586" s="31"/>
      <c r="H586" s="82"/>
      <c r="I586" s="82"/>
      <c r="J586" s="82"/>
      <c r="T586" s="33"/>
      <c r="U586" s="33"/>
      <c r="V586" s="33"/>
    </row>
    <row r="587" spans="1:22">
      <c r="A587" s="32"/>
      <c r="B587" s="31"/>
      <c r="C587" s="31"/>
      <c r="D587" s="31"/>
      <c r="E587" s="31"/>
      <c r="F587" s="31"/>
      <c r="G587" s="31"/>
      <c r="H587" s="82"/>
      <c r="I587" s="82"/>
      <c r="J587" s="82"/>
      <c r="T587" s="33"/>
      <c r="U587" s="33"/>
      <c r="V587" s="33"/>
    </row>
    <row r="588" spans="1:22">
      <c r="A588" s="32"/>
      <c r="B588" s="31"/>
      <c r="C588" s="31"/>
      <c r="D588" s="31"/>
      <c r="E588" s="31"/>
      <c r="F588" s="31"/>
      <c r="G588" s="31"/>
      <c r="H588" s="82"/>
      <c r="I588" s="82"/>
      <c r="J588" s="82"/>
      <c r="T588" s="33"/>
      <c r="U588" s="33"/>
      <c r="V588" s="33"/>
    </row>
    <row r="589" spans="1:22">
      <c r="A589" s="32"/>
      <c r="B589" s="31"/>
      <c r="C589" s="31"/>
      <c r="D589" s="31"/>
      <c r="E589" s="31"/>
      <c r="F589" s="31"/>
      <c r="G589" s="31"/>
      <c r="H589" s="82"/>
      <c r="I589" s="82"/>
      <c r="J589" s="82"/>
      <c r="T589" s="33"/>
      <c r="U589" s="33"/>
      <c r="V589" s="33"/>
    </row>
    <row r="590" spans="1:22">
      <c r="A590" s="32"/>
      <c r="B590" s="31"/>
      <c r="C590" s="31"/>
      <c r="D590" s="31"/>
      <c r="E590" s="31"/>
      <c r="F590" s="31"/>
      <c r="G590" s="31"/>
      <c r="H590" s="82"/>
      <c r="I590" s="82"/>
      <c r="J590" s="82"/>
      <c r="T590" s="33"/>
      <c r="U590" s="33"/>
      <c r="V590" s="33"/>
    </row>
    <row r="591" spans="1:22">
      <c r="A591" s="32"/>
      <c r="B591" s="31"/>
      <c r="C591" s="31"/>
      <c r="D591" s="31"/>
      <c r="E591" s="31"/>
      <c r="F591" s="31"/>
      <c r="G591" s="31"/>
      <c r="H591" s="82"/>
      <c r="I591" s="82"/>
      <c r="J591" s="82"/>
      <c r="T591" s="33"/>
      <c r="U591" s="33"/>
      <c r="V591" s="33"/>
    </row>
    <row r="592" spans="1:22">
      <c r="A592" s="32"/>
      <c r="B592" s="31"/>
      <c r="C592" s="31"/>
      <c r="D592" s="31"/>
      <c r="E592" s="31"/>
      <c r="F592" s="31"/>
      <c r="G592" s="31"/>
      <c r="H592" s="82"/>
      <c r="I592" s="82"/>
      <c r="J592" s="82"/>
      <c r="T592" s="33"/>
      <c r="U592" s="33"/>
      <c r="V592" s="33"/>
    </row>
    <row r="593" spans="1:22">
      <c r="A593" s="32"/>
      <c r="B593" s="31"/>
      <c r="C593" s="31"/>
      <c r="D593" s="31"/>
      <c r="E593" s="31"/>
      <c r="F593" s="31"/>
      <c r="G593" s="31"/>
      <c r="H593" s="82"/>
      <c r="I593" s="82"/>
      <c r="J593" s="82"/>
      <c r="T593" s="33"/>
      <c r="U593" s="33"/>
      <c r="V593" s="33"/>
    </row>
    <row r="594" spans="1:22">
      <c r="A594" s="32"/>
      <c r="B594" s="31"/>
      <c r="C594" s="31"/>
      <c r="D594" s="31"/>
      <c r="E594" s="31"/>
      <c r="F594" s="31"/>
      <c r="G594" s="31"/>
      <c r="H594" s="82"/>
      <c r="I594" s="82"/>
      <c r="J594" s="82"/>
      <c r="T594" s="33"/>
      <c r="U594" s="33"/>
      <c r="V594" s="33"/>
    </row>
    <row r="595" spans="1:22">
      <c r="A595" s="32"/>
      <c r="B595" s="31"/>
      <c r="C595" s="31"/>
      <c r="D595" s="31"/>
      <c r="E595" s="31"/>
      <c r="F595" s="31"/>
      <c r="G595" s="31"/>
      <c r="H595" s="82"/>
      <c r="I595" s="82"/>
      <c r="J595" s="82"/>
      <c r="T595" s="33"/>
      <c r="U595" s="33"/>
      <c r="V595" s="33"/>
    </row>
    <row r="596" spans="1:22">
      <c r="A596" s="32"/>
      <c r="B596" s="31"/>
      <c r="C596" s="31"/>
      <c r="D596" s="31"/>
      <c r="E596" s="31"/>
      <c r="F596" s="31"/>
      <c r="G596" s="31"/>
      <c r="H596" s="82"/>
      <c r="I596" s="82"/>
      <c r="J596" s="82"/>
      <c r="T596" s="33"/>
      <c r="U596" s="33"/>
      <c r="V596" s="33"/>
    </row>
    <row r="597" spans="1:22">
      <c r="A597" s="32"/>
      <c r="B597" s="31"/>
      <c r="C597" s="31"/>
      <c r="D597" s="31"/>
      <c r="E597" s="31"/>
      <c r="F597" s="31"/>
      <c r="G597" s="31"/>
      <c r="H597" s="82"/>
      <c r="I597" s="82"/>
      <c r="J597" s="82"/>
      <c r="T597" s="33"/>
      <c r="U597" s="33"/>
      <c r="V597" s="33"/>
    </row>
    <row r="598" spans="1:22">
      <c r="A598" s="32"/>
      <c r="B598" s="31"/>
      <c r="C598" s="31"/>
      <c r="D598" s="31"/>
      <c r="E598" s="31"/>
      <c r="F598" s="31"/>
      <c r="G598" s="31"/>
      <c r="H598" s="82"/>
      <c r="I598" s="82"/>
      <c r="J598" s="82"/>
      <c r="T598" s="33"/>
      <c r="U598" s="33"/>
      <c r="V598" s="33"/>
    </row>
    <row r="599" spans="1:22">
      <c r="A599" s="32"/>
      <c r="B599" s="31"/>
      <c r="C599" s="31"/>
      <c r="D599" s="31"/>
      <c r="E599" s="31"/>
      <c r="F599" s="31"/>
      <c r="G599" s="31"/>
      <c r="H599" s="82"/>
      <c r="I599" s="82"/>
      <c r="J599" s="82"/>
      <c r="T599" s="33"/>
      <c r="U599" s="33"/>
      <c r="V599" s="33"/>
    </row>
    <row r="600" spans="1:22">
      <c r="A600" s="32"/>
      <c r="B600" s="31"/>
      <c r="C600" s="31"/>
      <c r="D600" s="31"/>
      <c r="E600" s="31"/>
      <c r="F600" s="31"/>
      <c r="G600" s="31"/>
      <c r="H600" s="82"/>
      <c r="I600" s="82"/>
      <c r="J600" s="82"/>
      <c r="T600" s="33"/>
      <c r="U600" s="33"/>
      <c r="V600" s="33"/>
    </row>
    <row r="601" spans="1:22">
      <c r="A601" s="32"/>
      <c r="B601" s="31"/>
      <c r="C601" s="31"/>
      <c r="D601" s="31"/>
      <c r="E601" s="31"/>
      <c r="F601" s="31"/>
      <c r="G601" s="31"/>
      <c r="H601" s="82"/>
      <c r="I601" s="82"/>
      <c r="J601" s="82"/>
      <c r="T601" s="33"/>
      <c r="U601" s="33"/>
      <c r="V601" s="33"/>
    </row>
    <row r="602" spans="1:22">
      <c r="A602" s="32"/>
      <c r="B602" s="31"/>
      <c r="C602" s="31"/>
      <c r="D602" s="31"/>
      <c r="E602" s="31"/>
      <c r="F602" s="31"/>
      <c r="G602" s="31"/>
      <c r="H602" s="82"/>
      <c r="I602" s="82"/>
      <c r="J602" s="82"/>
      <c r="T602" s="33"/>
      <c r="U602" s="33"/>
      <c r="V602" s="33"/>
    </row>
    <row r="603" spans="1:22">
      <c r="A603" s="32"/>
      <c r="B603" s="31"/>
      <c r="C603" s="31"/>
      <c r="D603" s="31"/>
      <c r="E603" s="31"/>
      <c r="F603" s="31"/>
      <c r="G603" s="31"/>
      <c r="H603" s="82"/>
      <c r="I603" s="82"/>
      <c r="J603" s="82"/>
      <c r="T603" s="33"/>
      <c r="U603" s="33"/>
      <c r="V603" s="33"/>
    </row>
    <row r="604" spans="1:22">
      <c r="A604" s="32"/>
      <c r="B604" s="31"/>
      <c r="C604" s="31"/>
      <c r="D604" s="31"/>
      <c r="E604" s="31"/>
      <c r="F604" s="31"/>
      <c r="G604" s="31"/>
      <c r="H604" s="82"/>
      <c r="I604" s="82"/>
      <c r="J604" s="82"/>
      <c r="T604" s="33"/>
      <c r="U604" s="33"/>
      <c r="V604" s="33"/>
    </row>
    <row r="605" spans="1:22">
      <c r="A605" s="32"/>
      <c r="B605" s="31"/>
      <c r="C605" s="31"/>
      <c r="D605" s="31"/>
      <c r="E605" s="31"/>
      <c r="F605" s="31"/>
      <c r="G605" s="31"/>
      <c r="H605" s="82"/>
      <c r="I605" s="82"/>
      <c r="J605" s="82"/>
      <c r="T605" s="33"/>
      <c r="U605" s="33"/>
      <c r="V605" s="33"/>
    </row>
    <row r="606" spans="1:22">
      <c r="A606" s="32"/>
      <c r="B606" s="31"/>
      <c r="C606" s="31"/>
      <c r="D606" s="31"/>
      <c r="E606" s="31"/>
      <c r="F606" s="31"/>
      <c r="G606" s="31"/>
      <c r="H606" s="82"/>
      <c r="I606" s="82"/>
      <c r="J606" s="82"/>
      <c r="T606" s="33"/>
      <c r="U606" s="33"/>
      <c r="V606" s="33"/>
    </row>
    <row r="607" spans="1:22">
      <c r="A607" s="32"/>
      <c r="B607" s="31"/>
      <c r="C607" s="31"/>
      <c r="D607" s="31"/>
      <c r="E607" s="31"/>
      <c r="F607" s="31"/>
      <c r="G607" s="31"/>
      <c r="H607" s="82"/>
      <c r="I607" s="82"/>
      <c r="J607" s="82"/>
      <c r="T607" s="33"/>
      <c r="U607" s="33"/>
      <c r="V607" s="33"/>
    </row>
    <row r="608" spans="1:22">
      <c r="A608" s="32"/>
      <c r="B608" s="31"/>
      <c r="C608" s="31"/>
      <c r="D608" s="31"/>
      <c r="E608" s="31"/>
      <c r="F608" s="31"/>
      <c r="G608" s="31"/>
      <c r="H608" s="82"/>
      <c r="I608" s="82"/>
      <c r="J608" s="82"/>
      <c r="T608" s="33"/>
      <c r="U608" s="33"/>
      <c r="V608" s="33"/>
    </row>
    <row r="609" spans="1:22">
      <c r="A609" s="32"/>
      <c r="B609" s="31"/>
      <c r="C609" s="31"/>
      <c r="D609" s="31"/>
      <c r="E609" s="31"/>
      <c r="F609" s="31"/>
      <c r="G609" s="31"/>
      <c r="H609" s="82"/>
      <c r="I609" s="82"/>
      <c r="J609" s="82"/>
      <c r="T609" s="33"/>
      <c r="U609" s="33"/>
      <c r="V609" s="33"/>
    </row>
    <row r="610" spans="1:22">
      <c r="A610" s="32"/>
      <c r="B610" s="31"/>
      <c r="C610" s="31"/>
      <c r="D610" s="31"/>
      <c r="E610" s="31"/>
      <c r="F610" s="31"/>
      <c r="G610" s="31"/>
      <c r="H610" s="82"/>
      <c r="I610" s="82"/>
      <c r="J610" s="82"/>
      <c r="T610" s="33"/>
      <c r="U610" s="33"/>
      <c r="V610" s="33"/>
    </row>
    <row r="611" spans="1:22">
      <c r="A611" s="32"/>
      <c r="B611" s="31"/>
      <c r="C611" s="31"/>
      <c r="D611" s="31"/>
      <c r="E611" s="31"/>
      <c r="F611" s="31"/>
      <c r="G611" s="31"/>
      <c r="H611" s="82"/>
      <c r="I611" s="82"/>
      <c r="J611" s="82"/>
      <c r="T611" s="33"/>
      <c r="U611" s="33"/>
      <c r="V611" s="33"/>
    </row>
    <row r="612" spans="1:22">
      <c r="A612" s="32"/>
      <c r="B612" s="31"/>
      <c r="C612" s="31"/>
      <c r="D612" s="31"/>
      <c r="E612" s="31"/>
      <c r="F612" s="31"/>
      <c r="G612" s="31"/>
      <c r="H612" s="82"/>
      <c r="I612" s="82"/>
      <c r="J612" s="82"/>
      <c r="T612" s="33"/>
      <c r="U612" s="33"/>
      <c r="V612" s="33"/>
    </row>
    <row r="613" spans="1:22">
      <c r="A613" s="32"/>
      <c r="B613" s="31"/>
      <c r="C613" s="31"/>
      <c r="D613" s="31"/>
      <c r="E613" s="31"/>
      <c r="F613" s="31"/>
      <c r="G613" s="31"/>
      <c r="H613" s="82"/>
      <c r="I613" s="82"/>
      <c r="J613" s="82"/>
      <c r="T613" s="33"/>
      <c r="U613" s="33"/>
      <c r="V613" s="33"/>
    </row>
    <row r="614" spans="1:22">
      <c r="A614" s="32"/>
      <c r="B614" s="31"/>
      <c r="C614" s="31"/>
      <c r="D614" s="31"/>
      <c r="E614" s="31"/>
      <c r="F614" s="31"/>
      <c r="G614" s="31"/>
      <c r="H614" s="82"/>
      <c r="I614" s="82"/>
      <c r="J614" s="82"/>
      <c r="T614" s="33"/>
      <c r="U614" s="33"/>
      <c r="V614" s="33"/>
    </row>
    <row r="615" spans="1:22">
      <c r="A615" s="32"/>
      <c r="B615" s="31"/>
      <c r="C615" s="31"/>
      <c r="D615" s="31"/>
      <c r="E615" s="31"/>
      <c r="F615" s="31"/>
      <c r="G615" s="31"/>
      <c r="H615" s="82"/>
      <c r="I615" s="82"/>
      <c r="J615" s="82"/>
      <c r="T615" s="33"/>
      <c r="U615" s="33"/>
      <c r="V615" s="33"/>
    </row>
    <row r="616" spans="1:22">
      <c r="A616" s="32"/>
      <c r="B616" s="31"/>
      <c r="C616" s="31"/>
      <c r="D616" s="31"/>
      <c r="E616" s="31"/>
      <c r="F616" s="31"/>
      <c r="G616" s="31"/>
      <c r="H616" s="82"/>
      <c r="I616" s="82"/>
      <c r="J616" s="82"/>
      <c r="T616" s="33"/>
      <c r="U616" s="33"/>
      <c r="V616" s="33"/>
    </row>
    <row r="617" spans="1:22">
      <c r="A617" s="32"/>
      <c r="B617" s="31"/>
      <c r="C617" s="31"/>
      <c r="D617" s="31"/>
      <c r="E617" s="31"/>
      <c r="F617" s="31"/>
      <c r="G617" s="31"/>
      <c r="H617" s="82"/>
      <c r="I617" s="82"/>
      <c r="J617" s="82"/>
      <c r="T617" s="33"/>
      <c r="U617" s="33"/>
      <c r="V617" s="33"/>
    </row>
    <row r="618" spans="1:22">
      <c r="A618" s="32"/>
      <c r="B618" s="31"/>
      <c r="C618" s="31"/>
      <c r="D618" s="31"/>
      <c r="E618" s="31"/>
      <c r="F618" s="31"/>
      <c r="G618" s="31"/>
      <c r="H618" s="82"/>
      <c r="I618" s="82"/>
      <c r="J618" s="82"/>
      <c r="T618" s="33"/>
      <c r="U618" s="33"/>
      <c r="V618" s="33"/>
    </row>
    <row r="619" spans="1:22">
      <c r="A619" s="32"/>
      <c r="B619" s="31"/>
      <c r="C619" s="31"/>
      <c r="D619" s="31"/>
      <c r="E619" s="31"/>
      <c r="F619" s="31"/>
      <c r="G619" s="31"/>
      <c r="H619" s="82"/>
      <c r="I619" s="82"/>
      <c r="J619" s="82"/>
      <c r="T619" s="33"/>
      <c r="U619" s="33"/>
      <c r="V619" s="33"/>
    </row>
    <row r="620" spans="1:22">
      <c r="A620" s="32"/>
      <c r="B620" s="31"/>
      <c r="C620" s="31"/>
      <c r="D620" s="31"/>
      <c r="E620" s="31"/>
      <c r="F620" s="31"/>
      <c r="G620" s="31"/>
      <c r="H620" s="82"/>
      <c r="I620" s="82"/>
      <c r="J620" s="82"/>
      <c r="T620" s="33"/>
      <c r="U620" s="33"/>
      <c r="V620" s="33"/>
    </row>
    <row r="621" spans="1:22">
      <c r="A621" s="32"/>
      <c r="B621" s="31"/>
      <c r="C621" s="31"/>
      <c r="D621" s="31"/>
      <c r="E621" s="31"/>
      <c r="F621" s="31"/>
      <c r="G621" s="31"/>
      <c r="H621" s="82"/>
      <c r="I621" s="82"/>
      <c r="J621" s="82"/>
      <c r="T621" s="33"/>
      <c r="U621" s="33"/>
      <c r="V621" s="33"/>
    </row>
    <row r="622" spans="1:22">
      <c r="A622" s="32"/>
      <c r="B622" s="31"/>
      <c r="C622" s="31"/>
      <c r="D622" s="31"/>
      <c r="E622" s="31"/>
      <c r="F622" s="31"/>
      <c r="G622" s="31"/>
      <c r="H622" s="82"/>
      <c r="I622" s="82"/>
      <c r="J622" s="82"/>
      <c r="T622" s="33"/>
      <c r="U622" s="33"/>
      <c r="V622" s="33"/>
    </row>
  </sheetData>
  <mergeCells count="7">
    <mergeCell ref="T1:V1"/>
    <mergeCell ref="B1:D1"/>
    <mergeCell ref="E1:G1"/>
    <mergeCell ref="H1:J1"/>
    <mergeCell ref="K1:M1"/>
    <mergeCell ref="N1:P1"/>
    <mergeCell ref="Q1:S1"/>
  </mergeCells>
  <pageMargins left="0.511811024" right="0.511811024" top="0.78740157499999996" bottom="0.78740157499999996" header="0.31496062000000002" footer="0.31496062000000002"/>
  <pageSetup paperSize="9"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623"/>
  <sheetViews>
    <sheetView workbookViewId="0">
      <selection sqref="A1:D1"/>
    </sheetView>
  </sheetViews>
  <sheetFormatPr defaultRowHeight="14.45"/>
  <cols>
    <col min="1" max="1" width="16.140625" bestFit="1" customWidth="1"/>
    <col min="2" max="2" width="15.85546875" customWidth="1"/>
    <col min="3" max="4" width="14" bestFit="1" customWidth="1"/>
    <col min="5" max="5" width="11.5703125" customWidth="1"/>
    <col min="6" max="6" width="16.140625" bestFit="1" customWidth="1"/>
    <col min="7" max="7" width="15.85546875" customWidth="1"/>
    <col min="8" max="8" width="14" bestFit="1" customWidth="1"/>
    <col min="9" max="9" width="15" bestFit="1" customWidth="1"/>
    <col min="10" max="10" width="11.5703125" customWidth="1"/>
    <col min="11" max="11" width="16.140625" bestFit="1" customWidth="1"/>
    <col min="12" max="12" width="15.85546875" customWidth="1"/>
    <col min="13" max="14" width="15" bestFit="1" customWidth="1"/>
    <col min="15" max="15" width="11.5703125" customWidth="1"/>
    <col min="16" max="16" width="16.140625" hidden="1" customWidth="1"/>
    <col min="17" max="17" width="15.85546875" hidden="1" customWidth="1"/>
    <col min="18" max="18" width="14" hidden="1" customWidth="1"/>
    <col min="19" max="19" width="15" hidden="1" customWidth="1"/>
    <col min="20" max="20" width="11.5703125" hidden="1" customWidth="1"/>
    <col min="21" max="21" width="0" hidden="1" customWidth="1"/>
    <col min="22" max="22" width="16.140625" bestFit="1" customWidth="1"/>
    <col min="23" max="23" width="15.85546875" customWidth="1"/>
    <col min="24" max="25" width="15" bestFit="1" customWidth="1"/>
    <col min="26" max="26" width="11.5703125" customWidth="1"/>
    <col min="28" max="28" width="16.140625" bestFit="1" customWidth="1"/>
    <col min="29" max="31" width="15" bestFit="1" customWidth="1"/>
    <col min="32" max="32" width="16.5703125" bestFit="1" customWidth="1"/>
  </cols>
  <sheetData>
    <row r="1" spans="1:32">
      <c r="A1" s="231" t="s">
        <v>55</v>
      </c>
      <c r="B1" s="231"/>
      <c r="C1" s="231"/>
      <c r="D1" s="231"/>
      <c r="E1" t="s">
        <v>32</v>
      </c>
      <c r="F1" s="231" t="s">
        <v>56</v>
      </c>
      <c r="G1" s="231"/>
      <c r="H1" s="231"/>
      <c r="I1" s="231"/>
      <c r="J1" t="s">
        <v>32</v>
      </c>
      <c r="K1" s="231" t="s">
        <v>57</v>
      </c>
      <c r="L1" s="231"/>
      <c r="M1" s="231"/>
      <c r="N1" s="231"/>
      <c r="O1" t="s">
        <v>32</v>
      </c>
      <c r="P1" s="233"/>
      <c r="Q1" s="234"/>
      <c r="R1" s="234"/>
      <c r="S1" s="235"/>
      <c r="T1" t="s">
        <v>32</v>
      </c>
      <c r="V1" s="231" t="s">
        <v>58</v>
      </c>
      <c r="W1" s="231"/>
      <c r="X1" s="231"/>
      <c r="Y1" s="231"/>
      <c r="AB1" s="232" t="s">
        <v>48</v>
      </c>
      <c r="AC1" s="232"/>
      <c r="AD1" s="232"/>
      <c r="AE1" s="232"/>
    </row>
    <row r="2" spans="1:32">
      <c r="A2" s="49" t="s">
        <v>59</v>
      </c>
      <c r="B2" s="49" t="s">
        <v>60</v>
      </c>
      <c r="C2" s="49" t="s">
        <v>49</v>
      </c>
      <c r="D2" s="49" t="s">
        <v>51</v>
      </c>
      <c r="E2" s="153">
        <f>Encargos!C43</f>
        <v>6.1923000000000004</v>
      </c>
      <c r="F2" s="49" t="s">
        <v>59</v>
      </c>
      <c r="G2" s="49" t="s">
        <v>60</v>
      </c>
      <c r="H2" s="49" t="s">
        <v>49</v>
      </c>
      <c r="I2" s="49" t="s">
        <v>51</v>
      </c>
      <c r="J2" s="118">
        <f>Encargos!C31</f>
        <v>4.8413000000000004</v>
      </c>
      <c r="K2" s="49" t="s">
        <v>59</v>
      </c>
      <c r="L2" s="49" t="s">
        <v>60</v>
      </c>
      <c r="M2" s="49" t="s">
        <v>49</v>
      </c>
      <c r="N2" s="49" t="s">
        <v>51</v>
      </c>
      <c r="O2" s="118">
        <f>Encargos!C31</f>
        <v>4.8413000000000004</v>
      </c>
      <c r="P2" s="49" t="s">
        <v>59</v>
      </c>
      <c r="Q2" s="49" t="s">
        <v>60</v>
      </c>
      <c r="R2" s="49" t="s">
        <v>49</v>
      </c>
      <c r="S2" s="49" t="s">
        <v>51</v>
      </c>
      <c r="T2" s="118"/>
      <c r="V2" s="49" t="s">
        <v>59</v>
      </c>
      <c r="W2" s="49" t="s">
        <v>60</v>
      </c>
      <c r="X2" s="49" t="s">
        <v>49</v>
      </c>
      <c r="Y2" s="49" t="s">
        <v>51</v>
      </c>
      <c r="Z2" s="119"/>
      <c r="AB2" s="55" t="s">
        <v>59</v>
      </c>
      <c r="AC2" s="55" t="s">
        <v>60</v>
      </c>
      <c r="AD2" s="55" t="s">
        <v>49</v>
      </c>
      <c r="AE2" s="55" t="s">
        <v>51</v>
      </c>
    </row>
    <row r="3" spans="1:32">
      <c r="A3" s="57">
        <v>44592</v>
      </c>
      <c r="B3" s="51">
        <f>'OC A CONTRATAR US$'!B3*'OC A CONTRATAR'!$E3</f>
        <v>0</v>
      </c>
      <c r="C3" s="51">
        <f>'OC A CONTRATAR US$'!C3*'OC A CONTRATAR'!$E3</f>
        <v>0</v>
      </c>
      <c r="D3" s="51">
        <f>'OC A CONTRATAR US$'!D3*'OC A CONTRATAR'!$E3</f>
        <v>0</v>
      </c>
      <c r="E3" s="119">
        <f>IF($E$2=0,Encargos!C8,$E$2)</f>
        <v>6.1923000000000004</v>
      </c>
      <c r="F3" s="57">
        <v>44592</v>
      </c>
      <c r="G3" s="51">
        <f>'OC A CONTRATAR US$'!G3*'OC A CONTRATAR'!$J3</f>
        <v>0</v>
      </c>
      <c r="H3" s="51">
        <f>'OC A CONTRATAR US$'!H3*'OC A CONTRATAR'!$J3</f>
        <v>0</v>
      </c>
      <c r="I3" s="51">
        <f>'OC A CONTRATAR US$'!I3*'OC A CONTRATAR'!$J3</f>
        <v>0</v>
      </c>
      <c r="J3" s="119">
        <f>IF($J$2=0,Encargos!C8,$J$2)</f>
        <v>4.8413000000000004</v>
      </c>
      <c r="K3" s="57">
        <v>44592</v>
      </c>
      <c r="L3" s="51">
        <f>'OC A CONTRATAR US$'!L3*'OC A CONTRATAR'!$O3</f>
        <v>0</v>
      </c>
      <c r="M3" s="51">
        <f>'OC A CONTRATAR US$'!M3*'OC A CONTRATAR'!$O3</f>
        <v>0</v>
      </c>
      <c r="N3" s="51">
        <f>'OC A CONTRATAR US$'!N3*'OC A CONTRATAR'!$O3</f>
        <v>0</v>
      </c>
      <c r="O3" s="119">
        <f>IF($O$2=0,Encargos!C8,$O$2)</f>
        <v>4.8413000000000004</v>
      </c>
      <c r="P3" s="57">
        <v>44592</v>
      </c>
      <c r="Q3" s="51"/>
      <c r="R3" s="51"/>
      <c r="S3" s="51"/>
      <c r="T3" s="119">
        <f>IF($T$2=0,Encargos!M8,$T$2)</f>
        <v>0</v>
      </c>
      <c r="V3" s="57">
        <v>44592</v>
      </c>
      <c r="W3" s="51">
        <v>0</v>
      </c>
      <c r="X3" s="51">
        <v>0</v>
      </c>
      <c r="Y3" s="51">
        <f>W3+X3</f>
        <v>0</v>
      </c>
      <c r="Z3" s="119"/>
      <c r="AB3" s="72">
        <v>44592</v>
      </c>
      <c r="AC3" s="21">
        <f t="shared" ref="AC3:AC66" si="0">SUMIF($A$2:$Z$2,AC$2,$A2:$Z3)</f>
        <v>0</v>
      </c>
      <c r="AD3" s="21">
        <f t="shared" ref="AD3:AE22" si="1">SUMIF($A$2:$Z$2,AD$2,$A3:$Z3)</f>
        <v>0</v>
      </c>
      <c r="AE3" s="21">
        <f t="shared" si="1"/>
        <v>0</v>
      </c>
      <c r="AF3" s="6">
        <f>SUM(AC3:AC458)</f>
        <v>5148235854.5098124</v>
      </c>
    </row>
    <row r="4" spans="1:32">
      <c r="A4" s="57">
        <v>44620</v>
      </c>
      <c r="B4" s="51">
        <f>'OC A CONTRATAR US$'!B4*'OC A CONTRATAR'!$E4</f>
        <v>0</v>
      </c>
      <c r="C4" s="51">
        <f>'OC A CONTRATAR US$'!C4*'OC A CONTRATAR'!$E4</f>
        <v>0</v>
      </c>
      <c r="D4" s="51">
        <f>'OC A CONTRATAR US$'!D4*'OC A CONTRATAR'!$E4</f>
        <v>0</v>
      </c>
      <c r="E4" s="119">
        <f>IF($E$2=0,Encargos!C9,$E$2)</f>
        <v>6.1923000000000004</v>
      </c>
      <c r="F4" s="57">
        <v>44620</v>
      </c>
      <c r="G4" s="51">
        <f>'OC A CONTRATAR US$'!G4*'OC A CONTRATAR'!$J4</f>
        <v>0</v>
      </c>
      <c r="H4" s="51">
        <f>'OC A CONTRATAR US$'!H4*'OC A CONTRATAR'!$J4</f>
        <v>0</v>
      </c>
      <c r="I4" s="51">
        <f>'OC A CONTRATAR US$'!I4*'OC A CONTRATAR'!$J4</f>
        <v>0</v>
      </c>
      <c r="J4" s="119">
        <f>IF($J$2=0,Encargos!C9,$J$2)</f>
        <v>4.8413000000000004</v>
      </c>
      <c r="K4" s="57">
        <v>44620</v>
      </c>
      <c r="L4" s="51">
        <f>'OC A CONTRATAR US$'!L4*'OC A CONTRATAR'!$O4</f>
        <v>0</v>
      </c>
      <c r="M4" s="51">
        <f>'OC A CONTRATAR US$'!M4*'OC A CONTRATAR'!$O4</f>
        <v>0</v>
      </c>
      <c r="N4" s="51">
        <f>'OC A CONTRATAR US$'!N4*'OC A CONTRATAR'!$O4</f>
        <v>0</v>
      </c>
      <c r="O4" s="119">
        <f>IF($O$2=0,Encargos!C9,$O$2)</f>
        <v>4.8413000000000004</v>
      </c>
      <c r="P4" s="57">
        <v>44620</v>
      </c>
      <c r="Q4" s="51"/>
      <c r="R4" s="51"/>
      <c r="S4" s="51"/>
      <c r="T4" s="119">
        <f>IF($T$2=0,Encargos!M9,$T$2)</f>
        <v>0</v>
      </c>
      <c r="V4" s="57">
        <v>44620</v>
      </c>
      <c r="W4" s="51">
        <v>0</v>
      </c>
      <c r="X4" s="51">
        <v>0</v>
      </c>
      <c r="Y4" s="51">
        <f t="shared" ref="Y4:Y67" si="2">W4+X4</f>
        <v>0</v>
      </c>
      <c r="Z4" s="119"/>
      <c r="AB4" s="72">
        <v>44620</v>
      </c>
      <c r="AC4" s="21">
        <f t="shared" si="0"/>
        <v>0</v>
      </c>
      <c r="AD4" s="21">
        <f t="shared" si="1"/>
        <v>0</v>
      </c>
      <c r="AE4" s="21">
        <f t="shared" si="1"/>
        <v>0</v>
      </c>
    </row>
    <row r="5" spans="1:32">
      <c r="A5" s="57">
        <v>44651</v>
      </c>
      <c r="B5" s="51">
        <f>'OC A CONTRATAR US$'!B5*'OC A CONTRATAR'!$E5</f>
        <v>0</v>
      </c>
      <c r="C5" s="51">
        <f>'OC A CONTRATAR US$'!C5*'OC A CONTRATAR'!$E5</f>
        <v>0</v>
      </c>
      <c r="D5" s="51">
        <f>'OC A CONTRATAR US$'!D5*'OC A CONTRATAR'!$E5</f>
        <v>0</v>
      </c>
      <c r="E5" s="119">
        <f>IF($E$2=0,Encargos!C10,$E$2)</f>
        <v>6.1923000000000004</v>
      </c>
      <c r="F5" s="57">
        <v>44651</v>
      </c>
      <c r="G5" s="51">
        <f>'OC A CONTRATAR US$'!G5*'OC A CONTRATAR'!$J5</f>
        <v>0</v>
      </c>
      <c r="H5" s="51">
        <f>'OC A CONTRATAR US$'!H5*'OC A CONTRATAR'!$J5</f>
        <v>0</v>
      </c>
      <c r="I5" s="51">
        <f>'OC A CONTRATAR US$'!I5*'OC A CONTRATAR'!$J5</f>
        <v>0</v>
      </c>
      <c r="J5" s="119">
        <f>IF($J$2=0,Encargos!C10,$J$2)</f>
        <v>4.8413000000000004</v>
      </c>
      <c r="K5" s="57">
        <v>44651</v>
      </c>
      <c r="L5" s="51">
        <f>'OC A CONTRATAR US$'!L5*'OC A CONTRATAR'!$O5</f>
        <v>0</v>
      </c>
      <c r="M5" s="51">
        <f>'OC A CONTRATAR US$'!M5*'OC A CONTRATAR'!$O5</f>
        <v>0</v>
      </c>
      <c r="N5" s="51">
        <f>'OC A CONTRATAR US$'!N5*'OC A CONTRATAR'!$O5</f>
        <v>0</v>
      </c>
      <c r="O5" s="119">
        <f>IF($O$2=0,Encargos!C10,$O$2)</f>
        <v>4.8413000000000004</v>
      </c>
      <c r="P5" s="57">
        <v>44651</v>
      </c>
      <c r="Q5" s="51"/>
      <c r="R5" s="51"/>
      <c r="S5" s="51"/>
      <c r="T5" s="119">
        <f>IF($T$2=0,Encargos!M10,$T$2)</f>
        <v>0</v>
      </c>
      <c r="V5" s="57">
        <v>44651</v>
      </c>
      <c r="W5" s="51">
        <v>0</v>
      </c>
      <c r="X5" s="51">
        <v>0</v>
      </c>
      <c r="Y5" s="51">
        <f t="shared" si="2"/>
        <v>0</v>
      </c>
      <c r="Z5" s="119"/>
      <c r="AB5" s="72">
        <v>44651</v>
      </c>
      <c r="AC5" s="21">
        <f t="shared" si="0"/>
        <v>0</v>
      </c>
      <c r="AD5" s="21">
        <f t="shared" si="1"/>
        <v>0</v>
      </c>
      <c r="AE5" s="21">
        <f t="shared" si="1"/>
        <v>0</v>
      </c>
    </row>
    <row r="6" spans="1:32">
      <c r="A6" s="57">
        <v>44681</v>
      </c>
      <c r="B6" s="51">
        <f>'OC A CONTRATAR US$'!B6*'OC A CONTRATAR'!$E6</f>
        <v>0</v>
      </c>
      <c r="C6" s="51">
        <f>'OC A CONTRATAR US$'!C6*'OC A CONTRATAR'!$E6</f>
        <v>0</v>
      </c>
      <c r="D6" s="51">
        <f>'OC A CONTRATAR US$'!D6*'OC A CONTRATAR'!$E6</f>
        <v>0</v>
      </c>
      <c r="E6" s="119">
        <f>IF($E$2=0,Encargos!C11,$E$2)</f>
        <v>6.1923000000000004</v>
      </c>
      <c r="F6" s="57">
        <v>44681</v>
      </c>
      <c r="G6" s="51">
        <f>'OC A CONTRATAR US$'!G6*'OC A CONTRATAR'!$J6</f>
        <v>0</v>
      </c>
      <c r="H6" s="51">
        <f>'OC A CONTRATAR US$'!H6*'OC A CONTRATAR'!$J6</f>
        <v>0</v>
      </c>
      <c r="I6" s="51">
        <f>'OC A CONTRATAR US$'!I6*'OC A CONTRATAR'!$J6</f>
        <v>0</v>
      </c>
      <c r="J6" s="119">
        <f>IF($J$2=0,Encargos!C11,$J$2)</f>
        <v>4.8413000000000004</v>
      </c>
      <c r="K6" s="57">
        <v>44681</v>
      </c>
      <c r="L6" s="51">
        <f>'OC A CONTRATAR US$'!L6*'OC A CONTRATAR'!$O6</f>
        <v>0</v>
      </c>
      <c r="M6" s="51">
        <f>'OC A CONTRATAR US$'!M6*'OC A CONTRATAR'!$O6</f>
        <v>0</v>
      </c>
      <c r="N6" s="51">
        <f>'OC A CONTRATAR US$'!N6*'OC A CONTRATAR'!$O6</f>
        <v>0</v>
      </c>
      <c r="O6" s="119">
        <f>IF($O$2=0,Encargos!C11,$O$2)</f>
        <v>4.8413000000000004</v>
      </c>
      <c r="P6" s="57">
        <v>44681</v>
      </c>
      <c r="Q6" s="51"/>
      <c r="R6" s="51"/>
      <c r="S6" s="51"/>
      <c r="T6" s="119">
        <f>IF($T$2=0,Encargos!M11,$T$2)</f>
        <v>0</v>
      </c>
      <c r="V6" s="57">
        <v>44681</v>
      </c>
      <c r="W6" s="51">
        <v>0</v>
      </c>
      <c r="X6" s="51">
        <v>0</v>
      </c>
      <c r="Y6" s="51">
        <f t="shared" si="2"/>
        <v>0</v>
      </c>
      <c r="Z6" s="119"/>
      <c r="AB6" s="72">
        <v>44681</v>
      </c>
      <c r="AC6" s="21">
        <f t="shared" si="0"/>
        <v>0</v>
      </c>
      <c r="AD6" s="21">
        <f t="shared" si="1"/>
        <v>0</v>
      </c>
      <c r="AE6" s="21">
        <f t="shared" si="1"/>
        <v>0</v>
      </c>
    </row>
    <row r="7" spans="1:32">
      <c r="A7" s="57">
        <v>44712</v>
      </c>
      <c r="B7" s="51">
        <f>'OC A CONTRATAR US$'!B7*'OC A CONTRATAR'!$E7</f>
        <v>0</v>
      </c>
      <c r="C7" s="51">
        <f>'OC A CONTRATAR US$'!C7*'OC A CONTRATAR'!$E7</f>
        <v>0</v>
      </c>
      <c r="D7" s="51">
        <f>'OC A CONTRATAR US$'!D7*'OC A CONTRATAR'!$E7</f>
        <v>0</v>
      </c>
      <c r="E7" s="119">
        <f>IF($E$2=0,Encargos!C12,$E$2)</f>
        <v>6.1923000000000004</v>
      </c>
      <c r="F7" s="57">
        <v>44712</v>
      </c>
      <c r="G7" s="51">
        <f>'OC A CONTRATAR US$'!G7*'OC A CONTRATAR'!$J7</f>
        <v>0</v>
      </c>
      <c r="H7" s="51">
        <f>'OC A CONTRATAR US$'!H7*'OC A CONTRATAR'!$J7</f>
        <v>0</v>
      </c>
      <c r="I7" s="51">
        <f>'OC A CONTRATAR US$'!I7*'OC A CONTRATAR'!$J7</f>
        <v>0</v>
      </c>
      <c r="J7" s="119">
        <f>IF($J$2=0,Encargos!C12,$J$2)</f>
        <v>4.8413000000000004</v>
      </c>
      <c r="K7" s="57">
        <v>44712</v>
      </c>
      <c r="L7" s="51">
        <f>'OC A CONTRATAR US$'!L7*'OC A CONTRATAR'!$O7</f>
        <v>0</v>
      </c>
      <c r="M7" s="51">
        <f>'OC A CONTRATAR US$'!M7*'OC A CONTRATAR'!$O7</f>
        <v>0</v>
      </c>
      <c r="N7" s="51">
        <f>'OC A CONTRATAR US$'!N7*'OC A CONTRATAR'!$O7</f>
        <v>0</v>
      </c>
      <c r="O7" s="119">
        <f>IF($O$2=0,Encargos!C12,$O$2)</f>
        <v>4.8413000000000004</v>
      </c>
      <c r="P7" s="57">
        <v>44712</v>
      </c>
      <c r="Q7" s="51"/>
      <c r="R7" s="51"/>
      <c r="S7" s="51"/>
      <c r="T7" s="119">
        <f>IF($T$2=0,Encargos!M12,$T$2)</f>
        <v>0</v>
      </c>
      <c r="V7" s="57">
        <v>44712</v>
      </c>
      <c r="W7" s="51">
        <v>0</v>
      </c>
      <c r="X7" s="51">
        <v>0</v>
      </c>
      <c r="Y7" s="51">
        <f t="shared" si="2"/>
        <v>0</v>
      </c>
      <c r="Z7" s="119"/>
      <c r="AB7" s="72">
        <v>44712</v>
      </c>
      <c r="AC7" s="21">
        <f t="shared" si="0"/>
        <v>0</v>
      </c>
      <c r="AD7" s="21">
        <f t="shared" si="1"/>
        <v>0</v>
      </c>
      <c r="AE7" s="21">
        <f t="shared" si="1"/>
        <v>0</v>
      </c>
    </row>
    <row r="8" spans="1:32">
      <c r="A8" s="57">
        <v>44742</v>
      </c>
      <c r="B8" s="51">
        <f>'OC A CONTRATAR US$'!B8*'OC A CONTRATAR'!$E8</f>
        <v>0</v>
      </c>
      <c r="C8" s="51">
        <f>'OC A CONTRATAR US$'!C8*'OC A CONTRATAR'!$E8</f>
        <v>0</v>
      </c>
      <c r="D8" s="51">
        <f>'OC A CONTRATAR US$'!D8*'OC A CONTRATAR'!$E8</f>
        <v>0</v>
      </c>
      <c r="E8" s="119">
        <f>IF($E$2=0,Encargos!C13,$E$2)</f>
        <v>6.1923000000000004</v>
      </c>
      <c r="F8" s="57">
        <v>44742</v>
      </c>
      <c r="G8" s="51">
        <f>'OC A CONTRATAR US$'!G8*'OC A CONTRATAR'!$J8</f>
        <v>0</v>
      </c>
      <c r="H8" s="51">
        <f>'OC A CONTRATAR US$'!H8*'OC A CONTRATAR'!$J8</f>
        <v>0</v>
      </c>
      <c r="I8" s="51">
        <f>'OC A CONTRATAR US$'!I8*'OC A CONTRATAR'!$J8</f>
        <v>0</v>
      </c>
      <c r="J8" s="119">
        <f>IF($J$2=0,Encargos!C13,$J$2)</f>
        <v>4.8413000000000004</v>
      </c>
      <c r="K8" s="57">
        <v>44742</v>
      </c>
      <c r="L8" s="51">
        <f>'OC A CONTRATAR US$'!L8*'OC A CONTRATAR'!$O8</f>
        <v>0</v>
      </c>
      <c r="M8" s="51">
        <f>'OC A CONTRATAR US$'!M8*'OC A CONTRATAR'!$O8</f>
        <v>0</v>
      </c>
      <c r="N8" s="51">
        <f>'OC A CONTRATAR US$'!N8*'OC A CONTRATAR'!$O8</f>
        <v>0</v>
      </c>
      <c r="O8" s="119">
        <f>IF($O$2=0,Encargos!C13,$O$2)</f>
        <v>4.8413000000000004</v>
      </c>
      <c r="P8" s="57">
        <v>44742</v>
      </c>
      <c r="Q8" s="51"/>
      <c r="R8" s="51"/>
      <c r="S8" s="51"/>
      <c r="T8" s="119">
        <f>IF($T$2=0,Encargos!M13,$T$2)</f>
        <v>0</v>
      </c>
      <c r="V8" s="57">
        <v>44742</v>
      </c>
      <c r="W8" s="51">
        <v>0</v>
      </c>
      <c r="X8" s="51">
        <v>0</v>
      </c>
      <c r="Y8" s="51">
        <f t="shared" si="2"/>
        <v>0</v>
      </c>
      <c r="Z8" s="119"/>
      <c r="AB8" s="72">
        <v>44742</v>
      </c>
      <c r="AC8" s="21">
        <f t="shared" si="0"/>
        <v>0</v>
      </c>
      <c r="AD8" s="21">
        <f t="shared" si="1"/>
        <v>0</v>
      </c>
      <c r="AE8" s="21">
        <f t="shared" si="1"/>
        <v>0</v>
      </c>
    </row>
    <row r="9" spans="1:32">
      <c r="A9" s="57">
        <v>44773</v>
      </c>
      <c r="B9" s="51">
        <f>'OC A CONTRATAR US$'!B9*'OC A CONTRATAR'!$E9</f>
        <v>0</v>
      </c>
      <c r="C9" s="51">
        <f>'OC A CONTRATAR US$'!C9*'OC A CONTRATAR'!$E9</f>
        <v>0</v>
      </c>
      <c r="D9" s="51">
        <f>'OC A CONTRATAR US$'!D9*'OC A CONTRATAR'!$E9</f>
        <v>0</v>
      </c>
      <c r="E9" s="119">
        <f>IF($E$2=0,Encargos!C14,$E$2)</f>
        <v>6.1923000000000004</v>
      </c>
      <c r="F9" s="57">
        <v>44773</v>
      </c>
      <c r="G9" s="51">
        <f>'OC A CONTRATAR US$'!G9*'OC A CONTRATAR'!$J9</f>
        <v>0</v>
      </c>
      <c r="H9" s="51">
        <f>'OC A CONTRATAR US$'!H9*'OC A CONTRATAR'!$J9</f>
        <v>0</v>
      </c>
      <c r="I9" s="51">
        <f>'OC A CONTRATAR US$'!I9*'OC A CONTRATAR'!$J9</f>
        <v>0</v>
      </c>
      <c r="J9" s="119">
        <f>IF($J$2=0,Encargos!C14,$J$2)</f>
        <v>4.8413000000000004</v>
      </c>
      <c r="K9" s="57">
        <v>44773</v>
      </c>
      <c r="L9" s="51">
        <f>'OC A CONTRATAR US$'!L9*'OC A CONTRATAR'!$O9</f>
        <v>0</v>
      </c>
      <c r="M9" s="51">
        <f>'OC A CONTRATAR US$'!M9*'OC A CONTRATAR'!$O9</f>
        <v>0</v>
      </c>
      <c r="N9" s="51">
        <f>'OC A CONTRATAR US$'!N9*'OC A CONTRATAR'!$O9</f>
        <v>0</v>
      </c>
      <c r="O9" s="119">
        <f>IF($O$2=0,Encargos!C14,$O$2)</f>
        <v>4.8413000000000004</v>
      </c>
      <c r="P9" s="57">
        <v>44773</v>
      </c>
      <c r="Q9" s="51"/>
      <c r="R9" s="51"/>
      <c r="S9" s="51"/>
      <c r="T9" s="119">
        <f>IF($T$2=0,Encargos!M14,$T$2)</f>
        <v>0</v>
      </c>
      <c r="V9" s="57">
        <v>44773</v>
      </c>
      <c r="W9" s="51">
        <v>0</v>
      </c>
      <c r="X9" s="51">
        <v>0</v>
      </c>
      <c r="Y9" s="51">
        <f t="shared" si="2"/>
        <v>0</v>
      </c>
      <c r="Z9" s="119"/>
      <c r="AB9" s="72">
        <v>44773</v>
      </c>
      <c r="AC9" s="21">
        <f t="shared" si="0"/>
        <v>0</v>
      </c>
      <c r="AD9" s="21">
        <f t="shared" si="1"/>
        <v>0</v>
      </c>
      <c r="AE9" s="21">
        <f t="shared" si="1"/>
        <v>0</v>
      </c>
    </row>
    <row r="10" spans="1:32">
      <c r="A10" s="57">
        <v>44804</v>
      </c>
      <c r="B10" s="51">
        <f>'OC A CONTRATAR US$'!B10*'OC A CONTRATAR'!$E10</f>
        <v>0</v>
      </c>
      <c r="C10" s="51">
        <f>'OC A CONTRATAR US$'!C10*'OC A CONTRATAR'!$E10</f>
        <v>0</v>
      </c>
      <c r="D10" s="51">
        <f>'OC A CONTRATAR US$'!D10*'OC A CONTRATAR'!$E10</f>
        <v>0</v>
      </c>
      <c r="E10" s="119">
        <f>IF($E$2=0,Encargos!C15,$E$2)</f>
        <v>6.1923000000000004</v>
      </c>
      <c r="F10" s="57">
        <v>44804</v>
      </c>
      <c r="G10" s="51">
        <f>'OC A CONTRATAR US$'!G10*'OC A CONTRATAR'!$J10</f>
        <v>0</v>
      </c>
      <c r="H10" s="51">
        <f>'OC A CONTRATAR US$'!H10*'OC A CONTRATAR'!$J10</f>
        <v>0</v>
      </c>
      <c r="I10" s="51">
        <f>'OC A CONTRATAR US$'!I10*'OC A CONTRATAR'!$J10</f>
        <v>0</v>
      </c>
      <c r="J10" s="119">
        <f>IF($J$2=0,Encargos!C15,$J$2)</f>
        <v>4.8413000000000004</v>
      </c>
      <c r="K10" s="57">
        <v>44804</v>
      </c>
      <c r="L10" s="51">
        <f>'OC A CONTRATAR US$'!L10*'OC A CONTRATAR'!$O10</f>
        <v>0</v>
      </c>
      <c r="M10" s="51">
        <f>'OC A CONTRATAR US$'!M10*'OC A CONTRATAR'!$O10</f>
        <v>0</v>
      </c>
      <c r="N10" s="51">
        <f>'OC A CONTRATAR US$'!N10*'OC A CONTRATAR'!$O10</f>
        <v>0</v>
      </c>
      <c r="O10" s="119">
        <f>IF($O$2=0,Encargos!C15,$O$2)</f>
        <v>4.8413000000000004</v>
      </c>
      <c r="P10" s="57">
        <v>44804</v>
      </c>
      <c r="Q10" s="51"/>
      <c r="R10" s="51"/>
      <c r="S10" s="51"/>
      <c r="T10" s="119">
        <f>IF($T$2=0,Encargos!M15,$T$2)</f>
        <v>0</v>
      </c>
      <c r="V10" s="57">
        <v>44804</v>
      </c>
      <c r="W10" s="51">
        <v>0</v>
      </c>
      <c r="X10" s="51">
        <v>0</v>
      </c>
      <c r="Y10" s="51">
        <f t="shared" si="2"/>
        <v>0</v>
      </c>
      <c r="Z10" s="119"/>
      <c r="AB10" s="72">
        <v>44804</v>
      </c>
      <c r="AC10" s="21">
        <f t="shared" si="0"/>
        <v>0</v>
      </c>
      <c r="AD10" s="21">
        <f t="shared" si="1"/>
        <v>0</v>
      </c>
      <c r="AE10" s="21">
        <f t="shared" si="1"/>
        <v>0</v>
      </c>
    </row>
    <row r="11" spans="1:32">
      <c r="A11" s="57">
        <v>44834</v>
      </c>
      <c r="B11" s="51">
        <f>'OC A CONTRATAR US$'!B11*'OC A CONTRATAR'!$E11</f>
        <v>0</v>
      </c>
      <c r="C11" s="51">
        <f>'OC A CONTRATAR US$'!C11*'OC A CONTRATAR'!$E11</f>
        <v>0</v>
      </c>
      <c r="D11" s="51">
        <f>'OC A CONTRATAR US$'!D11*'OC A CONTRATAR'!$E11</f>
        <v>0</v>
      </c>
      <c r="E11" s="119">
        <f>IF($E$2=0,Encargos!C16,$E$2)</f>
        <v>6.1923000000000004</v>
      </c>
      <c r="F11" s="57">
        <v>44834</v>
      </c>
      <c r="G11" s="51">
        <f>'OC A CONTRATAR US$'!G11*'OC A CONTRATAR'!$J11</f>
        <v>0</v>
      </c>
      <c r="H11" s="51">
        <f>'OC A CONTRATAR US$'!H11*'OC A CONTRATAR'!$J11</f>
        <v>0</v>
      </c>
      <c r="I11" s="51">
        <f>'OC A CONTRATAR US$'!I11*'OC A CONTRATAR'!$J11</f>
        <v>0</v>
      </c>
      <c r="J11" s="119">
        <f>IF($J$2=0,Encargos!C16,$J$2)</f>
        <v>4.8413000000000004</v>
      </c>
      <c r="K11" s="57">
        <v>44834</v>
      </c>
      <c r="L11" s="51">
        <f>'OC A CONTRATAR US$'!L11*'OC A CONTRATAR'!$O11</f>
        <v>0</v>
      </c>
      <c r="M11" s="51">
        <f>'OC A CONTRATAR US$'!M11*'OC A CONTRATAR'!$O11</f>
        <v>0</v>
      </c>
      <c r="N11" s="51">
        <f>'OC A CONTRATAR US$'!N11*'OC A CONTRATAR'!$O11</f>
        <v>0</v>
      </c>
      <c r="O11" s="119">
        <f>IF($O$2=0,Encargos!C16,$O$2)</f>
        <v>4.8413000000000004</v>
      </c>
      <c r="P11" s="57">
        <v>44834</v>
      </c>
      <c r="Q11" s="51"/>
      <c r="R11" s="51"/>
      <c r="S11" s="51"/>
      <c r="T11" s="119">
        <f>IF($T$2=0,Encargos!M16,$T$2)</f>
        <v>0</v>
      </c>
      <c r="V11" s="57">
        <v>44834</v>
      </c>
      <c r="W11" s="51">
        <v>0</v>
      </c>
      <c r="X11" s="51">
        <v>0</v>
      </c>
      <c r="Y11" s="51">
        <f t="shared" si="2"/>
        <v>0</v>
      </c>
      <c r="Z11" s="119"/>
      <c r="AB11" s="72">
        <v>44834</v>
      </c>
      <c r="AC11" s="21">
        <f t="shared" si="0"/>
        <v>0</v>
      </c>
      <c r="AD11" s="21">
        <f t="shared" si="1"/>
        <v>0</v>
      </c>
      <c r="AE11" s="21">
        <f t="shared" si="1"/>
        <v>0</v>
      </c>
    </row>
    <row r="12" spans="1:32">
      <c r="A12" s="57">
        <v>44865</v>
      </c>
      <c r="B12" s="51">
        <f>'OC A CONTRATAR US$'!B12*'OC A CONTRATAR'!$E12</f>
        <v>0</v>
      </c>
      <c r="C12" s="51">
        <f>'OC A CONTRATAR US$'!C12*'OC A CONTRATAR'!$E12</f>
        <v>0</v>
      </c>
      <c r="D12" s="51">
        <f>'OC A CONTRATAR US$'!D12*'OC A CONTRATAR'!$E12</f>
        <v>0</v>
      </c>
      <c r="E12" s="119">
        <f>IF($E$2=0,Encargos!C17,$E$2)</f>
        <v>6.1923000000000004</v>
      </c>
      <c r="F12" s="57">
        <v>44865</v>
      </c>
      <c r="G12" s="51">
        <f>'OC A CONTRATAR US$'!G12*'OC A CONTRATAR'!$J12</f>
        <v>0</v>
      </c>
      <c r="H12" s="51">
        <f>'OC A CONTRATAR US$'!H12*'OC A CONTRATAR'!$J12</f>
        <v>0</v>
      </c>
      <c r="I12" s="51">
        <f>'OC A CONTRATAR US$'!I12*'OC A CONTRATAR'!$J12</f>
        <v>0</v>
      </c>
      <c r="J12" s="119">
        <f>IF($J$2=0,Encargos!C17,$J$2)</f>
        <v>4.8413000000000004</v>
      </c>
      <c r="K12" s="57">
        <v>44865</v>
      </c>
      <c r="L12" s="51">
        <f>'OC A CONTRATAR US$'!L12*'OC A CONTRATAR'!$O12</f>
        <v>0</v>
      </c>
      <c r="M12" s="51">
        <f>'OC A CONTRATAR US$'!M12*'OC A CONTRATAR'!$O12</f>
        <v>0</v>
      </c>
      <c r="N12" s="51">
        <f>'OC A CONTRATAR US$'!N12*'OC A CONTRATAR'!$O12</f>
        <v>0</v>
      </c>
      <c r="O12" s="119">
        <f>IF($O$2=0,Encargos!C17,$O$2)</f>
        <v>4.8413000000000004</v>
      </c>
      <c r="P12" s="57">
        <v>44865</v>
      </c>
      <c r="Q12" s="51"/>
      <c r="R12" s="51"/>
      <c r="S12" s="51"/>
      <c r="T12" s="119">
        <f>IF($T$2=0,Encargos!M17,$T$2)</f>
        <v>0</v>
      </c>
      <c r="V12" s="57">
        <v>44865</v>
      </c>
      <c r="W12" s="51">
        <v>0</v>
      </c>
      <c r="X12" s="51">
        <v>0</v>
      </c>
      <c r="Y12" s="51">
        <f t="shared" si="2"/>
        <v>0</v>
      </c>
      <c r="Z12" s="119"/>
      <c r="AB12" s="72">
        <v>44865</v>
      </c>
      <c r="AC12" s="21">
        <f t="shared" si="0"/>
        <v>0</v>
      </c>
      <c r="AD12" s="21">
        <f t="shared" si="1"/>
        <v>0</v>
      </c>
      <c r="AE12" s="21">
        <f t="shared" si="1"/>
        <v>0</v>
      </c>
    </row>
    <row r="13" spans="1:32">
      <c r="A13" s="57">
        <v>44895</v>
      </c>
      <c r="B13" s="51">
        <f>'OC A CONTRATAR US$'!B13*'OC A CONTRATAR'!$E13</f>
        <v>0</v>
      </c>
      <c r="C13" s="51">
        <f>'OC A CONTRATAR US$'!C13*'OC A CONTRATAR'!$E13</f>
        <v>0</v>
      </c>
      <c r="D13" s="51">
        <f>'OC A CONTRATAR US$'!D13*'OC A CONTRATAR'!$E13</f>
        <v>0</v>
      </c>
      <c r="E13" s="119">
        <f>IF($E$2=0,Encargos!C18,$E$2)</f>
        <v>6.1923000000000004</v>
      </c>
      <c r="F13" s="57">
        <v>44895</v>
      </c>
      <c r="G13" s="51">
        <f>'OC A CONTRATAR US$'!G13*'OC A CONTRATAR'!$J13</f>
        <v>0</v>
      </c>
      <c r="H13" s="51">
        <f>'OC A CONTRATAR US$'!H13*'OC A CONTRATAR'!$J13</f>
        <v>0</v>
      </c>
      <c r="I13" s="51">
        <f>'OC A CONTRATAR US$'!I13*'OC A CONTRATAR'!$J13</f>
        <v>0</v>
      </c>
      <c r="J13" s="119">
        <f>IF($J$2=0,Encargos!C18,$J$2)</f>
        <v>4.8413000000000004</v>
      </c>
      <c r="K13" s="57">
        <v>44895</v>
      </c>
      <c r="L13" s="51">
        <f>'OC A CONTRATAR US$'!L13*'OC A CONTRATAR'!$O13</f>
        <v>0</v>
      </c>
      <c r="M13" s="51">
        <f>'OC A CONTRATAR US$'!M13*'OC A CONTRATAR'!$O13</f>
        <v>0</v>
      </c>
      <c r="N13" s="51">
        <f>'OC A CONTRATAR US$'!N13*'OC A CONTRATAR'!$O13</f>
        <v>0</v>
      </c>
      <c r="O13" s="119">
        <f>IF($O$2=0,Encargos!C18,$O$2)</f>
        <v>4.8413000000000004</v>
      </c>
      <c r="P13" s="57">
        <v>44895</v>
      </c>
      <c r="Q13" s="51"/>
      <c r="R13" s="51"/>
      <c r="S13" s="51"/>
      <c r="T13" s="119">
        <f>IF($T$2=0,Encargos!M18,$T$2)</f>
        <v>0</v>
      </c>
      <c r="V13" s="57">
        <v>44895</v>
      </c>
      <c r="W13" s="51">
        <v>0</v>
      </c>
      <c r="X13" s="51">
        <v>0</v>
      </c>
      <c r="Y13" s="51">
        <f t="shared" si="2"/>
        <v>0</v>
      </c>
      <c r="Z13" s="119"/>
      <c r="AB13" s="72">
        <v>44895</v>
      </c>
      <c r="AC13" s="21">
        <f t="shared" si="0"/>
        <v>0</v>
      </c>
      <c r="AD13" s="21">
        <f t="shared" si="1"/>
        <v>0</v>
      </c>
      <c r="AE13" s="21">
        <f t="shared" si="1"/>
        <v>0</v>
      </c>
    </row>
    <row r="14" spans="1:32">
      <c r="A14" s="57">
        <v>44926</v>
      </c>
      <c r="B14" s="51">
        <f>'OC A CONTRATAR US$'!B14*'OC A CONTRATAR'!$E14</f>
        <v>0</v>
      </c>
      <c r="C14" s="51">
        <f>'OC A CONTRATAR US$'!C14*'OC A CONTRATAR'!$E14</f>
        <v>0</v>
      </c>
      <c r="D14" s="51">
        <f>'OC A CONTRATAR US$'!D14*'OC A CONTRATAR'!$E14</f>
        <v>0</v>
      </c>
      <c r="E14" s="119">
        <f>IF($E$2=0,Encargos!C19,$E$2)</f>
        <v>6.1923000000000004</v>
      </c>
      <c r="F14" s="57">
        <v>44926</v>
      </c>
      <c r="G14" s="51">
        <f>'OC A CONTRATAR US$'!G14*'OC A CONTRATAR'!$J14</f>
        <v>0</v>
      </c>
      <c r="H14" s="51">
        <f>'OC A CONTRATAR US$'!H14*'OC A CONTRATAR'!$J14</f>
        <v>0</v>
      </c>
      <c r="I14" s="51">
        <f>'OC A CONTRATAR US$'!I14*'OC A CONTRATAR'!$J14</f>
        <v>0</v>
      </c>
      <c r="J14" s="119">
        <f>IF($J$2=0,Encargos!C19,$J$2)</f>
        <v>4.8413000000000004</v>
      </c>
      <c r="K14" s="57">
        <v>44926</v>
      </c>
      <c r="L14" s="51">
        <f>'OC A CONTRATAR US$'!L14*'OC A CONTRATAR'!$O14</f>
        <v>0</v>
      </c>
      <c r="M14" s="51">
        <f>'OC A CONTRATAR US$'!M14*'OC A CONTRATAR'!$O14</f>
        <v>0</v>
      </c>
      <c r="N14" s="51">
        <f>'OC A CONTRATAR US$'!N14*'OC A CONTRATAR'!$O14</f>
        <v>0</v>
      </c>
      <c r="O14" s="119">
        <f>IF($O$2=0,Encargos!C19,$O$2)</f>
        <v>4.8413000000000004</v>
      </c>
      <c r="P14" s="57">
        <v>44926</v>
      </c>
      <c r="Q14" s="51"/>
      <c r="R14" s="51"/>
      <c r="S14" s="51"/>
      <c r="T14" s="119">
        <f>IF($T$2=0,Encargos!M19,$T$2)</f>
        <v>0</v>
      </c>
      <c r="V14" s="57">
        <v>44926</v>
      </c>
      <c r="W14" s="51">
        <v>0</v>
      </c>
      <c r="X14" s="51">
        <v>0</v>
      </c>
      <c r="Y14" s="51">
        <f t="shared" si="2"/>
        <v>0</v>
      </c>
      <c r="Z14" s="119"/>
      <c r="AB14" s="72">
        <v>44926</v>
      </c>
      <c r="AC14" s="21">
        <f t="shared" si="0"/>
        <v>0</v>
      </c>
      <c r="AD14" s="21">
        <f t="shared" si="1"/>
        <v>0</v>
      </c>
      <c r="AE14" s="21">
        <f t="shared" si="1"/>
        <v>0</v>
      </c>
    </row>
    <row r="15" spans="1:32">
      <c r="A15" s="57">
        <v>44957</v>
      </c>
      <c r="B15" s="51">
        <f>'OC A CONTRATAR US$'!B15*'OC A CONTRATAR'!$E15</f>
        <v>0</v>
      </c>
      <c r="C15" s="51">
        <f>'OC A CONTRATAR US$'!C15*'OC A CONTRATAR'!$E15</f>
        <v>0</v>
      </c>
      <c r="D15" s="51">
        <f>'OC A CONTRATAR US$'!D15*'OC A CONTRATAR'!$E15</f>
        <v>0</v>
      </c>
      <c r="E15" s="119">
        <f>IF($E$2=0,Encargos!C20,$E$2)</f>
        <v>6.1923000000000004</v>
      </c>
      <c r="F15" s="57">
        <v>44957</v>
      </c>
      <c r="G15" s="51">
        <f>'OC A CONTRATAR US$'!G15*'OC A CONTRATAR'!$J15</f>
        <v>0</v>
      </c>
      <c r="H15" s="51">
        <f>'OC A CONTRATAR US$'!H15*'OC A CONTRATAR'!$J15</f>
        <v>0</v>
      </c>
      <c r="I15" s="51">
        <f>'OC A CONTRATAR US$'!I15*'OC A CONTRATAR'!$J15</f>
        <v>0</v>
      </c>
      <c r="J15" s="119">
        <f>IF($J$2=0,Encargos!C20,$J$2)</f>
        <v>4.8413000000000004</v>
      </c>
      <c r="K15" s="57">
        <v>44957</v>
      </c>
      <c r="L15" s="51">
        <f>'OC A CONTRATAR US$'!L15*'OC A CONTRATAR'!$O15</f>
        <v>0</v>
      </c>
      <c r="M15" s="51">
        <f>'OC A CONTRATAR US$'!M15*'OC A CONTRATAR'!$O15</f>
        <v>0</v>
      </c>
      <c r="N15" s="51">
        <f>'OC A CONTRATAR US$'!N15*'OC A CONTRATAR'!$O15</f>
        <v>0</v>
      </c>
      <c r="O15" s="119">
        <f>IF($O$2=0,Encargos!C20,$O$2)</f>
        <v>4.8413000000000004</v>
      </c>
      <c r="P15" s="57">
        <v>44957</v>
      </c>
      <c r="Q15" s="51"/>
      <c r="R15" s="51"/>
      <c r="S15" s="51"/>
      <c r="T15" s="119">
        <f>IF($T$2=0,Encargos!M20,$T$2)</f>
        <v>0</v>
      </c>
      <c r="V15" s="57">
        <v>44957</v>
      </c>
      <c r="W15" s="51">
        <v>0</v>
      </c>
      <c r="X15" s="51">
        <v>0</v>
      </c>
      <c r="Y15" s="51">
        <f t="shared" si="2"/>
        <v>0</v>
      </c>
      <c r="Z15" s="119"/>
      <c r="AB15" s="72">
        <v>44957</v>
      </c>
      <c r="AC15" s="21">
        <f t="shared" si="0"/>
        <v>0</v>
      </c>
      <c r="AD15" s="21">
        <f t="shared" si="1"/>
        <v>0</v>
      </c>
      <c r="AE15" s="21">
        <f t="shared" si="1"/>
        <v>0</v>
      </c>
    </row>
    <row r="16" spans="1:32">
      <c r="A16" s="57">
        <v>44985</v>
      </c>
      <c r="B16" s="51">
        <f>'OC A CONTRATAR US$'!B16*'OC A CONTRATAR'!$E16</f>
        <v>0</v>
      </c>
      <c r="C16" s="51">
        <f>'OC A CONTRATAR US$'!C16*'OC A CONTRATAR'!$E16</f>
        <v>0</v>
      </c>
      <c r="D16" s="51">
        <f>'OC A CONTRATAR US$'!D16*'OC A CONTRATAR'!$E16</f>
        <v>0</v>
      </c>
      <c r="E16" s="119">
        <f>IF($E$2=0,Encargos!C21,$E$2)</f>
        <v>6.1923000000000004</v>
      </c>
      <c r="F16" s="57">
        <v>44985</v>
      </c>
      <c r="G16" s="51">
        <f>'OC A CONTRATAR US$'!G16*'OC A CONTRATAR'!$J16</f>
        <v>0</v>
      </c>
      <c r="H16" s="51">
        <f>'OC A CONTRATAR US$'!H16*'OC A CONTRATAR'!$J16</f>
        <v>0</v>
      </c>
      <c r="I16" s="51">
        <f>'OC A CONTRATAR US$'!I16*'OC A CONTRATAR'!$J16</f>
        <v>0</v>
      </c>
      <c r="J16" s="119">
        <f>IF($J$2=0,Encargos!C21,$J$2)</f>
        <v>4.8413000000000004</v>
      </c>
      <c r="K16" s="57">
        <v>44985</v>
      </c>
      <c r="L16" s="51">
        <f>'OC A CONTRATAR US$'!L16*'OC A CONTRATAR'!$O16</f>
        <v>0</v>
      </c>
      <c r="M16" s="51">
        <f>'OC A CONTRATAR US$'!M16*'OC A CONTRATAR'!$O16</f>
        <v>0</v>
      </c>
      <c r="N16" s="51">
        <f>'OC A CONTRATAR US$'!N16*'OC A CONTRATAR'!$O16</f>
        <v>0</v>
      </c>
      <c r="O16" s="119">
        <f>IF($O$2=0,Encargos!C21,$O$2)</f>
        <v>4.8413000000000004</v>
      </c>
      <c r="P16" s="57">
        <v>44985</v>
      </c>
      <c r="Q16" s="51"/>
      <c r="R16" s="51"/>
      <c r="S16" s="51"/>
      <c r="T16" s="119">
        <f>IF($T$2=0,Encargos!M21,$T$2)</f>
        <v>0</v>
      </c>
      <c r="V16" s="57">
        <v>44985</v>
      </c>
      <c r="W16" s="51">
        <v>0</v>
      </c>
      <c r="X16" s="51">
        <v>0</v>
      </c>
      <c r="Y16" s="51">
        <f t="shared" si="2"/>
        <v>0</v>
      </c>
      <c r="Z16" s="119"/>
      <c r="AB16" s="72">
        <v>44985</v>
      </c>
      <c r="AC16" s="21">
        <f t="shared" si="0"/>
        <v>0</v>
      </c>
      <c r="AD16" s="21">
        <f t="shared" si="1"/>
        <v>0</v>
      </c>
      <c r="AE16" s="21">
        <f t="shared" si="1"/>
        <v>0</v>
      </c>
    </row>
    <row r="17" spans="1:31">
      <c r="A17" s="57">
        <v>45016</v>
      </c>
      <c r="B17" s="51">
        <f>'OC A CONTRATAR US$'!B17*'OC A CONTRATAR'!$E17</f>
        <v>0</v>
      </c>
      <c r="C17" s="51">
        <f>'OC A CONTRATAR US$'!C17*'OC A CONTRATAR'!$E17</f>
        <v>0</v>
      </c>
      <c r="D17" s="51">
        <f>'OC A CONTRATAR US$'!D17*'OC A CONTRATAR'!$E17</f>
        <v>0</v>
      </c>
      <c r="E17" s="119">
        <f>IF($E$2=0,Encargos!C22,$E$2)</f>
        <v>6.1923000000000004</v>
      </c>
      <c r="F17" s="57">
        <v>45016</v>
      </c>
      <c r="G17" s="51">
        <f>'OC A CONTRATAR US$'!G17*'OC A CONTRATAR'!$J17</f>
        <v>0</v>
      </c>
      <c r="H17" s="51">
        <f>'OC A CONTRATAR US$'!H17*'OC A CONTRATAR'!$J17</f>
        <v>0</v>
      </c>
      <c r="I17" s="51">
        <f>'OC A CONTRATAR US$'!I17*'OC A CONTRATAR'!$J17</f>
        <v>0</v>
      </c>
      <c r="J17" s="119">
        <f>IF($J$2=0,Encargos!C22,$J$2)</f>
        <v>4.8413000000000004</v>
      </c>
      <c r="K17" s="57">
        <v>45016</v>
      </c>
      <c r="L17" s="51">
        <f>'OC A CONTRATAR US$'!L17*'OC A CONTRATAR'!$O17</f>
        <v>0</v>
      </c>
      <c r="M17" s="51">
        <f>'OC A CONTRATAR US$'!M17*'OC A CONTRATAR'!$O17</f>
        <v>0</v>
      </c>
      <c r="N17" s="51">
        <f>'OC A CONTRATAR US$'!N17*'OC A CONTRATAR'!$O17</f>
        <v>0</v>
      </c>
      <c r="O17" s="119">
        <f>IF($O$2=0,Encargos!C22,$O$2)</f>
        <v>4.8413000000000004</v>
      </c>
      <c r="P17" s="57">
        <v>45016</v>
      </c>
      <c r="Q17" s="51"/>
      <c r="R17" s="51"/>
      <c r="S17" s="51"/>
      <c r="T17" s="119">
        <f>IF($T$2=0,Encargos!M22,$T$2)</f>
        <v>0</v>
      </c>
      <c r="V17" s="57">
        <v>45016</v>
      </c>
      <c r="W17" s="51">
        <v>0</v>
      </c>
      <c r="X17" s="51">
        <v>0</v>
      </c>
      <c r="Y17" s="51">
        <f t="shared" si="2"/>
        <v>0</v>
      </c>
      <c r="Z17" s="119"/>
      <c r="AB17" s="72">
        <v>45016</v>
      </c>
      <c r="AC17" s="21">
        <f t="shared" si="0"/>
        <v>0</v>
      </c>
      <c r="AD17" s="21">
        <f t="shared" si="1"/>
        <v>0</v>
      </c>
      <c r="AE17" s="21">
        <f t="shared" si="1"/>
        <v>0</v>
      </c>
    </row>
    <row r="18" spans="1:31">
      <c r="A18" s="57">
        <v>45046</v>
      </c>
      <c r="B18" s="51">
        <f>'OC A CONTRATAR US$'!B18*'OC A CONTRATAR'!$E18</f>
        <v>0</v>
      </c>
      <c r="C18" s="51">
        <f>'OC A CONTRATAR US$'!C18*'OC A CONTRATAR'!$E18</f>
        <v>0</v>
      </c>
      <c r="D18" s="51">
        <f>'OC A CONTRATAR US$'!D18*'OC A CONTRATAR'!$E18</f>
        <v>0</v>
      </c>
      <c r="E18" s="119">
        <f>IF($E$2=0,Encargos!C23,$E$2)</f>
        <v>6.1923000000000004</v>
      </c>
      <c r="F18" s="57">
        <v>45046</v>
      </c>
      <c r="G18" s="51">
        <f>'OC A CONTRATAR US$'!G18*'OC A CONTRATAR'!$J18</f>
        <v>0</v>
      </c>
      <c r="H18" s="51">
        <f>'OC A CONTRATAR US$'!H18*'OC A CONTRATAR'!$J18</f>
        <v>0</v>
      </c>
      <c r="I18" s="51">
        <f>'OC A CONTRATAR US$'!I18*'OC A CONTRATAR'!$J18</f>
        <v>0</v>
      </c>
      <c r="J18" s="119">
        <f>IF($J$2=0,Encargos!C23,$J$2)</f>
        <v>4.8413000000000004</v>
      </c>
      <c r="K18" s="57">
        <v>45046</v>
      </c>
      <c r="L18" s="51">
        <f>'OC A CONTRATAR US$'!L18*'OC A CONTRATAR'!$O18</f>
        <v>0</v>
      </c>
      <c r="M18" s="51">
        <f>'OC A CONTRATAR US$'!M18*'OC A CONTRATAR'!$O18</f>
        <v>0</v>
      </c>
      <c r="N18" s="51">
        <f>'OC A CONTRATAR US$'!N18*'OC A CONTRATAR'!$O18</f>
        <v>0</v>
      </c>
      <c r="O18" s="119">
        <f>IF($O$2=0,Encargos!C23,$O$2)</f>
        <v>4.8413000000000004</v>
      </c>
      <c r="P18" s="57">
        <v>45046</v>
      </c>
      <c r="Q18" s="51"/>
      <c r="R18" s="51"/>
      <c r="S18" s="51"/>
      <c r="T18" s="119">
        <f>IF($T$2=0,Encargos!M23,$T$2)</f>
        <v>0</v>
      </c>
      <c r="V18" s="57">
        <v>45046</v>
      </c>
      <c r="W18" s="51">
        <v>0</v>
      </c>
      <c r="X18" s="51">
        <v>0</v>
      </c>
      <c r="Y18" s="51">
        <f t="shared" si="2"/>
        <v>0</v>
      </c>
      <c r="Z18" s="119"/>
      <c r="AB18" s="72">
        <v>45046</v>
      </c>
      <c r="AC18" s="21">
        <f t="shared" si="0"/>
        <v>0</v>
      </c>
      <c r="AD18" s="21">
        <f t="shared" si="1"/>
        <v>0</v>
      </c>
      <c r="AE18" s="21">
        <f t="shared" si="1"/>
        <v>0</v>
      </c>
    </row>
    <row r="19" spans="1:31">
      <c r="A19" s="57">
        <v>45077</v>
      </c>
      <c r="B19" s="51">
        <f>'OC A CONTRATAR US$'!B19*'OC A CONTRATAR'!$E19</f>
        <v>0</v>
      </c>
      <c r="C19" s="51">
        <f>'OC A CONTRATAR US$'!C19*'OC A CONTRATAR'!$E19</f>
        <v>0</v>
      </c>
      <c r="D19" s="51">
        <f>'OC A CONTRATAR US$'!D19*'OC A CONTRATAR'!$E19</f>
        <v>0</v>
      </c>
      <c r="E19" s="119">
        <f>IF($E$2=0,Encargos!C24,$E$2)</f>
        <v>6.1923000000000004</v>
      </c>
      <c r="F19" s="57">
        <v>45077</v>
      </c>
      <c r="G19" s="51">
        <f>'OC A CONTRATAR US$'!G19*'OC A CONTRATAR'!$J19</f>
        <v>0</v>
      </c>
      <c r="H19" s="51">
        <f>'OC A CONTRATAR US$'!H19*'OC A CONTRATAR'!$J19</f>
        <v>0</v>
      </c>
      <c r="I19" s="51">
        <f>'OC A CONTRATAR US$'!I19*'OC A CONTRATAR'!$J19</f>
        <v>0</v>
      </c>
      <c r="J19" s="119">
        <f>IF($J$2=0,Encargos!C24,$J$2)</f>
        <v>4.8413000000000004</v>
      </c>
      <c r="K19" s="57">
        <v>45077</v>
      </c>
      <c r="L19" s="51">
        <f>'OC A CONTRATAR US$'!L19*'OC A CONTRATAR'!$O19</f>
        <v>0</v>
      </c>
      <c r="M19" s="51">
        <f>'OC A CONTRATAR US$'!M19*'OC A CONTRATAR'!$O19</f>
        <v>0</v>
      </c>
      <c r="N19" s="51">
        <f>'OC A CONTRATAR US$'!N19*'OC A CONTRATAR'!$O19</f>
        <v>0</v>
      </c>
      <c r="O19" s="119">
        <f>IF($O$2=0,Encargos!C24,$O$2)</f>
        <v>4.8413000000000004</v>
      </c>
      <c r="P19" s="57">
        <v>45077</v>
      </c>
      <c r="Q19" s="51"/>
      <c r="R19" s="51"/>
      <c r="S19" s="51"/>
      <c r="T19" s="119">
        <f>IF($T$2=0,Encargos!M24,$T$2)</f>
        <v>0</v>
      </c>
      <c r="V19" s="57">
        <v>45077</v>
      </c>
      <c r="W19" s="51">
        <v>0</v>
      </c>
      <c r="X19" s="51">
        <v>0</v>
      </c>
      <c r="Y19" s="51">
        <f t="shared" si="2"/>
        <v>0</v>
      </c>
      <c r="Z19" s="119"/>
      <c r="AB19" s="72">
        <v>45077</v>
      </c>
      <c r="AC19" s="21">
        <f t="shared" si="0"/>
        <v>0</v>
      </c>
      <c r="AD19" s="21">
        <f t="shared" si="1"/>
        <v>0</v>
      </c>
      <c r="AE19" s="21">
        <f t="shared" si="1"/>
        <v>0</v>
      </c>
    </row>
    <row r="20" spans="1:31">
      <c r="A20" s="57">
        <v>45107</v>
      </c>
      <c r="B20" s="51">
        <f>'OC A CONTRATAR US$'!B20*'OC A CONTRATAR'!$E20</f>
        <v>0</v>
      </c>
      <c r="C20" s="51">
        <f>'OC A CONTRATAR US$'!C20*'OC A CONTRATAR'!$E20</f>
        <v>0</v>
      </c>
      <c r="D20" s="51">
        <f>'OC A CONTRATAR US$'!D20*'OC A CONTRATAR'!$E20</f>
        <v>0</v>
      </c>
      <c r="E20" s="119">
        <f>IF($E$2=0,Encargos!C25,$E$2)</f>
        <v>6.1923000000000004</v>
      </c>
      <c r="F20" s="57">
        <v>45107</v>
      </c>
      <c r="G20" s="51">
        <f>'OC A CONTRATAR US$'!G20*'OC A CONTRATAR'!$J20</f>
        <v>0</v>
      </c>
      <c r="H20" s="51">
        <f>'OC A CONTRATAR US$'!H20*'OC A CONTRATAR'!$J20</f>
        <v>0</v>
      </c>
      <c r="I20" s="51">
        <f>'OC A CONTRATAR US$'!I20*'OC A CONTRATAR'!$J20</f>
        <v>0</v>
      </c>
      <c r="J20" s="119">
        <f>IF($J$2=0,Encargos!C25,$J$2)</f>
        <v>4.8413000000000004</v>
      </c>
      <c r="K20" s="57">
        <v>45107</v>
      </c>
      <c r="L20" s="51">
        <f>'OC A CONTRATAR US$'!L20*'OC A CONTRATAR'!$O20</f>
        <v>0</v>
      </c>
      <c r="M20" s="51">
        <f>'OC A CONTRATAR US$'!M20*'OC A CONTRATAR'!$O20</f>
        <v>0</v>
      </c>
      <c r="N20" s="51">
        <f>'OC A CONTRATAR US$'!N20*'OC A CONTRATAR'!$O20</f>
        <v>0</v>
      </c>
      <c r="O20" s="119">
        <f>IF($O$2=0,Encargos!C25,$O$2)</f>
        <v>4.8413000000000004</v>
      </c>
      <c r="P20" s="57">
        <v>45107</v>
      </c>
      <c r="Q20" s="51"/>
      <c r="R20" s="51"/>
      <c r="S20" s="51"/>
      <c r="T20" s="119">
        <f>IF($T$2=0,Encargos!M25,$T$2)</f>
        <v>0</v>
      </c>
      <c r="V20" s="57">
        <v>45107</v>
      </c>
      <c r="W20" s="51">
        <v>0</v>
      </c>
      <c r="X20" s="51">
        <v>0</v>
      </c>
      <c r="Y20" s="51">
        <f t="shared" si="2"/>
        <v>0</v>
      </c>
      <c r="Z20" s="119"/>
      <c r="AB20" s="72">
        <v>45107</v>
      </c>
      <c r="AC20" s="21">
        <f t="shared" si="0"/>
        <v>0</v>
      </c>
      <c r="AD20" s="21">
        <f t="shared" si="1"/>
        <v>0</v>
      </c>
      <c r="AE20" s="21">
        <f t="shared" si="1"/>
        <v>0</v>
      </c>
    </row>
    <row r="21" spans="1:31">
      <c r="A21" s="57">
        <v>45138</v>
      </c>
      <c r="B21" s="51">
        <f>'OC A CONTRATAR US$'!B21*'OC A CONTRATAR'!$E21</f>
        <v>0</v>
      </c>
      <c r="C21" s="51">
        <f>'OC A CONTRATAR US$'!C21*'OC A CONTRATAR'!$E21</f>
        <v>0</v>
      </c>
      <c r="D21" s="51">
        <f>'OC A CONTRATAR US$'!D21*'OC A CONTRATAR'!$E21</f>
        <v>0</v>
      </c>
      <c r="E21" s="119">
        <f>IF($E$2=0,Encargos!C26,$E$2)</f>
        <v>6.1923000000000004</v>
      </c>
      <c r="F21" s="57">
        <v>45138</v>
      </c>
      <c r="G21" s="51">
        <f>'OC A CONTRATAR US$'!G21*'OC A CONTRATAR'!$J21</f>
        <v>0</v>
      </c>
      <c r="H21" s="51">
        <f>'OC A CONTRATAR US$'!H21*'OC A CONTRATAR'!$J21</f>
        <v>0</v>
      </c>
      <c r="I21" s="51">
        <f>'OC A CONTRATAR US$'!I21*'OC A CONTRATAR'!$J21</f>
        <v>0</v>
      </c>
      <c r="J21" s="119">
        <f>IF($J$2=0,Encargos!C26,$J$2)</f>
        <v>4.8413000000000004</v>
      </c>
      <c r="K21" s="57">
        <v>45138</v>
      </c>
      <c r="L21" s="51">
        <f>'OC A CONTRATAR US$'!L21*'OC A CONTRATAR'!$O21</f>
        <v>0</v>
      </c>
      <c r="M21" s="51">
        <f>'OC A CONTRATAR US$'!M21*'OC A CONTRATAR'!$O21</f>
        <v>0</v>
      </c>
      <c r="N21" s="51">
        <f>'OC A CONTRATAR US$'!N21*'OC A CONTRATAR'!$O21</f>
        <v>0</v>
      </c>
      <c r="O21" s="119">
        <f>IF($O$2=0,Encargos!C26,$O$2)</f>
        <v>4.8413000000000004</v>
      </c>
      <c r="P21" s="57">
        <v>45138</v>
      </c>
      <c r="Q21" s="51"/>
      <c r="R21" s="51"/>
      <c r="S21" s="51"/>
      <c r="T21" s="119">
        <f>IF($T$2=0,Encargos!M26,$T$2)</f>
        <v>0</v>
      </c>
      <c r="V21" s="57">
        <v>45138</v>
      </c>
      <c r="W21" s="51">
        <v>0</v>
      </c>
      <c r="X21" s="51">
        <v>0</v>
      </c>
      <c r="Y21" s="51">
        <f t="shared" si="2"/>
        <v>0</v>
      </c>
      <c r="Z21" s="119"/>
      <c r="AB21" s="72">
        <v>45138</v>
      </c>
      <c r="AC21" s="21">
        <f t="shared" si="0"/>
        <v>0</v>
      </c>
      <c r="AD21" s="21">
        <f t="shared" si="1"/>
        <v>0</v>
      </c>
      <c r="AE21" s="21">
        <f t="shared" si="1"/>
        <v>0</v>
      </c>
    </row>
    <row r="22" spans="1:31">
      <c r="A22" s="57">
        <v>45169</v>
      </c>
      <c r="B22" s="51">
        <f>'OC A CONTRATAR US$'!B22*'OC A CONTRATAR'!$E22</f>
        <v>0</v>
      </c>
      <c r="C22" s="51">
        <f>'OC A CONTRATAR US$'!C22*'OC A CONTRATAR'!$E22</f>
        <v>0</v>
      </c>
      <c r="D22" s="51">
        <f>'OC A CONTRATAR US$'!D22*'OC A CONTRATAR'!$E22</f>
        <v>0</v>
      </c>
      <c r="E22" s="119">
        <f>IF($E$2=0,Encargos!C27,$E$2)</f>
        <v>6.1923000000000004</v>
      </c>
      <c r="F22" s="57">
        <v>45169</v>
      </c>
      <c r="G22" s="51">
        <f>'OC A CONTRATAR US$'!G22*'OC A CONTRATAR'!$J22</f>
        <v>0</v>
      </c>
      <c r="H22" s="51">
        <f>'OC A CONTRATAR US$'!H22*'OC A CONTRATAR'!$J22</f>
        <v>0</v>
      </c>
      <c r="I22" s="51">
        <f>'OC A CONTRATAR US$'!I22*'OC A CONTRATAR'!$J22</f>
        <v>0</v>
      </c>
      <c r="J22" s="119">
        <f>IF($J$2=0,Encargos!C27,$J$2)</f>
        <v>4.8413000000000004</v>
      </c>
      <c r="K22" s="57">
        <v>45169</v>
      </c>
      <c r="L22" s="51">
        <f>'OC A CONTRATAR US$'!L22*'OC A CONTRATAR'!$O22</f>
        <v>0</v>
      </c>
      <c r="M22" s="51">
        <f>'OC A CONTRATAR US$'!M22*'OC A CONTRATAR'!$O22</f>
        <v>0</v>
      </c>
      <c r="N22" s="51">
        <f>'OC A CONTRATAR US$'!N22*'OC A CONTRATAR'!$O22</f>
        <v>0</v>
      </c>
      <c r="O22" s="119">
        <f>IF($O$2=0,Encargos!C27,$O$2)</f>
        <v>4.8413000000000004</v>
      </c>
      <c r="P22" s="57">
        <v>45169</v>
      </c>
      <c r="Q22" s="51"/>
      <c r="R22" s="51"/>
      <c r="S22" s="51"/>
      <c r="T22" s="119">
        <f>IF($T$2=0,Encargos!M27,$T$2)</f>
        <v>0</v>
      </c>
      <c r="V22" s="57">
        <v>45169</v>
      </c>
      <c r="W22" s="51">
        <v>0</v>
      </c>
      <c r="X22" s="51">
        <v>0</v>
      </c>
      <c r="Y22" s="51">
        <f t="shared" si="2"/>
        <v>0</v>
      </c>
      <c r="Z22" s="119"/>
      <c r="AB22" s="72">
        <v>45169</v>
      </c>
      <c r="AC22" s="21">
        <f t="shared" si="0"/>
        <v>0</v>
      </c>
      <c r="AD22" s="21">
        <f t="shared" si="1"/>
        <v>0</v>
      </c>
      <c r="AE22" s="21">
        <f t="shared" si="1"/>
        <v>0</v>
      </c>
    </row>
    <row r="23" spans="1:31">
      <c r="A23" s="57">
        <v>45199</v>
      </c>
      <c r="B23" s="51">
        <f>'OC A CONTRATAR US$'!B23*'OC A CONTRATAR'!$E23</f>
        <v>0</v>
      </c>
      <c r="C23" s="51">
        <f>'OC A CONTRATAR US$'!C23*'OC A CONTRATAR'!$E23</f>
        <v>0</v>
      </c>
      <c r="D23" s="51">
        <f>'OC A CONTRATAR US$'!D23*'OC A CONTRATAR'!$E23</f>
        <v>0</v>
      </c>
      <c r="E23" s="119">
        <f>IF($E$2=0,Encargos!C28,$E$2)</f>
        <v>6.1923000000000004</v>
      </c>
      <c r="F23" s="57">
        <v>45199</v>
      </c>
      <c r="G23" s="51">
        <f>'OC A CONTRATAR US$'!G23*'OC A CONTRATAR'!$J23</f>
        <v>0</v>
      </c>
      <c r="H23" s="51">
        <f>'OC A CONTRATAR US$'!H23*'OC A CONTRATAR'!$J23</f>
        <v>0</v>
      </c>
      <c r="I23" s="51">
        <f>'OC A CONTRATAR US$'!I23*'OC A CONTRATAR'!$J23</f>
        <v>0</v>
      </c>
      <c r="J23" s="119">
        <f>IF($J$2=0,Encargos!C28,$J$2)</f>
        <v>4.8413000000000004</v>
      </c>
      <c r="K23" s="57">
        <v>45199</v>
      </c>
      <c r="L23" s="51">
        <f>'OC A CONTRATAR US$'!L23*'OC A CONTRATAR'!$O23</f>
        <v>0</v>
      </c>
      <c r="M23" s="51">
        <f>'OC A CONTRATAR US$'!M23*'OC A CONTRATAR'!$O23</f>
        <v>0</v>
      </c>
      <c r="N23" s="51">
        <f>'OC A CONTRATAR US$'!N23*'OC A CONTRATAR'!$O23</f>
        <v>0</v>
      </c>
      <c r="O23" s="119">
        <f>IF($O$2=0,Encargos!C28,$O$2)</f>
        <v>4.8413000000000004</v>
      </c>
      <c r="P23" s="57">
        <v>45199</v>
      </c>
      <c r="Q23" s="51"/>
      <c r="R23" s="51"/>
      <c r="S23" s="51"/>
      <c r="T23" s="119">
        <f>IF($T$2=0,Encargos!M28,$T$2)</f>
        <v>0</v>
      </c>
      <c r="V23" s="57">
        <v>45199</v>
      </c>
      <c r="W23" s="51">
        <v>0</v>
      </c>
      <c r="X23" s="51">
        <v>0</v>
      </c>
      <c r="Y23" s="51">
        <f t="shared" si="2"/>
        <v>0</v>
      </c>
      <c r="Z23" s="119"/>
      <c r="AB23" s="72">
        <v>45199</v>
      </c>
      <c r="AC23" s="21">
        <f t="shared" si="0"/>
        <v>0</v>
      </c>
      <c r="AD23" s="21">
        <f t="shared" ref="AD23:AE42" si="3">SUMIF($A$2:$Z$2,AD$2,$A23:$Z23)</f>
        <v>0</v>
      </c>
      <c r="AE23" s="21">
        <f t="shared" si="3"/>
        <v>0</v>
      </c>
    </row>
    <row r="24" spans="1:31">
      <c r="A24" s="57">
        <v>45230</v>
      </c>
      <c r="B24" s="51">
        <f>'OC A CONTRATAR US$'!B24*'OC A CONTRATAR'!$E24</f>
        <v>0</v>
      </c>
      <c r="C24" s="51">
        <f>'OC A CONTRATAR US$'!C24*'OC A CONTRATAR'!$E24</f>
        <v>0</v>
      </c>
      <c r="D24" s="51">
        <f>'OC A CONTRATAR US$'!D24*'OC A CONTRATAR'!$E24</f>
        <v>0</v>
      </c>
      <c r="E24" s="119">
        <f>IF($E$2=0,Encargos!C29,$E$2)</f>
        <v>6.1923000000000004</v>
      </c>
      <c r="F24" s="57">
        <v>45230</v>
      </c>
      <c r="G24" s="51">
        <f>'OC A CONTRATAR US$'!G24*'OC A CONTRATAR'!$J24</f>
        <v>0</v>
      </c>
      <c r="H24" s="51">
        <f>'OC A CONTRATAR US$'!H24*'OC A CONTRATAR'!$J24</f>
        <v>0</v>
      </c>
      <c r="I24" s="51">
        <f>'OC A CONTRATAR US$'!I24*'OC A CONTRATAR'!$J24</f>
        <v>0</v>
      </c>
      <c r="J24" s="119">
        <f>IF($J$2=0,Encargos!C29,$J$2)</f>
        <v>4.8413000000000004</v>
      </c>
      <c r="K24" s="57">
        <v>45230</v>
      </c>
      <c r="L24" s="51">
        <f>'OC A CONTRATAR US$'!L24*'OC A CONTRATAR'!$O24</f>
        <v>0</v>
      </c>
      <c r="M24" s="51">
        <f>'OC A CONTRATAR US$'!M24*'OC A CONTRATAR'!$O24</f>
        <v>0</v>
      </c>
      <c r="N24" s="51">
        <f>'OC A CONTRATAR US$'!N24*'OC A CONTRATAR'!$O24</f>
        <v>0</v>
      </c>
      <c r="O24" s="119">
        <f>IF($O$2=0,Encargos!C29,$O$2)</f>
        <v>4.8413000000000004</v>
      </c>
      <c r="P24" s="57">
        <v>45230</v>
      </c>
      <c r="Q24" s="51"/>
      <c r="R24" s="51"/>
      <c r="S24" s="51"/>
      <c r="T24" s="119">
        <f>IF($T$2=0,Encargos!M29,$T$2)</f>
        <v>0</v>
      </c>
      <c r="V24" s="57">
        <v>45230</v>
      </c>
      <c r="W24" s="51">
        <v>0</v>
      </c>
      <c r="X24" s="51">
        <v>0</v>
      </c>
      <c r="Y24" s="51">
        <f t="shared" si="2"/>
        <v>0</v>
      </c>
      <c r="Z24" s="119"/>
      <c r="AB24" s="72">
        <v>45230</v>
      </c>
      <c r="AC24" s="21">
        <f t="shared" si="0"/>
        <v>0</v>
      </c>
      <c r="AD24" s="21">
        <f t="shared" si="3"/>
        <v>0</v>
      </c>
      <c r="AE24" s="21">
        <f t="shared" si="3"/>
        <v>0</v>
      </c>
    </row>
    <row r="25" spans="1:31">
      <c r="A25" s="57">
        <v>45260</v>
      </c>
      <c r="B25" s="51">
        <f>'OC A CONTRATAR US$'!B25*'OC A CONTRATAR'!$E25</f>
        <v>0</v>
      </c>
      <c r="C25" s="51">
        <f>'OC A CONTRATAR US$'!C25*'OC A CONTRATAR'!$E25</f>
        <v>0</v>
      </c>
      <c r="D25" s="51">
        <f>'OC A CONTRATAR US$'!D25*'OC A CONTRATAR'!$E25</f>
        <v>0</v>
      </c>
      <c r="E25" s="119">
        <f>IF($E$2=0,Encargos!C30,$E$2)</f>
        <v>6.1923000000000004</v>
      </c>
      <c r="F25" s="57">
        <v>45260</v>
      </c>
      <c r="G25" s="51">
        <f>'OC A CONTRATAR US$'!G25*'OC A CONTRATAR'!$J25</f>
        <v>0</v>
      </c>
      <c r="H25" s="51">
        <f>'OC A CONTRATAR US$'!H25*'OC A CONTRATAR'!$J25</f>
        <v>0</v>
      </c>
      <c r="I25" s="51">
        <f>'OC A CONTRATAR US$'!I25*'OC A CONTRATAR'!$J25</f>
        <v>0</v>
      </c>
      <c r="J25" s="119">
        <f>IF($J$2=0,Encargos!C30,$J$2)</f>
        <v>4.8413000000000004</v>
      </c>
      <c r="K25" s="57">
        <v>45260</v>
      </c>
      <c r="L25" s="51">
        <f>'OC A CONTRATAR US$'!L25*'OC A CONTRATAR'!$O25</f>
        <v>0</v>
      </c>
      <c r="M25" s="51">
        <f>'OC A CONTRATAR US$'!M25*'OC A CONTRATAR'!$O25</f>
        <v>0</v>
      </c>
      <c r="N25" s="51">
        <f>'OC A CONTRATAR US$'!N25*'OC A CONTRATAR'!$O25</f>
        <v>0</v>
      </c>
      <c r="O25" s="119">
        <f>IF($O$2=0,Encargos!C30,$O$2)</f>
        <v>4.8413000000000004</v>
      </c>
      <c r="P25" s="57">
        <v>45260</v>
      </c>
      <c r="Q25" s="51"/>
      <c r="R25" s="51"/>
      <c r="S25" s="51"/>
      <c r="T25" s="119">
        <f>IF($T$2=0,Encargos!M30,$T$2)</f>
        <v>0</v>
      </c>
      <c r="V25" s="57">
        <v>45260</v>
      </c>
      <c r="W25" s="51">
        <v>0</v>
      </c>
      <c r="X25" s="51">
        <v>0</v>
      </c>
      <c r="Y25" s="51">
        <f t="shared" si="2"/>
        <v>0</v>
      </c>
      <c r="Z25" s="119"/>
      <c r="AB25" s="72">
        <v>45260</v>
      </c>
      <c r="AC25" s="21">
        <f t="shared" si="0"/>
        <v>0</v>
      </c>
      <c r="AD25" s="21">
        <f t="shared" si="3"/>
        <v>0</v>
      </c>
      <c r="AE25" s="21">
        <f t="shared" si="3"/>
        <v>0</v>
      </c>
    </row>
    <row r="26" spans="1:31">
      <c r="A26" s="57">
        <v>45291</v>
      </c>
      <c r="B26" s="51">
        <f>'OC A CONTRATAR US$'!B26*'OC A CONTRATAR'!$E26</f>
        <v>0</v>
      </c>
      <c r="C26" s="51">
        <f>'OC A CONTRATAR US$'!C26*'OC A CONTRATAR'!$E26</f>
        <v>0</v>
      </c>
      <c r="D26" s="51">
        <f>'OC A CONTRATAR US$'!D26*'OC A CONTRATAR'!$E26</f>
        <v>0</v>
      </c>
      <c r="E26" s="119">
        <f>IF($E$2=0,Encargos!C31,$E$2)</f>
        <v>6.1923000000000004</v>
      </c>
      <c r="F26" s="57">
        <v>45291</v>
      </c>
      <c r="G26" s="51">
        <f>'OC A CONTRATAR US$'!G26*'OC A CONTRATAR'!$J26</f>
        <v>0</v>
      </c>
      <c r="H26" s="51">
        <f>'OC A CONTRATAR US$'!H26*'OC A CONTRATAR'!$J26</f>
        <v>0</v>
      </c>
      <c r="I26" s="51">
        <f>'OC A CONTRATAR US$'!I26*'OC A CONTRATAR'!$J26</f>
        <v>0</v>
      </c>
      <c r="J26" s="119">
        <f>IF($J$2=0,Encargos!C31,$J$2)</f>
        <v>4.8413000000000004</v>
      </c>
      <c r="K26" s="57">
        <v>45291</v>
      </c>
      <c r="L26" s="51">
        <f>'OC A CONTRATAR US$'!L26*'OC A CONTRATAR'!$O26</f>
        <v>0</v>
      </c>
      <c r="M26" s="51">
        <f>'OC A CONTRATAR US$'!M26*'OC A CONTRATAR'!$O26</f>
        <v>0</v>
      </c>
      <c r="N26" s="51">
        <f>'OC A CONTRATAR US$'!N26*'OC A CONTRATAR'!$O26</f>
        <v>0</v>
      </c>
      <c r="O26" s="119">
        <f>IF($O$2=0,Encargos!C31,$O$2)</f>
        <v>4.8413000000000004</v>
      </c>
      <c r="P26" s="57">
        <v>45291</v>
      </c>
      <c r="Q26" s="51"/>
      <c r="R26" s="51"/>
      <c r="S26" s="51"/>
      <c r="T26" s="119">
        <f>IF($T$2=0,Encargos!M31,$T$2)</f>
        <v>0</v>
      </c>
      <c r="V26" s="57">
        <v>45291</v>
      </c>
      <c r="W26" s="51">
        <v>0</v>
      </c>
      <c r="X26" s="51">
        <v>0</v>
      </c>
      <c r="Y26" s="51">
        <f t="shared" si="2"/>
        <v>0</v>
      </c>
      <c r="Z26" s="119"/>
      <c r="AB26" s="72">
        <v>45291</v>
      </c>
      <c r="AC26" s="21">
        <f t="shared" si="0"/>
        <v>0</v>
      </c>
      <c r="AD26" s="21">
        <f t="shared" si="3"/>
        <v>0</v>
      </c>
      <c r="AE26" s="21">
        <f t="shared" si="3"/>
        <v>0</v>
      </c>
    </row>
    <row r="27" spans="1:31">
      <c r="A27" s="57">
        <v>45322</v>
      </c>
      <c r="B27" s="51">
        <f>'OC A CONTRATAR US$'!B27*'OC A CONTRATAR'!$E27</f>
        <v>0</v>
      </c>
      <c r="C27" s="51">
        <f>'OC A CONTRATAR US$'!C27*'OC A CONTRATAR'!$E27</f>
        <v>0</v>
      </c>
      <c r="D27" s="51">
        <f>'OC A CONTRATAR US$'!D27*'OC A CONTRATAR'!$E27</f>
        <v>0</v>
      </c>
      <c r="E27" s="119">
        <f>IF($E$2=0,Encargos!C32,$E$2)</f>
        <v>6.1923000000000004</v>
      </c>
      <c r="F27" s="57">
        <v>45322</v>
      </c>
      <c r="G27" s="51">
        <f>'OC A CONTRATAR US$'!G27*'OC A CONTRATAR'!$J27</f>
        <v>0</v>
      </c>
      <c r="H27" s="51">
        <f>'OC A CONTRATAR US$'!H27*'OC A CONTRATAR'!$J27</f>
        <v>0</v>
      </c>
      <c r="I27" s="51">
        <f>'OC A CONTRATAR US$'!I27*'OC A CONTRATAR'!$J27</f>
        <v>0</v>
      </c>
      <c r="J27" s="119">
        <f>IF($J$2=0,Encargos!C32,$J$2)</f>
        <v>4.8413000000000004</v>
      </c>
      <c r="K27" s="57">
        <v>45322</v>
      </c>
      <c r="L27" s="51">
        <f>'OC A CONTRATAR US$'!L27*'OC A CONTRATAR'!$O27</f>
        <v>0</v>
      </c>
      <c r="M27" s="51">
        <f>'OC A CONTRATAR US$'!M27*'OC A CONTRATAR'!$O27</f>
        <v>0</v>
      </c>
      <c r="N27" s="51">
        <f>'OC A CONTRATAR US$'!N27*'OC A CONTRATAR'!$O27</f>
        <v>0</v>
      </c>
      <c r="O27" s="119">
        <f>IF($O$2=0,Encargos!C32,$O$2)</f>
        <v>4.8413000000000004</v>
      </c>
      <c r="P27" s="57">
        <v>45322</v>
      </c>
      <c r="Q27" s="51"/>
      <c r="R27" s="51"/>
      <c r="S27" s="51"/>
      <c r="T27" s="119">
        <f>IF($T$2=0,Encargos!M32,$T$2)</f>
        <v>0</v>
      </c>
      <c r="V27" s="57">
        <v>45322</v>
      </c>
      <c r="W27" s="51">
        <v>0</v>
      </c>
      <c r="X27" s="51">
        <v>0</v>
      </c>
      <c r="Y27" s="51">
        <f t="shared" si="2"/>
        <v>0</v>
      </c>
      <c r="Z27" s="119"/>
      <c r="AB27" s="72">
        <v>45322</v>
      </c>
      <c r="AC27" s="21">
        <f t="shared" si="0"/>
        <v>0</v>
      </c>
      <c r="AD27" s="21">
        <f t="shared" si="3"/>
        <v>0</v>
      </c>
      <c r="AE27" s="21">
        <f t="shared" si="3"/>
        <v>0</v>
      </c>
    </row>
    <row r="28" spans="1:31">
      <c r="A28" s="57">
        <v>45351</v>
      </c>
      <c r="B28" s="51">
        <f>'OC A CONTRATAR US$'!B28*'OC A CONTRATAR'!$E28</f>
        <v>0</v>
      </c>
      <c r="C28" s="51">
        <f>'OC A CONTRATAR US$'!C28*'OC A CONTRATAR'!$E28</f>
        <v>0</v>
      </c>
      <c r="D28" s="51">
        <f>'OC A CONTRATAR US$'!D28*'OC A CONTRATAR'!$E28</f>
        <v>0</v>
      </c>
      <c r="E28" s="119">
        <f>IF($E$2=0,Encargos!C33,$E$2)</f>
        <v>6.1923000000000004</v>
      </c>
      <c r="F28" s="57">
        <v>45351</v>
      </c>
      <c r="G28" s="51">
        <f>'OC A CONTRATAR US$'!G28*'OC A CONTRATAR'!$J28</f>
        <v>0</v>
      </c>
      <c r="H28" s="51">
        <f>'OC A CONTRATAR US$'!H28*'OC A CONTRATAR'!$J28</f>
        <v>0</v>
      </c>
      <c r="I28" s="51">
        <f>'OC A CONTRATAR US$'!I28*'OC A CONTRATAR'!$J28</f>
        <v>0</v>
      </c>
      <c r="J28" s="119">
        <f>IF($J$2=0,Encargos!C33,$J$2)</f>
        <v>4.8413000000000004</v>
      </c>
      <c r="K28" s="57">
        <v>45351</v>
      </c>
      <c r="L28" s="51">
        <f>'OC A CONTRATAR US$'!L28*'OC A CONTRATAR'!$O28</f>
        <v>0</v>
      </c>
      <c r="M28" s="51">
        <f>'OC A CONTRATAR US$'!M28*'OC A CONTRATAR'!$O28</f>
        <v>0</v>
      </c>
      <c r="N28" s="51">
        <f>'OC A CONTRATAR US$'!N28*'OC A CONTRATAR'!$O28</f>
        <v>0</v>
      </c>
      <c r="O28" s="119">
        <f>IF($O$2=0,Encargos!C33,$O$2)</f>
        <v>4.8413000000000004</v>
      </c>
      <c r="P28" s="57">
        <v>45351</v>
      </c>
      <c r="Q28" s="51"/>
      <c r="R28" s="51"/>
      <c r="S28" s="51"/>
      <c r="T28" s="119">
        <f>IF($T$2=0,Encargos!M33,$T$2)</f>
        <v>0</v>
      </c>
      <c r="V28" s="57">
        <v>45351</v>
      </c>
      <c r="W28" s="51">
        <v>0</v>
      </c>
      <c r="X28" s="51">
        <v>0</v>
      </c>
      <c r="Y28" s="51">
        <f t="shared" si="2"/>
        <v>0</v>
      </c>
      <c r="Z28" s="119"/>
      <c r="AB28" s="72">
        <v>45351</v>
      </c>
      <c r="AC28" s="21">
        <f t="shared" si="0"/>
        <v>0</v>
      </c>
      <c r="AD28" s="21">
        <f t="shared" si="3"/>
        <v>0</v>
      </c>
      <c r="AE28" s="21">
        <f t="shared" si="3"/>
        <v>0</v>
      </c>
    </row>
    <row r="29" spans="1:31">
      <c r="A29" s="57">
        <v>45382</v>
      </c>
      <c r="B29" s="51">
        <f>'OC A CONTRATAR US$'!B29*'OC A CONTRATAR'!$E29</f>
        <v>0</v>
      </c>
      <c r="C29" s="51">
        <f>'OC A CONTRATAR US$'!C29*'OC A CONTRATAR'!$E29</f>
        <v>0</v>
      </c>
      <c r="D29" s="51">
        <f>'OC A CONTRATAR US$'!D29*'OC A CONTRATAR'!$E29</f>
        <v>0</v>
      </c>
      <c r="E29" s="119">
        <f>IF($E$2=0,Encargos!C34,$E$2)</f>
        <v>6.1923000000000004</v>
      </c>
      <c r="F29" s="57">
        <v>45382</v>
      </c>
      <c r="G29" s="51">
        <f>'OC A CONTRATAR US$'!G29*'OC A CONTRATAR'!$J29</f>
        <v>0</v>
      </c>
      <c r="H29" s="51">
        <f>'OC A CONTRATAR US$'!H29*'OC A CONTRATAR'!$J29</f>
        <v>0</v>
      </c>
      <c r="I29" s="51">
        <f>'OC A CONTRATAR US$'!I29*'OC A CONTRATAR'!$J29</f>
        <v>0</v>
      </c>
      <c r="J29" s="119">
        <f>IF($J$2=0,Encargos!C34,$J$2)</f>
        <v>4.8413000000000004</v>
      </c>
      <c r="K29" s="57">
        <v>45382</v>
      </c>
      <c r="L29" s="51">
        <f>'OC A CONTRATAR US$'!L29*'OC A CONTRATAR'!$O29</f>
        <v>0</v>
      </c>
      <c r="M29" s="51">
        <f>'OC A CONTRATAR US$'!M29*'OC A CONTRATAR'!$O29</f>
        <v>0</v>
      </c>
      <c r="N29" s="51">
        <f>'OC A CONTRATAR US$'!N29*'OC A CONTRATAR'!$O29</f>
        <v>0</v>
      </c>
      <c r="O29" s="119">
        <f>IF($O$2=0,Encargos!C34,$O$2)</f>
        <v>4.8413000000000004</v>
      </c>
      <c r="P29" s="57">
        <v>45382</v>
      </c>
      <c r="Q29" s="51"/>
      <c r="R29" s="51"/>
      <c r="S29" s="51"/>
      <c r="T29" s="119">
        <f>IF($T$2=0,Encargos!M34,$T$2)</f>
        <v>0</v>
      </c>
      <c r="V29" s="57">
        <v>45382</v>
      </c>
      <c r="W29" s="51">
        <v>0</v>
      </c>
      <c r="X29" s="51">
        <v>0</v>
      </c>
      <c r="Y29" s="51">
        <f t="shared" si="2"/>
        <v>0</v>
      </c>
      <c r="Z29" s="119"/>
      <c r="AB29" s="72">
        <v>45382</v>
      </c>
      <c r="AC29" s="21">
        <f t="shared" si="0"/>
        <v>0</v>
      </c>
      <c r="AD29" s="21">
        <f t="shared" si="3"/>
        <v>0</v>
      </c>
      <c r="AE29" s="21">
        <f t="shared" si="3"/>
        <v>0</v>
      </c>
    </row>
    <row r="30" spans="1:31">
      <c r="A30" s="57">
        <v>45412</v>
      </c>
      <c r="B30" s="51">
        <f>'OC A CONTRATAR US$'!B30*'OC A CONTRATAR'!$E30</f>
        <v>0</v>
      </c>
      <c r="C30" s="51">
        <f>'OC A CONTRATAR US$'!C30*'OC A CONTRATAR'!$E30</f>
        <v>0</v>
      </c>
      <c r="D30" s="51">
        <f>'OC A CONTRATAR US$'!D30*'OC A CONTRATAR'!$E30</f>
        <v>0</v>
      </c>
      <c r="E30" s="119">
        <f>IF($E$2=0,Encargos!C35,$E$2)</f>
        <v>6.1923000000000004</v>
      </c>
      <c r="F30" s="57">
        <v>45412</v>
      </c>
      <c r="G30" s="51">
        <f>'OC A CONTRATAR US$'!G30*'OC A CONTRATAR'!$J30</f>
        <v>0</v>
      </c>
      <c r="H30" s="51">
        <f>'OC A CONTRATAR US$'!H30*'OC A CONTRATAR'!$J30</f>
        <v>0</v>
      </c>
      <c r="I30" s="51">
        <f>'OC A CONTRATAR US$'!I30*'OC A CONTRATAR'!$J30</f>
        <v>0</v>
      </c>
      <c r="J30" s="119">
        <f>IF($J$2=0,Encargos!C35,$J$2)</f>
        <v>4.8413000000000004</v>
      </c>
      <c r="K30" s="57">
        <v>45412</v>
      </c>
      <c r="L30" s="51">
        <f>'OC A CONTRATAR US$'!L30*'OC A CONTRATAR'!$O30</f>
        <v>0</v>
      </c>
      <c r="M30" s="51">
        <f>'OC A CONTRATAR US$'!M30*'OC A CONTRATAR'!$O30</f>
        <v>0</v>
      </c>
      <c r="N30" s="51">
        <f>'OC A CONTRATAR US$'!N30*'OC A CONTRATAR'!$O30</f>
        <v>0</v>
      </c>
      <c r="O30" s="119">
        <f>IF($O$2=0,Encargos!C35,$O$2)</f>
        <v>4.8413000000000004</v>
      </c>
      <c r="P30" s="57">
        <v>45412</v>
      </c>
      <c r="Q30" s="51"/>
      <c r="R30" s="51"/>
      <c r="S30" s="51"/>
      <c r="T30" s="119">
        <f>IF($T$2=0,Encargos!M35,$T$2)</f>
        <v>0</v>
      </c>
      <c r="V30" s="57">
        <v>45412</v>
      </c>
      <c r="W30" s="51">
        <v>0</v>
      </c>
      <c r="X30" s="51">
        <v>0</v>
      </c>
      <c r="Y30" s="51">
        <f t="shared" si="2"/>
        <v>0</v>
      </c>
      <c r="Z30" s="119"/>
      <c r="AB30" s="72">
        <v>45412</v>
      </c>
      <c r="AC30" s="21">
        <f t="shared" si="0"/>
        <v>0</v>
      </c>
      <c r="AD30" s="21">
        <f t="shared" si="3"/>
        <v>0</v>
      </c>
      <c r="AE30" s="21">
        <f t="shared" si="3"/>
        <v>0</v>
      </c>
    </row>
    <row r="31" spans="1:31">
      <c r="A31" s="57">
        <v>45443</v>
      </c>
      <c r="B31" s="51">
        <f>'OC A CONTRATAR US$'!B31*'OC A CONTRATAR'!$E31</f>
        <v>0</v>
      </c>
      <c r="C31" s="51">
        <f>'OC A CONTRATAR US$'!C31*'OC A CONTRATAR'!$E31</f>
        <v>0</v>
      </c>
      <c r="D31" s="51">
        <f>'OC A CONTRATAR US$'!D31*'OC A CONTRATAR'!$E31</f>
        <v>0</v>
      </c>
      <c r="E31" s="119">
        <f>IF($E$2=0,Encargos!C36,$E$2)</f>
        <v>6.1923000000000004</v>
      </c>
      <c r="F31" s="57">
        <v>45443</v>
      </c>
      <c r="G31" s="51">
        <f>'OC A CONTRATAR US$'!G31*'OC A CONTRATAR'!$J31</f>
        <v>0</v>
      </c>
      <c r="H31" s="51">
        <f>'OC A CONTRATAR US$'!H31*'OC A CONTRATAR'!$J31</f>
        <v>0</v>
      </c>
      <c r="I31" s="51">
        <f>'OC A CONTRATAR US$'!I31*'OC A CONTRATAR'!$J31</f>
        <v>0</v>
      </c>
      <c r="J31" s="119">
        <f>IF($J$2=0,Encargos!C36,$J$2)</f>
        <v>4.8413000000000004</v>
      </c>
      <c r="K31" s="57">
        <v>45443</v>
      </c>
      <c r="L31" s="51">
        <f>'OC A CONTRATAR US$'!L31*'OC A CONTRATAR'!$O31</f>
        <v>0</v>
      </c>
      <c r="M31" s="51">
        <f>'OC A CONTRATAR US$'!M31*'OC A CONTRATAR'!$O31</f>
        <v>0</v>
      </c>
      <c r="N31" s="51">
        <f>'OC A CONTRATAR US$'!N31*'OC A CONTRATAR'!$O31</f>
        <v>0</v>
      </c>
      <c r="O31" s="119">
        <f>IF($O$2=0,Encargos!C36,$O$2)</f>
        <v>4.8413000000000004</v>
      </c>
      <c r="P31" s="57">
        <v>45443</v>
      </c>
      <c r="Q31" s="51"/>
      <c r="R31" s="51"/>
      <c r="S31" s="51"/>
      <c r="T31" s="119">
        <f>IF($T$2=0,Encargos!M36,$T$2)</f>
        <v>0</v>
      </c>
      <c r="V31" s="57">
        <v>45443</v>
      </c>
      <c r="W31" s="51">
        <v>0</v>
      </c>
      <c r="X31" s="51">
        <v>0</v>
      </c>
      <c r="Y31" s="51">
        <f t="shared" si="2"/>
        <v>0</v>
      </c>
      <c r="Z31" s="119"/>
      <c r="AB31" s="72">
        <v>45443</v>
      </c>
      <c r="AC31" s="21">
        <f t="shared" si="0"/>
        <v>0</v>
      </c>
      <c r="AD31" s="21">
        <f t="shared" si="3"/>
        <v>0</v>
      </c>
      <c r="AE31" s="21">
        <f t="shared" si="3"/>
        <v>0</v>
      </c>
    </row>
    <row r="32" spans="1:31">
      <c r="A32" s="57">
        <v>45473</v>
      </c>
      <c r="B32" s="51">
        <f>'OC A CONTRATAR US$'!B32*'OC A CONTRATAR'!$E32</f>
        <v>0</v>
      </c>
      <c r="C32" s="51">
        <f>'OC A CONTRATAR US$'!C32*'OC A CONTRATAR'!$E32</f>
        <v>0</v>
      </c>
      <c r="D32" s="51">
        <f>'OC A CONTRATAR US$'!D32*'OC A CONTRATAR'!$E32</f>
        <v>0</v>
      </c>
      <c r="E32" s="119">
        <f>IF($E$2=0,Encargos!C37,$E$2)</f>
        <v>6.1923000000000004</v>
      </c>
      <c r="F32" s="57">
        <v>45473</v>
      </c>
      <c r="G32" s="51">
        <f>'OC A CONTRATAR US$'!G32*'OC A CONTRATAR'!$J32</f>
        <v>0</v>
      </c>
      <c r="H32" s="51">
        <f>'OC A CONTRATAR US$'!H32*'OC A CONTRATAR'!$J32</f>
        <v>0</v>
      </c>
      <c r="I32" s="51">
        <f>'OC A CONTRATAR US$'!I32*'OC A CONTRATAR'!$J32</f>
        <v>0</v>
      </c>
      <c r="J32" s="119">
        <f>IF($J$2=0,Encargos!C37,$J$2)</f>
        <v>4.8413000000000004</v>
      </c>
      <c r="K32" s="57">
        <v>45473</v>
      </c>
      <c r="L32" s="51">
        <f>'OC A CONTRATAR US$'!L32*'OC A CONTRATAR'!$O32</f>
        <v>0</v>
      </c>
      <c r="M32" s="51">
        <f>'OC A CONTRATAR US$'!M32*'OC A CONTRATAR'!$O32</f>
        <v>0</v>
      </c>
      <c r="N32" s="51">
        <f>'OC A CONTRATAR US$'!N32*'OC A CONTRATAR'!$O32</f>
        <v>0</v>
      </c>
      <c r="O32" s="119">
        <f>IF($O$2=0,Encargos!C37,$O$2)</f>
        <v>4.8413000000000004</v>
      </c>
      <c r="P32" s="57">
        <v>45473</v>
      </c>
      <c r="Q32" s="51"/>
      <c r="R32" s="51"/>
      <c r="S32" s="51"/>
      <c r="T32" s="119">
        <f>IF($T$2=0,Encargos!M37,$T$2)</f>
        <v>0</v>
      </c>
      <c r="V32" s="57">
        <v>45473</v>
      </c>
      <c r="W32" s="51">
        <v>0</v>
      </c>
      <c r="X32" s="51">
        <v>0</v>
      </c>
      <c r="Y32" s="51">
        <f t="shared" si="2"/>
        <v>0</v>
      </c>
      <c r="Z32" s="119"/>
      <c r="AB32" s="72">
        <v>45473</v>
      </c>
      <c r="AC32" s="21">
        <f t="shared" si="0"/>
        <v>0</v>
      </c>
      <c r="AD32" s="21">
        <f t="shared" si="3"/>
        <v>0</v>
      </c>
      <c r="AE32" s="21">
        <f t="shared" si="3"/>
        <v>0</v>
      </c>
    </row>
    <row r="33" spans="1:31">
      <c r="A33" s="57">
        <v>45504</v>
      </c>
      <c r="B33" s="51">
        <f>'OC A CONTRATAR US$'!B33*'OC A CONTRATAR'!$E33</f>
        <v>0</v>
      </c>
      <c r="C33" s="51">
        <f>'OC A CONTRATAR US$'!C33*'OC A CONTRATAR'!$E33</f>
        <v>0</v>
      </c>
      <c r="D33" s="51">
        <f>'OC A CONTRATAR US$'!D33*'OC A CONTRATAR'!$E33</f>
        <v>0</v>
      </c>
      <c r="E33" s="119">
        <f>IF($E$2=0,Encargos!C38,$E$2)</f>
        <v>6.1923000000000004</v>
      </c>
      <c r="F33" s="57">
        <v>45504</v>
      </c>
      <c r="G33" s="51">
        <f>'OC A CONTRATAR US$'!G33*'OC A CONTRATAR'!$J33</f>
        <v>0</v>
      </c>
      <c r="H33" s="51">
        <f>'OC A CONTRATAR US$'!H33*'OC A CONTRATAR'!$J33</f>
        <v>0</v>
      </c>
      <c r="I33" s="51">
        <f>'OC A CONTRATAR US$'!I33*'OC A CONTRATAR'!$J33</f>
        <v>0</v>
      </c>
      <c r="J33" s="119">
        <f>IF($J$2=0,Encargos!C38,$J$2)</f>
        <v>4.8413000000000004</v>
      </c>
      <c r="K33" s="57">
        <v>45504</v>
      </c>
      <c r="L33" s="51">
        <f>'OC A CONTRATAR US$'!L33*'OC A CONTRATAR'!$O33</f>
        <v>0</v>
      </c>
      <c r="M33" s="51">
        <f>'OC A CONTRATAR US$'!M33*'OC A CONTRATAR'!$O33</f>
        <v>0</v>
      </c>
      <c r="N33" s="51">
        <f>'OC A CONTRATAR US$'!N33*'OC A CONTRATAR'!$O33</f>
        <v>0</v>
      </c>
      <c r="O33" s="119">
        <f>IF($O$2=0,Encargos!C38,$O$2)</f>
        <v>4.8413000000000004</v>
      </c>
      <c r="P33" s="57">
        <v>45504</v>
      </c>
      <c r="Q33" s="51"/>
      <c r="R33" s="51"/>
      <c r="S33" s="51"/>
      <c r="T33" s="119">
        <f>IF($T$2=0,Encargos!M38,$T$2)</f>
        <v>0</v>
      </c>
      <c r="V33" s="57">
        <v>45504</v>
      </c>
      <c r="W33" s="51">
        <v>0</v>
      </c>
      <c r="X33" s="51">
        <v>0</v>
      </c>
      <c r="Y33" s="51">
        <f t="shared" si="2"/>
        <v>0</v>
      </c>
      <c r="Z33" s="119"/>
      <c r="AB33" s="72">
        <v>45504</v>
      </c>
      <c r="AC33" s="21">
        <f t="shared" si="0"/>
        <v>0</v>
      </c>
      <c r="AD33" s="21">
        <f t="shared" si="3"/>
        <v>0</v>
      </c>
      <c r="AE33" s="21">
        <f t="shared" si="3"/>
        <v>0</v>
      </c>
    </row>
    <row r="34" spans="1:31">
      <c r="A34" s="57">
        <v>45535</v>
      </c>
      <c r="B34" s="51">
        <f>'OC A CONTRATAR US$'!B34*'OC A CONTRATAR'!$E34</f>
        <v>0</v>
      </c>
      <c r="C34" s="51">
        <f>'OC A CONTRATAR US$'!C34*'OC A CONTRATAR'!$E34</f>
        <v>0</v>
      </c>
      <c r="D34" s="51">
        <f>'OC A CONTRATAR US$'!D34*'OC A CONTRATAR'!$E34</f>
        <v>0</v>
      </c>
      <c r="E34" s="119">
        <f>IF($E$2=0,Encargos!C39,$E$2)</f>
        <v>6.1923000000000004</v>
      </c>
      <c r="F34" s="57">
        <v>45535</v>
      </c>
      <c r="G34" s="51">
        <f>'OC A CONTRATAR US$'!G34*'OC A CONTRATAR'!$J34</f>
        <v>0</v>
      </c>
      <c r="H34" s="51">
        <f>'OC A CONTRATAR US$'!H34*'OC A CONTRATAR'!$J34</f>
        <v>0</v>
      </c>
      <c r="I34" s="51">
        <f>'OC A CONTRATAR US$'!I34*'OC A CONTRATAR'!$J34</f>
        <v>0</v>
      </c>
      <c r="J34" s="119">
        <f>IF($J$2=0,Encargos!C39,$J$2)</f>
        <v>4.8413000000000004</v>
      </c>
      <c r="K34" s="57">
        <v>45535</v>
      </c>
      <c r="L34" s="51">
        <f>'OC A CONTRATAR US$'!L34*'OC A CONTRATAR'!$O34</f>
        <v>0</v>
      </c>
      <c r="M34" s="51">
        <f>'OC A CONTRATAR US$'!M34*'OC A CONTRATAR'!$O34</f>
        <v>0</v>
      </c>
      <c r="N34" s="51">
        <f>'OC A CONTRATAR US$'!N34*'OC A CONTRATAR'!$O34</f>
        <v>0</v>
      </c>
      <c r="O34" s="119">
        <f>IF($O$2=0,Encargos!C39,$O$2)</f>
        <v>4.8413000000000004</v>
      </c>
      <c r="P34" s="57">
        <v>45535</v>
      </c>
      <c r="Q34" s="51"/>
      <c r="R34" s="51"/>
      <c r="S34" s="51"/>
      <c r="T34" s="119">
        <f>IF($T$2=0,Encargos!M39,$T$2)</f>
        <v>0</v>
      </c>
      <c r="V34" s="57">
        <v>45535</v>
      </c>
      <c r="W34" s="51">
        <v>0</v>
      </c>
      <c r="X34" s="51">
        <v>0</v>
      </c>
      <c r="Y34" s="51">
        <f t="shared" si="2"/>
        <v>0</v>
      </c>
      <c r="Z34" s="119"/>
      <c r="AB34" s="72">
        <v>45535</v>
      </c>
      <c r="AC34" s="21">
        <f t="shared" si="0"/>
        <v>0</v>
      </c>
      <c r="AD34" s="21">
        <f t="shared" si="3"/>
        <v>0</v>
      </c>
      <c r="AE34" s="21">
        <f t="shared" si="3"/>
        <v>0</v>
      </c>
    </row>
    <row r="35" spans="1:31">
      <c r="A35" s="57">
        <v>45565</v>
      </c>
      <c r="B35" s="51">
        <f>'OC A CONTRATAR US$'!B35*'OC A CONTRATAR'!$E35</f>
        <v>0</v>
      </c>
      <c r="C35" s="51">
        <f>'OC A CONTRATAR US$'!C35*'OC A CONTRATAR'!$E35</f>
        <v>0</v>
      </c>
      <c r="D35" s="51">
        <f>'OC A CONTRATAR US$'!D35*'OC A CONTRATAR'!$E35</f>
        <v>0</v>
      </c>
      <c r="E35" s="119">
        <f>IF($E$2=0,Encargos!C40,$E$2)</f>
        <v>6.1923000000000004</v>
      </c>
      <c r="F35" s="57">
        <v>45565</v>
      </c>
      <c r="G35" s="51">
        <f>'OC A CONTRATAR US$'!G35*'OC A CONTRATAR'!$J35</f>
        <v>0</v>
      </c>
      <c r="H35" s="51">
        <f>'OC A CONTRATAR US$'!H35*'OC A CONTRATAR'!$J35</f>
        <v>0</v>
      </c>
      <c r="I35" s="51">
        <f>'OC A CONTRATAR US$'!I35*'OC A CONTRATAR'!$J35</f>
        <v>0</v>
      </c>
      <c r="J35" s="119">
        <f>IF($J$2=0,Encargos!C40,$J$2)</f>
        <v>4.8413000000000004</v>
      </c>
      <c r="K35" s="57">
        <v>45565</v>
      </c>
      <c r="L35" s="51">
        <f>'OC A CONTRATAR US$'!L35*'OC A CONTRATAR'!$O35</f>
        <v>0</v>
      </c>
      <c r="M35" s="51">
        <f>'OC A CONTRATAR US$'!M35*'OC A CONTRATAR'!$O35</f>
        <v>0</v>
      </c>
      <c r="N35" s="51">
        <f>'OC A CONTRATAR US$'!N35*'OC A CONTRATAR'!$O35</f>
        <v>0</v>
      </c>
      <c r="O35" s="119">
        <f>IF($O$2=0,Encargos!C40,$O$2)</f>
        <v>4.8413000000000004</v>
      </c>
      <c r="P35" s="57">
        <v>45565</v>
      </c>
      <c r="Q35" s="51"/>
      <c r="R35" s="51"/>
      <c r="S35" s="51"/>
      <c r="T35" s="119">
        <f>IF($T$2=0,Encargos!M40,$T$2)</f>
        <v>0</v>
      </c>
      <c r="V35" s="57">
        <v>45565</v>
      </c>
      <c r="W35" s="51">
        <v>0</v>
      </c>
      <c r="X35" s="51">
        <v>0</v>
      </c>
      <c r="Y35" s="51">
        <f t="shared" si="2"/>
        <v>0</v>
      </c>
      <c r="Z35" s="119"/>
      <c r="AB35" s="72">
        <v>45565</v>
      </c>
      <c r="AC35" s="21">
        <f t="shared" si="0"/>
        <v>0</v>
      </c>
      <c r="AD35" s="21">
        <f t="shared" si="3"/>
        <v>0</v>
      </c>
      <c r="AE35" s="21">
        <f t="shared" si="3"/>
        <v>0</v>
      </c>
    </row>
    <row r="36" spans="1:31">
      <c r="A36" s="57">
        <v>45596</v>
      </c>
      <c r="B36" s="51">
        <f>'OC A CONTRATAR US$'!B36*'OC A CONTRATAR'!$E36</f>
        <v>0</v>
      </c>
      <c r="C36" s="51">
        <f>'OC A CONTRATAR US$'!C36*'OC A CONTRATAR'!$E36</f>
        <v>0</v>
      </c>
      <c r="D36" s="51">
        <f>'OC A CONTRATAR US$'!D36*'OC A CONTRATAR'!$E36</f>
        <v>0</v>
      </c>
      <c r="E36" s="119">
        <f>IF($E$2=0,Encargos!C41,$E$2)</f>
        <v>6.1923000000000004</v>
      </c>
      <c r="F36" s="57">
        <v>45596</v>
      </c>
      <c r="G36" s="51">
        <f>'OC A CONTRATAR US$'!G36*'OC A CONTRATAR'!$J36</f>
        <v>0</v>
      </c>
      <c r="H36" s="51">
        <f>'OC A CONTRATAR US$'!H36*'OC A CONTRATAR'!$J36</f>
        <v>0</v>
      </c>
      <c r="I36" s="51">
        <f>'OC A CONTRATAR US$'!I36*'OC A CONTRATAR'!$J36</f>
        <v>0</v>
      </c>
      <c r="J36" s="119">
        <f>IF($J$2=0,Encargos!C41,$J$2)</f>
        <v>4.8413000000000004</v>
      </c>
      <c r="K36" s="57">
        <v>45596</v>
      </c>
      <c r="L36" s="51">
        <f>'OC A CONTRATAR US$'!L36*'OC A CONTRATAR'!$O36</f>
        <v>0</v>
      </c>
      <c r="M36" s="51">
        <f>'OC A CONTRATAR US$'!M36*'OC A CONTRATAR'!$O36</f>
        <v>0</v>
      </c>
      <c r="N36" s="51">
        <f>'OC A CONTRATAR US$'!N36*'OC A CONTRATAR'!$O36</f>
        <v>0</v>
      </c>
      <c r="O36" s="119">
        <f>IF($O$2=0,Encargos!C41,$O$2)</f>
        <v>4.8413000000000004</v>
      </c>
      <c r="P36" s="57">
        <v>45596</v>
      </c>
      <c r="Q36" s="51"/>
      <c r="R36" s="51"/>
      <c r="S36" s="51"/>
      <c r="T36" s="119">
        <f>IF($T$2=0,Encargos!M41,$T$2)</f>
        <v>0</v>
      </c>
      <c r="V36" s="57">
        <v>45596</v>
      </c>
      <c r="W36" s="51">
        <v>0</v>
      </c>
      <c r="X36" s="51">
        <v>0</v>
      </c>
      <c r="Y36" s="51">
        <f t="shared" si="2"/>
        <v>0</v>
      </c>
      <c r="Z36" s="119"/>
      <c r="AB36" s="72">
        <v>45596</v>
      </c>
      <c r="AC36" s="21">
        <f t="shared" si="0"/>
        <v>0</v>
      </c>
      <c r="AD36" s="21">
        <f t="shared" si="3"/>
        <v>0</v>
      </c>
      <c r="AE36" s="21">
        <f t="shared" si="3"/>
        <v>0</v>
      </c>
    </row>
    <row r="37" spans="1:31">
      <c r="A37" s="57">
        <v>45626</v>
      </c>
      <c r="B37" s="51">
        <f>'OC A CONTRATAR US$'!B37*'OC A CONTRATAR'!$E37</f>
        <v>0</v>
      </c>
      <c r="C37" s="51">
        <f>'OC A CONTRATAR US$'!C37*'OC A CONTRATAR'!$E37</f>
        <v>0</v>
      </c>
      <c r="D37" s="51">
        <f>'OC A CONTRATAR US$'!D37*'OC A CONTRATAR'!$E37</f>
        <v>0</v>
      </c>
      <c r="E37" s="119">
        <f>IF($E$2=0,Encargos!C42,$E$2)</f>
        <v>6.1923000000000004</v>
      </c>
      <c r="F37" s="57">
        <v>45626</v>
      </c>
      <c r="G37" s="51">
        <f>'OC A CONTRATAR US$'!G37*'OC A CONTRATAR'!$J37</f>
        <v>0</v>
      </c>
      <c r="H37" s="51">
        <f>'OC A CONTRATAR US$'!H37*'OC A CONTRATAR'!$J37</f>
        <v>0</v>
      </c>
      <c r="I37" s="51">
        <f>'OC A CONTRATAR US$'!I37*'OC A CONTRATAR'!$J37</f>
        <v>0</v>
      </c>
      <c r="J37" s="119">
        <f>IF($J$2=0,Encargos!C42,$J$2)</f>
        <v>4.8413000000000004</v>
      </c>
      <c r="K37" s="57">
        <v>45626</v>
      </c>
      <c r="L37" s="51">
        <f>'OC A CONTRATAR US$'!L37*'OC A CONTRATAR'!$O37</f>
        <v>0</v>
      </c>
      <c r="M37" s="51">
        <f>'OC A CONTRATAR US$'!M37*'OC A CONTRATAR'!$O37</f>
        <v>0</v>
      </c>
      <c r="N37" s="51">
        <f>'OC A CONTRATAR US$'!N37*'OC A CONTRATAR'!$O37</f>
        <v>0</v>
      </c>
      <c r="O37" s="119">
        <f>IF($O$2=0,Encargos!C42,$O$2)</f>
        <v>4.8413000000000004</v>
      </c>
      <c r="P37" s="57">
        <v>45626</v>
      </c>
      <c r="Q37" s="51"/>
      <c r="R37" s="51"/>
      <c r="S37" s="51"/>
      <c r="T37" s="119">
        <f>IF($T$2=0,Encargos!M42,$T$2)</f>
        <v>0</v>
      </c>
      <c r="V37" s="57">
        <v>45626</v>
      </c>
      <c r="W37" s="51">
        <v>0</v>
      </c>
      <c r="X37" s="51">
        <v>0</v>
      </c>
      <c r="Y37" s="51">
        <f t="shared" si="2"/>
        <v>0</v>
      </c>
      <c r="Z37" s="119"/>
      <c r="AB37" s="72">
        <v>45626</v>
      </c>
      <c r="AC37" s="21">
        <f t="shared" si="0"/>
        <v>0</v>
      </c>
      <c r="AD37" s="21">
        <f t="shared" si="3"/>
        <v>0</v>
      </c>
      <c r="AE37" s="21">
        <f t="shared" si="3"/>
        <v>0</v>
      </c>
    </row>
    <row r="38" spans="1:31">
      <c r="A38" s="57">
        <v>45657</v>
      </c>
      <c r="B38" s="51">
        <f>'OC A CONTRATAR US$'!B38*'OC A CONTRATAR'!$E38</f>
        <v>0</v>
      </c>
      <c r="C38" s="51">
        <f>'OC A CONTRATAR US$'!C38*'OC A CONTRATAR'!$E38</f>
        <v>0</v>
      </c>
      <c r="D38" s="51">
        <f>'OC A CONTRATAR US$'!D38*'OC A CONTRATAR'!$E38</f>
        <v>0</v>
      </c>
      <c r="E38" s="119">
        <f>IF($E$2=0,Encargos!C43,$E$2)</f>
        <v>6.1923000000000004</v>
      </c>
      <c r="F38" s="57">
        <v>45657</v>
      </c>
      <c r="G38" s="51">
        <f>'OC A CONTRATAR US$'!G38*'OC A CONTRATAR'!$J38</f>
        <v>0</v>
      </c>
      <c r="H38" s="51">
        <f>'OC A CONTRATAR US$'!H38*'OC A CONTRATAR'!$J38</f>
        <v>0</v>
      </c>
      <c r="I38" s="51">
        <f>'OC A CONTRATAR US$'!I38*'OC A CONTRATAR'!$J38</f>
        <v>0</v>
      </c>
      <c r="J38" s="119">
        <f>IF($J$2=0,Encargos!C43,$J$2)</f>
        <v>4.8413000000000004</v>
      </c>
      <c r="K38" s="57">
        <v>45657</v>
      </c>
      <c r="L38" s="51">
        <f>'OC A CONTRATAR US$'!L38*'OC A CONTRATAR'!$O38</f>
        <v>0</v>
      </c>
      <c r="M38" s="51">
        <f>'OC A CONTRATAR US$'!M38*'OC A CONTRATAR'!$O38</f>
        <v>0</v>
      </c>
      <c r="N38" s="51">
        <f>'OC A CONTRATAR US$'!N38*'OC A CONTRATAR'!$O38</f>
        <v>0</v>
      </c>
      <c r="O38" s="119">
        <f>IF($O$2=0,Encargos!C43,$O$2)</f>
        <v>4.8413000000000004</v>
      </c>
      <c r="P38" s="57">
        <v>45657</v>
      </c>
      <c r="Q38" s="51"/>
      <c r="R38" s="51"/>
      <c r="S38" s="51"/>
      <c r="T38" s="119">
        <f>IF($T$2=0,Encargos!M43,$T$2)</f>
        <v>0</v>
      </c>
      <c r="V38" s="57">
        <v>45657</v>
      </c>
      <c r="W38" s="51">
        <v>0</v>
      </c>
      <c r="X38" s="51">
        <v>0</v>
      </c>
      <c r="Y38" s="51">
        <f t="shared" si="2"/>
        <v>0</v>
      </c>
      <c r="Z38" s="119"/>
      <c r="AB38" s="72">
        <v>45657</v>
      </c>
      <c r="AC38" s="21">
        <f t="shared" si="0"/>
        <v>0</v>
      </c>
      <c r="AD38" s="21">
        <f t="shared" si="3"/>
        <v>0</v>
      </c>
      <c r="AE38" s="21">
        <f t="shared" si="3"/>
        <v>0</v>
      </c>
    </row>
    <row r="39" spans="1:31">
      <c r="A39" s="57">
        <v>45688</v>
      </c>
      <c r="B39" s="51">
        <f>'OC A CONTRATAR US$'!B39*'OC A CONTRATAR'!$E39</f>
        <v>0</v>
      </c>
      <c r="C39" s="51">
        <f>'OC A CONTRATAR US$'!C39*'OC A CONTRATAR'!$E39</f>
        <v>0</v>
      </c>
      <c r="D39" s="51">
        <f>'OC A CONTRATAR US$'!D39*'OC A CONTRATAR'!$E39</f>
        <v>0</v>
      </c>
      <c r="E39" s="119">
        <f>IF($E$2=0,Encargos!C44,$E$2)</f>
        <v>6.1923000000000004</v>
      </c>
      <c r="F39" s="57">
        <v>45688</v>
      </c>
      <c r="G39" s="51">
        <f>'OC A CONTRATAR US$'!G39*'OC A CONTRATAR'!$J39</f>
        <v>0</v>
      </c>
      <c r="H39" s="51">
        <f>'OC A CONTRATAR US$'!H39*'OC A CONTRATAR'!$J39</f>
        <v>0</v>
      </c>
      <c r="I39" s="51">
        <f>'OC A CONTRATAR US$'!I39*'OC A CONTRATAR'!$J39</f>
        <v>0</v>
      </c>
      <c r="J39" s="119">
        <f>IF($J$2=0,Encargos!C44,$J$2)</f>
        <v>4.8413000000000004</v>
      </c>
      <c r="K39" s="57">
        <v>45688</v>
      </c>
      <c r="L39" s="51">
        <f>'OC A CONTRATAR US$'!L39*'OC A CONTRATAR'!$O39</f>
        <v>0</v>
      </c>
      <c r="M39" s="51">
        <f>'OC A CONTRATAR US$'!M39*'OC A CONTRATAR'!$O39</f>
        <v>0</v>
      </c>
      <c r="N39" s="51">
        <f>'OC A CONTRATAR US$'!N39*'OC A CONTRATAR'!$O39</f>
        <v>0</v>
      </c>
      <c r="O39" s="119">
        <f>IF($O$2=0,Encargos!C44,$O$2)</f>
        <v>4.8413000000000004</v>
      </c>
      <c r="P39" s="57">
        <v>45688</v>
      </c>
      <c r="Q39" s="51"/>
      <c r="R39" s="51"/>
      <c r="S39" s="51"/>
      <c r="T39" s="119">
        <f>IF($T$2=0,Encargos!M44,$T$2)</f>
        <v>0</v>
      </c>
      <c r="V39" s="57">
        <v>45688</v>
      </c>
      <c r="W39" s="51">
        <v>0</v>
      </c>
      <c r="X39" s="51">
        <v>0</v>
      </c>
      <c r="Y39" s="51">
        <f t="shared" si="2"/>
        <v>0</v>
      </c>
      <c r="Z39" s="119"/>
      <c r="AB39" s="72">
        <v>45688</v>
      </c>
      <c r="AC39" s="21">
        <f t="shared" si="0"/>
        <v>0</v>
      </c>
      <c r="AD39" s="21">
        <f t="shared" si="3"/>
        <v>0</v>
      </c>
      <c r="AE39" s="21">
        <f t="shared" si="3"/>
        <v>0</v>
      </c>
    </row>
    <row r="40" spans="1:31">
      <c r="A40" s="57">
        <v>45716</v>
      </c>
      <c r="B40" s="51">
        <f>'OC A CONTRATAR US$'!B40*'OC A CONTRATAR'!$E40</f>
        <v>0</v>
      </c>
      <c r="C40" s="51">
        <f>'OC A CONTRATAR US$'!C40*'OC A CONTRATAR'!$E40</f>
        <v>0</v>
      </c>
      <c r="D40" s="51">
        <f>'OC A CONTRATAR US$'!D40*'OC A CONTRATAR'!$E40</f>
        <v>0</v>
      </c>
      <c r="E40" s="119">
        <f>IF($E$2=0,Encargos!C45,$E$2)</f>
        <v>6.1923000000000004</v>
      </c>
      <c r="F40" s="57">
        <v>45716</v>
      </c>
      <c r="G40" s="51">
        <f>'OC A CONTRATAR US$'!G40*'OC A CONTRATAR'!$J40</f>
        <v>0</v>
      </c>
      <c r="H40" s="51">
        <f>'OC A CONTRATAR US$'!H40*'OC A CONTRATAR'!$J40</f>
        <v>0</v>
      </c>
      <c r="I40" s="51">
        <f>'OC A CONTRATAR US$'!I40*'OC A CONTRATAR'!$J40</f>
        <v>0</v>
      </c>
      <c r="J40" s="119">
        <f>IF($J$2=0,Encargos!C45,$J$2)</f>
        <v>4.8413000000000004</v>
      </c>
      <c r="K40" s="57">
        <v>45716</v>
      </c>
      <c r="L40" s="51">
        <f>'OC A CONTRATAR US$'!L40*'OC A CONTRATAR'!$O40</f>
        <v>0</v>
      </c>
      <c r="M40" s="51">
        <f>'OC A CONTRATAR US$'!M40*'OC A CONTRATAR'!$O40</f>
        <v>0</v>
      </c>
      <c r="N40" s="51">
        <f>'OC A CONTRATAR US$'!N40*'OC A CONTRATAR'!$O40</f>
        <v>0</v>
      </c>
      <c r="O40" s="119">
        <f>IF($O$2=0,Encargos!C45,$O$2)</f>
        <v>4.8413000000000004</v>
      </c>
      <c r="P40" s="57">
        <v>45716</v>
      </c>
      <c r="Q40" s="51"/>
      <c r="R40" s="51"/>
      <c r="S40" s="51"/>
      <c r="T40" s="119">
        <f>IF($T$2=0,Encargos!M45,$T$2)</f>
        <v>0</v>
      </c>
      <c r="V40" s="57">
        <v>45716</v>
      </c>
      <c r="W40" s="51">
        <v>0</v>
      </c>
      <c r="X40" s="51">
        <v>0</v>
      </c>
      <c r="Y40" s="51">
        <f t="shared" si="2"/>
        <v>0</v>
      </c>
      <c r="Z40" s="119"/>
      <c r="AB40" s="72">
        <v>45716</v>
      </c>
      <c r="AC40" s="21">
        <f t="shared" si="0"/>
        <v>0</v>
      </c>
      <c r="AD40" s="21">
        <f t="shared" si="3"/>
        <v>0</v>
      </c>
      <c r="AE40" s="21">
        <f t="shared" si="3"/>
        <v>0</v>
      </c>
    </row>
    <row r="41" spans="1:31">
      <c r="A41" s="57">
        <v>45747</v>
      </c>
      <c r="B41" s="51">
        <f>'OC A CONTRATAR US$'!B41*'OC A CONTRATAR'!$E41</f>
        <v>0</v>
      </c>
      <c r="C41" s="51">
        <f>'OC A CONTRATAR US$'!C41*'OC A CONTRATAR'!$E41</f>
        <v>0</v>
      </c>
      <c r="D41" s="51">
        <f>'OC A CONTRATAR US$'!D41*'OC A CONTRATAR'!$E41</f>
        <v>0</v>
      </c>
      <c r="E41" s="119">
        <f>IF($E$2=0,Encargos!C46,$E$2)</f>
        <v>6.1923000000000004</v>
      </c>
      <c r="F41" s="57">
        <v>45747</v>
      </c>
      <c r="G41" s="51">
        <f>'OC A CONTRATAR US$'!G41*'OC A CONTRATAR'!$J41</f>
        <v>0</v>
      </c>
      <c r="H41" s="51">
        <f>'OC A CONTRATAR US$'!H41*'OC A CONTRATAR'!$J41</f>
        <v>0</v>
      </c>
      <c r="I41" s="51">
        <f>'OC A CONTRATAR US$'!I41*'OC A CONTRATAR'!$J41</f>
        <v>0</v>
      </c>
      <c r="J41" s="119">
        <f>IF($J$2=0,Encargos!C46,$J$2)</f>
        <v>4.8413000000000004</v>
      </c>
      <c r="K41" s="57">
        <v>45747</v>
      </c>
      <c r="L41" s="51">
        <f>'OC A CONTRATAR US$'!L41*'OC A CONTRATAR'!$O41</f>
        <v>0</v>
      </c>
      <c r="M41" s="51">
        <f>'OC A CONTRATAR US$'!M41*'OC A CONTRATAR'!$O41</f>
        <v>0</v>
      </c>
      <c r="N41" s="51">
        <f>'OC A CONTRATAR US$'!N41*'OC A CONTRATAR'!$O41</f>
        <v>0</v>
      </c>
      <c r="O41" s="119">
        <f>IF($O$2=0,Encargos!C46,$O$2)</f>
        <v>4.8413000000000004</v>
      </c>
      <c r="P41" s="57">
        <v>45747</v>
      </c>
      <c r="Q41" s="51"/>
      <c r="R41" s="51"/>
      <c r="S41" s="51"/>
      <c r="T41" s="119">
        <f>IF($T$2=0,Encargos!M46,$T$2)</f>
        <v>0</v>
      </c>
      <c r="V41" s="57">
        <v>45747</v>
      </c>
      <c r="W41" s="51">
        <v>0</v>
      </c>
      <c r="X41" s="51">
        <v>0</v>
      </c>
      <c r="Y41" s="51">
        <f t="shared" si="2"/>
        <v>0</v>
      </c>
      <c r="Z41" s="119"/>
      <c r="AB41" s="72">
        <v>45747</v>
      </c>
      <c r="AC41" s="21">
        <f t="shared" si="0"/>
        <v>0</v>
      </c>
      <c r="AD41" s="21">
        <f t="shared" si="3"/>
        <v>0</v>
      </c>
      <c r="AE41" s="21">
        <f t="shared" si="3"/>
        <v>0</v>
      </c>
    </row>
    <row r="42" spans="1:31">
      <c r="A42" s="57">
        <v>45777</v>
      </c>
      <c r="B42" s="51">
        <f>'OC A CONTRATAR US$'!B42*'OC A CONTRATAR'!$E42</f>
        <v>0</v>
      </c>
      <c r="C42" s="51">
        <f>'OC A CONTRATAR US$'!C42*'OC A CONTRATAR'!$E42</f>
        <v>0</v>
      </c>
      <c r="D42" s="51">
        <f>'OC A CONTRATAR US$'!D42*'OC A CONTRATAR'!$E42</f>
        <v>0</v>
      </c>
      <c r="E42" s="119">
        <f>IF($E$2=0,Encargos!C47,$E$2)</f>
        <v>6.1923000000000004</v>
      </c>
      <c r="F42" s="57">
        <v>45777</v>
      </c>
      <c r="G42" s="51">
        <f>'OC A CONTRATAR US$'!G42*'OC A CONTRATAR'!$J42</f>
        <v>0</v>
      </c>
      <c r="H42" s="51">
        <f>'OC A CONTRATAR US$'!H42*'OC A CONTRATAR'!$J42</f>
        <v>0</v>
      </c>
      <c r="I42" s="51">
        <f>'OC A CONTRATAR US$'!I42*'OC A CONTRATAR'!$J42</f>
        <v>0</v>
      </c>
      <c r="J42" s="119">
        <f>IF($J$2=0,Encargos!C47,$J$2)</f>
        <v>4.8413000000000004</v>
      </c>
      <c r="K42" s="57">
        <v>45777</v>
      </c>
      <c r="L42" s="51">
        <f>'OC A CONTRATAR US$'!L42*'OC A CONTRATAR'!$O42</f>
        <v>0</v>
      </c>
      <c r="M42" s="51">
        <f>'OC A CONTRATAR US$'!M42*'OC A CONTRATAR'!$O42</f>
        <v>0</v>
      </c>
      <c r="N42" s="51">
        <f>'OC A CONTRATAR US$'!N42*'OC A CONTRATAR'!$O42</f>
        <v>0</v>
      </c>
      <c r="O42" s="119">
        <f>IF($O$2=0,Encargos!C47,$O$2)</f>
        <v>4.8413000000000004</v>
      </c>
      <c r="P42" s="57">
        <v>45777</v>
      </c>
      <c r="Q42" s="51"/>
      <c r="R42" s="51"/>
      <c r="S42" s="51"/>
      <c r="T42" s="119">
        <f>IF($T$2=0,Encargos!M47,$T$2)</f>
        <v>0</v>
      </c>
      <c r="V42" s="57">
        <v>45777</v>
      </c>
      <c r="W42" s="51">
        <v>0</v>
      </c>
      <c r="X42" s="51">
        <v>0</v>
      </c>
      <c r="Y42" s="51">
        <f t="shared" si="2"/>
        <v>0</v>
      </c>
      <c r="Z42" s="119"/>
      <c r="AB42" s="72">
        <v>45777</v>
      </c>
      <c r="AC42" s="21">
        <f t="shared" si="0"/>
        <v>0</v>
      </c>
      <c r="AD42" s="21">
        <f t="shared" si="3"/>
        <v>0</v>
      </c>
      <c r="AE42" s="21">
        <f t="shared" si="3"/>
        <v>0</v>
      </c>
    </row>
    <row r="43" spans="1:31">
      <c r="A43" s="57">
        <v>45808</v>
      </c>
      <c r="B43" s="51">
        <f>'OC A CONTRATAR US$'!B43*'OC A CONTRATAR'!$E43</f>
        <v>0</v>
      </c>
      <c r="C43" s="51">
        <f>'OC A CONTRATAR US$'!C43*'OC A CONTRATAR'!$E43</f>
        <v>0</v>
      </c>
      <c r="D43" s="51">
        <f>'OC A CONTRATAR US$'!D43*'OC A CONTRATAR'!$E43</f>
        <v>0</v>
      </c>
      <c r="E43" s="119">
        <f>IF($E$2=0,Encargos!C48,$E$2)</f>
        <v>6.1923000000000004</v>
      </c>
      <c r="F43" s="57">
        <v>45808</v>
      </c>
      <c r="G43" s="51">
        <f>'OC A CONTRATAR US$'!G43*'OC A CONTRATAR'!$J43</f>
        <v>0</v>
      </c>
      <c r="H43" s="51">
        <f>'OC A CONTRATAR US$'!H43*'OC A CONTRATAR'!$J43</f>
        <v>0</v>
      </c>
      <c r="I43" s="51">
        <f>'OC A CONTRATAR US$'!I43*'OC A CONTRATAR'!$J43</f>
        <v>0</v>
      </c>
      <c r="J43" s="119">
        <f>IF($J$2=0,Encargos!C48,$J$2)</f>
        <v>4.8413000000000004</v>
      </c>
      <c r="K43" s="57">
        <v>45808</v>
      </c>
      <c r="L43" s="51">
        <f>'OC A CONTRATAR US$'!L43*'OC A CONTRATAR'!$O43</f>
        <v>0</v>
      </c>
      <c r="M43" s="51">
        <f>'OC A CONTRATAR US$'!M43*'OC A CONTRATAR'!$O43</f>
        <v>0</v>
      </c>
      <c r="N43" s="51">
        <f>'OC A CONTRATAR US$'!N43*'OC A CONTRATAR'!$O43</f>
        <v>0</v>
      </c>
      <c r="O43" s="119">
        <f>IF($O$2=0,Encargos!C48,$O$2)</f>
        <v>4.8413000000000004</v>
      </c>
      <c r="P43" s="57">
        <v>45808</v>
      </c>
      <c r="Q43" s="51"/>
      <c r="R43" s="51"/>
      <c r="S43" s="51"/>
      <c r="T43" s="119">
        <f>IF($T$2=0,Encargos!M48,$T$2)</f>
        <v>0</v>
      </c>
      <c r="V43" s="57">
        <v>45808</v>
      </c>
      <c r="W43" s="51">
        <v>0</v>
      </c>
      <c r="X43" s="51">
        <v>0</v>
      </c>
      <c r="Y43" s="51">
        <f t="shared" si="2"/>
        <v>0</v>
      </c>
      <c r="Z43" s="119"/>
      <c r="AB43" s="72">
        <v>45808</v>
      </c>
      <c r="AC43" s="21">
        <f t="shared" si="0"/>
        <v>0</v>
      </c>
      <c r="AD43" s="21">
        <f t="shared" ref="AD43:AE62" si="4">SUMIF($A$2:$Z$2,AD$2,$A43:$Z43)</f>
        <v>0</v>
      </c>
      <c r="AE43" s="21">
        <f t="shared" si="4"/>
        <v>0</v>
      </c>
    </row>
    <row r="44" spans="1:31">
      <c r="A44" s="57">
        <v>45838</v>
      </c>
      <c r="B44" s="51">
        <f>'OC A CONTRATAR US$'!B44*'OC A CONTRATAR'!$E44</f>
        <v>0</v>
      </c>
      <c r="C44" s="51">
        <f>'OC A CONTRATAR US$'!C44*'OC A CONTRATAR'!$E44</f>
        <v>0</v>
      </c>
      <c r="D44" s="51">
        <f>'OC A CONTRATAR US$'!D44*'OC A CONTRATAR'!$E44</f>
        <v>0</v>
      </c>
      <c r="E44" s="119">
        <f>IF($E$2=0,Encargos!C49,$E$2)</f>
        <v>6.1923000000000004</v>
      </c>
      <c r="F44" s="57">
        <v>45838</v>
      </c>
      <c r="G44" s="51">
        <f>'OC A CONTRATAR US$'!G44*'OC A CONTRATAR'!$J44</f>
        <v>0</v>
      </c>
      <c r="H44" s="51">
        <f>'OC A CONTRATAR US$'!H44*'OC A CONTRATAR'!$J44</f>
        <v>0</v>
      </c>
      <c r="I44" s="51">
        <f>'OC A CONTRATAR US$'!I44*'OC A CONTRATAR'!$J44</f>
        <v>0</v>
      </c>
      <c r="J44" s="119">
        <f>IF($J$2=0,Encargos!C49,$J$2)</f>
        <v>4.8413000000000004</v>
      </c>
      <c r="K44" s="57">
        <v>45838</v>
      </c>
      <c r="L44" s="51">
        <f>'OC A CONTRATAR US$'!L44*'OC A CONTRATAR'!$O44</f>
        <v>0</v>
      </c>
      <c r="M44" s="51">
        <f>'OC A CONTRATAR US$'!M44*'OC A CONTRATAR'!$O44</f>
        <v>6147913.7299909899</v>
      </c>
      <c r="N44" s="51">
        <f>'OC A CONTRATAR US$'!N44*'OC A CONTRATAR'!$O44</f>
        <v>6147913.7299909899</v>
      </c>
      <c r="O44" s="119">
        <f>IF($O$2=0,Encargos!C49,$O$2)</f>
        <v>4.8413000000000004</v>
      </c>
      <c r="P44" s="57">
        <v>45838</v>
      </c>
      <c r="Q44" s="51"/>
      <c r="R44" s="51"/>
      <c r="S44" s="51"/>
      <c r="T44" s="119">
        <f>IF($T$2=0,Encargos!M49,$T$2)</f>
        <v>0</v>
      </c>
      <c r="V44" s="57">
        <v>45838</v>
      </c>
      <c r="W44" s="51">
        <v>0</v>
      </c>
      <c r="X44" s="51">
        <v>0</v>
      </c>
      <c r="Y44" s="51">
        <f t="shared" si="2"/>
        <v>0</v>
      </c>
      <c r="Z44" s="119"/>
      <c r="AB44" s="72">
        <v>45838</v>
      </c>
      <c r="AC44" s="21">
        <f t="shared" si="0"/>
        <v>0</v>
      </c>
      <c r="AD44" s="21">
        <f t="shared" si="4"/>
        <v>6147913.7299909899</v>
      </c>
      <c r="AE44" s="21">
        <f t="shared" si="4"/>
        <v>6147913.7299909899</v>
      </c>
    </row>
    <row r="45" spans="1:31">
      <c r="A45" s="57">
        <v>45869</v>
      </c>
      <c r="B45" s="51">
        <f>'OC A CONTRATAR US$'!B45*'OC A CONTRATAR'!$E45</f>
        <v>0</v>
      </c>
      <c r="C45" s="51">
        <f>'OC A CONTRATAR US$'!C45*'OC A CONTRATAR'!$E45</f>
        <v>0</v>
      </c>
      <c r="D45" s="51">
        <f>'OC A CONTRATAR US$'!D45*'OC A CONTRATAR'!$E45</f>
        <v>0</v>
      </c>
      <c r="E45" s="119">
        <f>IF($E$2=0,Encargos!C50,$E$2)</f>
        <v>6.1923000000000004</v>
      </c>
      <c r="F45" s="57">
        <v>45869</v>
      </c>
      <c r="G45" s="51">
        <f>'OC A CONTRATAR US$'!G45*'OC A CONTRATAR'!$J45</f>
        <v>0</v>
      </c>
      <c r="H45" s="51">
        <f>'OC A CONTRATAR US$'!H45*'OC A CONTRATAR'!$J45</f>
        <v>0</v>
      </c>
      <c r="I45" s="51">
        <f>'OC A CONTRATAR US$'!I45*'OC A CONTRATAR'!$J45</f>
        <v>0</v>
      </c>
      <c r="J45" s="119">
        <f>IF($J$2=0,Encargos!C50,$J$2)</f>
        <v>4.8413000000000004</v>
      </c>
      <c r="K45" s="57">
        <v>45869</v>
      </c>
      <c r="L45" s="51">
        <f>'OC A CONTRATAR US$'!L45*'OC A CONTRATAR'!$O45</f>
        <v>0</v>
      </c>
      <c r="M45" s="51">
        <f>'OC A CONTRATAR US$'!M45*'OC A CONTRATAR'!$O45</f>
        <v>0</v>
      </c>
      <c r="N45" s="51">
        <f>'OC A CONTRATAR US$'!N45*'OC A CONTRATAR'!$O45</f>
        <v>0</v>
      </c>
      <c r="O45" s="119">
        <f>IF($O$2=0,Encargos!C50,$O$2)</f>
        <v>4.8413000000000004</v>
      </c>
      <c r="P45" s="57">
        <v>45869</v>
      </c>
      <c r="Q45" s="51"/>
      <c r="R45" s="51"/>
      <c r="S45" s="51"/>
      <c r="T45" s="119">
        <f>IF($T$2=0,Encargos!M50,$T$2)</f>
        <v>0</v>
      </c>
      <c r="V45" s="57">
        <v>45869</v>
      </c>
      <c r="W45" s="51">
        <v>0</v>
      </c>
      <c r="X45" s="51">
        <v>0</v>
      </c>
      <c r="Y45" s="51">
        <f t="shared" si="2"/>
        <v>0</v>
      </c>
      <c r="Z45" s="119"/>
      <c r="AB45" s="72">
        <v>45869</v>
      </c>
      <c r="AC45" s="21">
        <f t="shared" si="0"/>
        <v>0</v>
      </c>
      <c r="AD45" s="21">
        <f t="shared" si="4"/>
        <v>0</v>
      </c>
      <c r="AE45" s="21">
        <f t="shared" si="4"/>
        <v>0</v>
      </c>
    </row>
    <row r="46" spans="1:31">
      <c r="A46" s="57">
        <v>45900</v>
      </c>
      <c r="B46" s="51">
        <f>'OC A CONTRATAR US$'!B46*'OC A CONTRATAR'!$E46</f>
        <v>0</v>
      </c>
      <c r="C46" s="51">
        <f>'OC A CONTRATAR US$'!C46*'OC A CONTRATAR'!$E46</f>
        <v>0</v>
      </c>
      <c r="D46" s="51">
        <f>'OC A CONTRATAR US$'!D46*'OC A CONTRATAR'!$E46</f>
        <v>0</v>
      </c>
      <c r="E46" s="119">
        <f>IF($E$2=0,Encargos!C51,$E$2)</f>
        <v>6.1923000000000004</v>
      </c>
      <c r="F46" s="57">
        <v>45900</v>
      </c>
      <c r="G46" s="51">
        <f>'OC A CONTRATAR US$'!G46*'OC A CONTRATAR'!$J46</f>
        <v>0</v>
      </c>
      <c r="H46" s="51">
        <f>'OC A CONTRATAR US$'!H46*'OC A CONTRATAR'!$J46</f>
        <v>0</v>
      </c>
      <c r="I46" s="51">
        <f>'OC A CONTRATAR US$'!I46*'OC A CONTRATAR'!$J46</f>
        <v>0</v>
      </c>
      <c r="J46" s="119">
        <f>IF($J$2=0,Encargos!C51,$J$2)</f>
        <v>4.8413000000000004</v>
      </c>
      <c r="K46" s="57">
        <v>45900</v>
      </c>
      <c r="L46" s="51">
        <f>'OC A CONTRATAR US$'!L46*'OC A CONTRATAR'!$O46</f>
        <v>0</v>
      </c>
      <c r="M46" s="51">
        <f>'OC A CONTRATAR US$'!M46*'OC A CONTRATAR'!$O46</f>
        <v>0</v>
      </c>
      <c r="N46" s="51">
        <f>'OC A CONTRATAR US$'!N46*'OC A CONTRATAR'!$O46</f>
        <v>0</v>
      </c>
      <c r="O46" s="119">
        <f>IF($O$2=0,Encargos!C51,$O$2)</f>
        <v>4.8413000000000004</v>
      </c>
      <c r="P46" s="57">
        <v>45900</v>
      </c>
      <c r="Q46" s="51"/>
      <c r="R46" s="51"/>
      <c r="S46" s="51"/>
      <c r="T46" s="119">
        <f>IF($T$2=0,Encargos!M51,$T$2)</f>
        <v>0</v>
      </c>
      <c r="V46" s="57">
        <v>45900</v>
      </c>
      <c r="W46" s="51">
        <v>0</v>
      </c>
      <c r="X46" s="51">
        <v>0</v>
      </c>
      <c r="Y46" s="51">
        <f t="shared" si="2"/>
        <v>0</v>
      </c>
      <c r="Z46" s="119"/>
      <c r="AB46" s="72">
        <v>45900</v>
      </c>
      <c r="AC46" s="21">
        <f t="shared" si="0"/>
        <v>0</v>
      </c>
      <c r="AD46" s="21">
        <f t="shared" si="4"/>
        <v>0</v>
      </c>
      <c r="AE46" s="21">
        <f t="shared" si="4"/>
        <v>0</v>
      </c>
    </row>
    <row r="47" spans="1:31">
      <c r="A47" s="57">
        <v>45930</v>
      </c>
      <c r="B47" s="51">
        <f>'OC A CONTRATAR US$'!B47*'OC A CONTRATAR'!$E47</f>
        <v>0</v>
      </c>
      <c r="C47" s="51">
        <f>'OC A CONTRATAR US$'!C47*'OC A CONTRATAR'!$E47</f>
        <v>0</v>
      </c>
      <c r="D47" s="51">
        <f>'OC A CONTRATAR US$'!D47*'OC A CONTRATAR'!$E47</f>
        <v>0</v>
      </c>
      <c r="E47" s="119">
        <f>IF($E$2=0,Encargos!C52,$E$2)</f>
        <v>6.1923000000000004</v>
      </c>
      <c r="F47" s="57">
        <v>45930</v>
      </c>
      <c r="G47" s="51">
        <f>'OC A CONTRATAR US$'!G47*'OC A CONTRATAR'!$J47</f>
        <v>0</v>
      </c>
      <c r="H47" s="51">
        <f>'OC A CONTRATAR US$'!H47*'OC A CONTRATAR'!$J47</f>
        <v>0</v>
      </c>
      <c r="I47" s="51">
        <f>'OC A CONTRATAR US$'!I47*'OC A CONTRATAR'!$J47</f>
        <v>0</v>
      </c>
      <c r="J47" s="119">
        <f>IF($J$2=0,Encargos!C52,$J$2)</f>
        <v>4.8413000000000004</v>
      </c>
      <c r="K47" s="57">
        <v>45930</v>
      </c>
      <c r="L47" s="51">
        <f>'OC A CONTRATAR US$'!L47*'OC A CONTRATAR'!$O47</f>
        <v>0</v>
      </c>
      <c r="M47" s="51">
        <f>'OC A CONTRATAR US$'!M47*'OC A CONTRATAR'!$O47</f>
        <v>0</v>
      </c>
      <c r="N47" s="51">
        <f>'OC A CONTRATAR US$'!N47*'OC A CONTRATAR'!$O47</f>
        <v>0</v>
      </c>
      <c r="O47" s="119">
        <f>IF($O$2=0,Encargos!C52,$O$2)</f>
        <v>4.8413000000000004</v>
      </c>
      <c r="P47" s="57">
        <v>45930</v>
      </c>
      <c r="Q47" s="51"/>
      <c r="R47" s="51"/>
      <c r="S47" s="51"/>
      <c r="T47" s="119">
        <f>IF($T$2=0,Encargos!M52,$T$2)</f>
        <v>0</v>
      </c>
      <c r="V47" s="57">
        <v>45930</v>
      </c>
      <c r="W47" s="51">
        <v>0</v>
      </c>
      <c r="X47" s="51">
        <v>0</v>
      </c>
      <c r="Y47" s="51">
        <f t="shared" si="2"/>
        <v>0</v>
      </c>
      <c r="Z47" s="119"/>
      <c r="AB47" s="72">
        <v>45930</v>
      </c>
      <c r="AC47" s="21">
        <f t="shared" si="0"/>
        <v>0</v>
      </c>
      <c r="AD47" s="21">
        <f t="shared" si="4"/>
        <v>0</v>
      </c>
      <c r="AE47" s="21">
        <f t="shared" si="4"/>
        <v>0</v>
      </c>
    </row>
    <row r="48" spans="1:31">
      <c r="A48" s="57">
        <v>45961</v>
      </c>
      <c r="B48" s="51">
        <f>'OC A CONTRATAR US$'!B48*'OC A CONTRATAR'!$E48</f>
        <v>0</v>
      </c>
      <c r="C48" s="51">
        <f>'OC A CONTRATAR US$'!C48*'OC A CONTRATAR'!$E48</f>
        <v>0</v>
      </c>
      <c r="D48" s="51">
        <f>'OC A CONTRATAR US$'!D48*'OC A CONTRATAR'!$E48</f>
        <v>0</v>
      </c>
      <c r="E48" s="119">
        <f>IF($E$2=0,Encargos!C53,$E$2)</f>
        <v>6.1923000000000004</v>
      </c>
      <c r="F48" s="57">
        <v>45961</v>
      </c>
      <c r="G48" s="51">
        <f>'OC A CONTRATAR US$'!G48*'OC A CONTRATAR'!$J48</f>
        <v>0</v>
      </c>
      <c r="H48" s="51">
        <f>'OC A CONTRATAR US$'!H48*'OC A CONTRATAR'!$J48</f>
        <v>0</v>
      </c>
      <c r="I48" s="51">
        <f>'OC A CONTRATAR US$'!I48*'OC A CONTRATAR'!$J48</f>
        <v>0</v>
      </c>
      <c r="J48" s="119">
        <f>IF($J$2=0,Encargos!C53,$J$2)</f>
        <v>4.8413000000000004</v>
      </c>
      <c r="K48" s="57">
        <v>45961</v>
      </c>
      <c r="L48" s="51">
        <f>'OC A CONTRATAR US$'!L48*'OC A CONTRATAR'!$O48</f>
        <v>0</v>
      </c>
      <c r="M48" s="51">
        <f>'OC A CONTRATAR US$'!M48*'OC A CONTRATAR'!$O48</f>
        <v>0</v>
      </c>
      <c r="N48" s="51">
        <f>'OC A CONTRATAR US$'!N48*'OC A CONTRATAR'!$O48</f>
        <v>0</v>
      </c>
      <c r="O48" s="119">
        <f>IF($O$2=0,Encargos!C53,$O$2)</f>
        <v>4.8413000000000004</v>
      </c>
      <c r="P48" s="57">
        <v>45961</v>
      </c>
      <c r="Q48" s="51"/>
      <c r="R48" s="51"/>
      <c r="S48" s="51"/>
      <c r="T48" s="119">
        <f>IF($T$2=0,Encargos!M53,$T$2)</f>
        <v>0</v>
      </c>
      <c r="V48" s="57">
        <v>45961</v>
      </c>
      <c r="W48" s="51">
        <v>0</v>
      </c>
      <c r="X48" s="51">
        <v>0</v>
      </c>
      <c r="Y48" s="51">
        <f t="shared" si="2"/>
        <v>0</v>
      </c>
      <c r="Z48" s="119"/>
      <c r="AB48" s="72">
        <v>45961</v>
      </c>
      <c r="AC48" s="21">
        <f t="shared" si="0"/>
        <v>0</v>
      </c>
      <c r="AD48" s="21">
        <f t="shared" si="4"/>
        <v>0</v>
      </c>
      <c r="AE48" s="21">
        <f t="shared" si="4"/>
        <v>0</v>
      </c>
    </row>
    <row r="49" spans="1:31">
      <c r="A49" s="57">
        <v>45991</v>
      </c>
      <c r="B49" s="51">
        <f>'OC A CONTRATAR US$'!B49*'OC A CONTRATAR'!$E49</f>
        <v>0</v>
      </c>
      <c r="C49" s="51">
        <f>'OC A CONTRATAR US$'!C49*'OC A CONTRATAR'!$E49</f>
        <v>0</v>
      </c>
      <c r="D49" s="51">
        <f>'OC A CONTRATAR US$'!D49*'OC A CONTRATAR'!$E49</f>
        <v>0</v>
      </c>
      <c r="E49" s="119">
        <f>IF($E$2=0,Encargos!C54,$E$2)</f>
        <v>6.1923000000000004</v>
      </c>
      <c r="F49" s="57">
        <v>45991</v>
      </c>
      <c r="G49" s="51">
        <f>'OC A CONTRATAR US$'!G49*'OC A CONTRATAR'!$J49</f>
        <v>0</v>
      </c>
      <c r="H49" s="51">
        <f>'OC A CONTRATAR US$'!H49*'OC A CONTRATAR'!$J49</f>
        <v>0</v>
      </c>
      <c r="I49" s="51">
        <f>'OC A CONTRATAR US$'!I49*'OC A CONTRATAR'!$J49</f>
        <v>0</v>
      </c>
      <c r="J49" s="119">
        <f>IF($J$2=0,Encargos!C54,$J$2)</f>
        <v>4.8413000000000004</v>
      </c>
      <c r="K49" s="57">
        <v>45991</v>
      </c>
      <c r="L49" s="51">
        <f>'OC A CONTRATAR US$'!L49*'OC A CONTRATAR'!$O49</f>
        <v>0</v>
      </c>
      <c r="M49" s="51">
        <f>'OC A CONTRATAR US$'!M49*'OC A CONTRATAR'!$O49</f>
        <v>0</v>
      </c>
      <c r="N49" s="51">
        <f>'OC A CONTRATAR US$'!N49*'OC A CONTRATAR'!$O49</f>
        <v>0</v>
      </c>
      <c r="O49" s="119">
        <f>IF($O$2=0,Encargos!C54,$O$2)</f>
        <v>4.8413000000000004</v>
      </c>
      <c r="P49" s="57">
        <v>45991</v>
      </c>
      <c r="Q49" s="51"/>
      <c r="R49" s="51"/>
      <c r="S49" s="51"/>
      <c r="T49" s="119">
        <f>IF($T$2=0,Encargos!M54,$T$2)</f>
        <v>0</v>
      </c>
      <c r="V49" s="57">
        <v>45991</v>
      </c>
      <c r="W49" s="51">
        <v>0</v>
      </c>
      <c r="X49" s="51">
        <v>0</v>
      </c>
      <c r="Y49" s="51">
        <f t="shared" si="2"/>
        <v>0</v>
      </c>
      <c r="Z49" s="119"/>
      <c r="AB49" s="72">
        <v>45991</v>
      </c>
      <c r="AC49" s="21">
        <f t="shared" si="0"/>
        <v>0</v>
      </c>
      <c r="AD49" s="21">
        <f t="shared" si="4"/>
        <v>0</v>
      </c>
      <c r="AE49" s="21">
        <f t="shared" si="4"/>
        <v>0</v>
      </c>
    </row>
    <row r="50" spans="1:31">
      <c r="A50" s="57">
        <v>46022</v>
      </c>
      <c r="B50" s="51">
        <f>'OC A CONTRATAR US$'!B50*'OC A CONTRATAR'!$E50</f>
        <v>0</v>
      </c>
      <c r="C50" s="51">
        <f>'OC A CONTRATAR US$'!C50*'OC A CONTRATAR'!$E50</f>
        <v>0</v>
      </c>
      <c r="D50" s="51">
        <f>'OC A CONTRATAR US$'!D50*'OC A CONTRATAR'!$E50</f>
        <v>0</v>
      </c>
      <c r="E50" s="119">
        <f>IF($E$2=0,Encargos!C55,$E$2)</f>
        <v>6.1923000000000004</v>
      </c>
      <c r="F50" s="57">
        <v>46022</v>
      </c>
      <c r="G50" s="51">
        <f>'OC A CONTRATAR US$'!G50*'OC A CONTRATAR'!$J50</f>
        <v>0</v>
      </c>
      <c r="H50" s="51">
        <f>'OC A CONTRATAR US$'!H50*'OC A CONTRATAR'!$J50</f>
        <v>0</v>
      </c>
      <c r="I50" s="51">
        <f>'OC A CONTRATAR US$'!I50*'OC A CONTRATAR'!$J50</f>
        <v>0</v>
      </c>
      <c r="J50" s="119">
        <f>IF($J$2=0,Encargos!C55,$J$2)</f>
        <v>4.8413000000000004</v>
      </c>
      <c r="K50" s="57">
        <v>46022</v>
      </c>
      <c r="L50" s="51">
        <f>'OC A CONTRATAR US$'!L50*'OC A CONTRATAR'!$O50</f>
        <v>0</v>
      </c>
      <c r="M50" s="51">
        <f>'OC A CONTRATAR US$'!M50*'OC A CONTRATAR'!$O50</f>
        <v>45602611.324819453</v>
      </c>
      <c r="N50" s="51">
        <f>'OC A CONTRATAR US$'!N50*'OC A CONTRATAR'!$O50</f>
        <v>45602611.324819453</v>
      </c>
      <c r="O50" s="119">
        <f>IF($O$2=0,Encargos!C55,$O$2)</f>
        <v>4.8413000000000004</v>
      </c>
      <c r="P50" s="57">
        <v>46022</v>
      </c>
      <c r="Q50" s="51"/>
      <c r="R50" s="51"/>
      <c r="S50" s="51"/>
      <c r="T50" s="119">
        <f>IF($T$2=0,Encargos!M55,$T$2)</f>
        <v>0</v>
      </c>
      <c r="V50" s="57">
        <v>46022</v>
      </c>
      <c r="W50" s="51">
        <v>0</v>
      </c>
      <c r="X50" s="51">
        <v>166629294.45605999</v>
      </c>
      <c r="Y50" s="51">
        <f t="shared" si="2"/>
        <v>166629294.45605999</v>
      </c>
      <c r="Z50" s="119"/>
      <c r="AB50" s="72">
        <v>46022</v>
      </c>
      <c r="AC50" s="21">
        <f t="shared" si="0"/>
        <v>0</v>
      </c>
      <c r="AD50" s="21">
        <f t="shared" si="4"/>
        <v>212231905.78087944</v>
      </c>
      <c r="AE50" s="21">
        <f t="shared" si="4"/>
        <v>212231905.78087944</v>
      </c>
    </row>
    <row r="51" spans="1:31">
      <c r="A51" s="57">
        <v>46053</v>
      </c>
      <c r="B51" s="51">
        <f>'OC A CONTRATAR US$'!B51*'OC A CONTRATAR'!$E51</f>
        <v>0</v>
      </c>
      <c r="C51" s="51">
        <f>'OC A CONTRATAR US$'!C51*'OC A CONTRATAR'!$E51</f>
        <v>0</v>
      </c>
      <c r="D51" s="51">
        <f>'OC A CONTRATAR US$'!D51*'OC A CONTRATAR'!$E51</f>
        <v>0</v>
      </c>
      <c r="E51" s="119">
        <f>IF($E$2=0,Encargos!C56,$E$2)</f>
        <v>6.1923000000000004</v>
      </c>
      <c r="F51" s="57">
        <v>46053</v>
      </c>
      <c r="G51" s="51">
        <f>'OC A CONTRATAR US$'!G51*'OC A CONTRATAR'!$J51</f>
        <v>0</v>
      </c>
      <c r="H51" s="51">
        <f>'OC A CONTRATAR US$'!H51*'OC A CONTRATAR'!$J51</f>
        <v>0</v>
      </c>
      <c r="I51" s="51">
        <f>'OC A CONTRATAR US$'!I51*'OC A CONTRATAR'!$J51</f>
        <v>0</v>
      </c>
      <c r="J51" s="119">
        <f>IF($J$2=0,Encargos!C56,$J$2)</f>
        <v>4.8413000000000004</v>
      </c>
      <c r="K51" s="57">
        <v>46053</v>
      </c>
      <c r="L51" s="51">
        <f>'OC A CONTRATAR US$'!L51*'OC A CONTRATAR'!$O51</f>
        <v>0</v>
      </c>
      <c r="M51" s="51">
        <f>'OC A CONTRATAR US$'!M51*'OC A CONTRATAR'!$O51</f>
        <v>0</v>
      </c>
      <c r="N51" s="51">
        <f>'OC A CONTRATAR US$'!N51*'OC A CONTRATAR'!$O51</f>
        <v>0</v>
      </c>
      <c r="O51" s="119">
        <f>IF($O$2=0,Encargos!C56,$O$2)</f>
        <v>4.8413000000000004</v>
      </c>
      <c r="P51" s="57">
        <v>46053</v>
      </c>
      <c r="Q51" s="51"/>
      <c r="R51" s="51"/>
      <c r="S51" s="51"/>
      <c r="T51" s="119">
        <f>IF($T$2=0,Encargos!M56,$T$2)</f>
        <v>0</v>
      </c>
      <c r="V51" s="57">
        <v>46053</v>
      </c>
      <c r="W51" s="51">
        <v>0</v>
      </c>
      <c r="X51" s="51">
        <v>0</v>
      </c>
      <c r="Y51" s="51">
        <f t="shared" si="2"/>
        <v>0</v>
      </c>
      <c r="Z51" s="119"/>
      <c r="AB51" s="72">
        <v>46053</v>
      </c>
      <c r="AC51" s="21">
        <f t="shared" si="0"/>
        <v>0</v>
      </c>
      <c r="AD51" s="21">
        <f t="shared" si="4"/>
        <v>0</v>
      </c>
      <c r="AE51" s="21">
        <f t="shared" si="4"/>
        <v>0</v>
      </c>
    </row>
    <row r="52" spans="1:31">
      <c r="A52" s="57">
        <v>46081</v>
      </c>
      <c r="B52" s="51">
        <f>'OC A CONTRATAR US$'!B52*'OC A CONTRATAR'!$E52</f>
        <v>0</v>
      </c>
      <c r="C52" s="51">
        <f>'OC A CONTRATAR US$'!C52*'OC A CONTRATAR'!$E52</f>
        <v>0</v>
      </c>
      <c r="D52" s="51">
        <f>'OC A CONTRATAR US$'!D52*'OC A CONTRATAR'!$E52</f>
        <v>0</v>
      </c>
      <c r="E52" s="119">
        <f>IF($E$2=0,Encargos!C57,$E$2)</f>
        <v>6.1923000000000004</v>
      </c>
      <c r="F52" s="57">
        <v>46081</v>
      </c>
      <c r="G52" s="51">
        <f>'OC A CONTRATAR US$'!G52*'OC A CONTRATAR'!$J52</f>
        <v>0</v>
      </c>
      <c r="H52" s="51">
        <f>'OC A CONTRATAR US$'!H52*'OC A CONTRATAR'!$J52</f>
        <v>0</v>
      </c>
      <c r="I52" s="51">
        <f>'OC A CONTRATAR US$'!I52*'OC A CONTRATAR'!$J52</f>
        <v>0</v>
      </c>
      <c r="J52" s="119">
        <f>IF($J$2=0,Encargos!C57,$J$2)</f>
        <v>4.8413000000000004</v>
      </c>
      <c r="K52" s="57">
        <v>46081</v>
      </c>
      <c r="L52" s="51">
        <f>'OC A CONTRATAR US$'!L52*'OC A CONTRATAR'!$O52</f>
        <v>0</v>
      </c>
      <c r="M52" s="51">
        <f>'OC A CONTRATAR US$'!M52*'OC A CONTRATAR'!$O52</f>
        <v>0</v>
      </c>
      <c r="N52" s="51">
        <f>'OC A CONTRATAR US$'!N52*'OC A CONTRATAR'!$O52</f>
        <v>0</v>
      </c>
      <c r="O52" s="119">
        <f>IF($O$2=0,Encargos!C57,$O$2)</f>
        <v>4.8413000000000004</v>
      </c>
      <c r="P52" s="57">
        <v>46081</v>
      </c>
      <c r="Q52" s="51"/>
      <c r="R52" s="51"/>
      <c r="S52" s="51"/>
      <c r="T52" s="119">
        <f>IF($T$2=0,Encargos!M57,$T$2)</f>
        <v>0</v>
      </c>
      <c r="V52" s="57">
        <v>46081</v>
      </c>
      <c r="W52" s="51">
        <v>0</v>
      </c>
      <c r="X52" s="51">
        <v>0</v>
      </c>
      <c r="Y52" s="51">
        <f t="shared" si="2"/>
        <v>0</v>
      </c>
      <c r="Z52" s="119"/>
      <c r="AB52" s="72">
        <v>46081</v>
      </c>
      <c r="AC52" s="21">
        <f t="shared" si="0"/>
        <v>0</v>
      </c>
      <c r="AD52" s="21">
        <f t="shared" si="4"/>
        <v>0</v>
      </c>
      <c r="AE52" s="21">
        <f t="shared" si="4"/>
        <v>0</v>
      </c>
    </row>
    <row r="53" spans="1:31">
      <c r="A53" s="57">
        <v>46112</v>
      </c>
      <c r="B53" s="51">
        <f>'OC A CONTRATAR US$'!B53*'OC A CONTRATAR'!$E53</f>
        <v>0</v>
      </c>
      <c r="C53" s="51">
        <f>'OC A CONTRATAR US$'!C53*'OC A CONTRATAR'!$E53</f>
        <v>0</v>
      </c>
      <c r="D53" s="51">
        <f>'OC A CONTRATAR US$'!D53*'OC A CONTRATAR'!$E53</f>
        <v>0</v>
      </c>
      <c r="E53" s="119">
        <f>IF($E$2=0,Encargos!C58,$E$2)</f>
        <v>6.1923000000000004</v>
      </c>
      <c r="F53" s="57">
        <v>46112</v>
      </c>
      <c r="G53" s="51">
        <f>'OC A CONTRATAR US$'!G53*'OC A CONTRATAR'!$J53</f>
        <v>0</v>
      </c>
      <c r="H53" s="51">
        <f>'OC A CONTRATAR US$'!H53*'OC A CONTRATAR'!$J53</f>
        <v>0</v>
      </c>
      <c r="I53" s="51">
        <f>'OC A CONTRATAR US$'!I53*'OC A CONTRATAR'!$J53</f>
        <v>0</v>
      </c>
      <c r="J53" s="119">
        <f>IF($J$2=0,Encargos!C58,$J$2)</f>
        <v>4.8413000000000004</v>
      </c>
      <c r="K53" s="57">
        <v>46112</v>
      </c>
      <c r="L53" s="51">
        <f>'OC A CONTRATAR US$'!L53*'OC A CONTRATAR'!$O53</f>
        <v>0</v>
      </c>
      <c r="M53" s="51">
        <f>'OC A CONTRATAR US$'!M53*'OC A CONTRATAR'!$O53</f>
        <v>0</v>
      </c>
      <c r="N53" s="51">
        <f>'OC A CONTRATAR US$'!N53*'OC A CONTRATAR'!$O53</f>
        <v>0</v>
      </c>
      <c r="O53" s="119">
        <f>IF($O$2=0,Encargos!C58,$O$2)</f>
        <v>4.8413000000000004</v>
      </c>
      <c r="P53" s="57">
        <v>46112</v>
      </c>
      <c r="Q53" s="51"/>
      <c r="R53" s="51"/>
      <c r="S53" s="51"/>
      <c r="T53" s="119">
        <f>IF($T$2=0,Encargos!M58,$T$2)</f>
        <v>0</v>
      </c>
      <c r="V53" s="57">
        <v>46112</v>
      </c>
      <c r="W53" s="51">
        <v>0</v>
      </c>
      <c r="X53" s="51">
        <v>0</v>
      </c>
      <c r="Y53" s="51">
        <f t="shared" si="2"/>
        <v>0</v>
      </c>
      <c r="Z53" s="119"/>
      <c r="AB53" s="72">
        <v>46112</v>
      </c>
      <c r="AC53" s="21">
        <f t="shared" si="0"/>
        <v>0</v>
      </c>
      <c r="AD53" s="21">
        <f t="shared" si="4"/>
        <v>0</v>
      </c>
      <c r="AE53" s="21">
        <f t="shared" si="4"/>
        <v>0</v>
      </c>
    </row>
    <row r="54" spans="1:31">
      <c r="A54" s="57">
        <v>46142</v>
      </c>
      <c r="B54" s="51">
        <f>'OC A CONTRATAR US$'!B54*'OC A CONTRATAR'!$E54</f>
        <v>0</v>
      </c>
      <c r="C54" s="51">
        <f>'OC A CONTRATAR US$'!C54*'OC A CONTRATAR'!$E54</f>
        <v>0</v>
      </c>
      <c r="D54" s="51">
        <f>'OC A CONTRATAR US$'!D54*'OC A CONTRATAR'!$E54</f>
        <v>0</v>
      </c>
      <c r="E54" s="119">
        <f>IF($E$2=0,Encargos!C59,$E$2)</f>
        <v>6.1923000000000004</v>
      </c>
      <c r="F54" s="57">
        <v>46142</v>
      </c>
      <c r="G54" s="51">
        <f>'OC A CONTRATAR US$'!G54*'OC A CONTRATAR'!$J54</f>
        <v>0</v>
      </c>
      <c r="H54" s="51">
        <f>'OC A CONTRATAR US$'!H54*'OC A CONTRATAR'!$J54</f>
        <v>0</v>
      </c>
      <c r="I54" s="51">
        <f>'OC A CONTRATAR US$'!I54*'OC A CONTRATAR'!$J54</f>
        <v>0</v>
      </c>
      <c r="J54" s="119">
        <f>IF($J$2=0,Encargos!C59,$J$2)</f>
        <v>4.8413000000000004</v>
      </c>
      <c r="K54" s="57">
        <v>46142</v>
      </c>
      <c r="L54" s="51">
        <f>'OC A CONTRATAR US$'!L54*'OC A CONTRATAR'!$O54</f>
        <v>0</v>
      </c>
      <c r="M54" s="51">
        <f>'OC A CONTRATAR US$'!M54*'OC A CONTRATAR'!$O54</f>
        <v>0</v>
      </c>
      <c r="N54" s="51">
        <f>'OC A CONTRATAR US$'!N54*'OC A CONTRATAR'!$O54</f>
        <v>0</v>
      </c>
      <c r="O54" s="119">
        <f>IF($O$2=0,Encargos!C59,$O$2)</f>
        <v>4.8413000000000004</v>
      </c>
      <c r="P54" s="57">
        <v>46142</v>
      </c>
      <c r="Q54" s="51"/>
      <c r="R54" s="51"/>
      <c r="S54" s="51"/>
      <c r="T54" s="119">
        <f>IF($T$2=0,Encargos!M59,$T$2)</f>
        <v>0</v>
      </c>
      <c r="V54" s="57">
        <v>46142</v>
      </c>
      <c r="W54" s="51">
        <v>0</v>
      </c>
      <c r="X54" s="51">
        <v>0</v>
      </c>
      <c r="Y54" s="51">
        <f t="shared" si="2"/>
        <v>0</v>
      </c>
      <c r="Z54" s="119"/>
      <c r="AB54" s="72">
        <v>46142</v>
      </c>
      <c r="AC54" s="21">
        <f t="shared" si="0"/>
        <v>0</v>
      </c>
      <c r="AD54" s="21">
        <f t="shared" si="4"/>
        <v>0</v>
      </c>
      <c r="AE54" s="21">
        <f t="shared" si="4"/>
        <v>0</v>
      </c>
    </row>
    <row r="55" spans="1:31">
      <c r="A55" s="57">
        <v>46173</v>
      </c>
      <c r="B55" s="51">
        <f>'OC A CONTRATAR US$'!B55*'OC A CONTRATAR'!$E55</f>
        <v>0</v>
      </c>
      <c r="C55" s="51">
        <f>'OC A CONTRATAR US$'!C55*'OC A CONTRATAR'!$E55</f>
        <v>0</v>
      </c>
      <c r="D55" s="51">
        <f>'OC A CONTRATAR US$'!D55*'OC A CONTRATAR'!$E55</f>
        <v>0</v>
      </c>
      <c r="E55" s="119">
        <f>IF($E$2=0,Encargos!C60,$E$2)</f>
        <v>6.1923000000000004</v>
      </c>
      <c r="F55" s="57">
        <v>46173</v>
      </c>
      <c r="G55" s="51">
        <f>'OC A CONTRATAR US$'!G55*'OC A CONTRATAR'!$J55</f>
        <v>0</v>
      </c>
      <c r="H55" s="51">
        <f>'OC A CONTRATAR US$'!H55*'OC A CONTRATAR'!$J55</f>
        <v>0</v>
      </c>
      <c r="I55" s="51">
        <f>'OC A CONTRATAR US$'!I55*'OC A CONTRATAR'!$J55</f>
        <v>0</v>
      </c>
      <c r="J55" s="119">
        <f>IF($J$2=0,Encargos!C60,$J$2)</f>
        <v>4.8413000000000004</v>
      </c>
      <c r="K55" s="57">
        <v>46173</v>
      </c>
      <c r="L55" s="51">
        <f>'OC A CONTRATAR US$'!L55*'OC A CONTRATAR'!$O55</f>
        <v>0</v>
      </c>
      <c r="M55" s="51">
        <f>'OC A CONTRATAR US$'!M55*'OC A CONTRATAR'!$O55</f>
        <v>0</v>
      </c>
      <c r="N55" s="51">
        <f>'OC A CONTRATAR US$'!N55*'OC A CONTRATAR'!$O55</f>
        <v>0</v>
      </c>
      <c r="O55" s="119">
        <f>IF($O$2=0,Encargos!C60,$O$2)</f>
        <v>4.8413000000000004</v>
      </c>
      <c r="P55" s="57">
        <v>46173</v>
      </c>
      <c r="Q55" s="51"/>
      <c r="R55" s="51"/>
      <c r="S55" s="51"/>
      <c r="T55" s="119">
        <f>IF($T$2=0,Encargos!M60,$T$2)</f>
        <v>0</v>
      </c>
      <c r="V55" s="57">
        <v>46173</v>
      </c>
      <c r="W55" s="51">
        <v>0</v>
      </c>
      <c r="X55" s="51">
        <v>0</v>
      </c>
      <c r="Y55" s="51">
        <f t="shared" si="2"/>
        <v>0</v>
      </c>
      <c r="Z55" s="119"/>
      <c r="AB55" s="72">
        <v>46173</v>
      </c>
      <c r="AC55" s="21">
        <f t="shared" si="0"/>
        <v>0</v>
      </c>
      <c r="AD55" s="21">
        <f t="shared" si="4"/>
        <v>0</v>
      </c>
      <c r="AE55" s="21">
        <f t="shared" si="4"/>
        <v>0</v>
      </c>
    </row>
    <row r="56" spans="1:31">
      <c r="A56" s="57">
        <v>46203</v>
      </c>
      <c r="B56" s="51">
        <f>'OC A CONTRATAR US$'!B56*'OC A CONTRATAR'!$E56</f>
        <v>0</v>
      </c>
      <c r="C56" s="51">
        <f>'OC A CONTRATAR US$'!C56*'OC A CONTRATAR'!$E56</f>
        <v>0</v>
      </c>
      <c r="D56" s="51">
        <f>'OC A CONTRATAR US$'!D56*'OC A CONTRATAR'!$E56</f>
        <v>0</v>
      </c>
      <c r="E56" s="119">
        <f>IF($E$2=0,Encargos!C61,$E$2)</f>
        <v>6.1923000000000004</v>
      </c>
      <c r="F56" s="57">
        <v>46203</v>
      </c>
      <c r="G56" s="51">
        <f>'OC A CONTRATAR US$'!G56*'OC A CONTRATAR'!$J56</f>
        <v>0</v>
      </c>
      <c r="H56" s="51">
        <f>'OC A CONTRATAR US$'!H56*'OC A CONTRATAR'!$J56</f>
        <v>574551.16135417717</v>
      </c>
      <c r="I56" s="51">
        <f>'OC A CONTRATAR US$'!I56*'OC A CONTRATAR'!$J56</f>
        <v>574551.16135417717</v>
      </c>
      <c r="J56" s="119">
        <f>IF($J$2=0,Encargos!C61,$J$2)</f>
        <v>4.8413000000000004</v>
      </c>
      <c r="K56" s="57">
        <v>46203</v>
      </c>
      <c r="L56" s="51">
        <f>'OC A CONTRATAR US$'!L56*'OC A CONTRATAR'!$O56</f>
        <v>0</v>
      </c>
      <c r="M56" s="51">
        <f>'OC A CONTRATAR US$'!M56*'OC A CONTRATAR'!$O56</f>
        <v>44551567.75888367</v>
      </c>
      <c r="N56" s="51">
        <f>'OC A CONTRATAR US$'!N56*'OC A CONTRATAR'!$O56</f>
        <v>44551567.75888367</v>
      </c>
      <c r="O56" s="119">
        <f>IF($O$2=0,Encargos!C61,$O$2)</f>
        <v>4.8413000000000004</v>
      </c>
      <c r="P56" s="57">
        <v>46203</v>
      </c>
      <c r="Q56" s="51"/>
      <c r="R56" s="51"/>
      <c r="S56" s="51"/>
      <c r="T56" s="119">
        <f>IF($T$2=0,Encargos!M61,$T$2)</f>
        <v>0</v>
      </c>
      <c r="V56" s="57">
        <v>46203</v>
      </c>
      <c r="W56" s="51">
        <v>0</v>
      </c>
      <c r="X56" s="51">
        <v>138054140.559239</v>
      </c>
      <c r="Y56" s="51">
        <f t="shared" si="2"/>
        <v>138054140.559239</v>
      </c>
      <c r="Z56" s="119"/>
      <c r="AB56" s="72">
        <v>46203</v>
      </c>
      <c r="AC56" s="21">
        <f t="shared" si="0"/>
        <v>0</v>
      </c>
      <c r="AD56" s="21">
        <f t="shared" si="4"/>
        <v>183180259.47947684</v>
      </c>
      <c r="AE56" s="21">
        <f t="shared" si="4"/>
        <v>183180259.47947684</v>
      </c>
    </row>
    <row r="57" spans="1:31">
      <c r="A57" s="57">
        <v>46234</v>
      </c>
      <c r="B57" s="51">
        <f>'OC A CONTRATAR US$'!B57*'OC A CONTRATAR'!$E57</f>
        <v>0</v>
      </c>
      <c r="C57" s="51">
        <f>'OC A CONTRATAR US$'!C57*'OC A CONTRATAR'!$E57</f>
        <v>0</v>
      </c>
      <c r="D57" s="51">
        <f>'OC A CONTRATAR US$'!D57*'OC A CONTRATAR'!$E57</f>
        <v>0</v>
      </c>
      <c r="E57" s="119">
        <f>IF($E$2=0,Encargos!C62,$E$2)</f>
        <v>6.1923000000000004</v>
      </c>
      <c r="F57" s="57">
        <v>46234</v>
      </c>
      <c r="G57" s="51">
        <f>'OC A CONTRATAR US$'!G57*'OC A CONTRATAR'!$J57</f>
        <v>0</v>
      </c>
      <c r="H57" s="51">
        <f>'OC A CONTRATAR US$'!H57*'OC A CONTRATAR'!$J57</f>
        <v>0</v>
      </c>
      <c r="I57" s="51">
        <f>'OC A CONTRATAR US$'!I57*'OC A CONTRATAR'!$J57</f>
        <v>0</v>
      </c>
      <c r="J57" s="119">
        <f>IF($J$2=0,Encargos!C62,$J$2)</f>
        <v>4.8413000000000004</v>
      </c>
      <c r="K57" s="57">
        <v>46234</v>
      </c>
      <c r="L57" s="51">
        <f>'OC A CONTRATAR US$'!L57*'OC A CONTRATAR'!$O57</f>
        <v>0</v>
      </c>
      <c r="M57" s="51">
        <f>'OC A CONTRATAR US$'!M57*'OC A CONTRATAR'!$O57</f>
        <v>0</v>
      </c>
      <c r="N57" s="51">
        <f>'OC A CONTRATAR US$'!N57*'OC A CONTRATAR'!$O57</f>
        <v>0</v>
      </c>
      <c r="O57" s="119">
        <f>IF($O$2=0,Encargos!C62,$O$2)</f>
        <v>4.8413000000000004</v>
      </c>
      <c r="P57" s="57">
        <v>46234</v>
      </c>
      <c r="Q57" s="51"/>
      <c r="R57" s="51"/>
      <c r="S57" s="51"/>
      <c r="T57" s="119">
        <f>IF($T$2=0,Encargos!M62,$T$2)</f>
        <v>0</v>
      </c>
      <c r="V57" s="57">
        <v>46234</v>
      </c>
      <c r="W57" s="51">
        <v>0</v>
      </c>
      <c r="X57" s="51">
        <v>0</v>
      </c>
      <c r="Y57" s="51">
        <f t="shared" si="2"/>
        <v>0</v>
      </c>
      <c r="Z57" s="119"/>
      <c r="AB57" s="72">
        <v>46234</v>
      </c>
      <c r="AC57" s="21">
        <f t="shared" si="0"/>
        <v>0</v>
      </c>
      <c r="AD57" s="21">
        <f t="shared" si="4"/>
        <v>0</v>
      </c>
      <c r="AE57" s="21">
        <f t="shared" si="4"/>
        <v>0</v>
      </c>
    </row>
    <row r="58" spans="1:31">
      <c r="A58" s="57">
        <v>46265</v>
      </c>
      <c r="B58" s="51">
        <f>'OC A CONTRATAR US$'!B58*'OC A CONTRATAR'!$E58</f>
        <v>0</v>
      </c>
      <c r="C58" s="51">
        <f>'OC A CONTRATAR US$'!C58*'OC A CONTRATAR'!$E58</f>
        <v>0</v>
      </c>
      <c r="D58" s="51">
        <f>'OC A CONTRATAR US$'!D58*'OC A CONTRATAR'!$E58</f>
        <v>0</v>
      </c>
      <c r="E58" s="119">
        <f>IF($E$2=0,Encargos!C63,$E$2)</f>
        <v>6.1923000000000004</v>
      </c>
      <c r="F58" s="57">
        <v>46265</v>
      </c>
      <c r="G58" s="51">
        <f>'OC A CONTRATAR US$'!G58*'OC A CONTRATAR'!$J58</f>
        <v>0</v>
      </c>
      <c r="H58" s="51">
        <f>'OC A CONTRATAR US$'!H58*'OC A CONTRATAR'!$J58</f>
        <v>0</v>
      </c>
      <c r="I58" s="51">
        <f>'OC A CONTRATAR US$'!I58*'OC A CONTRATAR'!$J58</f>
        <v>0</v>
      </c>
      <c r="J58" s="119">
        <f>IF($J$2=0,Encargos!C63,$J$2)</f>
        <v>4.8413000000000004</v>
      </c>
      <c r="K58" s="57">
        <v>46265</v>
      </c>
      <c r="L58" s="51">
        <f>'OC A CONTRATAR US$'!L58*'OC A CONTRATAR'!$O58</f>
        <v>0</v>
      </c>
      <c r="M58" s="51">
        <f>'OC A CONTRATAR US$'!M58*'OC A CONTRATAR'!$O58</f>
        <v>0</v>
      </c>
      <c r="N58" s="51">
        <f>'OC A CONTRATAR US$'!N58*'OC A CONTRATAR'!$O58</f>
        <v>0</v>
      </c>
      <c r="O58" s="119">
        <f>IF($O$2=0,Encargos!C63,$O$2)</f>
        <v>4.8413000000000004</v>
      </c>
      <c r="P58" s="57">
        <v>46265</v>
      </c>
      <c r="Q58" s="51"/>
      <c r="R58" s="51"/>
      <c r="S58" s="51"/>
      <c r="T58" s="119">
        <f>IF($T$2=0,Encargos!M63,$T$2)</f>
        <v>0</v>
      </c>
      <c r="V58" s="57">
        <v>46265</v>
      </c>
      <c r="W58" s="51">
        <v>0</v>
      </c>
      <c r="X58" s="51">
        <v>0</v>
      </c>
      <c r="Y58" s="51">
        <f t="shared" si="2"/>
        <v>0</v>
      </c>
      <c r="Z58" s="119"/>
      <c r="AB58" s="72">
        <v>46265</v>
      </c>
      <c r="AC58" s="21">
        <f t="shared" si="0"/>
        <v>0</v>
      </c>
      <c r="AD58" s="21">
        <f t="shared" si="4"/>
        <v>0</v>
      </c>
      <c r="AE58" s="21">
        <f t="shared" si="4"/>
        <v>0</v>
      </c>
    </row>
    <row r="59" spans="1:31">
      <c r="A59" s="57">
        <v>46295</v>
      </c>
      <c r="B59" s="51">
        <f>'OC A CONTRATAR US$'!B59*'OC A CONTRATAR'!$E59</f>
        <v>0</v>
      </c>
      <c r="C59" s="51">
        <f>'OC A CONTRATAR US$'!C59*'OC A CONTRATAR'!$E59</f>
        <v>0</v>
      </c>
      <c r="D59" s="51">
        <f>'OC A CONTRATAR US$'!D59*'OC A CONTRATAR'!$E59</f>
        <v>0</v>
      </c>
      <c r="E59" s="119">
        <f>IF($E$2=0,Encargos!C64,$E$2)</f>
        <v>6.1923000000000004</v>
      </c>
      <c r="F59" s="57">
        <v>46295</v>
      </c>
      <c r="G59" s="51">
        <f>'OC A CONTRATAR US$'!G59*'OC A CONTRATAR'!$J59</f>
        <v>0</v>
      </c>
      <c r="H59" s="51">
        <f>'OC A CONTRATAR US$'!H59*'OC A CONTRATAR'!$J59</f>
        <v>0</v>
      </c>
      <c r="I59" s="51">
        <f>'OC A CONTRATAR US$'!I59*'OC A CONTRATAR'!$J59</f>
        <v>0</v>
      </c>
      <c r="J59" s="119">
        <f>IF($J$2=0,Encargos!C64,$J$2)</f>
        <v>4.8413000000000004</v>
      </c>
      <c r="K59" s="57">
        <v>46295</v>
      </c>
      <c r="L59" s="51">
        <f>'OC A CONTRATAR US$'!L59*'OC A CONTRATAR'!$O59</f>
        <v>0</v>
      </c>
      <c r="M59" s="51">
        <f>'OC A CONTRATAR US$'!M59*'OC A CONTRATAR'!$O59</f>
        <v>0</v>
      </c>
      <c r="N59" s="51">
        <f>'OC A CONTRATAR US$'!N59*'OC A CONTRATAR'!$O59</f>
        <v>0</v>
      </c>
      <c r="O59" s="119">
        <f>IF($O$2=0,Encargos!C64,$O$2)</f>
        <v>4.8413000000000004</v>
      </c>
      <c r="P59" s="57">
        <v>46295</v>
      </c>
      <c r="Q59" s="51"/>
      <c r="R59" s="51"/>
      <c r="S59" s="51"/>
      <c r="T59" s="119">
        <f>IF($T$2=0,Encargos!M64,$T$2)</f>
        <v>0</v>
      </c>
      <c r="V59" s="57">
        <v>46295</v>
      </c>
      <c r="W59" s="51">
        <v>0</v>
      </c>
      <c r="X59" s="51">
        <v>0</v>
      </c>
      <c r="Y59" s="51">
        <f t="shared" si="2"/>
        <v>0</v>
      </c>
      <c r="Z59" s="119"/>
      <c r="AB59" s="72">
        <v>46295</v>
      </c>
      <c r="AC59" s="21">
        <f t="shared" si="0"/>
        <v>0</v>
      </c>
      <c r="AD59" s="21">
        <f t="shared" si="4"/>
        <v>0</v>
      </c>
      <c r="AE59" s="21">
        <f t="shared" si="4"/>
        <v>0</v>
      </c>
    </row>
    <row r="60" spans="1:31">
      <c r="A60" s="57">
        <v>46326</v>
      </c>
      <c r="B60" s="51">
        <f>'OC A CONTRATAR US$'!B60*'OC A CONTRATAR'!$E60</f>
        <v>0</v>
      </c>
      <c r="C60" s="51">
        <f>'OC A CONTRATAR US$'!C60*'OC A CONTRATAR'!$E60</f>
        <v>0</v>
      </c>
      <c r="D60" s="51">
        <f>'OC A CONTRATAR US$'!D60*'OC A CONTRATAR'!$E60</f>
        <v>0</v>
      </c>
      <c r="E60" s="119">
        <f>IF($E$2=0,Encargos!C65,$E$2)</f>
        <v>6.1923000000000004</v>
      </c>
      <c r="F60" s="57">
        <v>46326</v>
      </c>
      <c r="G60" s="51">
        <f>'OC A CONTRATAR US$'!G60*'OC A CONTRATAR'!$J60</f>
        <v>0</v>
      </c>
      <c r="H60" s="51">
        <f>'OC A CONTRATAR US$'!H60*'OC A CONTRATAR'!$J60</f>
        <v>0</v>
      </c>
      <c r="I60" s="51">
        <f>'OC A CONTRATAR US$'!I60*'OC A CONTRATAR'!$J60</f>
        <v>0</v>
      </c>
      <c r="J60" s="119">
        <f>IF($J$2=0,Encargos!C65,$J$2)</f>
        <v>4.8413000000000004</v>
      </c>
      <c r="K60" s="57">
        <v>46326</v>
      </c>
      <c r="L60" s="51">
        <f>'OC A CONTRATAR US$'!L60*'OC A CONTRATAR'!$O60</f>
        <v>0</v>
      </c>
      <c r="M60" s="51">
        <f>'OC A CONTRATAR US$'!M60*'OC A CONTRATAR'!$O60</f>
        <v>0</v>
      </c>
      <c r="N60" s="51">
        <f>'OC A CONTRATAR US$'!N60*'OC A CONTRATAR'!$O60</f>
        <v>0</v>
      </c>
      <c r="O60" s="119">
        <f>IF($O$2=0,Encargos!C65,$O$2)</f>
        <v>4.8413000000000004</v>
      </c>
      <c r="P60" s="57">
        <v>46326</v>
      </c>
      <c r="Q60" s="51"/>
      <c r="R60" s="51"/>
      <c r="S60" s="51"/>
      <c r="T60" s="119">
        <f>IF($T$2=0,Encargos!M65,$T$2)</f>
        <v>0</v>
      </c>
      <c r="V60" s="57">
        <v>46326</v>
      </c>
      <c r="W60" s="51">
        <v>0</v>
      </c>
      <c r="X60" s="51">
        <v>0</v>
      </c>
      <c r="Y60" s="51">
        <f t="shared" si="2"/>
        <v>0</v>
      </c>
      <c r="Z60" s="119"/>
      <c r="AB60" s="72">
        <v>46326</v>
      </c>
      <c r="AC60" s="21">
        <f t="shared" si="0"/>
        <v>0</v>
      </c>
      <c r="AD60" s="21">
        <f t="shared" si="4"/>
        <v>0</v>
      </c>
      <c r="AE60" s="21">
        <f t="shared" si="4"/>
        <v>0</v>
      </c>
    </row>
    <row r="61" spans="1:31">
      <c r="A61" s="57">
        <v>46356</v>
      </c>
      <c r="B61" s="51">
        <f>'OC A CONTRATAR US$'!B61*'OC A CONTRATAR'!$E61</f>
        <v>0</v>
      </c>
      <c r="C61" s="51">
        <f>'OC A CONTRATAR US$'!C61*'OC A CONTRATAR'!$E61</f>
        <v>0</v>
      </c>
      <c r="D61" s="51">
        <f>'OC A CONTRATAR US$'!D61*'OC A CONTRATAR'!$E61</f>
        <v>0</v>
      </c>
      <c r="E61" s="119">
        <f>IF($E$2=0,Encargos!C66,$E$2)</f>
        <v>6.1923000000000004</v>
      </c>
      <c r="F61" s="57">
        <v>46356</v>
      </c>
      <c r="G61" s="51">
        <f>'OC A CONTRATAR US$'!G61*'OC A CONTRATAR'!$J61</f>
        <v>0</v>
      </c>
      <c r="H61" s="51">
        <f>'OC A CONTRATAR US$'!H61*'OC A CONTRATAR'!$J61</f>
        <v>0</v>
      </c>
      <c r="I61" s="51">
        <f>'OC A CONTRATAR US$'!I61*'OC A CONTRATAR'!$J61</f>
        <v>0</v>
      </c>
      <c r="J61" s="119">
        <f>IF($J$2=0,Encargos!C66,$J$2)</f>
        <v>4.8413000000000004</v>
      </c>
      <c r="K61" s="57">
        <v>46356</v>
      </c>
      <c r="L61" s="51">
        <f>'OC A CONTRATAR US$'!L61*'OC A CONTRATAR'!$O61</f>
        <v>0</v>
      </c>
      <c r="M61" s="51">
        <f>'OC A CONTRATAR US$'!M61*'OC A CONTRATAR'!$O61</f>
        <v>0</v>
      </c>
      <c r="N61" s="51">
        <f>'OC A CONTRATAR US$'!N61*'OC A CONTRATAR'!$O61</f>
        <v>0</v>
      </c>
      <c r="O61" s="119">
        <f>IF($O$2=0,Encargos!C66,$O$2)</f>
        <v>4.8413000000000004</v>
      </c>
      <c r="P61" s="57">
        <v>46356</v>
      </c>
      <c r="Q61" s="51"/>
      <c r="R61" s="51"/>
      <c r="S61" s="51"/>
      <c r="T61" s="119">
        <f>IF($T$2=0,Encargos!M66,$T$2)</f>
        <v>0</v>
      </c>
      <c r="V61" s="57">
        <v>46356</v>
      </c>
      <c r="W61" s="51">
        <v>0</v>
      </c>
      <c r="X61" s="51">
        <v>0</v>
      </c>
      <c r="Y61" s="51">
        <f t="shared" si="2"/>
        <v>0</v>
      </c>
      <c r="Z61" s="119"/>
      <c r="AB61" s="72">
        <v>46356</v>
      </c>
      <c r="AC61" s="21">
        <f t="shared" si="0"/>
        <v>0</v>
      </c>
      <c r="AD61" s="21">
        <f t="shared" si="4"/>
        <v>0</v>
      </c>
      <c r="AE61" s="21">
        <f t="shared" si="4"/>
        <v>0</v>
      </c>
    </row>
    <row r="62" spans="1:31">
      <c r="A62" s="57">
        <v>46387</v>
      </c>
      <c r="B62" s="51">
        <f>'OC A CONTRATAR US$'!B62*'OC A CONTRATAR'!$E62</f>
        <v>0</v>
      </c>
      <c r="C62" s="51">
        <f>'OC A CONTRATAR US$'!C62*'OC A CONTRATAR'!$E62</f>
        <v>7424640.5341754686</v>
      </c>
      <c r="D62" s="51">
        <f>'OC A CONTRATAR US$'!D62*'OC A CONTRATAR'!$E62</f>
        <v>7424640.5341754686</v>
      </c>
      <c r="E62" s="119">
        <f>IF($E$2=0,Encargos!C67,$E$2)</f>
        <v>6.1923000000000004</v>
      </c>
      <c r="F62" s="57">
        <v>46387</v>
      </c>
      <c r="G62" s="51">
        <f>'OC A CONTRATAR US$'!G62*'OC A CONTRATAR'!$J62</f>
        <v>0</v>
      </c>
      <c r="H62" s="51">
        <f>'OC A CONTRATAR US$'!H62*'OC A CONTRATAR'!$J62</f>
        <v>559835.70129368559</v>
      </c>
      <c r="I62" s="51">
        <f>'OC A CONTRATAR US$'!I62*'OC A CONTRATAR'!$J62</f>
        <v>559835.70129368559</v>
      </c>
      <c r="J62" s="119">
        <f>IF($J$2=0,Encargos!C67,$J$2)</f>
        <v>4.8413000000000004</v>
      </c>
      <c r="K62" s="57">
        <v>46387</v>
      </c>
      <c r="L62" s="51">
        <f>'OC A CONTRATAR US$'!L62*'OC A CONTRATAR'!$O62</f>
        <v>0</v>
      </c>
      <c r="M62" s="51">
        <f>'OC A CONTRATAR US$'!M62*'OC A CONTRATAR'!$O62</f>
        <v>44406182.211046942</v>
      </c>
      <c r="N62" s="51">
        <f>'OC A CONTRATAR US$'!N62*'OC A CONTRATAR'!$O62</f>
        <v>44406182.211046942</v>
      </c>
      <c r="O62" s="119">
        <f>IF($O$2=0,Encargos!C67,$O$2)</f>
        <v>4.8413000000000004</v>
      </c>
      <c r="P62" s="57">
        <v>46387</v>
      </c>
      <c r="Q62" s="51"/>
      <c r="R62" s="51"/>
      <c r="S62" s="51"/>
      <c r="T62" s="119">
        <f>IF($T$2=0,Encargos!M67,$T$2)</f>
        <v>0</v>
      </c>
      <c r="V62" s="57">
        <v>46387</v>
      </c>
      <c r="W62" s="51">
        <v>0</v>
      </c>
      <c r="X62" s="51">
        <v>143044900.39665699</v>
      </c>
      <c r="Y62" s="51">
        <f t="shared" si="2"/>
        <v>143044900.39665699</v>
      </c>
      <c r="Z62" s="119"/>
      <c r="AB62" s="72">
        <v>46387</v>
      </c>
      <c r="AC62" s="21">
        <f t="shared" si="0"/>
        <v>0</v>
      </c>
      <c r="AD62" s="21">
        <f t="shared" si="4"/>
        <v>195435558.84317309</v>
      </c>
      <c r="AE62" s="21">
        <f t="shared" si="4"/>
        <v>195435558.84317309</v>
      </c>
    </row>
    <row r="63" spans="1:31">
      <c r="A63" s="57">
        <v>46418</v>
      </c>
      <c r="B63" s="51">
        <f>'OC A CONTRATAR US$'!B63*'OC A CONTRATAR'!$E63</f>
        <v>0</v>
      </c>
      <c r="C63" s="51">
        <f>'OC A CONTRATAR US$'!C63*'OC A CONTRATAR'!$E63</f>
        <v>0</v>
      </c>
      <c r="D63" s="51">
        <f>'OC A CONTRATAR US$'!D63*'OC A CONTRATAR'!$E63</f>
        <v>0</v>
      </c>
      <c r="E63" s="119">
        <f>IF($E$2=0,Encargos!C68,$E$2)</f>
        <v>6.1923000000000004</v>
      </c>
      <c r="F63" s="57">
        <v>46418</v>
      </c>
      <c r="G63" s="51">
        <f>'OC A CONTRATAR US$'!G63*'OC A CONTRATAR'!$J63</f>
        <v>0</v>
      </c>
      <c r="H63" s="51">
        <f>'OC A CONTRATAR US$'!H63*'OC A CONTRATAR'!$J63</f>
        <v>0</v>
      </c>
      <c r="I63" s="51">
        <f>'OC A CONTRATAR US$'!I63*'OC A CONTRATAR'!$J63</f>
        <v>0</v>
      </c>
      <c r="J63" s="119">
        <f>IF($J$2=0,Encargos!C68,$J$2)</f>
        <v>4.8413000000000004</v>
      </c>
      <c r="K63" s="57">
        <v>46418</v>
      </c>
      <c r="L63" s="51">
        <f>'OC A CONTRATAR US$'!L63*'OC A CONTRATAR'!$O63</f>
        <v>0</v>
      </c>
      <c r="M63" s="51">
        <f>'OC A CONTRATAR US$'!M63*'OC A CONTRATAR'!$O63</f>
        <v>0</v>
      </c>
      <c r="N63" s="51">
        <f>'OC A CONTRATAR US$'!N63*'OC A CONTRATAR'!$O63</f>
        <v>0</v>
      </c>
      <c r="O63" s="119">
        <f>IF($O$2=0,Encargos!C68,$O$2)</f>
        <v>4.8413000000000004</v>
      </c>
      <c r="P63" s="57">
        <v>46418</v>
      </c>
      <c r="Q63" s="51"/>
      <c r="R63" s="51"/>
      <c r="S63" s="51"/>
      <c r="T63" s="119">
        <f>IF($T$2=0,Encargos!M68,$T$2)</f>
        <v>0</v>
      </c>
      <c r="V63" s="57">
        <v>46418</v>
      </c>
      <c r="W63" s="51">
        <v>0</v>
      </c>
      <c r="X63" s="51">
        <v>0</v>
      </c>
      <c r="Y63" s="51">
        <f t="shared" si="2"/>
        <v>0</v>
      </c>
      <c r="Z63" s="119"/>
      <c r="AB63" s="72">
        <v>46418</v>
      </c>
      <c r="AC63" s="21">
        <f t="shared" si="0"/>
        <v>0</v>
      </c>
      <c r="AD63" s="21">
        <f t="shared" ref="AD63:AE82" si="5">SUMIF($A$2:$Z$2,AD$2,$A63:$Z63)</f>
        <v>0</v>
      </c>
      <c r="AE63" s="21">
        <f t="shared" si="5"/>
        <v>0</v>
      </c>
    </row>
    <row r="64" spans="1:31">
      <c r="A64" s="57">
        <v>46446</v>
      </c>
      <c r="B64" s="51">
        <f>'OC A CONTRATAR US$'!B64*'OC A CONTRATAR'!$E64</f>
        <v>0</v>
      </c>
      <c r="C64" s="51">
        <f>'OC A CONTRATAR US$'!C64*'OC A CONTRATAR'!$E64</f>
        <v>0</v>
      </c>
      <c r="D64" s="51">
        <f>'OC A CONTRATAR US$'!D64*'OC A CONTRATAR'!$E64</f>
        <v>0</v>
      </c>
      <c r="E64" s="119">
        <f>IF($E$2=0,Encargos!C69,$E$2)</f>
        <v>6.1923000000000004</v>
      </c>
      <c r="F64" s="57">
        <v>46446</v>
      </c>
      <c r="G64" s="51">
        <f>'OC A CONTRATAR US$'!G64*'OC A CONTRATAR'!$J64</f>
        <v>0</v>
      </c>
      <c r="H64" s="51">
        <f>'OC A CONTRATAR US$'!H64*'OC A CONTRATAR'!$J64</f>
        <v>0</v>
      </c>
      <c r="I64" s="51">
        <f>'OC A CONTRATAR US$'!I64*'OC A CONTRATAR'!$J64</f>
        <v>0</v>
      </c>
      <c r="J64" s="119">
        <f>IF($J$2=0,Encargos!C69,$J$2)</f>
        <v>4.8413000000000004</v>
      </c>
      <c r="K64" s="57">
        <v>46446</v>
      </c>
      <c r="L64" s="51">
        <f>'OC A CONTRATAR US$'!L64*'OC A CONTRATAR'!$O64</f>
        <v>0</v>
      </c>
      <c r="M64" s="51">
        <f>'OC A CONTRATAR US$'!M64*'OC A CONTRATAR'!$O64</f>
        <v>0</v>
      </c>
      <c r="N64" s="51">
        <f>'OC A CONTRATAR US$'!N64*'OC A CONTRATAR'!$O64</f>
        <v>0</v>
      </c>
      <c r="O64" s="119">
        <f>IF($O$2=0,Encargos!C69,$O$2)</f>
        <v>4.8413000000000004</v>
      </c>
      <c r="P64" s="57">
        <v>46446</v>
      </c>
      <c r="Q64" s="51"/>
      <c r="R64" s="51"/>
      <c r="S64" s="51"/>
      <c r="T64" s="119">
        <f>IF($T$2=0,Encargos!M69,$T$2)</f>
        <v>0</v>
      </c>
      <c r="V64" s="57">
        <v>46446</v>
      </c>
      <c r="W64" s="51">
        <v>0</v>
      </c>
      <c r="X64" s="51">
        <v>0</v>
      </c>
      <c r="Y64" s="51">
        <f t="shared" si="2"/>
        <v>0</v>
      </c>
      <c r="Z64" s="119"/>
      <c r="AB64" s="72">
        <v>46446</v>
      </c>
      <c r="AC64" s="21">
        <f t="shared" si="0"/>
        <v>0</v>
      </c>
      <c r="AD64" s="21">
        <f t="shared" si="5"/>
        <v>0</v>
      </c>
      <c r="AE64" s="21">
        <f t="shared" si="5"/>
        <v>0</v>
      </c>
    </row>
    <row r="65" spans="1:31">
      <c r="A65" s="57">
        <v>46477</v>
      </c>
      <c r="B65" s="51">
        <f>'OC A CONTRATAR US$'!B65*'OC A CONTRATAR'!$E65</f>
        <v>0</v>
      </c>
      <c r="C65" s="51">
        <f>'OC A CONTRATAR US$'!C65*'OC A CONTRATAR'!$E65</f>
        <v>0</v>
      </c>
      <c r="D65" s="51">
        <f>'OC A CONTRATAR US$'!D65*'OC A CONTRATAR'!$E65</f>
        <v>0</v>
      </c>
      <c r="E65" s="119">
        <f>IF($E$2=0,Encargos!C70,$E$2)</f>
        <v>6.1923000000000004</v>
      </c>
      <c r="F65" s="57">
        <v>46477</v>
      </c>
      <c r="G65" s="51">
        <f>'OC A CONTRATAR US$'!G65*'OC A CONTRATAR'!$J65</f>
        <v>0</v>
      </c>
      <c r="H65" s="51">
        <f>'OC A CONTRATAR US$'!H65*'OC A CONTRATAR'!$J65</f>
        <v>0</v>
      </c>
      <c r="I65" s="51">
        <f>'OC A CONTRATAR US$'!I65*'OC A CONTRATAR'!$J65</f>
        <v>0</v>
      </c>
      <c r="J65" s="119">
        <f>IF($J$2=0,Encargos!C70,$J$2)</f>
        <v>4.8413000000000004</v>
      </c>
      <c r="K65" s="57">
        <v>46477</v>
      </c>
      <c r="L65" s="51">
        <f>'OC A CONTRATAR US$'!L65*'OC A CONTRATAR'!$O65</f>
        <v>0</v>
      </c>
      <c r="M65" s="51">
        <f>'OC A CONTRATAR US$'!M65*'OC A CONTRATAR'!$O65</f>
        <v>0</v>
      </c>
      <c r="N65" s="51">
        <f>'OC A CONTRATAR US$'!N65*'OC A CONTRATAR'!$O65</f>
        <v>0</v>
      </c>
      <c r="O65" s="119">
        <f>IF($O$2=0,Encargos!C70,$O$2)</f>
        <v>4.8413000000000004</v>
      </c>
      <c r="P65" s="57">
        <v>46477</v>
      </c>
      <c r="Q65" s="51"/>
      <c r="R65" s="51"/>
      <c r="S65" s="51"/>
      <c r="T65" s="119">
        <f>IF($T$2=0,Encargos!M70,$T$2)</f>
        <v>0</v>
      </c>
      <c r="V65" s="57">
        <v>46477</v>
      </c>
      <c r="W65" s="51">
        <v>0</v>
      </c>
      <c r="X65" s="51">
        <v>0</v>
      </c>
      <c r="Y65" s="51">
        <f t="shared" si="2"/>
        <v>0</v>
      </c>
      <c r="Z65" s="119"/>
      <c r="AB65" s="72">
        <v>46477</v>
      </c>
      <c r="AC65" s="21">
        <f t="shared" si="0"/>
        <v>0</v>
      </c>
      <c r="AD65" s="21">
        <f t="shared" si="5"/>
        <v>0</v>
      </c>
      <c r="AE65" s="21">
        <f t="shared" si="5"/>
        <v>0</v>
      </c>
    </row>
    <row r="66" spans="1:31">
      <c r="A66" s="57">
        <v>46507</v>
      </c>
      <c r="B66" s="51">
        <f>'OC A CONTRATAR US$'!B66*'OC A CONTRATAR'!$E66</f>
        <v>0</v>
      </c>
      <c r="C66" s="51">
        <f>'OC A CONTRATAR US$'!C66*'OC A CONTRATAR'!$E66</f>
        <v>0</v>
      </c>
      <c r="D66" s="51">
        <f>'OC A CONTRATAR US$'!D66*'OC A CONTRATAR'!$E66</f>
        <v>0</v>
      </c>
      <c r="E66" s="119">
        <f>IF($E$2=0,Encargos!C71,$E$2)</f>
        <v>6.1923000000000004</v>
      </c>
      <c r="F66" s="57">
        <v>46507</v>
      </c>
      <c r="G66" s="51">
        <f>'OC A CONTRATAR US$'!G66*'OC A CONTRATAR'!$J66</f>
        <v>0</v>
      </c>
      <c r="H66" s="51">
        <f>'OC A CONTRATAR US$'!H66*'OC A CONTRATAR'!$J66</f>
        <v>0</v>
      </c>
      <c r="I66" s="51">
        <f>'OC A CONTRATAR US$'!I66*'OC A CONTRATAR'!$J66</f>
        <v>0</v>
      </c>
      <c r="J66" s="119">
        <f>IF($J$2=0,Encargos!C71,$J$2)</f>
        <v>4.8413000000000004</v>
      </c>
      <c r="K66" s="57">
        <v>46507</v>
      </c>
      <c r="L66" s="51">
        <f>'OC A CONTRATAR US$'!L66*'OC A CONTRATAR'!$O66</f>
        <v>0</v>
      </c>
      <c r="M66" s="51">
        <f>'OC A CONTRATAR US$'!M66*'OC A CONTRATAR'!$O66</f>
        <v>0</v>
      </c>
      <c r="N66" s="51">
        <f>'OC A CONTRATAR US$'!N66*'OC A CONTRATAR'!$O66</f>
        <v>0</v>
      </c>
      <c r="O66" s="119">
        <f>IF($O$2=0,Encargos!C71,$O$2)</f>
        <v>4.8413000000000004</v>
      </c>
      <c r="P66" s="57">
        <v>46507</v>
      </c>
      <c r="Q66" s="51"/>
      <c r="R66" s="51"/>
      <c r="S66" s="51"/>
      <c r="T66" s="119">
        <f>IF($T$2=0,Encargos!M71,$T$2)</f>
        <v>0</v>
      </c>
      <c r="V66" s="57">
        <v>46507</v>
      </c>
      <c r="W66" s="51">
        <v>0</v>
      </c>
      <c r="X66" s="51">
        <v>0</v>
      </c>
      <c r="Y66" s="51">
        <f t="shared" si="2"/>
        <v>0</v>
      </c>
      <c r="Z66" s="119"/>
      <c r="AB66" s="72">
        <v>46507</v>
      </c>
      <c r="AC66" s="21">
        <f t="shared" si="0"/>
        <v>0</v>
      </c>
      <c r="AD66" s="21">
        <f t="shared" si="5"/>
        <v>0</v>
      </c>
      <c r="AE66" s="21">
        <f t="shared" si="5"/>
        <v>0</v>
      </c>
    </row>
    <row r="67" spans="1:31">
      <c r="A67" s="57">
        <v>46538</v>
      </c>
      <c r="B67" s="51">
        <f>'OC A CONTRATAR US$'!B67*'OC A CONTRATAR'!$E67</f>
        <v>0</v>
      </c>
      <c r="C67" s="51">
        <f>'OC A CONTRATAR US$'!C67*'OC A CONTRATAR'!$E67</f>
        <v>0</v>
      </c>
      <c r="D67" s="51">
        <f>'OC A CONTRATAR US$'!D67*'OC A CONTRATAR'!$E67</f>
        <v>0</v>
      </c>
      <c r="E67" s="119">
        <f>IF($E$2=0,Encargos!C72,$E$2)</f>
        <v>6.1923000000000004</v>
      </c>
      <c r="F67" s="57">
        <v>46538</v>
      </c>
      <c r="G67" s="51">
        <f>'OC A CONTRATAR US$'!G67*'OC A CONTRATAR'!$J67</f>
        <v>0</v>
      </c>
      <c r="H67" s="51">
        <f>'OC A CONTRATAR US$'!H67*'OC A CONTRATAR'!$J67</f>
        <v>0</v>
      </c>
      <c r="I67" s="51">
        <f>'OC A CONTRATAR US$'!I67*'OC A CONTRATAR'!$J67</f>
        <v>0</v>
      </c>
      <c r="J67" s="119">
        <f>IF($J$2=0,Encargos!C72,$J$2)</f>
        <v>4.8413000000000004</v>
      </c>
      <c r="K67" s="57">
        <v>46538</v>
      </c>
      <c r="L67" s="51">
        <f>'OC A CONTRATAR US$'!L67*'OC A CONTRATAR'!$O67</f>
        <v>0</v>
      </c>
      <c r="M67" s="51">
        <f>'OC A CONTRATAR US$'!M67*'OC A CONTRATAR'!$O67</f>
        <v>0</v>
      </c>
      <c r="N67" s="51">
        <f>'OC A CONTRATAR US$'!N67*'OC A CONTRATAR'!$O67</f>
        <v>0</v>
      </c>
      <c r="O67" s="119">
        <f>IF($O$2=0,Encargos!C72,$O$2)</f>
        <v>4.8413000000000004</v>
      </c>
      <c r="P67" s="57">
        <v>46538</v>
      </c>
      <c r="Q67" s="51"/>
      <c r="R67" s="51"/>
      <c r="S67" s="51"/>
      <c r="T67" s="119">
        <f>IF($T$2=0,Encargos!M72,$T$2)</f>
        <v>0</v>
      </c>
      <c r="V67" s="57">
        <v>46538</v>
      </c>
      <c r="W67" s="51">
        <v>0</v>
      </c>
      <c r="X67" s="51">
        <v>0</v>
      </c>
      <c r="Y67" s="51">
        <f t="shared" si="2"/>
        <v>0</v>
      </c>
      <c r="Z67" s="119"/>
      <c r="AB67" s="72">
        <v>46538</v>
      </c>
      <c r="AC67" s="21">
        <f t="shared" ref="AC67:AC130" si="6">SUMIF($A$2:$Z$2,AC$2,$A66:$Z67)</f>
        <v>0</v>
      </c>
      <c r="AD67" s="21">
        <f t="shared" si="5"/>
        <v>0</v>
      </c>
      <c r="AE67" s="21">
        <f t="shared" si="5"/>
        <v>0</v>
      </c>
    </row>
    <row r="68" spans="1:31">
      <c r="A68" s="57">
        <v>46568</v>
      </c>
      <c r="B68" s="51">
        <f>'OC A CONTRATAR US$'!B68*'OC A CONTRATAR'!$E68</f>
        <v>0</v>
      </c>
      <c r="C68" s="51">
        <f>'OC A CONTRATAR US$'!C68*'OC A CONTRATAR'!$E68</f>
        <v>6740080.4320322508</v>
      </c>
      <c r="D68" s="51">
        <f>'OC A CONTRATAR US$'!D68*'OC A CONTRATAR'!$E68</f>
        <v>6740080.4320322508</v>
      </c>
      <c r="E68" s="119">
        <f>IF($E$2=0,Encargos!C73,$E$2)</f>
        <v>6.1923000000000004</v>
      </c>
      <c r="F68" s="57">
        <v>46568</v>
      </c>
      <c r="G68" s="51">
        <f>'OC A CONTRATAR US$'!G68*'OC A CONTRATAR'!$J68</f>
        <v>0</v>
      </c>
      <c r="H68" s="51">
        <f>'OC A CONTRATAR US$'!H68*'OC A CONTRATAR'!$J68</f>
        <v>1571160.5542169826</v>
      </c>
      <c r="I68" s="51">
        <f>'OC A CONTRATAR US$'!I68*'OC A CONTRATAR'!$J68</f>
        <v>1571160.5542169826</v>
      </c>
      <c r="J68" s="119">
        <f>IF($J$2=0,Encargos!C73,$J$2)</f>
        <v>4.8413000000000004</v>
      </c>
      <c r="K68" s="57">
        <v>46568</v>
      </c>
      <c r="L68" s="51">
        <f>'OC A CONTRATAR US$'!L68*'OC A CONTRATAR'!$O68</f>
        <v>0</v>
      </c>
      <c r="M68" s="51">
        <f>'OC A CONTRATAR US$'!M68*'OC A CONTRATAR'!$O68</f>
        <v>43977567.332562372</v>
      </c>
      <c r="N68" s="51">
        <f>'OC A CONTRATAR US$'!N68*'OC A CONTRATAR'!$O68</f>
        <v>43977567.332562372</v>
      </c>
      <c r="O68" s="119">
        <f>IF($O$2=0,Encargos!C73,$O$2)</f>
        <v>4.8413000000000004</v>
      </c>
      <c r="P68" s="57">
        <v>46568</v>
      </c>
      <c r="Q68" s="51"/>
      <c r="R68" s="51"/>
      <c r="S68" s="51"/>
      <c r="T68" s="119">
        <f>IF($T$2=0,Encargos!M73,$T$2)</f>
        <v>0</v>
      </c>
      <c r="V68" s="57">
        <v>46568</v>
      </c>
      <c r="W68" s="51">
        <v>0</v>
      </c>
      <c r="X68" s="51">
        <v>119034694.74641401</v>
      </c>
      <c r="Y68" s="51">
        <f t="shared" ref="Y68:Y131" si="7">W68+X68</f>
        <v>119034694.74641401</v>
      </c>
      <c r="Z68" s="119"/>
      <c r="AB68" s="72">
        <v>46568</v>
      </c>
      <c r="AC68" s="21">
        <f t="shared" si="6"/>
        <v>0</v>
      </c>
      <c r="AD68" s="21">
        <f t="shared" si="5"/>
        <v>171323503.0652256</v>
      </c>
      <c r="AE68" s="21">
        <f t="shared" si="5"/>
        <v>171323503.0652256</v>
      </c>
    </row>
    <row r="69" spans="1:31">
      <c r="A69" s="57">
        <v>46599</v>
      </c>
      <c r="B69" s="51">
        <f>'OC A CONTRATAR US$'!B69*'OC A CONTRATAR'!$E69</f>
        <v>0</v>
      </c>
      <c r="C69" s="51">
        <f>'OC A CONTRATAR US$'!C69*'OC A CONTRATAR'!$E69</f>
        <v>0</v>
      </c>
      <c r="D69" s="51">
        <f>'OC A CONTRATAR US$'!D69*'OC A CONTRATAR'!$E69</f>
        <v>0</v>
      </c>
      <c r="E69" s="119">
        <f>IF($E$2=0,Encargos!C74,$E$2)</f>
        <v>6.1923000000000004</v>
      </c>
      <c r="F69" s="57">
        <v>46599</v>
      </c>
      <c r="G69" s="51">
        <f>'OC A CONTRATAR US$'!G69*'OC A CONTRATAR'!$J69</f>
        <v>0</v>
      </c>
      <c r="H69" s="51">
        <f>'OC A CONTRATAR US$'!H69*'OC A CONTRATAR'!$J69</f>
        <v>0</v>
      </c>
      <c r="I69" s="51">
        <f>'OC A CONTRATAR US$'!I69*'OC A CONTRATAR'!$J69</f>
        <v>0</v>
      </c>
      <c r="J69" s="119">
        <f>IF($J$2=0,Encargos!C74,$J$2)</f>
        <v>4.8413000000000004</v>
      </c>
      <c r="K69" s="57">
        <v>46599</v>
      </c>
      <c r="L69" s="51">
        <f>'OC A CONTRATAR US$'!L69*'OC A CONTRATAR'!$O69</f>
        <v>0</v>
      </c>
      <c r="M69" s="51">
        <f>'OC A CONTRATAR US$'!M69*'OC A CONTRATAR'!$O69</f>
        <v>0</v>
      </c>
      <c r="N69" s="51">
        <f>'OC A CONTRATAR US$'!N69*'OC A CONTRATAR'!$O69</f>
        <v>0</v>
      </c>
      <c r="O69" s="119">
        <f>IF($O$2=0,Encargos!C74,$O$2)</f>
        <v>4.8413000000000004</v>
      </c>
      <c r="P69" s="57">
        <v>46599</v>
      </c>
      <c r="Q69" s="51"/>
      <c r="R69" s="51"/>
      <c r="S69" s="51"/>
      <c r="T69" s="119">
        <f>IF($T$2=0,Encargos!M74,$T$2)</f>
        <v>0</v>
      </c>
      <c r="V69" s="57">
        <v>46599</v>
      </c>
      <c r="W69" s="51">
        <v>0</v>
      </c>
      <c r="X69" s="51">
        <v>0</v>
      </c>
      <c r="Y69" s="51">
        <f t="shared" si="7"/>
        <v>0</v>
      </c>
      <c r="Z69" s="119"/>
      <c r="AB69" s="72">
        <v>46599</v>
      </c>
      <c r="AC69" s="21">
        <f t="shared" si="6"/>
        <v>0</v>
      </c>
      <c r="AD69" s="21">
        <f t="shared" si="5"/>
        <v>0</v>
      </c>
      <c r="AE69" s="21">
        <f t="shared" si="5"/>
        <v>0</v>
      </c>
    </row>
    <row r="70" spans="1:31">
      <c r="A70" s="57">
        <v>46630</v>
      </c>
      <c r="B70" s="51">
        <f>'OC A CONTRATAR US$'!B70*'OC A CONTRATAR'!$E70</f>
        <v>0</v>
      </c>
      <c r="C70" s="51">
        <f>'OC A CONTRATAR US$'!C70*'OC A CONTRATAR'!$E70</f>
        <v>0</v>
      </c>
      <c r="D70" s="51">
        <f>'OC A CONTRATAR US$'!D70*'OC A CONTRATAR'!$E70</f>
        <v>0</v>
      </c>
      <c r="E70" s="119">
        <f>IF($E$2=0,Encargos!C75,$E$2)</f>
        <v>6.1923000000000004</v>
      </c>
      <c r="F70" s="57">
        <v>46630</v>
      </c>
      <c r="G70" s="51">
        <f>'OC A CONTRATAR US$'!G70*'OC A CONTRATAR'!$J70</f>
        <v>0</v>
      </c>
      <c r="H70" s="51">
        <f>'OC A CONTRATAR US$'!H70*'OC A CONTRATAR'!$J70</f>
        <v>0</v>
      </c>
      <c r="I70" s="51">
        <f>'OC A CONTRATAR US$'!I70*'OC A CONTRATAR'!$J70</f>
        <v>0</v>
      </c>
      <c r="J70" s="119">
        <f>IF($J$2=0,Encargos!C75,$J$2)</f>
        <v>4.8413000000000004</v>
      </c>
      <c r="K70" s="57">
        <v>46630</v>
      </c>
      <c r="L70" s="51">
        <f>'OC A CONTRATAR US$'!L70*'OC A CONTRATAR'!$O70</f>
        <v>0</v>
      </c>
      <c r="M70" s="51">
        <f>'OC A CONTRATAR US$'!M70*'OC A CONTRATAR'!$O70</f>
        <v>0</v>
      </c>
      <c r="N70" s="51">
        <f>'OC A CONTRATAR US$'!N70*'OC A CONTRATAR'!$O70</f>
        <v>0</v>
      </c>
      <c r="O70" s="119">
        <f>IF($O$2=0,Encargos!C75,$O$2)</f>
        <v>4.8413000000000004</v>
      </c>
      <c r="P70" s="57">
        <v>46630</v>
      </c>
      <c r="Q70" s="51"/>
      <c r="R70" s="51"/>
      <c r="S70" s="51"/>
      <c r="T70" s="119">
        <f>IF($T$2=0,Encargos!M75,$T$2)</f>
        <v>0</v>
      </c>
      <c r="V70" s="57">
        <v>46630</v>
      </c>
      <c r="W70" s="51">
        <v>0</v>
      </c>
      <c r="X70" s="51">
        <v>0</v>
      </c>
      <c r="Y70" s="51">
        <f t="shared" si="7"/>
        <v>0</v>
      </c>
      <c r="Z70" s="119"/>
      <c r="AB70" s="72">
        <v>46630</v>
      </c>
      <c r="AC70" s="21">
        <f t="shared" si="6"/>
        <v>0</v>
      </c>
      <c r="AD70" s="21">
        <f t="shared" si="5"/>
        <v>0</v>
      </c>
      <c r="AE70" s="21">
        <f t="shared" si="5"/>
        <v>0</v>
      </c>
    </row>
    <row r="71" spans="1:31">
      <c r="A71" s="57">
        <v>46660</v>
      </c>
      <c r="B71" s="51">
        <f>'OC A CONTRATAR US$'!B71*'OC A CONTRATAR'!$E71</f>
        <v>0</v>
      </c>
      <c r="C71" s="51">
        <f>'OC A CONTRATAR US$'!C71*'OC A CONTRATAR'!$E71</f>
        <v>0</v>
      </c>
      <c r="D71" s="51">
        <f>'OC A CONTRATAR US$'!D71*'OC A CONTRATAR'!$E71</f>
        <v>0</v>
      </c>
      <c r="E71" s="119">
        <f>IF($E$2=0,Encargos!C76,$E$2)</f>
        <v>6.1923000000000004</v>
      </c>
      <c r="F71" s="57">
        <v>46660</v>
      </c>
      <c r="G71" s="51">
        <f>'OC A CONTRATAR US$'!G71*'OC A CONTRATAR'!$J71</f>
        <v>0</v>
      </c>
      <c r="H71" s="51">
        <f>'OC A CONTRATAR US$'!H71*'OC A CONTRATAR'!$J71</f>
        <v>0</v>
      </c>
      <c r="I71" s="51">
        <f>'OC A CONTRATAR US$'!I71*'OC A CONTRATAR'!$J71</f>
        <v>0</v>
      </c>
      <c r="J71" s="119">
        <f>IF($J$2=0,Encargos!C76,$J$2)</f>
        <v>4.8413000000000004</v>
      </c>
      <c r="K71" s="57">
        <v>46660</v>
      </c>
      <c r="L71" s="51">
        <f>'OC A CONTRATAR US$'!L71*'OC A CONTRATAR'!$O71</f>
        <v>0</v>
      </c>
      <c r="M71" s="51">
        <f>'OC A CONTRATAR US$'!M71*'OC A CONTRATAR'!$O71</f>
        <v>0</v>
      </c>
      <c r="N71" s="51">
        <f>'OC A CONTRATAR US$'!N71*'OC A CONTRATAR'!$O71</f>
        <v>0</v>
      </c>
      <c r="O71" s="119">
        <f>IF($O$2=0,Encargos!C76,$O$2)</f>
        <v>4.8413000000000004</v>
      </c>
      <c r="P71" s="57">
        <v>46660</v>
      </c>
      <c r="Q71" s="51"/>
      <c r="R71" s="51"/>
      <c r="S71" s="51"/>
      <c r="T71" s="119">
        <f>IF($T$2=0,Encargos!M76,$T$2)</f>
        <v>0</v>
      </c>
      <c r="V71" s="57">
        <v>46660</v>
      </c>
      <c r="W71" s="51">
        <v>0</v>
      </c>
      <c r="X71" s="51">
        <v>0</v>
      </c>
      <c r="Y71" s="51">
        <f t="shared" si="7"/>
        <v>0</v>
      </c>
      <c r="Z71" s="119"/>
      <c r="AB71" s="72">
        <v>46660</v>
      </c>
      <c r="AC71" s="21">
        <f t="shared" si="6"/>
        <v>0</v>
      </c>
      <c r="AD71" s="21">
        <f t="shared" si="5"/>
        <v>0</v>
      </c>
      <c r="AE71" s="21">
        <f t="shared" si="5"/>
        <v>0</v>
      </c>
    </row>
    <row r="72" spans="1:31">
      <c r="A72" s="57">
        <v>46691</v>
      </c>
      <c r="B72" s="51">
        <f>'OC A CONTRATAR US$'!B72*'OC A CONTRATAR'!$E72</f>
        <v>0</v>
      </c>
      <c r="C72" s="51">
        <f>'OC A CONTRATAR US$'!C72*'OC A CONTRATAR'!$E72</f>
        <v>0</v>
      </c>
      <c r="D72" s="51">
        <f>'OC A CONTRATAR US$'!D72*'OC A CONTRATAR'!$E72</f>
        <v>0</v>
      </c>
      <c r="E72" s="119">
        <f>IF($E$2=0,Encargos!C77,$E$2)</f>
        <v>6.1923000000000004</v>
      </c>
      <c r="F72" s="57">
        <v>46691</v>
      </c>
      <c r="G72" s="51">
        <f>'OC A CONTRATAR US$'!G72*'OC A CONTRATAR'!$J72</f>
        <v>0</v>
      </c>
      <c r="H72" s="51">
        <f>'OC A CONTRATAR US$'!H72*'OC A CONTRATAR'!$J72</f>
        <v>0</v>
      </c>
      <c r="I72" s="51">
        <f>'OC A CONTRATAR US$'!I72*'OC A CONTRATAR'!$J72</f>
        <v>0</v>
      </c>
      <c r="J72" s="119">
        <f>IF($J$2=0,Encargos!C77,$J$2)</f>
        <v>4.8413000000000004</v>
      </c>
      <c r="K72" s="57">
        <v>46691</v>
      </c>
      <c r="L72" s="51">
        <f>'OC A CONTRATAR US$'!L72*'OC A CONTRATAR'!$O72</f>
        <v>0</v>
      </c>
      <c r="M72" s="51">
        <f>'OC A CONTRATAR US$'!M72*'OC A CONTRATAR'!$O72</f>
        <v>0</v>
      </c>
      <c r="N72" s="51">
        <f>'OC A CONTRATAR US$'!N72*'OC A CONTRATAR'!$O72</f>
        <v>0</v>
      </c>
      <c r="O72" s="119">
        <f>IF($O$2=0,Encargos!C77,$O$2)</f>
        <v>4.8413000000000004</v>
      </c>
      <c r="P72" s="57">
        <v>46691</v>
      </c>
      <c r="Q72" s="51"/>
      <c r="R72" s="51"/>
      <c r="S72" s="51"/>
      <c r="T72" s="119">
        <f>IF($T$2=0,Encargos!M77,$T$2)</f>
        <v>0</v>
      </c>
      <c r="V72" s="57">
        <v>46691</v>
      </c>
      <c r="W72" s="51">
        <v>0</v>
      </c>
      <c r="X72" s="51">
        <v>0</v>
      </c>
      <c r="Y72" s="51">
        <f t="shared" si="7"/>
        <v>0</v>
      </c>
      <c r="Z72" s="119"/>
      <c r="AB72" s="72">
        <v>46691</v>
      </c>
      <c r="AC72" s="21">
        <f t="shared" si="6"/>
        <v>0</v>
      </c>
      <c r="AD72" s="21">
        <f t="shared" si="5"/>
        <v>0</v>
      </c>
      <c r="AE72" s="21">
        <f t="shared" si="5"/>
        <v>0</v>
      </c>
    </row>
    <row r="73" spans="1:31">
      <c r="A73" s="57">
        <v>46721</v>
      </c>
      <c r="B73" s="51">
        <f>'OC A CONTRATAR US$'!B73*'OC A CONTRATAR'!$E73</f>
        <v>0</v>
      </c>
      <c r="C73" s="51">
        <f>'OC A CONTRATAR US$'!C73*'OC A CONTRATAR'!$E73</f>
        <v>0</v>
      </c>
      <c r="D73" s="51">
        <f>'OC A CONTRATAR US$'!D73*'OC A CONTRATAR'!$E73</f>
        <v>0</v>
      </c>
      <c r="E73" s="119">
        <f>IF($E$2=0,Encargos!C78,$E$2)</f>
        <v>6.1923000000000004</v>
      </c>
      <c r="F73" s="57">
        <v>46721</v>
      </c>
      <c r="G73" s="51">
        <f>'OC A CONTRATAR US$'!G73*'OC A CONTRATAR'!$J73</f>
        <v>0</v>
      </c>
      <c r="H73" s="51">
        <f>'OC A CONTRATAR US$'!H73*'OC A CONTRATAR'!$J73</f>
        <v>0</v>
      </c>
      <c r="I73" s="51">
        <f>'OC A CONTRATAR US$'!I73*'OC A CONTRATAR'!$J73</f>
        <v>0</v>
      </c>
      <c r="J73" s="119">
        <f>IF($J$2=0,Encargos!C78,$J$2)</f>
        <v>4.8413000000000004</v>
      </c>
      <c r="K73" s="57">
        <v>46721</v>
      </c>
      <c r="L73" s="51">
        <f>'OC A CONTRATAR US$'!L73*'OC A CONTRATAR'!$O73</f>
        <v>0</v>
      </c>
      <c r="M73" s="51">
        <f>'OC A CONTRATAR US$'!M73*'OC A CONTRATAR'!$O73</f>
        <v>0</v>
      </c>
      <c r="N73" s="51">
        <f>'OC A CONTRATAR US$'!N73*'OC A CONTRATAR'!$O73</f>
        <v>0</v>
      </c>
      <c r="O73" s="119">
        <f>IF($O$2=0,Encargos!C78,$O$2)</f>
        <v>4.8413000000000004</v>
      </c>
      <c r="P73" s="57">
        <v>46721</v>
      </c>
      <c r="Q73" s="51"/>
      <c r="R73" s="51"/>
      <c r="S73" s="51"/>
      <c r="T73" s="119">
        <f>IF($T$2=0,Encargos!M78,$T$2)</f>
        <v>0</v>
      </c>
      <c r="V73" s="57">
        <v>46721</v>
      </c>
      <c r="W73" s="51">
        <v>0</v>
      </c>
      <c r="X73" s="51">
        <v>0</v>
      </c>
      <c r="Y73" s="51">
        <f t="shared" si="7"/>
        <v>0</v>
      </c>
      <c r="Z73" s="119"/>
      <c r="AB73" s="72">
        <v>46721</v>
      </c>
      <c r="AC73" s="21">
        <f t="shared" si="6"/>
        <v>0</v>
      </c>
      <c r="AD73" s="21">
        <f t="shared" si="5"/>
        <v>0</v>
      </c>
      <c r="AE73" s="21">
        <f t="shared" si="5"/>
        <v>0</v>
      </c>
    </row>
    <row r="74" spans="1:31">
      <c r="A74" s="57">
        <v>46752</v>
      </c>
      <c r="B74" s="51">
        <f>'OC A CONTRATAR US$'!B74*'OC A CONTRATAR'!$E74</f>
        <v>0</v>
      </c>
      <c r="C74" s="51">
        <f>'OC A CONTRATAR US$'!C74*'OC A CONTRATAR'!$E74</f>
        <v>11664323.914161637</v>
      </c>
      <c r="D74" s="51">
        <f>'OC A CONTRATAR US$'!D74*'OC A CONTRATAR'!$E74</f>
        <v>11664323.914161637</v>
      </c>
      <c r="E74" s="119">
        <f>IF($E$2=0,Encargos!C79,$E$2)</f>
        <v>6.1923000000000004</v>
      </c>
      <c r="F74" s="57">
        <v>46752</v>
      </c>
      <c r="G74" s="51">
        <f>'OC A CONTRATAR US$'!G74*'OC A CONTRATAR'!$J74</f>
        <v>1260755.2083333351</v>
      </c>
      <c r="H74" s="51">
        <f>'OC A CONTRATAR US$'!H74*'OC A CONTRATAR'!$J74</f>
        <v>1349064.5590517134</v>
      </c>
      <c r="I74" s="51">
        <f>'OC A CONTRATAR US$'!I74*'OC A CONTRATAR'!$J74</f>
        <v>2609819.7673850483</v>
      </c>
      <c r="J74" s="119">
        <f>IF($J$2=0,Encargos!C79,$J$2)</f>
        <v>4.8413000000000004</v>
      </c>
      <c r="K74" s="57">
        <v>46752</v>
      </c>
      <c r="L74" s="51">
        <f>'OC A CONTRATAR US$'!L74*'OC A CONTRATAR'!$O74</f>
        <v>27204607.101715628</v>
      </c>
      <c r="M74" s="51">
        <f>'OC A CONTRATAR US$'!M74*'OC A CONTRATAR'!$O74</f>
        <v>44123870.583663538</v>
      </c>
      <c r="N74" s="51">
        <f>'OC A CONTRATAR US$'!N74*'OC A CONTRATAR'!$O74</f>
        <v>71328477.685379162</v>
      </c>
      <c r="O74" s="119">
        <f>IF($O$2=0,Encargos!C79,$O$2)</f>
        <v>4.8413000000000004</v>
      </c>
      <c r="P74" s="57">
        <v>46752</v>
      </c>
      <c r="Q74" s="51"/>
      <c r="R74" s="51"/>
      <c r="S74" s="51"/>
      <c r="T74" s="119">
        <f>IF($T$2=0,Encargos!M79,$T$2)</f>
        <v>0</v>
      </c>
      <c r="V74" s="57">
        <v>46752</v>
      </c>
      <c r="W74" s="51">
        <v>173000000</v>
      </c>
      <c r="X74" s="51">
        <v>121154421.73665702</v>
      </c>
      <c r="Y74" s="51">
        <f t="shared" si="7"/>
        <v>294154421.73665702</v>
      </c>
      <c r="Z74" s="119"/>
      <c r="AB74" s="72">
        <v>46752</v>
      </c>
      <c r="AC74" s="21">
        <f t="shared" si="6"/>
        <v>0</v>
      </c>
      <c r="AD74" s="21">
        <f t="shared" si="5"/>
        <v>178291680.79353392</v>
      </c>
      <c r="AE74" s="21">
        <f t="shared" si="5"/>
        <v>379757043.10358286</v>
      </c>
    </row>
    <row r="75" spans="1:31">
      <c r="A75" s="57">
        <v>46783</v>
      </c>
      <c r="B75" s="51">
        <f>'OC A CONTRATAR US$'!B75*'OC A CONTRATAR'!$E75</f>
        <v>0</v>
      </c>
      <c r="C75" s="51">
        <f>'OC A CONTRATAR US$'!C75*'OC A CONTRATAR'!$E75</f>
        <v>0</v>
      </c>
      <c r="D75" s="51">
        <f>'OC A CONTRATAR US$'!D75*'OC A CONTRATAR'!$E75</f>
        <v>0</v>
      </c>
      <c r="E75" s="119">
        <f>IF($E$2=0,Encargos!C80,$E$2)</f>
        <v>6.1923000000000004</v>
      </c>
      <c r="F75" s="57">
        <v>46783</v>
      </c>
      <c r="G75" s="51">
        <f>'OC A CONTRATAR US$'!G75*'OC A CONTRATAR'!$J75</f>
        <v>0</v>
      </c>
      <c r="H75" s="51">
        <f>'OC A CONTRATAR US$'!H75*'OC A CONTRATAR'!$J75</f>
        <v>0</v>
      </c>
      <c r="I75" s="51">
        <f>'OC A CONTRATAR US$'!I75*'OC A CONTRATAR'!$J75</f>
        <v>0</v>
      </c>
      <c r="J75" s="119">
        <f>IF($J$2=0,Encargos!C80,$J$2)</f>
        <v>4.8413000000000004</v>
      </c>
      <c r="K75" s="57">
        <v>46783</v>
      </c>
      <c r="L75" s="51">
        <f>'OC A CONTRATAR US$'!L75*'OC A CONTRATAR'!$O75</f>
        <v>0</v>
      </c>
      <c r="M75" s="51">
        <f>'OC A CONTRATAR US$'!M75*'OC A CONTRATAR'!$O75</f>
        <v>0</v>
      </c>
      <c r="N75" s="51">
        <f>'OC A CONTRATAR US$'!N75*'OC A CONTRATAR'!$O75</f>
        <v>0</v>
      </c>
      <c r="O75" s="119">
        <f>IF($O$2=0,Encargos!C80,$O$2)</f>
        <v>4.8413000000000004</v>
      </c>
      <c r="P75" s="57">
        <v>46783</v>
      </c>
      <c r="Q75" s="51"/>
      <c r="R75" s="51"/>
      <c r="S75" s="51"/>
      <c r="T75" s="119">
        <f>IF($T$2=0,Encargos!M80,$T$2)</f>
        <v>0</v>
      </c>
      <c r="V75" s="57">
        <v>46783</v>
      </c>
      <c r="W75" s="51">
        <v>0</v>
      </c>
      <c r="X75" s="51">
        <v>0</v>
      </c>
      <c r="Y75" s="51">
        <f t="shared" si="7"/>
        <v>0</v>
      </c>
      <c r="Z75" s="119"/>
      <c r="AB75" s="72">
        <v>46783</v>
      </c>
      <c r="AC75" s="21">
        <f t="shared" si="6"/>
        <v>201465362.31004897</v>
      </c>
      <c r="AD75" s="21">
        <f t="shared" si="5"/>
        <v>0</v>
      </c>
      <c r="AE75" s="21">
        <f t="shared" si="5"/>
        <v>0</v>
      </c>
    </row>
    <row r="76" spans="1:31">
      <c r="A76" s="57">
        <v>46812</v>
      </c>
      <c r="B76" s="51">
        <f>'OC A CONTRATAR US$'!B76*'OC A CONTRATAR'!$E76</f>
        <v>0</v>
      </c>
      <c r="C76" s="51">
        <f>'OC A CONTRATAR US$'!C76*'OC A CONTRATAR'!$E76</f>
        <v>0</v>
      </c>
      <c r="D76" s="51">
        <f>'OC A CONTRATAR US$'!D76*'OC A CONTRATAR'!$E76</f>
        <v>0</v>
      </c>
      <c r="E76" s="119">
        <f>IF($E$2=0,Encargos!C81,$E$2)</f>
        <v>6.1923000000000004</v>
      </c>
      <c r="F76" s="57">
        <v>46812</v>
      </c>
      <c r="G76" s="51">
        <f>'OC A CONTRATAR US$'!G76*'OC A CONTRATAR'!$J76</f>
        <v>0</v>
      </c>
      <c r="H76" s="51">
        <f>'OC A CONTRATAR US$'!H76*'OC A CONTRATAR'!$J76</f>
        <v>0</v>
      </c>
      <c r="I76" s="51">
        <f>'OC A CONTRATAR US$'!I76*'OC A CONTRATAR'!$J76</f>
        <v>0</v>
      </c>
      <c r="J76" s="119">
        <f>IF($J$2=0,Encargos!C81,$J$2)</f>
        <v>4.8413000000000004</v>
      </c>
      <c r="K76" s="57">
        <v>46812</v>
      </c>
      <c r="L76" s="51">
        <f>'OC A CONTRATAR US$'!L76*'OC A CONTRATAR'!$O76</f>
        <v>0</v>
      </c>
      <c r="M76" s="51">
        <f>'OC A CONTRATAR US$'!M76*'OC A CONTRATAR'!$O76</f>
        <v>0</v>
      </c>
      <c r="N76" s="51">
        <f>'OC A CONTRATAR US$'!N76*'OC A CONTRATAR'!$O76</f>
        <v>0</v>
      </c>
      <c r="O76" s="119">
        <f>IF($O$2=0,Encargos!C81,$O$2)</f>
        <v>4.8413000000000004</v>
      </c>
      <c r="P76" s="57">
        <v>46812</v>
      </c>
      <c r="Q76" s="51"/>
      <c r="R76" s="51"/>
      <c r="S76" s="51"/>
      <c r="T76" s="119">
        <f>IF($T$2=0,Encargos!M81,$T$2)</f>
        <v>0</v>
      </c>
      <c r="V76" s="57">
        <v>46812</v>
      </c>
      <c r="W76" s="51">
        <v>0</v>
      </c>
      <c r="X76" s="51">
        <v>0</v>
      </c>
      <c r="Y76" s="51">
        <f t="shared" si="7"/>
        <v>0</v>
      </c>
      <c r="Z76" s="119"/>
      <c r="AB76" s="72">
        <v>46812</v>
      </c>
      <c r="AC76" s="21">
        <f t="shared" si="6"/>
        <v>0</v>
      </c>
      <c r="AD76" s="21">
        <f t="shared" si="5"/>
        <v>0</v>
      </c>
      <c r="AE76" s="21">
        <f t="shared" si="5"/>
        <v>0</v>
      </c>
    </row>
    <row r="77" spans="1:31">
      <c r="A77" s="57">
        <v>46843</v>
      </c>
      <c r="B77" s="51">
        <f>'OC A CONTRATAR US$'!B77*'OC A CONTRATAR'!$E77</f>
        <v>0</v>
      </c>
      <c r="C77" s="51">
        <f>'OC A CONTRATAR US$'!C77*'OC A CONTRATAR'!$E77</f>
        <v>0</v>
      </c>
      <c r="D77" s="51">
        <f>'OC A CONTRATAR US$'!D77*'OC A CONTRATAR'!$E77</f>
        <v>0</v>
      </c>
      <c r="E77" s="119">
        <f>IF($E$2=0,Encargos!C82,$E$2)</f>
        <v>6.1923000000000004</v>
      </c>
      <c r="F77" s="57">
        <v>46843</v>
      </c>
      <c r="G77" s="51">
        <f>'OC A CONTRATAR US$'!G77*'OC A CONTRATAR'!$J77</f>
        <v>0</v>
      </c>
      <c r="H77" s="51">
        <f>'OC A CONTRATAR US$'!H77*'OC A CONTRATAR'!$J77</f>
        <v>0</v>
      </c>
      <c r="I77" s="51">
        <f>'OC A CONTRATAR US$'!I77*'OC A CONTRATAR'!$J77</f>
        <v>0</v>
      </c>
      <c r="J77" s="119">
        <f>IF($J$2=0,Encargos!C82,$J$2)</f>
        <v>4.8413000000000004</v>
      </c>
      <c r="K77" s="57">
        <v>46843</v>
      </c>
      <c r="L77" s="51">
        <f>'OC A CONTRATAR US$'!L77*'OC A CONTRATAR'!$O77</f>
        <v>0</v>
      </c>
      <c r="M77" s="51">
        <f>'OC A CONTRATAR US$'!M77*'OC A CONTRATAR'!$O77</f>
        <v>0</v>
      </c>
      <c r="N77" s="51">
        <f>'OC A CONTRATAR US$'!N77*'OC A CONTRATAR'!$O77</f>
        <v>0</v>
      </c>
      <c r="O77" s="119">
        <f>IF($O$2=0,Encargos!C82,$O$2)</f>
        <v>4.8413000000000004</v>
      </c>
      <c r="P77" s="57">
        <v>46843</v>
      </c>
      <c r="Q77" s="51"/>
      <c r="R77" s="51"/>
      <c r="S77" s="51"/>
      <c r="T77" s="119">
        <f>IF($T$2=0,Encargos!M82,$T$2)</f>
        <v>0</v>
      </c>
      <c r="V77" s="57">
        <v>46843</v>
      </c>
      <c r="W77" s="51">
        <v>0</v>
      </c>
      <c r="X77" s="51">
        <v>0</v>
      </c>
      <c r="Y77" s="51">
        <f t="shared" si="7"/>
        <v>0</v>
      </c>
      <c r="Z77" s="119"/>
      <c r="AB77" s="72">
        <v>46843</v>
      </c>
      <c r="AC77" s="21">
        <f t="shared" si="6"/>
        <v>0</v>
      </c>
      <c r="AD77" s="21">
        <f t="shared" si="5"/>
        <v>0</v>
      </c>
      <c r="AE77" s="21">
        <f t="shared" si="5"/>
        <v>0</v>
      </c>
    </row>
    <row r="78" spans="1:31">
      <c r="A78" s="57">
        <v>46873</v>
      </c>
      <c r="B78" s="51">
        <f>'OC A CONTRATAR US$'!B78*'OC A CONTRATAR'!$E78</f>
        <v>0</v>
      </c>
      <c r="C78" s="51">
        <f>'OC A CONTRATAR US$'!C78*'OC A CONTRATAR'!$E78</f>
        <v>0</v>
      </c>
      <c r="D78" s="51">
        <f>'OC A CONTRATAR US$'!D78*'OC A CONTRATAR'!$E78</f>
        <v>0</v>
      </c>
      <c r="E78" s="119">
        <f>IF($E$2=0,Encargos!C83,$E$2)</f>
        <v>6.1923000000000004</v>
      </c>
      <c r="F78" s="57">
        <v>46873</v>
      </c>
      <c r="G78" s="51">
        <f>'OC A CONTRATAR US$'!G78*'OC A CONTRATAR'!$J78</f>
        <v>0</v>
      </c>
      <c r="H78" s="51">
        <f>'OC A CONTRATAR US$'!H78*'OC A CONTRATAR'!$J78</f>
        <v>0</v>
      </c>
      <c r="I78" s="51">
        <f>'OC A CONTRATAR US$'!I78*'OC A CONTRATAR'!$J78</f>
        <v>0</v>
      </c>
      <c r="J78" s="119">
        <f>IF($J$2=0,Encargos!C83,$J$2)</f>
        <v>4.8413000000000004</v>
      </c>
      <c r="K78" s="57">
        <v>46873</v>
      </c>
      <c r="L78" s="51">
        <f>'OC A CONTRATAR US$'!L78*'OC A CONTRATAR'!$O78</f>
        <v>0</v>
      </c>
      <c r="M78" s="51">
        <f>'OC A CONTRATAR US$'!M78*'OC A CONTRATAR'!$O78</f>
        <v>0</v>
      </c>
      <c r="N78" s="51">
        <f>'OC A CONTRATAR US$'!N78*'OC A CONTRATAR'!$O78</f>
        <v>0</v>
      </c>
      <c r="O78" s="119">
        <f>IF($O$2=0,Encargos!C83,$O$2)</f>
        <v>4.8413000000000004</v>
      </c>
      <c r="P78" s="57">
        <v>46873</v>
      </c>
      <c r="Q78" s="51"/>
      <c r="R78" s="51"/>
      <c r="S78" s="51"/>
      <c r="T78" s="119">
        <f>IF($T$2=0,Encargos!M83,$T$2)</f>
        <v>0</v>
      </c>
      <c r="V78" s="57">
        <v>46873</v>
      </c>
      <c r="W78" s="51">
        <v>0</v>
      </c>
      <c r="X78" s="51">
        <v>0</v>
      </c>
      <c r="Y78" s="51">
        <f t="shared" si="7"/>
        <v>0</v>
      </c>
      <c r="Z78" s="119"/>
      <c r="AB78" s="72">
        <v>46873</v>
      </c>
      <c r="AC78" s="21">
        <f t="shared" si="6"/>
        <v>0</v>
      </c>
      <c r="AD78" s="21">
        <f t="shared" si="5"/>
        <v>0</v>
      </c>
      <c r="AE78" s="21">
        <f t="shared" si="5"/>
        <v>0</v>
      </c>
    </row>
    <row r="79" spans="1:31">
      <c r="A79" s="57">
        <v>46904</v>
      </c>
      <c r="B79" s="51">
        <f>'OC A CONTRATAR US$'!B79*'OC A CONTRATAR'!$E79</f>
        <v>0</v>
      </c>
      <c r="C79" s="51">
        <f>'OC A CONTRATAR US$'!C79*'OC A CONTRATAR'!$E79</f>
        <v>0</v>
      </c>
      <c r="D79" s="51">
        <f>'OC A CONTRATAR US$'!D79*'OC A CONTRATAR'!$E79</f>
        <v>0</v>
      </c>
      <c r="E79" s="119">
        <f>IF($E$2=0,Encargos!C84,$E$2)</f>
        <v>6.1923000000000004</v>
      </c>
      <c r="F79" s="57">
        <v>46904</v>
      </c>
      <c r="G79" s="51">
        <f>'OC A CONTRATAR US$'!G79*'OC A CONTRATAR'!$J79</f>
        <v>0</v>
      </c>
      <c r="H79" s="51">
        <f>'OC A CONTRATAR US$'!H79*'OC A CONTRATAR'!$J79</f>
        <v>0</v>
      </c>
      <c r="I79" s="51">
        <f>'OC A CONTRATAR US$'!I79*'OC A CONTRATAR'!$J79</f>
        <v>0</v>
      </c>
      <c r="J79" s="119">
        <f>IF($J$2=0,Encargos!C84,$J$2)</f>
        <v>4.8413000000000004</v>
      </c>
      <c r="K79" s="57">
        <v>46904</v>
      </c>
      <c r="L79" s="51">
        <f>'OC A CONTRATAR US$'!L79*'OC A CONTRATAR'!$O79</f>
        <v>0</v>
      </c>
      <c r="M79" s="51">
        <f>'OC A CONTRATAR US$'!M79*'OC A CONTRATAR'!$O79</f>
        <v>0</v>
      </c>
      <c r="N79" s="51">
        <f>'OC A CONTRATAR US$'!N79*'OC A CONTRATAR'!$O79</f>
        <v>0</v>
      </c>
      <c r="O79" s="119">
        <f>IF($O$2=0,Encargos!C84,$O$2)</f>
        <v>4.8413000000000004</v>
      </c>
      <c r="P79" s="57">
        <v>46904</v>
      </c>
      <c r="Q79" s="51"/>
      <c r="R79" s="51"/>
      <c r="S79" s="51"/>
      <c r="T79" s="119">
        <f>IF($T$2=0,Encargos!M84,$T$2)</f>
        <v>0</v>
      </c>
      <c r="V79" s="57">
        <v>46904</v>
      </c>
      <c r="W79" s="51">
        <v>0</v>
      </c>
      <c r="X79" s="51">
        <v>0</v>
      </c>
      <c r="Y79" s="51">
        <f t="shared" si="7"/>
        <v>0</v>
      </c>
      <c r="Z79" s="119"/>
      <c r="AB79" s="72">
        <v>46904</v>
      </c>
      <c r="AC79" s="21">
        <f t="shared" si="6"/>
        <v>0</v>
      </c>
      <c r="AD79" s="21">
        <f t="shared" si="5"/>
        <v>0</v>
      </c>
      <c r="AE79" s="21">
        <f t="shared" si="5"/>
        <v>0</v>
      </c>
    </row>
    <row r="80" spans="1:31">
      <c r="A80" s="57">
        <v>46934</v>
      </c>
      <c r="B80" s="51">
        <f>'OC A CONTRATAR US$'!B80*'OC A CONTRATAR'!$E80</f>
        <v>0</v>
      </c>
      <c r="C80" s="51">
        <f>'OC A CONTRATAR US$'!C80*'OC A CONTRATAR'!$E80</f>
        <v>11664748.3806447</v>
      </c>
      <c r="D80" s="51">
        <f>'OC A CONTRATAR US$'!D80*'OC A CONTRATAR'!$E80</f>
        <v>11664748.3806447</v>
      </c>
      <c r="E80" s="119">
        <f>IF($E$2=0,Encargos!C85,$E$2)</f>
        <v>6.1923000000000004</v>
      </c>
      <c r="F80" s="57">
        <v>46934</v>
      </c>
      <c r="G80" s="51">
        <f>'OC A CONTRATAR US$'!G80*'OC A CONTRATAR'!$J80</f>
        <v>3063366.9104609955</v>
      </c>
      <c r="H80" s="51">
        <f>'OC A CONTRATAR US$'!H80*'OC A CONTRATAR'!$J80</f>
        <v>3558623.8440019889</v>
      </c>
      <c r="I80" s="51">
        <f>'OC A CONTRATAR US$'!I80*'OC A CONTRATAR'!$J80</f>
        <v>6621990.7544629844</v>
      </c>
      <c r="J80" s="119">
        <f>IF($J$2=0,Encargos!C85,$J$2)</f>
        <v>4.8413000000000004</v>
      </c>
      <c r="K80" s="57">
        <v>46934</v>
      </c>
      <c r="L80" s="51">
        <f>'OC A CONTRATAR US$'!L80*'OC A CONTRATAR'!$O80</f>
        <v>27204607.101715628</v>
      </c>
      <c r="M80" s="51">
        <f>'OC A CONTRATAR US$'!M80*'OC A CONTRATAR'!$O80</f>
        <v>43441227.875488289</v>
      </c>
      <c r="N80" s="51">
        <f>'OC A CONTRATAR US$'!N80*'OC A CONTRATAR'!$O80</f>
        <v>70645834.977203906</v>
      </c>
      <c r="O80" s="119">
        <f>IF($O$2=0,Encargos!C85,$O$2)</f>
        <v>4.8413000000000004</v>
      </c>
      <c r="P80" s="57">
        <v>46934</v>
      </c>
      <c r="Q80" s="51"/>
      <c r="R80" s="51"/>
      <c r="S80" s="51"/>
      <c r="T80" s="119">
        <f>IF($T$2=0,Encargos!M85,$T$2)</f>
        <v>0</v>
      </c>
      <c r="V80" s="57">
        <v>46934</v>
      </c>
      <c r="W80" s="51">
        <v>173000000</v>
      </c>
      <c r="X80" s="51">
        <v>110914448.47502202</v>
      </c>
      <c r="Y80" s="51">
        <f t="shared" si="7"/>
        <v>283914448.47502202</v>
      </c>
      <c r="Z80" s="119"/>
      <c r="AB80" s="72">
        <v>46934</v>
      </c>
      <c r="AC80" s="21">
        <f t="shared" si="6"/>
        <v>0</v>
      </c>
      <c r="AD80" s="21">
        <f t="shared" si="5"/>
        <v>169579048.57515699</v>
      </c>
      <c r="AE80" s="21">
        <f t="shared" si="5"/>
        <v>372847022.58733362</v>
      </c>
    </row>
    <row r="81" spans="1:31">
      <c r="A81" s="57">
        <v>46965</v>
      </c>
      <c r="B81" s="51">
        <f>'OC A CONTRATAR US$'!B81*'OC A CONTRATAR'!$E81</f>
        <v>0</v>
      </c>
      <c r="C81" s="51">
        <f>'OC A CONTRATAR US$'!C81*'OC A CONTRATAR'!$E81</f>
        <v>0</v>
      </c>
      <c r="D81" s="51">
        <f>'OC A CONTRATAR US$'!D81*'OC A CONTRATAR'!$E81</f>
        <v>0</v>
      </c>
      <c r="E81" s="119">
        <f>IF($E$2=0,Encargos!C86,$E$2)</f>
        <v>6.1923000000000004</v>
      </c>
      <c r="F81" s="57">
        <v>46965</v>
      </c>
      <c r="G81" s="51">
        <f>'OC A CONTRATAR US$'!G81*'OC A CONTRATAR'!$J81</f>
        <v>0</v>
      </c>
      <c r="H81" s="51">
        <f>'OC A CONTRATAR US$'!H81*'OC A CONTRATAR'!$J81</f>
        <v>0</v>
      </c>
      <c r="I81" s="51">
        <f>'OC A CONTRATAR US$'!I81*'OC A CONTRATAR'!$J81</f>
        <v>0</v>
      </c>
      <c r="J81" s="119">
        <f>IF($J$2=0,Encargos!C86,$J$2)</f>
        <v>4.8413000000000004</v>
      </c>
      <c r="K81" s="57">
        <v>46965</v>
      </c>
      <c r="L81" s="51">
        <f>'OC A CONTRATAR US$'!L81*'OC A CONTRATAR'!$O81</f>
        <v>0</v>
      </c>
      <c r="M81" s="51">
        <f>'OC A CONTRATAR US$'!M81*'OC A CONTRATAR'!$O81</f>
        <v>0</v>
      </c>
      <c r="N81" s="51">
        <f>'OC A CONTRATAR US$'!N81*'OC A CONTRATAR'!$O81</f>
        <v>0</v>
      </c>
      <c r="O81" s="119">
        <f>IF($O$2=0,Encargos!C86,$O$2)</f>
        <v>4.8413000000000004</v>
      </c>
      <c r="P81" s="57">
        <v>46965</v>
      </c>
      <c r="Q81" s="51"/>
      <c r="R81" s="51"/>
      <c r="S81" s="51"/>
      <c r="T81" s="119">
        <f>IF($T$2=0,Encargos!M86,$T$2)</f>
        <v>0</v>
      </c>
      <c r="V81" s="57">
        <v>46965</v>
      </c>
      <c r="W81" s="51">
        <v>0</v>
      </c>
      <c r="X81" s="51">
        <v>0</v>
      </c>
      <c r="Y81" s="51">
        <f t="shared" si="7"/>
        <v>0</v>
      </c>
      <c r="Z81" s="119"/>
      <c r="AB81" s="72">
        <v>46965</v>
      </c>
      <c r="AC81" s="21">
        <f t="shared" si="6"/>
        <v>203267974.01217663</v>
      </c>
      <c r="AD81" s="21">
        <f t="shared" si="5"/>
        <v>0</v>
      </c>
      <c r="AE81" s="21">
        <f t="shared" si="5"/>
        <v>0</v>
      </c>
    </row>
    <row r="82" spans="1:31">
      <c r="A82" s="57">
        <v>46996</v>
      </c>
      <c r="B82" s="51">
        <f>'OC A CONTRATAR US$'!B82*'OC A CONTRATAR'!$E82</f>
        <v>0</v>
      </c>
      <c r="C82" s="51">
        <f>'OC A CONTRATAR US$'!C82*'OC A CONTRATAR'!$E82</f>
        <v>0</v>
      </c>
      <c r="D82" s="51">
        <f>'OC A CONTRATAR US$'!D82*'OC A CONTRATAR'!$E82</f>
        <v>0</v>
      </c>
      <c r="E82" s="119">
        <f>IF($E$2=0,Encargos!C87,$E$2)</f>
        <v>6.1923000000000004</v>
      </c>
      <c r="F82" s="57">
        <v>46996</v>
      </c>
      <c r="G82" s="51">
        <f>'OC A CONTRATAR US$'!G82*'OC A CONTRATAR'!$J82</f>
        <v>0</v>
      </c>
      <c r="H82" s="51">
        <f>'OC A CONTRATAR US$'!H82*'OC A CONTRATAR'!$J82</f>
        <v>0</v>
      </c>
      <c r="I82" s="51">
        <f>'OC A CONTRATAR US$'!I82*'OC A CONTRATAR'!$J82</f>
        <v>0</v>
      </c>
      <c r="J82" s="119">
        <f>IF($J$2=0,Encargos!C87,$J$2)</f>
        <v>4.8413000000000004</v>
      </c>
      <c r="K82" s="57">
        <v>46996</v>
      </c>
      <c r="L82" s="51">
        <f>'OC A CONTRATAR US$'!L82*'OC A CONTRATAR'!$O82</f>
        <v>0</v>
      </c>
      <c r="M82" s="51">
        <f>'OC A CONTRATAR US$'!M82*'OC A CONTRATAR'!$O82</f>
        <v>0</v>
      </c>
      <c r="N82" s="51">
        <f>'OC A CONTRATAR US$'!N82*'OC A CONTRATAR'!$O82</f>
        <v>0</v>
      </c>
      <c r="O82" s="119">
        <f>IF($O$2=0,Encargos!C87,$O$2)</f>
        <v>4.8413000000000004</v>
      </c>
      <c r="P82" s="57">
        <v>46996</v>
      </c>
      <c r="Q82" s="51"/>
      <c r="R82" s="51"/>
      <c r="S82" s="51"/>
      <c r="T82" s="119">
        <f>IF($T$2=0,Encargos!M87,$T$2)</f>
        <v>0</v>
      </c>
      <c r="V82" s="57">
        <v>46996</v>
      </c>
      <c r="W82" s="51">
        <v>0</v>
      </c>
      <c r="X82" s="51">
        <v>0</v>
      </c>
      <c r="Y82" s="51">
        <f t="shared" si="7"/>
        <v>0</v>
      </c>
      <c r="Z82" s="119"/>
      <c r="AB82" s="72">
        <v>46996</v>
      </c>
      <c r="AC82" s="21">
        <f t="shared" si="6"/>
        <v>0</v>
      </c>
      <c r="AD82" s="21">
        <f t="shared" si="5"/>
        <v>0</v>
      </c>
      <c r="AE82" s="21">
        <f t="shared" si="5"/>
        <v>0</v>
      </c>
    </row>
    <row r="83" spans="1:31">
      <c r="A83" s="57">
        <v>47026</v>
      </c>
      <c r="B83" s="51">
        <f>'OC A CONTRATAR US$'!B83*'OC A CONTRATAR'!$E83</f>
        <v>0</v>
      </c>
      <c r="C83" s="51">
        <f>'OC A CONTRATAR US$'!C83*'OC A CONTRATAR'!$E83</f>
        <v>0</v>
      </c>
      <c r="D83" s="51">
        <f>'OC A CONTRATAR US$'!D83*'OC A CONTRATAR'!$E83</f>
        <v>0</v>
      </c>
      <c r="E83" s="119">
        <f>IF($E$2=0,Encargos!C88,$E$2)</f>
        <v>6.1923000000000004</v>
      </c>
      <c r="F83" s="57">
        <v>47026</v>
      </c>
      <c r="G83" s="51">
        <f>'OC A CONTRATAR US$'!G83*'OC A CONTRATAR'!$J83</f>
        <v>0</v>
      </c>
      <c r="H83" s="51">
        <f>'OC A CONTRATAR US$'!H83*'OC A CONTRATAR'!$J83</f>
        <v>0</v>
      </c>
      <c r="I83" s="51">
        <f>'OC A CONTRATAR US$'!I83*'OC A CONTRATAR'!$J83</f>
        <v>0</v>
      </c>
      <c r="J83" s="119">
        <f>IF($J$2=0,Encargos!C88,$J$2)</f>
        <v>4.8413000000000004</v>
      </c>
      <c r="K83" s="57">
        <v>47026</v>
      </c>
      <c r="L83" s="51">
        <f>'OC A CONTRATAR US$'!L83*'OC A CONTRATAR'!$O83</f>
        <v>0</v>
      </c>
      <c r="M83" s="51">
        <f>'OC A CONTRATAR US$'!M83*'OC A CONTRATAR'!$O83</f>
        <v>0</v>
      </c>
      <c r="N83" s="51">
        <f>'OC A CONTRATAR US$'!N83*'OC A CONTRATAR'!$O83</f>
        <v>0</v>
      </c>
      <c r="O83" s="119">
        <f>IF($O$2=0,Encargos!C88,$O$2)</f>
        <v>4.8413000000000004</v>
      </c>
      <c r="P83" s="57">
        <v>47026</v>
      </c>
      <c r="Q83" s="51"/>
      <c r="R83" s="51"/>
      <c r="S83" s="51"/>
      <c r="T83" s="119">
        <f>IF($T$2=0,Encargos!M88,$T$2)</f>
        <v>0</v>
      </c>
      <c r="V83" s="57">
        <v>47026</v>
      </c>
      <c r="W83" s="51">
        <v>0</v>
      </c>
      <c r="X83" s="51">
        <v>0</v>
      </c>
      <c r="Y83" s="51">
        <f t="shared" si="7"/>
        <v>0</v>
      </c>
      <c r="Z83" s="119"/>
      <c r="AB83" s="72">
        <v>47026</v>
      </c>
      <c r="AC83" s="21">
        <f t="shared" si="6"/>
        <v>0</v>
      </c>
      <c r="AD83" s="21">
        <f t="shared" ref="AD83:AE102" si="8">SUMIF($A$2:$Z$2,AD$2,$A83:$Z83)</f>
        <v>0</v>
      </c>
      <c r="AE83" s="21">
        <f t="shared" si="8"/>
        <v>0</v>
      </c>
    </row>
    <row r="84" spans="1:31">
      <c r="A84" s="57">
        <v>47057</v>
      </c>
      <c r="B84" s="51">
        <f>'OC A CONTRATAR US$'!B84*'OC A CONTRATAR'!$E84</f>
        <v>0</v>
      </c>
      <c r="C84" s="51">
        <f>'OC A CONTRATAR US$'!C84*'OC A CONTRATAR'!$E84</f>
        <v>0</v>
      </c>
      <c r="D84" s="51">
        <f>'OC A CONTRATAR US$'!D84*'OC A CONTRATAR'!$E84</f>
        <v>0</v>
      </c>
      <c r="E84" s="119">
        <f>IF($E$2=0,Encargos!C89,$E$2)</f>
        <v>6.1923000000000004</v>
      </c>
      <c r="F84" s="57">
        <v>47057</v>
      </c>
      <c r="G84" s="51">
        <f>'OC A CONTRATAR US$'!G84*'OC A CONTRATAR'!$J84</f>
        <v>0</v>
      </c>
      <c r="H84" s="51">
        <f>'OC A CONTRATAR US$'!H84*'OC A CONTRATAR'!$J84</f>
        <v>0</v>
      </c>
      <c r="I84" s="51">
        <f>'OC A CONTRATAR US$'!I84*'OC A CONTRATAR'!$J84</f>
        <v>0</v>
      </c>
      <c r="J84" s="119">
        <f>IF($J$2=0,Encargos!C89,$J$2)</f>
        <v>4.8413000000000004</v>
      </c>
      <c r="K84" s="57">
        <v>47057</v>
      </c>
      <c r="L84" s="51">
        <f>'OC A CONTRATAR US$'!L84*'OC A CONTRATAR'!$O84</f>
        <v>0</v>
      </c>
      <c r="M84" s="51">
        <f>'OC A CONTRATAR US$'!M84*'OC A CONTRATAR'!$O84</f>
        <v>0</v>
      </c>
      <c r="N84" s="51">
        <f>'OC A CONTRATAR US$'!N84*'OC A CONTRATAR'!$O84</f>
        <v>0</v>
      </c>
      <c r="O84" s="119">
        <f>IF($O$2=0,Encargos!C89,$O$2)</f>
        <v>4.8413000000000004</v>
      </c>
      <c r="P84" s="57">
        <v>47057</v>
      </c>
      <c r="Q84" s="51"/>
      <c r="R84" s="51"/>
      <c r="S84" s="51"/>
      <c r="T84" s="119">
        <f>IF($T$2=0,Encargos!M89,$T$2)</f>
        <v>0</v>
      </c>
      <c r="V84" s="57">
        <v>47057</v>
      </c>
      <c r="W84" s="51">
        <v>0</v>
      </c>
      <c r="X84" s="51">
        <v>0</v>
      </c>
      <c r="Y84" s="51">
        <f t="shared" si="7"/>
        <v>0</v>
      </c>
      <c r="Z84" s="119"/>
      <c r="AB84" s="72">
        <v>47057</v>
      </c>
      <c r="AC84" s="21">
        <f t="shared" si="6"/>
        <v>0</v>
      </c>
      <c r="AD84" s="21">
        <f t="shared" si="8"/>
        <v>0</v>
      </c>
      <c r="AE84" s="21">
        <f t="shared" si="8"/>
        <v>0</v>
      </c>
    </row>
    <row r="85" spans="1:31">
      <c r="A85" s="57">
        <v>47087</v>
      </c>
      <c r="B85" s="51">
        <f>'OC A CONTRATAR US$'!B85*'OC A CONTRATAR'!$E85</f>
        <v>0</v>
      </c>
      <c r="C85" s="51">
        <f>'OC A CONTRATAR US$'!C85*'OC A CONTRATAR'!$E85</f>
        <v>0</v>
      </c>
      <c r="D85" s="51">
        <f>'OC A CONTRATAR US$'!D85*'OC A CONTRATAR'!$E85</f>
        <v>0</v>
      </c>
      <c r="E85" s="119">
        <f>IF($E$2=0,Encargos!C90,$E$2)</f>
        <v>6.1923000000000004</v>
      </c>
      <c r="F85" s="57">
        <v>47087</v>
      </c>
      <c r="G85" s="51">
        <f>'OC A CONTRATAR US$'!G85*'OC A CONTRATAR'!$J85</f>
        <v>0</v>
      </c>
      <c r="H85" s="51">
        <f>'OC A CONTRATAR US$'!H85*'OC A CONTRATAR'!$J85</f>
        <v>0</v>
      </c>
      <c r="I85" s="51">
        <f>'OC A CONTRATAR US$'!I85*'OC A CONTRATAR'!$J85</f>
        <v>0</v>
      </c>
      <c r="J85" s="119">
        <f>IF($J$2=0,Encargos!C90,$J$2)</f>
        <v>4.8413000000000004</v>
      </c>
      <c r="K85" s="57">
        <v>47087</v>
      </c>
      <c r="L85" s="51">
        <f>'OC A CONTRATAR US$'!L85*'OC A CONTRATAR'!$O85</f>
        <v>0</v>
      </c>
      <c r="M85" s="51">
        <f>'OC A CONTRATAR US$'!M85*'OC A CONTRATAR'!$O85</f>
        <v>0</v>
      </c>
      <c r="N85" s="51">
        <f>'OC A CONTRATAR US$'!N85*'OC A CONTRATAR'!$O85</f>
        <v>0</v>
      </c>
      <c r="O85" s="119">
        <f>IF($O$2=0,Encargos!C90,$O$2)</f>
        <v>4.8413000000000004</v>
      </c>
      <c r="P85" s="57">
        <v>47087</v>
      </c>
      <c r="Q85" s="51"/>
      <c r="R85" s="51"/>
      <c r="S85" s="51"/>
      <c r="T85" s="119">
        <f>IF($T$2=0,Encargos!M90,$T$2)</f>
        <v>0</v>
      </c>
      <c r="V85" s="57">
        <v>47087</v>
      </c>
      <c r="W85" s="51">
        <v>0</v>
      </c>
      <c r="X85" s="51">
        <v>0</v>
      </c>
      <c r="Y85" s="51">
        <f t="shared" si="7"/>
        <v>0</v>
      </c>
      <c r="Z85" s="119"/>
      <c r="AB85" s="72">
        <v>47087</v>
      </c>
      <c r="AC85" s="21">
        <f t="shared" si="6"/>
        <v>0</v>
      </c>
      <c r="AD85" s="21">
        <f t="shared" si="8"/>
        <v>0</v>
      </c>
      <c r="AE85" s="21">
        <f t="shared" si="8"/>
        <v>0</v>
      </c>
    </row>
    <row r="86" spans="1:31">
      <c r="A86" s="57">
        <v>47118</v>
      </c>
      <c r="B86" s="51">
        <f>'OC A CONTRATAR US$'!B86*'OC A CONTRATAR'!$E86</f>
        <v>0</v>
      </c>
      <c r="C86" s="51">
        <f>'OC A CONTRATAR US$'!C86*'OC A CONTRATAR'!$E86</f>
        <v>16590014.0789828</v>
      </c>
      <c r="D86" s="51">
        <f>'OC A CONTRATAR US$'!D86*'OC A CONTRATAR'!$E86</f>
        <v>16590014.0789828</v>
      </c>
      <c r="E86" s="119">
        <f>IF($E$2=0,Encargos!C91,$E$2)</f>
        <v>6.1923000000000004</v>
      </c>
      <c r="F86" s="57">
        <v>47118</v>
      </c>
      <c r="G86" s="51">
        <f>'OC A CONTRATAR US$'!G86*'OC A CONTRATAR'!$J86</f>
        <v>3063366.9104609955</v>
      </c>
      <c r="H86" s="51">
        <f>'OC A CONTRATAR US$'!H86*'OC A CONTRATAR'!$J86</f>
        <v>3267041.3442165237</v>
      </c>
      <c r="I86" s="51">
        <f>'OC A CONTRATAR US$'!I86*'OC A CONTRATAR'!$J86</f>
        <v>6330408.2546775192</v>
      </c>
      <c r="J86" s="119">
        <f>IF($J$2=0,Encargos!C91,$J$2)</f>
        <v>4.8413000000000004</v>
      </c>
      <c r="K86" s="57">
        <v>47118</v>
      </c>
      <c r="L86" s="51">
        <f>'OC A CONTRATAR US$'!L86*'OC A CONTRATAR'!$O86</f>
        <v>27204607.101715628</v>
      </c>
      <c r="M86" s="51">
        <f>'OC A CONTRATAR US$'!M86*'OC A CONTRATAR'!$O86</f>
        <v>42801560.213238508</v>
      </c>
      <c r="N86" s="51">
        <f>'OC A CONTRATAR US$'!N86*'OC A CONTRATAR'!$O86</f>
        <v>70006167.314954132</v>
      </c>
      <c r="O86" s="119">
        <f>IF($O$2=0,Encargos!C91,$O$2)</f>
        <v>4.8413000000000004</v>
      </c>
      <c r="P86" s="57">
        <v>47118</v>
      </c>
      <c r="Q86" s="51"/>
      <c r="R86" s="51"/>
      <c r="S86" s="51"/>
      <c r="T86" s="119">
        <f>IF($T$2=0,Encargos!M91,$T$2)</f>
        <v>0</v>
      </c>
      <c r="V86" s="57">
        <v>47118</v>
      </c>
      <c r="W86" s="51">
        <v>173000000</v>
      </c>
      <c r="X86" s="51">
        <v>102316638.14057797</v>
      </c>
      <c r="Y86" s="51">
        <f t="shared" si="7"/>
        <v>275316638.14057797</v>
      </c>
      <c r="Z86" s="119"/>
      <c r="AB86" s="72">
        <v>47118</v>
      </c>
      <c r="AC86" s="21">
        <f t="shared" si="6"/>
        <v>0</v>
      </c>
      <c r="AD86" s="21">
        <f t="shared" si="8"/>
        <v>164975253.77701581</v>
      </c>
      <c r="AE86" s="21">
        <f t="shared" si="8"/>
        <v>368243227.78919244</v>
      </c>
    </row>
    <row r="87" spans="1:31">
      <c r="A87" s="57">
        <v>47149</v>
      </c>
      <c r="B87" s="51">
        <f>'OC A CONTRATAR US$'!B87*'OC A CONTRATAR'!$E87</f>
        <v>0</v>
      </c>
      <c r="C87" s="51">
        <f>'OC A CONTRATAR US$'!C87*'OC A CONTRATAR'!$E87</f>
        <v>0</v>
      </c>
      <c r="D87" s="51">
        <f>'OC A CONTRATAR US$'!D87*'OC A CONTRATAR'!$E87</f>
        <v>0</v>
      </c>
      <c r="E87" s="119">
        <f>IF($E$2=0,Encargos!C92,$E$2)</f>
        <v>6.1923000000000004</v>
      </c>
      <c r="F87" s="57">
        <v>47149</v>
      </c>
      <c r="G87" s="51">
        <f>'OC A CONTRATAR US$'!G87*'OC A CONTRATAR'!$J87</f>
        <v>0</v>
      </c>
      <c r="H87" s="51">
        <f>'OC A CONTRATAR US$'!H87*'OC A CONTRATAR'!$J87</f>
        <v>0</v>
      </c>
      <c r="I87" s="51">
        <f>'OC A CONTRATAR US$'!I87*'OC A CONTRATAR'!$J87</f>
        <v>0</v>
      </c>
      <c r="J87" s="119">
        <f>IF($J$2=0,Encargos!C92,$J$2)</f>
        <v>4.8413000000000004</v>
      </c>
      <c r="K87" s="57">
        <v>47149</v>
      </c>
      <c r="L87" s="51">
        <f>'OC A CONTRATAR US$'!L87*'OC A CONTRATAR'!$O87</f>
        <v>0</v>
      </c>
      <c r="M87" s="51">
        <f>'OC A CONTRATAR US$'!M87*'OC A CONTRATAR'!$O87</f>
        <v>0</v>
      </c>
      <c r="N87" s="51">
        <f>'OC A CONTRATAR US$'!N87*'OC A CONTRATAR'!$O87</f>
        <v>0</v>
      </c>
      <c r="O87" s="119">
        <f>IF($O$2=0,Encargos!C92,$O$2)</f>
        <v>4.8413000000000004</v>
      </c>
      <c r="P87" s="57">
        <v>47149</v>
      </c>
      <c r="Q87" s="51"/>
      <c r="R87" s="51"/>
      <c r="S87" s="51"/>
      <c r="T87" s="119">
        <f>IF($T$2=0,Encargos!M92,$T$2)</f>
        <v>0</v>
      </c>
      <c r="V87" s="57">
        <v>47149</v>
      </c>
      <c r="W87" s="51">
        <v>0</v>
      </c>
      <c r="X87" s="51">
        <v>0</v>
      </c>
      <c r="Y87" s="51">
        <f t="shared" si="7"/>
        <v>0</v>
      </c>
      <c r="Z87" s="119"/>
      <c r="AB87" s="72">
        <v>47149</v>
      </c>
      <c r="AC87" s="21">
        <f t="shared" si="6"/>
        <v>203267974.01217663</v>
      </c>
      <c r="AD87" s="21">
        <f t="shared" si="8"/>
        <v>0</v>
      </c>
      <c r="AE87" s="21">
        <f t="shared" si="8"/>
        <v>0</v>
      </c>
    </row>
    <row r="88" spans="1:31">
      <c r="A88" s="57">
        <v>47177</v>
      </c>
      <c r="B88" s="51">
        <f>'OC A CONTRATAR US$'!B88*'OC A CONTRATAR'!$E88</f>
        <v>0</v>
      </c>
      <c r="C88" s="51">
        <f>'OC A CONTRATAR US$'!C88*'OC A CONTRATAR'!$E88</f>
        <v>0</v>
      </c>
      <c r="D88" s="51">
        <f>'OC A CONTRATAR US$'!D88*'OC A CONTRATAR'!$E88</f>
        <v>0</v>
      </c>
      <c r="E88" s="119">
        <f>IF($E$2=0,Encargos!C93,$E$2)</f>
        <v>6.1923000000000004</v>
      </c>
      <c r="F88" s="57">
        <v>47177</v>
      </c>
      <c r="G88" s="51">
        <f>'OC A CONTRATAR US$'!G88*'OC A CONTRATAR'!$J88</f>
        <v>0</v>
      </c>
      <c r="H88" s="51">
        <f>'OC A CONTRATAR US$'!H88*'OC A CONTRATAR'!$J88</f>
        <v>0</v>
      </c>
      <c r="I88" s="51">
        <f>'OC A CONTRATAR US$'!I88*'OC A CONTRATAR'!$J88</f>
        <v>0</v>
      </c>
      <c r="J88" s="119">
        <f>IF($J$2=0,Encargos!C93,$J$2)</f>
        <v>4.8413000000000004</v>
      </c>
      <c r="K88" s="57">
        <v>47177</v>
      </c>
      <c r="L88" s="51">
        <f>'OC A CONTRATAR US$'!L88*'OC A CONTRATAR'!$O88</f>
        <v>0</v>
      </c>
      <c r="M88" s="51">
        <f>'OC A CONTRATAR US$'!M88*'OC A CONTRATAR'!$O88</f>
        <v>0</v>
      </c>
      <c r="N88" s="51">
        <f>'OC A CONTRATAR US$'!N88*'OC A CONTRATAR'!$O88</f>
        <v>0</v>
      </c>
      <c r="O88" s="119">
        <f>IF($O$2=0,Encargos!C93,$O$2)</f>
        <v>4.8413000000000004</v>
      </c>
      <c r="P88" s="57">
        <v>47177</v>
      </c>
      <c r="Q88" s="51"/>
      <c r="R88" s="51"/>
      <c r="S88" s="51"/>
      <c r="T88" s="119">
        <f>IF($T$2=0,Encargos!M93,$T$2)</f>
        <v>0</v>
      </c>
      <c r="V88" s="57">
        <v>47177</v>
      </c>
      <c r="W88" s="51">
        <v>0</v>
      </c>
      <c r="X88" s="51">
        <v>0</v>
      </c>
      <c r="Y88" s="51">
        <f t="shared" si="7"/>
        <v>0</v>
      </c>
      <c r="Z88" s="119"/>
      <c r="AB88" s="72">
        <v>47177</v>
      </c>
      <c r="AC88" s="21">
        <f t="shared" si="6"/>
        <v>0</v>
      </c>
      <c r="AD88" s="21">
        <f t="shared" si="8"/>
        <v>0</v>
      </c>
      <c r="AE88" s="21">
        <f t="shared" si="8"/>
        <v>0</v>
      </c>
    </row>
    <row r="89" spans="1:31">
      <c r="A89" s="57">
        <v>47208</v>
      </c>
      <c r="B89" s="51">
        <f>'OC A CONTRATAR US$'!B89*'OC A CONTRATAR'!$E89</f>
        <v>0</v>
      </c>
      <c r="C89" s="51">
        <f>'OC A CONTRATAR US$'!C89*'OC A CONTRATAR'!$E89</f>
        <v>0</v>
      </c>
      <c r="D89" s="51">
        <f>'OC A CONTRATAR US$'!D89*'OC A CONTRATAR'!$E89</f>
        <v>0</v>
      </c>
      <c r="E89" s="119">
        <f>IF($E$2=0,Encargos!C94,$E$2)</f>
        <v>6.1923000000000004</v>
      </c>
      <c r="F89" s="57">
        <v>47208</v>
      </c>
      <c r="G89" s="51">
        <f>'OC A CONTRATAR US$'!G89*'OC A CONTRATAR'!$J89</f>
        <v>0</v>
      </c>
      <c r="H89" s="51">
        <f>'OC A CONTRATAR US$'!H89*'OC A CONTRATAR'!$J89</f>
        <v>0</v>
      </c>
      <c r="I89" s="51">
        <f>'OC A CONTRATAR US$'!I89*'OC A CONTRATAR'!$J89</f>
        <v>0</v>
      </c>
      <c r="J89" s="119">
        <f>IF($J$2=0,Encargos!C94,$J$2)</f>
        <v>4.8413000000000004</v>
      </c>
      <c r="K89" s="57">
        <v>47208</v>
      </c>
      <c r="L89" s="51">
        <f>'OC A CONTRATAR US$'!L89*'OC A CONTRATAR'!$O89</f>
        <v>0</v>
      </c>
      <c r="M89" s="51">
        <f>'OC A CONTRATAR US$'!M89*'OC A CONTRATAR'!$O89</f>
        <v>0</v>
      </c>
      <c r="N89" s="51">
        <f>'OC A CONTRATAR US$'!N89*'OC A CONTRATAR'!$O89</f>
        <v>0</v>
      </c>
      <c r="O89" s="119">
        <f>IF($O$2=0,Encargos!C94,$O$2)</f>
        <v>4.8413000000000004</v>
      </c>
      <c r="P89" s="57">
        <v>47208</v>
      </c>
      <c r="Q89" s="51"/>
      <c r="R89" s="51"/>
      <c r="S89" s="51"/>
      <c r="T89" s="119">
        <f>IF($T$2=0,Encargos!M94,$T$2)</f>
        <v>0</v>
      </c>
      <c r="V89" s="57">
        <v>47208</v>
      </c>
      <c r="W89" s="51">
        <v>0</v>
      </c>
      <c r="X89" s="51">
        <v>0</v>
      </c>
      <c r="Y89" s="51">
        <f t="shared" si="7"/>
        <v>0</v>
      </c>
      <c r="Z89" s="119"/>
      <c r="AB89" s="72">
        <v>47208</v>
      </c>
      <c r="AC89" s="21">
        <f t="shared" si="6"/>
        <v>0</v>
      </c>
      <c r="AD89" s="21">
        <f t="shared" si="8"/>
        <v>0</v>
      </c>
      <c r="AE89" s="21">
        <f t="shared" si="8"/>
        <v>0</v>
      </c>
    </row>
    <row r="90" spans="1:31">
      <c r="A90" s="57">
        <v>47238</v>
      </c>
      <c r="B90" s="51">
        <f>'OC A CONTRATAR US$'!B90*'OC A CONTRATAR'!$E90</f>
        <v>0</v>
      </c>
      <c r="C90" s="51">
        <f>'OC A CONTRATAR US$'!C90*'OC A CONTRATAR'!$E90</f>
        <v>0</v>
      </c>
      <c r="D90" s="51">
        <f>'OC A CONTRATAR US$'!D90*'OC A CONTRATAR'!$E90</f>
        <v>0</v>
      </c>
      <c r="E90" s="119">
        <f>IF($E$2=0,Encargos!C95,$E$2)</f>
        <v>6.1923000000000004</v>
      </c>
      <c r="F90" s="57">
        <v>47238</v>
      </c>
      <c r="G90" s="51">
        <f>'OC A CONTRATAR US$'!G90*'OC A CONTRATAR'!$J90</f>
        <v>0</v>
      </c>
      <c r="H90" s="51">
        <f>'OC A CONTRATAR US$'!H90*'OC A CONTRATAR'!$J90</f>
        <v>0</v>
      </c>
      <c r="I90" s="51">
        <f>'OC A CONTRATAR US$'!I90*'OC A CONTRATAR'!$J90</f>
        <v>0</v>
      </c>
      <c r="J90" s="119">
        <f>IF($J$2=0,Encargos!C95,$J$2)</f>
        <v>4.8413000000000004</v>
      </c>
      <c r="K90" s="57">
        <v>47238</v>
      </c>
      <c r="L90" s="51">
        <f>'OC A CONTRATAR US$'!L90*'OC A CONTRATAR'!$O90</f>
        <v>0</v>
      </c>
      <c r="M90" s="51">
        <f>'OC A CONTRATAR US$'!M90*'OC A CONTRATAR'!$O90</f>
        <v>0</v>
      </c>
      <c r="N90" s="51">
        <f>'OC A CONTRATAR US$'!N90*'OC A CONTRATAR'!$O90</f>
        <v>0</v>
      </c>
      <c r="O90" s="119">
        <f>IF($O$2=0,Encargos!C95,$O$2)</f>
        <v>4.8413000000000004</v>
      </c>
      <c r="P90" s="57">
        <v>47238</v>
      </c>
      <c r="Q90" s="51"/>
      <c r="R90" s="51"/>
      <c r="S90" s="51"/>
      <c r="T90" s="119">
        <f>IF($T$2=0,Encargos!M95,$T$2)</f>
        <v>0</v>
      </c>
      <c r="V90" s="57">
        <v>47238</v>
      </c>
      <c r="W90" s="51">
        <v>0</v>
      </c>
      <c r="X90" s="51">
        <v>0</v>
      </c>
      <c r="Y90" s="51">
        <f t="shared" si="7"/>
        <v>0</v>
      </c>
      <c r="Z90" s="119"/>
      <c r="AB90" s="72">
        <v>47238</v>
      </c>
      <c r="AC90" s="21">
        <f t="shared" si="6"/>
        <v>0</v>
      </c>
      <c r="AD90" s="21">
        <f t="shared" si="8"/>
        <v>0</v>
      </c>
      <c r="AE90" s="21">
        <f t="shared" si="8"/>
        <v>0</v>
      </c>
    </row>
    <row r="91" spans="1:31">
      <c r="A91" s="57">
        <v>47269</v>
      </c>
      <c r="B91" s="51">
        <f>'OC A CONTRATAR US$'!B91*'OC A CONTRATAR'!$E91</f>
        <v>0</v>
      </c>
      <c r="C91" s="51">
        <f>'OC A CONTRATAR US$'!C91*'OC A CONTRATAR'!$E91</f>
        <v>0</v>
      </c>
      <c r="D91" s="51">
        <f>'OC A CONTRATAR US$'!D91*'OC A CONTRATAR'!$E91</f>
        <v>0</v>
      </c>
      <c r="E91" s="119">
        <f>IF($E$2=0,Encargos!C96,$E$2)</f>
        <v>6.1923000000000004</v>
      </c>
      <c r="F91" s="57">
        <v>47269</v>
      </c>
      <c r="G91" s="51">
        <f>'OC A CONTRATAR US$'!G91*'OC A CONTRATAR'!$J91</f>
        <v>0</v>
      </c>
      <c r="H91" s="51">
        <f>'OC A CONTRATAR US$'!H91*'OC A CONTRATAR'!$J91</f>
        <v>0</v>
      </c>
      <c r="I91" s="51">
        <f>'OC A CONTRATAR US$'!I91*'OC A CONTRATAR'!$J91</f>
        <v>0</v>
      </c>
      <c r="J91" s="119">
        <f>IF($J$2=0,Encargos!C96,$J$2)</f>
        <v>4.8413000000000004</v>
      </c>
      <c r="K91" s="57">
        <v>47269</v>
      </c>
      <c r="L91" s="51">
        <f>'OC A CONTRATAR US$'!L91*'OC A CONTRATAR'!$O91</f>
        <v>0</v>
      </c>
      <c r="M91" s="51">
        <f>'OC A CONTRATAR US$'!M91*'OC A CONTRATAR'!$O91</f>
        <v>0</v>
      </c>
      <c r="N91" s="51">
        <f>'OC A CONTRATAR US$'!N91*'OC A CONTRATAR'!$O91</f>
        <v>0</v>
      </c>
      <c r="O91" s="119">
        <f>IF($O$2=0,Encargos!C96,$O$2)</f>
        <v>4.8413000000000004</v>
      </c>
      <c r="P91" s="57">
        <v>47269</v>
      </c>
      <c r="Q91" s="51"/>
      <c r="R91" s="51"/>
      <c r="S91" s="51"/>
      <c r="T91" s="119">
        <f>IF($T$2=0,Encargos!M96,$T$2)</f>
        <v>0</v>
      </c>
      <c r="V91" s="57">
        <v>47269</v>
      </c>
      <c r="W91" s="51">
        <v>0</v>
      </c>
      <c r="X91" s="51">
        <v>0</v>
      </c>
      <c r="Y91" s="51">
        <f t="shared" si="7"/>
        <v>0</v>
      </c>
      <c r="Z91" s="119"/>
      <c r="AB91" s="72">
        <v>47269</v>
      </c>
      <c r="AC91" s="21">
        <f t="shared" si="6"/>
        <v>0</v>
      </c>
      <c r="AD91" s="21">
        <f t="shared" si="8"/>
        <v>0</v>
      </c>
      <c r="AE91" s="21">
        <f t="shared" si="8"/>
        <v>0</v>
      </c>
    </row>
    <row r="92" spans="1:31">
      <c r="A92" s="57">
        <v>47299</v>
      </c>
      <c r="B92" s="51">
        <f>'OC A CONTRATAR US$'!B92*'OC A CONTRATAR'!$E92</f>
        <v>18576900</v>
      </c>
      <c r="C92" s="51">
        <f>'OC A CONTRATAR US$'!C92*'OC A CONTRATAR'!$E92</f>
        <v>16464478.663705336</v>
      </c>
      <c r="D92" s="51">
        <f>'OC A CONTRATAR US$'!D92*'OC A CONTRATAR'!$E92</f>
        <v>35041378.663705342</v>
      </c>
      <c r="E92" s="119">
        <f>IF($E$2=0,Encargos!C97,$E$2)</f>
        <v>6.1923000000000004</v>
      </c>
      <c r="F92" s="57">
        <v>47299</v>
      </c>
      <c r="G92" s="51">
        <f>'OC A CONTRATAR US$'!G92*'OC A CONTRATAR'!$J92</f>
        <v>4677133.5771276606</v>
      </c>
      <c r="H92" s="51">
        <f>'OC A CONTRATAR US$'!H92*'OC A CONTRATAR'!$J92</f>
        <v>4693595.5385624319</v>
      </c>
      <c r="I92" s="51">
        <f>'OC A CONTRATAR US$'!I92*'OC A CONTRATAR'!$J92</f>
        <v>9370729.1156900935</v>
      </c>
      <c r="J92" s="119">
        <f>IF($J$2=0,Encargos!C97,$J$2)</f>
        <v>4.8413000000000004</v>
      </c>
      <c r="K92" s="57">
        <v>47299</v>
      </c>
      <c r="L92" s="51">
        <f>'OC A CONTRATAR US$'!L92*'OC A CONTRATAR'!$O92</f>
        <v>27204607.101715628</v>
      </c>
      <c r="M92" s="51">
        <f>'OC A CONTRATAR US$'!M92*'OC A CONTRATAR'!$O92</f>
        <v>41803201.376868784</v>
      </c>
      <c r="N92" s="51">
        <f>'OC A CONTRATAR US$'!N92*'OC A CONTRATAR'!$O92</f>
        <v>69007808.478584409</v>
      </c>
      <c r="O92" s="119">
        <f>IF($O$2=0,Encargos!C97,$O$2)</f>
        <v>4.8413000000000004</v>
      </c>
      <c r="P92" s="57">
        <v>47299</v>
      </c>
      <c r="Q92" s="51"/>
      <c r="R92" s="51"/>
      <c r="S92" s="51"/>
      <c r="T92" s="119">
        <f>IF($T$2=0,Encargos!M97,$T$2)</f>
        <v>0</v>
      </c>
      <c r="V92" s="57">
        <v>47299</v>
      </c>
      <c r="W92" s="51">
        <v>173000000</v>
      </c>
      <c r="X92" s="51">
        <v>91504312.570010006</v>
      </c>
      <c r="Y92" s="51">
        <f t="shared" si="7"/>
        <v>264504312.57001001</v>
      </c>
      <c r="Z92" s="119"/>
      <c r="AB92" s="72">
        <v>47299</v>
      </c>
      <c r="AC92" s="21">
        <f t="shared" si="6"/>
        <v>0</v>
      </c>
      <c r="AD92" s="21">
        <f t="shared" si="8"/>
        <v>154465588.14914656</v>
      </c>
      <c r="AE92" s="21">
        <f t="shared" si="8"/>
        <v>377924228.82798982</v>
      </c>
    </row>
    <row r="93" spans="1:31">
      <c r="A93" s="57">
        <v>47330</v>
      </c>
      <c r="B93" s="51">
        <f>'OC A CONTRATAR US$'!B93*'OC A CONTRATAR'!$E93</f>
        <v>0</v>
      </c>
      <c r="C93" s="51">
        <f>'OC A CONTRATAR US$'!C93*'OC A CONTRATAR'!$E93</f>
        <v>0</v>
      </c>
      <c r="D93" s="51">
        <f>'OC A CONTRATAR US$'!D93*'OC A CONTRATAR'!$E93</f>
        <v>0</v>
      </c>
      <c r="E93" s="119">
        <f>IF($E$2=0,Encargos!C98,$E$2)</f>
        <v>6.1923000000000004</v>
      </c>
      <c r="F93" s="57">
        <v>47330</v>
      </c>
      <c r="G93" s="51">
        <f>'OC A CONTRATAR US$'!G93*'OC A CONTRATAR'!$J93</f>
        <v>0</v>
      </c>
      <c r="H93" s="51">
        <f>'OC A CONTRATAR US$'!H93*'OC A CONTRATAR'!$J93</f>
        <v>0</v>
      </c>
      <c r="I93" s="51">
        <f>'OC A CONTRATAR US$'!I93*'OC A CONTRATAR'!$J93</f>
        <v>0</v>
      </c>
      <c r="J93" s="119">
        <f>IF($J$2=0,Encargos!C98,$J$2)</f>
        <v>4.8413000000000004</v>
      </c>
      <c r="K93" s="57">
        <v>47330</v>
      </c>
      <c r="L93" s="51">
        <f>'OC A CONTRATAR US$'!L93*'OC A CONTRATAR'!$O93</f>
        <v>0</v>
      </c>
      <c r="M93" s="51">
        <f>'OC A CONTRATAR US$'!M93*'OC A CONTRATAR'!$O93</f>
        <v>0</v>
      </c>
      <c r="N93" s="51">
        <f>'OC A CONTRATAR US$'!N93*'OC A CONTRATAR'!$O93</f>
        <v>0</v>
      </c>
      <c r="O93" s="119">
        <f>IF($O$2=0,Encargos!C98,$O$2)</f>
        <v>4.8413000000000004</v>
      </c>
      <c r="P93" s="57">
        <v>47330</v>
      </c>
      <c r="Q93" s="51"/>
      <c r="R93" s="51"/>
      <c r="S93" s="51"/>
      <c r="T93" s="119">
        <f>IF($T$2=0,Encargos!M98,$T$2)</f>
        <v>0</v>
      </c>
      <c r="V93" s="57">
        <v>47330</v>
      </c>
      <c r="W93" s="51">
        <v>0</v>
      </c>
      <c r="X93" s="51">
        <v>0</v>
      </c>
      <c r="Y93" s="51">
        <f t="shared" si="7"/>
        <v>0</v>
      </c>
      <c r="Z93" s="119"/>
      <c r="AB93" s="72">
        <v>47330</v>
      </c>
      <c r="AC93" s="21">
        <f t="shared" si="6"/>
        <v>223458640.67884329</v>
      </c>
      <c r="AD93" s="21">
        <f t="shared" si="8"/>
        <v>0</v>
      </c>
      <c r="AE93" s="21">
        <f t="shared" si="8"/>
        <v>0</v>
      </c>
    </row>
    <row r="94" spans="1:31">
      <c r="A94" s="57">
        <v>47361</v>
      </c>
      <c r="B94" s="51">
        <f>'OC A CONTRATAR US$'!B94*'OC A CONTRATAR'!$E94</f>
        <v>0</v>
      </c>
      <c r="C94" s="51">
        <f>'OC A CONTRATAR US$'!C94*'OC A CONTRATAR'!$E94</f>
        <v>0</v>
      </c>
      <c r="D94" s="51">
        <f>'OC A CONTRATAR US$'!D94*'OC A CONTRATAR'!$E94</f>
        <v>0</v>
      </c>
      <c r="E94" s="119">
        <f>IF($E$2=0,Encargos!C99,$E$2)</f>
        <v>6.1923000000000004</v>
      </c>
      <c r="F94" s="57">
        <v>47361</v>
      </c>
      <c r="G94" s="51">
        <f>'OC A CONTRATAR US$'!G94*'OC A CONTRATAR'!$J94</f>
        <v>0</v>
      </c>
      <c r="H94" s="51">
        <f>'OC A CONTRATAR US$'!H94*'OC A CONTRATAR'!$J94</f>
        <v>0</v>
      </c>
      <c r="I94" s="51">
        <f>'OC A CONTRATAR US$'!I94*'OC A CONTRATAR'!$J94</f>
        <v>0</v>
      </c>
      <c r="J94" s="119">
        <f>IF($J$2=0,Encargos!C99,$J$2)</f>
        <v>4.8413000000000004</v>
      </c>
      <c r="K94" s="57">
        <v>47361</v>
      </c>
      <c r="L94" s="51">
        <f>'OC A CONTRATAR US$'!L94*'OC A CONTRATAR'!$O94</f>
        <v>0</v>
      </c>
      <c r="M94" s="51">
        <f>'OC A CONTRATAR US$'!M94*'OC A CONTRATAR'!$O94</f>
        <v>0</v>
      </c>
      <c r="N94" s="51">
        <f>'OC A CONTRATAR US$'!N94*'OC A CONTRATAR'!$O94</f>
        <v>0</v>
      </c>
      <c r="O94" s="119">
        <f>IF($O$2=0,Encargos!C99,$O$2)</f>
        <v>4.8413000000000004</v>
      </c>
      <c r="P94" s="57">
        <v>47361</v>
      </c>
      <c r="Q94" s="51"/>
      <c r="R94" s="51"/>
      <c r="S94" s="51"/>
      <c r="T94" s="119">
        <f>IF($T$2=0,Encargos!M99,$T$2)</f>
        <v>0</v>
      </c>
      <c r="V94" s="57">
        <v>47361</v>
      </c>
      <c r="W94" s="51">
        <v>0</v>
      </c>
      <c r="X94" s="51">
        <v>0</v>
      </c>
      <c r="Y94" s="51">
        <f t="shared" si="7"/>
        <v>0</v>
      </c>
      <c r="Z94" s="119"/>
      <c r="AB94" s="72">
        <v>47361</v>
      </c>
      <c r="AC94" s="21">
        <f t="shared" si="6"/>
        <v>0</v>
      </c>
      <c r="AD94" s="21">
        <f t="shared" si="8"/>
        <v>0</v>
      </c>
      <c r="AE94" s="21">
        <f t="shared" si="8"/>
        <v>0</v>
      </c>
    </row>
    <row r="95" spans="1:31">
      <c r="A95" s="57">
        <v>47391</v>
      </c>
      <c r="B95" s="51">
        <f>'OC A CONTRATAR US$'!B95*'OC A CONTRATAR'!$E95</f>
        <v>0</v>
      </c>
      <c r="C95" s="51">
        <f>'OC A CONTRATAR US$'!C95*'OC A CONTRATAR'!$E95</f>
        <v>0</v>
      </c>
      <c r="D95" s="51">
        <f>'OC A CONTRATAR US$'!D95*'OC A CONTRATAR'!$E95</f>
        <v>0</v>
      </c>
      <c r="E95" s="119">
        <f>IF($E$2=0,Encargos!C100,$E$2)</f>
        <v>6.1923000000000004</v>
      </c>
      <c r="F95" s="57">
        <v>47391</v>
      </c>
      <c r="G95" s="51">
        <f>'OC A CONTRATAR US$'!G95*'OC A CONTRATAR'!$J95</f>
        <v>0</v>
      </c>
      <c r="H95" s="51">
        <f>'OC A CONTRATAR US$'!H95*'OC A CONTRATAR'!$J95</f>
        <v>0</v>
      </c>
      <c r="I95" s="51">
        <f>'OC A CONTRATAR US$'!I95*'OC A CONTRATAR'!$J95</f>
        <v>0</v>
      </c>
      <c r="J95" s="119">
        <f>IF($J$2=0,Encargos!C100,$J$2)</f>
        <v>4.8413000000000004</v>
      </c>
      <c r="K95" s="57">
        <v>47391</v>
      </c>
      <c r="L95" s="51">
        <f>'OC A CONTRATAR US$'!L95*'OC A CONTRATAR'!$O95</f>
        <v>0</v>
      </c>
      <c r="M95" s="51">
        <f>'OC A CONTRATAR US$'!M95*'OC A CONTRATAR'!$O95</f>
        <v>0</v>
      </c>
      <c r="N95" s="51">
        <f>'OC A CONTRATAR US$'!N95*'OC A CONTRATAR'!$O95</f>
        <v>0</v>
      </c>
      <c r="O95" s="119">
        <f>IF($O$2=0,Encargos!C100,$O$2)</f>
        <v>4.8413000000000004</v>
      </c>
      <c r="P95" s="57">
        <v>47391</v>
      </c>
      <c r="Q95" s="51"/>
      <c r="R95" s="51"/>
      <c r="S95" s="51"/>
      <c r="T95" s="119">
        <f>IF($T$2=0,Encargos!M100,$T$2)</f>
        <v>0</v>
      </c>
      <c r="V95" s="57">
        <v>47391</v>
      </c>
      <c r="W95" s="51">
        <v>0</v>
      </c>
      <c r="X95" s="51">
        <v>0</v>
      </c>
      <c r="Y95" s="51">
        <f t="shared" si="7"/>
        <v>0</v>
      </c>
      <c r="Z95" s="119"/>
      <c r="AB95" s="72">
        <v>47391</v>
      </c>
      <c r="AC95" s="21">
        <f t="shared" si="6"/>
        <v>0</v>
      </c>
      <c r="AD95" s="21">
        <f t="shared" si="8"/>
        <v>0</v>
      </c>
      <c r="AE95" s="21">
        <f t="shared" si="8"/>
        <v>0</v>
      </c>
    </row>
    <row r="96" spans="1:31">
      <c r="A96" s="57">
        <v>47422</v>
      </c>
      <c r="B96" s="51">
        <f>'OC A CONTRATAR US$'!B96*'OC A CONTRATAR'!$E96</f>
        <v>0</v>
      </c>
      <c r="C96" s="51">
        <f>'OC A CONTRATAR US$'!C96*'OC A CONTRATAR'!$E96</f>
        <v>0</v>
      </c>
      <c r="D96" s="51">
        <f>'OC A CONTRATAR US$'!D96*'OC A CONTRATAR'!$E96</f>
        <v>0</v>
      </c>
      <c r="E96" s="119">
        <f>IF($E$2=0,Encargos!C101,$E$2)</f>
        <v>6.1923000000000004</v>
      </c>
      <c r="F96" s="57">
        <v>47422</v>
      </c>
      <c r="G96" s="51">
        <f>'OC A CONTRATAR US$'!G96*'OC A CONTRATAR'!$J96</f>
        <v>0</v>
      </c>
      <c r="H96" s="51">
        <f>'OC A CONTRATAR US$'!H96*'OC A CONTRATAR'!$J96</f>
        <v>0</v>
      </c>
      <c r="I96" s="51">
        <f>'OC A CONTRATAR US$'!I96*'OC A CONTRATAR'!$J96</f>
        <v>0</v>
      </c>
      <c r="J96" s="119">
        <f>IF($J$2=0,Encargos!C101,$J$2)</f>
        <v>4.8413000000000004</v>
      </c>
      <c r="K96" s="57">
        <v>47422</v>
      </c>
      <c r="L96" s="51">
        <f>'OC A CONTRATAR US$'!L96*'OC A CONTRATAR'!$O96</f>
        <v>0</v>
      </c>
      <c r="M96" s="51">
        <f>'OC A CONTRATAR US$'!M96*'OC A CONTRATAR'!$O96</f>
        <v>0</v>
      </c>
      <c r="N96" s="51">
        <f>'OC A CONTRATAR US$'!N96*'OC A CONTRATAR'!$O96</f>
        <v>0</v>
      </c>
      <c r="O96" s="119">
        <f>IF($O$2=0,Encargos!C101,$O$2)</f>
        <v>4.8413000000000004</v>
      </c>
      <c r="P96" s="57">
        <v>47422</v>
      </c>
      <c r="Q96" s="51"/>
      <c r="R96" s="51"/>
      <c r="S96" s="51"/>
      <c r="T96" s="119">
        <f>IF($T$2=0,Encargos!M101,$T$2)</f>
        <v>0</v>
      </c>
      <c r="V96" s="57">
        <v>47422</v>
      </c>
      <c r="W96" s="51">
        <v>0</v>
      </c>
      <c r="X96" s="51">
        <v>0</v>
      </c>
      <c r="Y96" s="51">
        <f t="shared" si="7"/>
        <v>0</v>
      </c>
      <c r="Z96" s="119"/>
      <c r="AB96" s="72">
        <v>47422</v>
      </c>
      <c r="AC96" s="21">
        <f t="shared" si="6"/>
        <v>0</v>
      </c>
      <c r="AD96" s="21">
        <f t="shared" si="8"/>
        <v>0</v>
      </c>
      <c r="AE96" s="21">
        <f t="shared" si="8"/>
        <v>0</v>
      </c>
    </row>
    <row r="97" spans="1:31">
      <c r="A97" s="57">
        <v>47452</v>
      </c>
      <c r="B97" s="51">
        <f>'OC A CONTRATAR US$'!B97*'OC A CONTRATAR'!$E97</f>
        <v>0</v>
      </c>
      <c r="C97" s="51">
        <f>'OC A CONTRATAR US$'!C97*'OC A CONTRATAR'!$E97</f>
        <v>0</v>
      </c>
      <c r="D97" s="51">
        <f>'OC A CONTRATAR US$'!D97*'OC A CONTRATAR'!$E97</f>
        <v>0</v>
      </c>
      <c r="E97" s="119">
        <f>IF($E$2=0,Encargos!C102,$E$2)</f>
        <v>6.1923000000000004</v>
      </c>
      <c r="F97" s="57">
        <v>47452</v>
      </c>
      <c r="G97" s="51">
        <f>'OC A CONTRATAR US$'!G97*'OC A CONTRATAR'!$J97</f>
        <v>0</v>
      </c>
      <c r="H97" s="51">
        <f>'OC A CONTRATAR US$'!H97*'OC A CONTRATAR'!$J97</f>
        <v>0</v>
      </c>
      <c r="I97" s="51">
        <f>'OC A CONTRATAR US$'!I97*'OC A CONTRATAR'!$J97</f>
        <v>0</v>
      </c>
      <c r="J97" s="119">
        <f>IF($J$2=0,Encargos!C102,$J$2)</f>
        <v>4.8413000000000004</v>
      </c>
      <c r="K97" s="57">
        <v>47452</v>
      </c>
      <c r="L97" s="51">
        <f>'OC A CONTRATAR US$'!L97*'OC A CONTRATAR'!$O97</f>
        <v>0</v>
      </c>
      <c r="M97" s="51">
        <f>'OC A CONTRATAR US$'!M97*'OC A CONTRATAR'!$O97</f>
        <v>0</v>
      </c>
      <c r="N97" s="51">
        <f>'OC A CONTRATAR US$'!N97*'OC A CONTRATAR'!$O97</f>
        <v>0</v>
      </c>
      <c r="O97" s="119">
        <f>IF($O$2=0,Encargos!C102,$O$2)</f>
        <v>4.8413000000000004</v>
      </c>
      <c r="P97" s="57">
        <v>47452</v>
      </c>
      <c r="Q97" s="51"/>
      <c r="R97" s="51"/>
      <c r="S97" s="51"/>
      <c r="T97" s="119">
        <f>IF($T$2=0,Encargos!M102,$T$2)</f>
        <v>0</v>
      </c>
      <c r="V97" s="57">
        <v>47452</v>
      </c>
      <c r="W97" s="51">
        <v>0</v>
      </c>
      <c r="X97" s="51">
        <v>0</v>
      </c>
      <c r="Y97" s="51">
        <f t="shared" si="7"/>
        <v>0</v>
      </c>
      <c r="Z97" s="119"/>
      <c r="AB97" s="72">
        <v>47452</v>
      </c>
      <c r="AC97" s="21">
        <f t="shared" si="6"/>
        <v>0</v>
      </c>
      <c r="AD97" s="21">
        <f t="shared" si="8"/>
        <v>0</v>
      </c>
      <c r="AE97" s="21">
        <f t="shared" si="8"/>
        <v>0</v>
      </c>
    </row>
    <row r="98" spans="1:31">
      <c r="A98" s="57">
        <v>47483</v>
      </c>
      <c r="B98" s="51">
        <f>'OC A CONTRATAR US$'!B98*'OC A CONTRATAR'!$E98</f>
        <v>18576900</v>
      </c>
      <c r="C98" s="51">
        <f>'OC A CONTRATAR US$'!C98*'OC A CONTRATAR'!$E98</f>
        <v>16080475.557946676</v>
      </c>
      <c r="D98" s="51">
        <f>'OC A CONTRATAR US$'!D98*'OC A CONTRATAR'!$E98</f>
        <v>34657375.557946675</v>
      </c>
      <c r="E98" s="119">
        <f>IF($E$2=0,Encargos!C103,$E$2)</f>
        <v>6.1923000000000004</v>
      </c>
      <c r="F98" s="57">
        <v>47483</v>
      </c>
      <c r="G98" s="51">
        <f>'OC A CONTRATAR US$'!G98*'OC A CONTRATAR'!$J98</f>
        <v>4677133.5771276606</v>
      </c>
      <c r="H98" s="51">
        <f>'OC A CONTRATAR US$'!H98*'OC A CONTRATAR'!$J98</f>
        <v>4597979.1774909161</v>
      </c>
      <c r="I98" s="51">
        <f>'OC A CONTRATAR US$'!I98*'OC A CONTRATAR'!$J98</f>
        <v>9275112.7546185777</v>
      </c>
      <c r="J98" s="119">
        <f>IF($J$2=0,Encargos!C103,$J$2)</f>
        <v>4.8413000000000004</v>
      </c>
      <c r="K98" s="57">
        <v>47483</v>
      </c>
      <c r="L98" s="51">
        <f>'OC A CONTRATAR US$'!L98*'OC A CONTRATAR'!$O98</f>
        <v>27204607.101715628</v>
      </c>
      <c r="M98" s="51">
        <f>'OC A CONTRATAR US$'!M98*'OC A CONTRATAR'!$O98</f>
        <v>41207309.600291468</v>
      </c>
      <c r="N98" s="51">
        <f>'OC A CONTRATAR US$'!N98*'OC A CONTRATAR'!$O98</f>
        <v>68411916.702007085</v>
      </c>
      <c r="O98" s="119">
        <f>IF($O$2=0,Encargos!C103,$O$2)</f>
        <v>4.8413000000000004</v>
      </c>
      <c r="P98" s="57">
        <v>47483</v>
      </c>
      <c r="Q98" s="51"/>
      <c r="R98" s="51"/>
      <c r="S98" s="51"/>
      <c r="T98" s="119">
        <f>IF($T$2=0,Encargos!M103,$T$2)</f>
        <v>0</v>
      </c>
      <c r="V98" s="57">
        <v>47483</v>
      </c>
      <c r="W98" s="51">
        <v>173000000</v>
      </c>
      <c r="X98" s="51">
        <v>85957103.072537988</v>
      </c>
      <c r="Y98" s="51">
        <f t="shared" si="7"/>
        <v>258957103.07253799</v>
      </c>
      <c r="Z98" s="119"/>
      <c r="AB98" s="72">
        <v>47483</v>
      </c>
      <c r="AC98" s="21">
        <f t="shared" si="6"/>
        <v>0</v>
      </c>
      <c r="AD98" s="21">
        <f t="shared" si="8"/>
        <v>147842867.40826705</v>
      </c>
      <c r="AE98" s="21">
        <f t="shared" si="8"/>
        <v>371301508.08711034</v>
      </c>
    </row>
    <row r="99" spans="1:31">
      <c r="A99" s="57">
        <v>47514</v>
      </c>
      <c r="B99" s="51">
        <f>'OC A CONTRATAR US$'!B99*'OC A CONTRATAR'!$E99</f>
        <v>0</v>
      </c>
      <c r="C99" s="51">
        <f>'OC A CONTRATAR US$'!C99*'OC A CONTRATAR'!$E99</f>
        <v>0</v>
      </c>
      <c r="D99" s="51">
        <f>'OC A CONTRATAR US$'!D99*'OC A CONTRATAR'!$E99</f>
        <v>0</v>
      </c>
      <c r="E99" s="119">
        <f>IF($E$2=0,Encargos!C104,$E$2)</f>
        <v>6.1923000000000004</v>
      </c>
      <c r="F99" s="57">
        <v>47514</v>
      </c>
      <c r="G99" s="51">
        <f>'OC A CONTRATAR US$'!G99*'OC A CONTRATAR'!$J99</f>
        <v>0</v>
      </c>
      <c r="H99" s="51">
        <f>'OC A CONTRATAR US$'!H99*'OC A CONTRATAR'!$J99</f>
        <v>0</v>
      </c>
      <c r="I99" s="51">
        <f>'OC A CONTRATAR US$'!I99*'OC A CONTRATAR'!$J99</f>
        <v>0</v>
      </c>
      <c r="J99" s="119">
        <f>IF($J$2=0,Encargos!C104,$J$2)</f>
        <v>4.8413000000000004</v>
      </c>
      <c r="K99" s="57">
        <v>47514</v>
      </c>
      <c r="L99" s="51">
        <f>'OC A CONTRATAR US$'!L99*'OC A CONTRATAR'!$O99</f>
        <v>0</v>
      </c>
      <c r="M99" s="51">
        <f>'OC A CONTRATAR US$'!M99*'OC A CONTRATAR'!$O99</f>
        <v>0</v>
      </c>
      <c r="N99" s="51">
        <f>'OC A CONTRATAR US$'!N99*'OC A CONTRATAR'!$O99</f>
        <v>0</v>
      </c>
      <c r="O99" s="119">
        <f>IF($O$2=0,Encargos!C104,$O$2)</f>
        <v>4.8413000000000004</v>
      </c>
      <c r="P99" s="57">
        <v>47514</v>
      </c>
      <c r="Q99" s="51"/>
      <c r="R99" s="51"/>
      <c r="S99" s="51"/>
      <c r="T99" s="119">
        <f>IF($T$2=0,Encargos!M104,$T$2)</f>
        <v>0</v>
      </c>
      <c r="V99" s="57">
        <v>47514</v>
      </c>
      <c r="W99" s="51">
        <v>0</v>
      </c>
      <c r="X99" s="51">
        <v>0</v>
      </c>
      <c r="Y99" s="51">
        <f t="shared" si="7"/>
        <v>0</v>
      </c>
      <c r="Z99" s="119"/>
      <c r="AB99" s="72">
        <v>47514</v>
      </c>
      <c r="AC99" s="21">
        <f t="shared" si="6"/>
        <v>223458640.67884329</v>
      </c>
      <c r="AD99" s="21">
        <f t="shared" si="8"/>
        <v>0</v>
      </c>
      <c r="AE99" s="21">
        <f t="shared" si="8"/>
        <v>0</v>
      </c>
    </row>
    <row r="100" spans="1:31">
      <c r="A100" s="57">
        <v>47542</v>
      </c>
      <c r="B100" s="51">
        <f>'OC A CONTRATAR US$'!B100*'OC A CONTRATAR'!$E100</f>
        <v>0</v>
      </c>
      <c r="C100" s="51">
        <f>'OC A CONTRATAR US$'!C100*'OC A CONTRATAR'!$E100</f>
        <v>0</v>
      </c>
      <c r="D100" s="51">
        <f>'OC A CONTRATAR US$'!D100*'OC A CONTRATAR'!$E100</f>
        <v>0</v>
      </c>
      <c r="E100" s="119">
        <f>IF($E$2=0,Encargos!C105,$E$2)</f>
        <v>6.1923000000000004</v>
      </c>
      <c r="F100" s="57">
        <v>47542</v>
      </c>
      <c r="G100" s="51">
        <f>'OC A CONTRATAR US$'!G100*'OC A CONTRATAR'!$J100</f>
        <v>0</v>
      </c>
      <c r="H100" s="51">
        <f>'OC A CONTRATAR US$'!H100*'OC A CONTRATAR'!$J100</f>
        <v>0</v>
      </c>
      <c r="I100" s="51">
        <f>'OC A CONTRATAR US$'!I100*'OC A CONTRATAR'!$J100</f>
        <v>0</v>
      </c>
      <c r="J100" s="119">
        <f>IF($J$2=0,Encargos!C105,$J$2)</f>
        <v>4.8413000000000004</v>
      </c>
      <c r="K100" s="57">
        <v>47542</v>
      </c>
      <c r="L100" s="51">
        <f>'OC A CONTRATAR US$'!L100*'OC A CONTRATAR'!$O100</f>
        <v>0</v>
      </c>
      <c r="M100" s="51">
        <f>'OC A CONTRATAR US$'!M100*'OC A CONTRATAR'!$O100</f>
        <v>0</v>
      </c>
      <c r="N100" s="51">
        <f>'OC A CONTRATAR US$'!N100*'OC A CONTRATAR'!$O100</f>
        <v>0</v>
      </c>
      <c r="O100" s="119">
        <f>IF($O$2=0,Encargos!C105,$O$2)</f>
        <v>4.8413000000000004</v>
      </c>
      <c r="P100" s="57">
        <v>47542</v>
      </c>
      <c r="Q100" s="51"/>
      <c r="R100" s="51"/>
      <c r="S100" s="51"/>
      <c r="T100" s="119">
        <f>IF($T$2=0,Encargos!M105,$T$2)</f>
        <v>0</v>
      </c>
      <c r="V100" s="57">
        <v>47542</v>
      </c>
      <c r="W100" s="51">
        <v>0</v>
      </c>
      <c r="X100" s="51">
        <v>0</v>
      </c>
      <c r="Y100" s="51">
        <f t="shared" si="7"/>
        <v>0</v>
      </c>
      <c r="Z100" s="119"/>
      <c r="AB100" s="72">
        <v>47542</v>
      </c>
      <c r="AC100" s="21">
        <f t="shared" si="6"/>
        <v>0</v>
      </c>
      <c r="AD100" s="21">
        <f t="shared" si="8"/>
        <v>0</v>
      </c>
      <c r="AE100" s="21">
        <f t="shared" si="8"/>
        <v>0</v>
      </c>
    </row>
    <row r="101" spans="1:31">
      <c r="A101" s="57">
        <v>47573</v>
      </c>
      <c r="B101" s="51">
        <f>'OC A CONTRATAR US$'!B101*'OC A CONTRATAR'!$E101</f>
        <v>0</v>
      </c>
      <c r="C101" s="51">
        <f>'OC A CONTRATAR US$'!C101*'OC A CONTRATAR'!$E101</f>
        <v>0</v>
      </c>
      <c r="D101" s="51">
        <f>'OC A CONTRATAR US$'!D101*'OC A CONTRATAR'!$E101</f>
        <v>0</v>
      </c>
      <c r="E101" s="119">
        <f>IF($E$2=0,Encargos!C106,$E$2)</f>
        <v>6.1923000000000004</v>
      </c>
      <c r="F101" s="57">
        <v>47573</v>
      </c>
      <c r="G101" s="51">
        <f>'OC A CONTRATAR US$'!G101*'OC A CONTRATAR'!$J101</f>
        <v>0</v>
      </c>
      <c r="H101" s="51">
        <f>'OC A CONTRATAR US$'!H101*'OC A CONTRATAR'!$J101</f>
        <v>0</v>
      </c>
      <c r="I101" s="51">
        <f>'OC A CONTRATAR US$'!I101*'OC A CONTRATAR'!$J101</f>
        <v>0</v>
      </c>
      <c r="J101" s="119">
        <f>IF($J$2=0,Encargos!C106,$J$2)</f>
        <v>4.8413000000000004</v>
      </c>
      <c r="K101" s="57">
        <v>47573</v>
      </c>
      <c r="L101" s="51">
        <f>'OC A CONTRATAR US$'!L101*'OC A CONTRATAR'!$O101</f>
        <v>0</v>
      </c>
      <c r="M101" s="51">
        <f>'OC A CONTRATAR US$'!M101*'OC A CONTRATAR'!$O101</f>
        <v>0</v>
      </c>
      <c r="N101" s="51">
        <f>'OC A CONTRATAR US$'!N101*'OC A CONTRATAR'!$O101</f>
        <v>0</v>
      </c>
      <c r="O101" s="119">
        <f>IF($O$2=0,Encargos!C106,$O$2)</f>
        <v>4.8413000000000004</v>
      </c>
      <c r="P101" s="57">
        <v>47573</v>
      </c>
      <c r="Q101" s="51"/>
      <c r="R101" s="51"/>
      <c r="S101" s="51"/>
      <c r="T101" s="119">
        <f>IF($T$2=0,Encargos!M106,$T$2)</f>
        <v>0</v>
      </c>
      <c r="V101" s="57">
        <v>47573</v>
      </c>
      <c r="W101" s="51">
        <v>0</v>
      </c>
      <c r="X101" s="51">
        <v>0</v>
      </c>
      <c r="Y101" s="51">
        <f t="shared" si="7"/>
        <v>0</v>
      </c>
      <c r="Z101" s="119"/>
      <c r="AB101" s="72">
        <v>47573</v>
      </c>
      <c r="AC101" s="21">
        <f t="shared" si="6"/>
        <v>0</v>
      </c>
      <c r="AD101" s="21">
        <f t="shared" si="8"/>
        <v>0</v>
      </c>
      <c r="AE101" s="21">
        <f t="shared" si="8"/>
        <v>0</v>
      </c>
    </row>
    <row r="102" spans="1:31">
      <c r="A102" s="57">
        <v>47603</v>
      </c>
      <c r="B102" s="51">
        <f>'OC A CONTRATAR US$'!B102*'OC A CONTRATAR'!$E102</f>
        <v>0</v>
      </c>
      <c r="C102" s="51">
        <f>'OC A CONTRATAR US$'!C102*'OC A CONTRATAR'!$E102</f>
        <v>0</v>
      </c>
      <c r="D102" s="51">
        <f>'OC A CONTRATAR US$'!D102*'OC A CONTRATAR'!$E102</f>
        <v>0</v>
      </c>
      <c r="E102" s="119">
        <f>IF($E$2=0,Encargos!C107,$E$2)</f>
        <v>6.1923000000000004</v>
      </c>
      <c r="F102" s="57">
        <v>47603</v>
      </c>
      <c r="G102" s="51">
        <f>'OC A CONTRATAR US$'!G102*'OC A CONTRATAR'!$J102</f>
        <v>0</v>
      </c>
      <c r="H102" s="51">
        <f>'OC A CONTRATAR US$'!H102*'OC A CONTRATAR'!$J102</f>
        <v>0</v>
      </c>
      <c r="I102" s="51">
        <f>'OC A CONTRATAR US$'!I102*'OC A CONTRATAR'!$J102</f>
        <v>0</v>
      </c>
      <c r="J102" s="119">
        <f>IF($J$2=0,Encargos!C107,$J$2)</f>
        <v>4.8413000000000004</v>
      </c>
      <c r="K102" s="57">
        <v>47603</v>
      </c>
      <c r="L102" s="51">
        <f>'OC A CONTRATAR US$'!L102*'OC A CONTRATAR'!$O102</f>
        <v>0</v>
      </c>
      <c r="M102" s="51">
        <f>'OC A CONTRATAR US$'!M102*'OC A CONTRATAR'!$O102</f>
        <v>0</v>
      </c>
      <c r="N102" s="51">
        <f>'OC A CONTRATAR US$'!N102*'OC A CONTRATAR'!$O102</f>
        <v>0</v>
      </c>
      <c r="O102" s="119">
        <f>IF($O$2=0,Encargos!C107,$O$2)</f>
        <v>4.8413000000000004</v>
      </c>
      <c r="P102" s="57">
        <v>47603</v>
      </c>
      <c r="Q102" s="51"/>
      <c r="R102" s="51"/>
      <c r="S102" s="51"/>
      <c r="T102" s="119">
        <f>IF($T$2=0,Encargos!M107,$T$2)</f>
        <v>0</v>
      </c>
      <c r="V102" s="57">
        <v>47603</v>
      </c>
      <c r="W102" s="51">
        <v>0</v>
      </c>
      <c r="X102" s="51">
        <v>0</v>
      </c>
      <c r="Y102" s="51">
        <f t="shared" si="7"/>
        <v>0</v>
      </c>
      <c r="Z102" s="119"/>
      <c r="AB102" s="72">
        <v>47603</v>
      </c>
      <c r="AC102" s="21">
        <f t="shared" si="6"/>
        <v>0</v>
      </c>
      <c r="AD102" s="21">
        <f t="shared" si="8"/>
        <v>0</v>
      </c>
      <c r="AE102" s="21">
        <f t="shared" si="8"/>
        <v>0</v>
      </c>
    </row>
    <row r="103" spans="1:31">
      <c r="A103" s="57">
        <v>47634</v>
      </c>
      <c r="B103" s="51">
        <f>'OC A CONTRATAR US$'!B103*'OC A CONTRATAR'!$E103</f>
        <v>0</v>
      </c>
      <c r="C103" s="51">
        <f>'OC A CONTRATAR US$'!C103*'OC A CONTRATAR'!$E103</f>
        <v>0</v>
      </c>
      <c r="D103" s="51">
        <f>'OC A CONTRATAR US$'!D103*'OC A CONTRATAR'!$E103</f>
        <v>0</v>
      </c>
      <c r="E103" s="119">
        <f>IF($E$2=0,Encargos!C108,$E$2)</f>
        <v>6.1923000000000004</v>
      </c>
      <c r="F103" s="57">
        <v>47634</v>
      </c>
      <c r="G103" s="51">
        <f>'OC A CONTRATAR US$'!G103*'OC A CONTRATAR'!$J103</f>
        <v>0</v>
      </c>
      <c r="H103" s="51">
        <f>'OC A CONTRATAR US$'!H103*'OC A CONTRATAR'!$J103</f>
        <v>0</v>
      </c>
      <c r="I103" s="51">
        <f>'OC A CONTRATAR US$'!I103*'OC A CONTRATAR'!$J103</f>
        <v>0</v>
      </c>
      <c r="J103" s="119">
        <f>IF($J$2=0,Encargos!C108,$J$2)</f>
        <v>4.8413000000000004</v>
      </c>
      <c r="K103" s="57">
        <v>47634</v>
      </c>
      <c r="L103" s="51">
        <f>'OC A CONTRATAR US$'!L103*'OC A CONTRATAR'!$O103</f>
        <v>0</v>
      </c>
      <c r="M103" s="51">
        <f>'OC A CONTRATAR US$'!M103*'OC A CONTRATAR'!$O103</f>
        <v>0</v>
      </c>
      <c r="N103" s="51">
        <f>'OC A CONTRATAR US$'!N103*'OC A CONTRATAR'!$O103</f>
        <v>0</v>
      </c>
      <c r="O103" s="119">
        <f>IF($O$2=0,Encargos!C108,$O$2)</f>
        <v>4.8413000000000004</v>
      </c>
      <c r="P103" s="57">
        <v>47634</v>
      </c>
      <c r="Q103" s="51"/>
      <c r="R103" s="51"/>
      <c r="S103" s="51"/>
      <c r="T103" s="119">
        <f>IF($T$2=0,Encargos!M108,$T$2)</f>
        <v>0</v>
      </c>
      <c r="V103" s="57">
        <v>47634</v>
      </c>
      <c r="W103" s="51">
        <v>0</v>
      </c>
      <c r="X103" s="51">
        <v>0</v>
      </c>
      <c r="Y103" s="51">
        <f t="shared" si="7"/>
        <v>0</v>
      </c>
      <c r="Z103" s="119"/>
      <c r="AB103" s="72">
        <v>47634</v>
      </c>
      <c r="AC103" s="21">
        <f t="shared" si="6"/>
        <v>0</v>
      </c>
      <c r="AD103" s="21">
        <f t="shared" ref="AD103:AE122" si="9">SUMIF($A$2:$Z$2,AD$2,$A103:$Z103)</f>
        <v>0</v>
      </c>
      <c r="AE103" s="21">
        <f t="shared" si="9"/>
        <v>0</v>
      </c>
    </row>
    <row r="104" spans="1:31">
      <c r="A104" s="57">
        <v>47664</v>
      </c>
      <c r="B104" s="51">
        <f>'OC A CONTRATAR US$'!B104*'OC A CONTRATAR'!$E104</f>
        <v>18576900</v>
      </c>
      <c r="C104" s="51">
        <f>'OC A CONTRATAR US$'!C104*'OC A CONTRATAR'!$E104</f>
        <v>15535578.189415101</v>
      </c>
      <c r="D104" s="51">
        <f>'OC A CONTRATAR US$'!D104*'OC A CONTRATAR'!$E104</f>
        <v>34112478.189415105</v>
      </c>
      <c r="E104" s="119">
        <f>IF($E$2=0,Encargos!C109,$E$2)</f>
        <v>6.1923000000000004</v>
      </c>
      <c r="F104" s="57">
        <v>47664</v>
      </c>
      <c r="G104" s="51">
        <f>'OC A CONTRATAR US$'!G104*'OC A CONTRATAR'!$J104</f>
        <v>5240075.4375927923</v>
      </c>
      <c r="H104" s="51">
        <f>'OC A CONTRATAR US$'!H104*'OC A CONTRATAR'!$J104</f>
        <v>4958799.8113725297</v>
      </c>
      <c r="I104" s="51">
        <f>'OC A CONTRATAR US$'!I104*'OC A CONTRATAR'!$J104</f>
        <v>10198875.248965321</v>
      </c>
      <c r="J104" s="119">
        <f>IF($J$2=0,Encargos!C109,$J$2)</f>
        <v>4.8413000000000004</v>
      </c>
      <c r="K104" s="57">
        <v>47664</v>
      </c>
      <c r="L104" s="51">
        <f>'OC A CONTRATAR US$'!L104*'OC A CONTRATAR'!$O104</f>
        <v>27204607.101715628</v>
      </c>
      <c r="M104" s="51">
        <f>'OC A CONTRATAR US$'!M104*'OC A CONTRATAR'!$O104</f>
        <v>40192325.386928461</v>
      </c>
      <c r="N104" s="51">
        <f>'OC A CONTRATAR US$'!N104*'OC A CONTRATAR'!$O104</f>
        <v>67396932.488644093</v>
      </c>
      <c r="O104" s="119">
        <f>IF($O$2=0,Encargos!C109,$O$2)</f>
        <v>4.8413000000000004</v>
      </c>
      <c r="P104" s="57">
        <v>47664</v>
      </c>
      <c r="Q104" s="51"/>
      <c r="R104" s="51"/>
      <c r="S104" s="51"/>
      <c r="T104" s="119">
        <f>IF($T$2=0,Encargos!M109,$T$2)</f>
        <v>0</v>
      </c>
      <c r="V104" s="57">
        <v>47664</v>
      </c>
      <c r="W104" s="51">
        <v>173000000</v>
      </c>
      <c r="X104" s="51">
        <v>75490364.728709012</v>
      </c>
      <c r="Y104" s="51">
        <f t="shared" si="7"/>
        <v>248490364.72870901</v>
      </c>
      <c r="Z104" s="119"/>
      <c r="AB104" s="72">
        <v>47664</v>
      </c>
      <c r="AC104" s="21">
        <f t="shared" si="6"/>
        <v>0</v>
      </c>
      <c r="AD104" s="21">
        <f t="shared" si="9"/>
        <v>136177068.1164251</v>
      </c>
      <c r="AE104" s="21">
        <f t="shared" si="9"/>
        <v>360198650.65573353</v>
      </c>
    </row>
    <row r="105" spans="1:31">
      <c r="A105" s="57">
        <v>47695</v>
      </c>
      <c r="B105" s="51">
        <f>'OC A CONTRATAR US$'!B105*'OC A CONTRATAR'!$E105</f>
        <v>0</v>
      </c>
      <c r="C105" s="51">
        <f>'OC A CONTRATAR US$'!C105*'OC A CONTRATAR'!$E105</f>
        <v>0</v>
      </c>
      <c r="D105" s="51">
        <f>'OC A CONTRATAR US$'!D105*'OC A CONTRATAR'!$E105</f>
        <v>0</v>
      </c>
      <c r="E105" s="119">
        <f>IF($E$2=0,Encargos!C110,$E$2)</f>
        <v>6.1923000000000004</v>
      </c>
      <c r="F105" s="57">
        <v>47695</v>
      </c>
      <c r="G105" s="51">
        <f>'OC A CONTRATAR US$'!G105*'OC A CONTRATAR'!$J105</f>
        <v>0</v>
      </c>
      <c r="H105" s="51">
        <f>'OC A CONTRATAR US$'!H105*'OC A CONTRATAR'!$J105</f>
        <v>0</v>
      </c>
      <c r="I105" s="51">
        <f>'OC A CONTRATAR US$'!I105*'OC A CONTRATAR'!$J105</f>
        <v>0</v>
      </c>
      <c r="J105" s="119">
        <f>IF($J$2=0,Encargos!C110,$J$2)</f>
        <v>4.8413000000000004</v>
      </c>
      <c r="K105" s="57">
        <v>47695</v>
      </c>
      <c r="L105" s="51">
        <f>'OC A CONTRATAR US$'!L105*'OC A CONTRATAR'!$O105</f>
        <v>0</v>
      </c>
      <c r="M105" s="51">
        <f>'OC A CONTRATAR US$'!M105*'OC A CONTRATAR'!$O105</f>
        <v>0</v>
      </c>
      <c r="N105" s="51">
        <f>'OC A CONTRATAR US$'!N105*'OC A CONTRATAR'!$O105</f>
        <v>0</v>
      </c>
      <c r="O105" s="119">
        <f>IF($O$2=0,Encargos!C110,$O$2)</f>
        <v>4.8413000000000004</v>
      </c>
      <c r="P105" s="57">
        <v>47695</v>
      </c>
      <c r="Q105" s="51"/>
      <c r="R105" s="51"/>
      <c r="S105" s="51"/>
      <c r="T105" s="119">
        <f>IF($T$2=0,Encargos!M110,$T$2)</f>
        <v>0</v>
      </c>
      <c r="V105" s="57">
        <v>47695</v>
      </c>
      <c r="W105" s="51">
        <v>0</v>
      </c>
      <c r="X105" s="51">
        <v>0</v>
      </c>
      <c r="Y105" s="51">
        <f t="shared" si="7"/>
        <v>0</v>
      </c>
      <c r="Z105" s="119"/>
      <c r="AB105" s="72">
        <v>47695</v>
      </c>
      <c r="AC105" s="21">
        <f t="shared" si="6"/>
        <v>224021582.53930843</v>
      </c>
      <c r="AD105" s="21">
        <f t="shared" si="9"/>
        <v>0</v>
      </c>
      <c r="AE105" s="21">
        <f t="shared" si="9"/>
        <v>0</v>
      </c>
    </row>
    <row r="106" spans="1:31">
      <c r="A106" s="57">
        <v>47726</v>
      </c>
      <c r="B106" s="51">
        <f>'OC A CONTRATAR US$'!B106*'OC A CONTRATAR'!$E106</f>
        <v>0</v>
      </c>
      <c r="C106" s="51">
        <f>'OC A CONTRATAR US$'!C106*'OC A CONTRATAR'!$E106</f>
        <v>0</v>
      </c>
      <c r="D106" s="51">
        <f>'OC A CONTRATAR US$'!D106*'OC A CONTRATAR'!$E106</f>
        <v>0</v>
      </c>
      <c r="E106" s="119">
        <f>IF($E$2=0,Encargos!C111,$E$2)</f>
        <v>6.1923000000000004</v>
      </c>
      <c r="F106" s="57">
        <v>47726</v>
      </c>
      <c r="G106" s="51">
        <f>'OC A CONTRATAR US$'!G106*'OC A CONTRATAR'!$J106</f>
        <v>0</v>
      </c>
      <c r="H106" s="51">
        <f>'OC A CONTRATAR US$'!H106*'OC A CONTRATAR'!$J106</f>
        <v>0</v>
      </c>
      <c r="I106" s="51">
        <f>'OC A CONTRATAR US$'!I106*'OC A CONTRATAR'!$J106</f>
        <v>0</v>
      </c>
      <c r="J106" s="119">
        <f>IF($J$2=0,Encargos!C111,$J$2)</f>
        <v>4.8413000000000004</v>
      </c>
      <c r="K106" s="57">
        <v>47726</v>
      </c>
      <c r="L106" s="51">
        <f>'OC A CONTRATAR US$'!L106*'OC A CONTRATAR'!$O106</f>
        <v>0</v>
      </c>
      <c r="M106" s="51">
        <f>'OC A CONTRATAR US$'!M106*'OC A CONTRATAR'!$O106</f>
        <v>0</v>
      </c>
      <c r="N106" s="51">
        <f>'OC A CONTRATAR US$'!N106*'OC A CONTRATAR'!$O106</f>
        <v>0</v>
      </c>
      <c r="O106" s="119">
        <f>IF($O$2=0,Encargos!C111,$O$2)</f>
        <v>4.8413000000000004</v>
      </c>
      <c r="P106" s="57">
        <v>47726</v>
      </c>
      <c r="Q106" s="51"/>
      <c r="R106" s="51"/>
      <c r="S106" s="51"/>
      <c r="T106" s="119">
        <f>IF($T$2=0,Encargos!M111,$T$2)</f>
        <v>0</v>
      </c>
      <c r="V106" s="57">
        <v>47726</v>
      </c>
      <c r="W106" s="51">
        <v>0</v>
      </c>
      <c r="X106" s="51">
        <v>0</v>
      </c>
      <c r="Y106" s="51">
        <f t="shared" si="7"/>
        <v>0</v>
      </c>
      <c r="Z106" s="119"/>
      <c r="AB106" s="72">
        <v>47726</v>
      </c>
      <c r="AC106" s="21">
        <f t="shared" si="6"/>
        <v>0</v>
      </c>
      <c r="AD106" s="21">
        <f t="shared" si="9"/>
        <v>0</v>
      </c>
      <c r="AE106" s="21">
        <f t="shared" si="9"/>
        <v>0</v>
      </c>
    </row>
    <row r="107" spans="1:31">
      <c r="A107" s="57">
        <v>47756</v>
      </c>
      <c r="B107" s="51">
        <f>'OC A CONTRATAR US$'!B107*'OC A CONTRATAR'!$E107</f>
        <v>0</v>
      </c>
      <c r="C107" s="51">
        <f>'OC A CONTRATAR US$'!C107*'OC A CONTRATAR'!$E107</f>
        <v>0</v>
      </c>
      <c r="D107" s="51">
        <f>'OC A CONTRATAR US$'!D107*'OC A CONTRATAR'!$E107</f>
        <v>0</v>
      </c>
      <c r="E107" s="119">
        <f>IF($E$2=0,Encargos!C112,$E$2)</f>
        <v>6.1923000000000004</v>
      </c>
      <c r="F107" s="57">
        <v>47756</v>
      </c>
      <c r="G107" s="51">
        <f>'OC A CONTRATAR US$'!G107*'OC A CONTRATAR'!$J107</f>
        <v>0</v>
      </c>
      <c r="H107" s="51">
        <f>'OC A CONTRATAR US$'!H107*'OC A CONTRATAR'!$J107</f>
        <v>0</v>
      </c>
      <c r="I107" s="51">
        <f>'OC A CONTRATAR US$'!I107*'OC A CONTRATAR'!$J107</f>
        <v>0</v>
      </c>
      <c r="J107" s="119">
        <f>IF($J$2=0,Encargos!C112,$J$2)</f>
        <v>4.8413000000000004</v>
      </c>
      <c r="K107" s="57">
        <v>47756</v>
      </c>
      <c r="L107" s="51">
        <f>'OC A CONTRATAR US$'!L107*'OC A CONTRATAR'!$O107</f>
        <v>0</v>
      </c>
      <c r="M107" s="51">
        <f>'OC A CONTRATAR US$'!M107*'OC A CONTRATAR'!$O107</f>
        <v>0</v>
      </c>
      <c r="N107" s="51">
        <f>'OC A CONTRATAR US$'!N107*'OC A CONTRATAR'!$O107</f>
        <v>0</v>
      </c>
      <c r="O107" s="119">
        <f>IF($O$2=0,Encargos!C112,$O$2)</f>
        <v>4.8413000000000004</v>
      </c>
      <c r="P107" s="57">
        <v>47756</v>
      </c>
      <c r="Q107" s="51"/>
      <c r="R107" s="51"/>
      <c r="S107" s="51"/>
      <c r="T107" s="119">
        <f>IF($T$2=0,Encargos!M112,$T$2)</f>
        <v>0</v>
      </c>
      <c r="V107" s="57">
        <v>47756</v>
      </c>
      <c r="W107" s="51">
        <v>0</v>
      </c>
      <c r="X107" s="51">
        <v>0</v>
      </c>
      <c r="Y107" s="51">
        <f t="shared" si="7"/>
        <v>0</v>
      </c>
      <c r="Z107" s="119"/>
      <c r="AB107" s="72">
        <v>47756</v>
      </c>
      <c r="AC107" s="21">
        <f t="shared" si="6"/>
        <v>0</v>
      </c>
      <c r="AD107" s="21">
        <f t="shared" si="9"/>
        <v>0</v>
      </c>
      <c r="AE107" s="21">
        <f t="shared" si="9"/>
        <v>0</v>
      </c>
    </row>
    <row r="108" spans="1:31">
      <c r="A108" s="57">
        <v>47787</v>
      </c>
      <c r="B108" s="51">
        <f>'OC A CONTRATAR US$'!B108*'OC A CONTRATAR'!$E108</f>
        <v>0</v>
      </c>
      <c r="C108" s="51">
        <f>'OC A CONTRATAR US$'!C108*'OC A CONTRATAR'!$E108</f>
        <v>0</v>
      </c>
      <c r="D108" s="51">
        <f>'OC A CONTRATAR US$'!D108*'OC A CONTRATAR'!$E108</f>
        <v>0</v>
      </c>
      <c r="E108" s="119">
        <f>IF($E$2=0,Encargos!C113,$E$2)</f>
        <v>6.1923000000000004</v>
      </c>
      <c r="F108" s="57">
        <v>47787</v>
      </c>
      <c r="G108" s="51">
        <f>'OC A CONTRATAR US$'!G108*'OC A CONTRATAR'!$J108</f>
        <v>0</v>
      </c>
      <c r="H108" s="51">
        <f>'OC A CONTRATAR US$'!H108*'OC A CONTRATAR'!$J108</f>
        <v>0</v>
      </c>
      <c r="I108" s="51">
        <f>'OC A CONTRATAR US$'!I108*'OC A CONTRATAR'!$J108</f>
        <v>0</v>
      </c>
      <c r="J108" s="119">
        <f>IF($J$2=0,Encargos!C113,$J$2)</f>
        <v>4.8413000000000004</v>
      </c>
      <c r="K108" s="57">
        <v>47787</v>
      </c>
      <c r="L108" s="51">
        <f>'OC A CONTRATAR US$'!L108*'OC A CONTRATAR'!$O108</f>
        <v>0</v>
      </c>
      <c r="M108" s="51">
        <f>'OC A CONTRATAR US$'!M108*'OC A CONTRATAR'!$O108</f>
        <v>0</v>
      </c>
      <c r="N108" s="51">
        <f>'OC A CONTRATAR US$'!N108*'OC A CONTRATAR'!$O108</f>
        <v>0</v>
      </c>
      <c r="O108" s="119">
        <f>IF($O$2=0,Encargos!C113,$O$2)</f>
        <v>4.8413000000000004</v>
      </c>
      <c r="P108" s="57">
        <v>47787</v>
      </c>
      <c r="Q108" s="51"/>
      <c r="R108" s="51"/>
      <c r="S108" s="51"/>
      <c r="T108" s="119">
        <f>IF($T$2=0,Encargos!M113,$T$2)</f>
        <v>0</v>
      </c>
      <c r="V108" s="57">
        <v>47787</v>
      </c>
      <c r="W108" s="51">
        <v>0</v>
      </c>
      <c r="X108" s="51">
        <v>0</v>
      </c>
      <c r="Y108" s="51">
        <f t="shared" si="7"/>
        <v>0</v>
      </c>
      <c r="Z108" s="119"/>
      <c r="AB108" s="72">
        <v>47787</v>
      </c>
      <c r="AC108" s="21">
        <f t="shared" si="6"/>
        <v>0</v>
      </c>
      <c r="AD108" s="21">
        <f t="shared" si="9"/>
        <v>0</v>
      </c>
      <c r="AE108" s="21">
        <f t="shared" si="9"/>
        <v>0</v>
      </c>
    </row>
    <row r="109" spans="1:31">
      <c r="A109" s="57">
        <v>47817</v>
      </c>
      <c r="B109" s="51">
        <f>'OC A CONTRATAR US$'!B109*'OC A CONTRATAR'!$E109</f>
        <v>0</v>
      </c>
      <c r="C109" s="51">
        <f>'OC A CONTRATAR US$'!C109*'OC A CONTRATAR'!$E109</f>
        <v>0</v>
      </c>
      <c r="D109" s="51">
        <f>'OC A CONTRATAR US$'!D109*'OC A CONTRATAR'!$E109</f>
        <v>0</v>
      </c>
      <c r="E109" s="119">
        <f>IF($E$2=0,Encargos!C114,$E$2)</f>
        <v>6.1923000000000004</v>
      </c>
      <c r="F109" s="57">
        <v>47817</v>
      </c>
      <c r="G109" s="51">
        <f>'OC A CONTRATAR US$'!G109*'OC A CONTRATAR'!$J109</f>
        <v>0</v>
      </c>
      <c r="H109" s="51">
        <f>'OC A CONTRATAR US$'!H109*'OC A CONTRATAR'!$J109</f>
        <v>0</v>
      </c>
      <c r="I109" s="51">
        <f>'OC A CONTRATAR US$'!I109*'OC A CONTRATAR'!$J109</f>
        <v>0</v>
      </c>
      <c r="J109" s="119">
        <f>IF($J$2=0,Encargos!C114,$J$2)</f>
        <v>4.8413000000000004</v>
      </c>
      <c r="K109" s="57">
        <v>47817</v>
      </c>
      <c r="L109" s="51">
        <f>'OC A CONTRATAR US$'!L109*'OC A CONTRATAR'!$O109</f>
        <v>0</v>
      </c>
      <c r="M109" s="51">
        <f>'OC A CONTRATAR US$'!M109*'OC A CONTRATAR'!$O109</f>
        <v>0</v>
      </c>
      <c r="N109" s="51">
        <f>'OC A CONTRATAR US$'!N109*'OC A CONTRATAR'!$O109</f>
        <v>0</v>
      </c>
      <c r="O109" s="119">
        <f>IF($O$2=0,Encargos!C114,$O$2)</f>
        <v>4.8413000000000004</v>
      </c>
      <c r="P109" s="57">
        <v>47817</v>
      </c>
      <c r="Q109" s="51"/>
      <c r="R109" s="51"/>
      <c r="S109" s="51"/>
      <c r="T109" s="119">
        <f>IF($T$2=0,Encargos!M114,$T$2)</f>
        <v>0</v>
      </c>
      <c r="V109" s="57">
        <v>47817</v>
      </c>
      <c r="W109" s="51">
        <v>0</v>
      </c>
      <c r="X109" s="51">
        <v>0</v>
      </c>
      <c r="Y109" s="51">
        <f t="shared" si="7"/>
        <v>0</v>
      </c>
      <c r="Z109" s="119"/>
      <c r="AB109" s="72">
        <v>47817</v>
      </c>
      <c r="AC109" s="21">
        <f t="shared" si="6"/>
        <v>0</v>
      </c>
      <c r="AD109" s="21">
        <f t="shared" si="9"/>
        <v>0</v>
      </c>
      <c r="AE109" s="21">
        <f t="shared" si="9"/>
        <v>0</v>
      </c>
    </row>
    <row r="110" spans="1:31">
      <c r="A110" s="57">
        <v>47848</v>
      </c>
      <c r="B110" s="51">
        <f>'OC A CONTRATAR US$'!B110*'OC A CONTRATAR'!$E110</f>
        <v>18576900</v>
      </c>
      <c r="C110" s="51">
        <f>'OC A CONTRATAR US$'!C110*'OC A CONTRATAR'!$E110</f>
        <v>15172296.770772006</v>
      </c>
      <c r="D110" s="51">
        <f>'OC A CONTRATAR US$'!D110*'OC A CONTRATAR'!$E110</f>
        <v>33749196.77077201</v>
      </c>
      <c r="E110" s="119">
        <f>IF($E$2=0,Encargos!C115,$E$2)</f>
        <v>6.1923000000000004</v>
      </c>
      <c r="F110" s="57">
        <v>47848</v>
      </c>
      <c r="G110" s="51">
        <f>'OC A CONTRATAR US$'!G110*'OC A CONTRATAR'!$J110</f>
        <v>5240075.4375927923</v>
      </c>
      <c r="H110" s="51">
        <f>'OC A CONTRATAR US$'!H110*'OC A CONTRATAR'!$J110</f>
        <v>4858063.5452026865</v>
      </c>
      <c r="I110" s="51">
        <f>'OC A CONTRATAR US$'!I110*'OC A CONTRATAR'!$J110</f>
        <v>10098138.982795479</v>
      </c>
      <c r="J110" s="119">
        <f>IF($J$2=0,Encargos!C115,$J$2)</f>
        <v>4.8413000000000004</v>
      </c>
      <c r="K110" s="57">
        <v>47848</v>
      </c>
      <c r="L110" s="51">
        <f>'OC A CONTRATAR US$'!L110*'OC A CONTRATAR'!$O110</f>
        <v>27204607.101715628</v>
      </c>
      <c r="M110" s="51">
        <f>'OC A CONTRATAR US$'!M110*'OC A CONTRATAR'!$O110</f>
        <v>39641960.773989134</v>
      </c>
      <c r="N110" s="51">
        <f>'OC A CONTRATAR US$'!N110*'OC A CONTRATAR'!$O110</f>
        <v>66846567.875704765</v>
      </c>
      <c r="O110" s="119">
        <f>IF($O$2=0,Encargos!C115,$O$2)</f>
        <v>4.8413000000000004</v>
      </c>
      <c r="P110" s="57">
        <v>47848</v>
      </c>
      <c r="Q110" s="51"/>
      <c r="R110" s="51"/>
      <c r="S110" s="51"/>
      <c r="T110" s="119">
        <f>IF($T$2=0,Encargos!M115,$T$2)</f>
        <v>0</v>
      </c>
      <c r="V110" s="57">
        <v>47848</v>
      </c>
      <c r="W110" s="51">
        <v>173000000</v>
      </c>
      <c r="X110" s="51">
        <v>69320484.616925001</v>
      </c>
      <c r="Y110" s="51">
        <f t="shared" si="7"/>
        <v>242320484.616925</v>
      </c>
      <c r="Z110" s="119"/>
      <c r="AB110" s="72">
        <v>47848</v>
      </c>
      <c r="AC110" s="21">
        <f t="shared" si="6"/>
        <v>0</v>
      </c>
      <c r="AD110" s="21">
        <f t="shared" si="9"/>
        <v>128992805.70688882</v>
      </c>
      <c r="AE110" s="21">
        <f t="shared" si="9"/>
        <v>353014388.24619722</v>
      </c>
    </row>
    <row r="111" spans="1:31">
      <c r="A111" s="57">
        <v>47879</v>
      </c>
      <c r="B111" s="51">
        <f>'OC A CONTRATAR US$'!B111*'OC A CONTRATAR'!$E111</f>
        <v>0</v>
      </c>
      <c r="C111" s="51">
        <f>'OC A CONTRATAR US$'!C111*'OC A CONTRATAR'!$E111</f>
        <v>0</v>
      </c>
      <c r="D111" s="51">
        <f>'OC A CONTRATAR US$'!D111*'OC A CONTRATAR'!$E111</f>
        <v>0</v>
      </c>
      <c r="E111" s="119">
        <f>IF($E$2=0,Encargos!C116,$E$2)</f>
        <v>6.1923000000000004</v>
      </c>
      <c r="F111" s="57">
        <v>47879</v>
      </c>
      <c r="G111" s="51">
        <f>'OC A CONTRATAR US$'!G111*'OC A CONTRATAR'!$J111</f>
        <v>0</v>
      </c>
      <c r="H111" s="51">
        <f>'OC A CONTRATAR US$'!H111*'OC A CONTRATAR'!$J111</f>
        <v>0</v>
      </c>
      <c r="I111" s="51">
        <f>'OC A CONTRATAR US$'!I111*'OC A CONTRATAR'!$J111</f>
        <v>0</v>
      </c>
      <c r="J111" s="119">
        <f>IF($J$2=0,Encargos!C116,$J$2)</f>
        <v>4.8413000000000004</v>
      </c>
      <c r="K111" s="57">
        <v>47879</v>
      </c>
      <c r="L111" s="51">
        <f>'OC A CONTRATAR US$'!L111*'OC A CONTRATAR'!$O111</f>
        <v>0</v>
      </c>
      <c r="M111" s="51">
        <f>'OC A CONTRATAR US$'!M111*'OC A CONTRATAR'!$O111</f>
        <v>0</v>
      </c>
      <c r="N111" s="51">
        <f>'OC A CONTRATAR US$'!N111*'OC A CONTRATAR'!$O111</f>
        <v>0</v>
      </c>
      <c r="O111" s="119">
        <f>IF($O$2=0,Encargos!C116,$O$2)</f>
        <v>4.8413000000000004</v>
      </c>
      <c r="P111" s="57">
        <v>47879</v>
      </c>
      <c r="Q111" s="51"/>
      <c r="R111" s="51"/>
      <c r="S111" s="51"/>
      <c r="T111" s="119">
        <f>IF($T$2=0,Encargos!M116,$T$2)</f>
        <v>0</v>
      </c>
      <c r="V111" s="57">
        <v>47879</v>
      </c>
      <c r="W111" s="51">
        <v>0</v>
      </c>
      <c r="X111" s="51">
        <v>0</v>
      </c>
      <c r="Y111" s="51">
        <f t="shared" si="7"/>
        <v>0</v>
      </c>
      <c r="Z111" s="119"/>
      <c r="AB111" s="72">
        <v>47879</v>
      </c>
      <c r="AC111" s="21">
        <f t="shared" si="6"/>
        <v>224021582.53930843</v>
      </c>
      <c r="AD111" s="21">
        <f t="shared" si="9"/>
        <v>0</v>
      </c>
      <c r="AE111" s="21">
        <f t="shared" si="9"/>
        <v>0</v>
      </c>
    </row>
    <row r="112" spans="1:31">
      <c r="A112" s="57">
        <v>47907</v>
      </c>
      <c r="B112" s="51">
        <f>'OC A CONTRATAR US$'!B112*'OC A CONTRATAR'!$E112</f>
        <v>0</v>
      </c>
      <c r="C112" s="51">
        <f>'OC A CONTRATAR US$'!C112*'OC A CONTRATAR'!$E112</f>
        <v>0</v>
      </c>
      <c r="D112" s="51">
        <f>'OC A CONTRATAR US$'!D112*'OC A CONTRATAR'!$E112</f>
        <v>0</v>
      </c>
      <c r="E112" s="119">
        <f>IF($E$2=0,Encargos!C117,$E$2)</f>
        <v>6.1923000000000004</v>
      </c>
      <c r="F112" s="57">
        <v>47907</v>
      </c>
      <c r="G112" s="51">
        <f>'OC A CONTRATAR US$'!G112*'OC A CONTRATAR'!$J112</f>
        <v>0</v>
      </c>
      <c r="H112" s="51">
        <f>'OC A CONTRATAR US$'!H112*'OC A CONTRATAR'!$J112</f>
        <v>0</v>
      </c>
      <c r="I112" s="51">
        <f>'OC A CONTRATAR US$'!I112*'OC A CONTRATAR'!$J112</f>
        <v>0</v>
      </c>
      <c r="J112" s="119">
        <f>IF($J$2=0,Encargos!C117,$J$2)</f>
        <v>4.8413000000000004</v>
      </c>
      <c r="K112" s="57">
        <v>47907</v>
      </c>
      <c r="L112" s="51">
        <f>'OC A CONTRATAR US$'!L112*'OC A CONTRATAR'!$O112</f>
        <v>0</v>
      </c>
      <c r="M112" s="51">
        <f>'OC A CONTRATAR US$'!M112*'OC A CONTRATAR'!$O112</f>
        <v>0</v>
      </c>
      <c r="N112" s="51">
        <f>'OC A CONTRATAR US$'!N112*'OC A CONTRATAR'!$O112</f>
        <v>0</v>
      </c>
      <c r="O112" s="119">
        <f>IF($O$2=0,Encargos!C117,$O$2)</f>
        <v>4.8413000000000004</v>
      </c>
      <c r="P112" s="57">
        <v>47907</v>
      </c>
      <c r="Q112" s="51"/>
      <c r="R112" s="51"/>
      <c r="S112" s="51"/>
      <c r="T112" s="119">
        <f>IF($T$2=0,Encargos!M117,$T$2)</f>
        <v>0</v>
      </c>
      <c r="V112" s="57">
        <v>47907</v>
      </c>
      <c r="W112" s="51">
        <v>0</v>
      </c>
      <c r="X112" s="51">
        <v>0</v>
      </c>
      <c r="Y112" s="51">
        <f t="shared" si="7"/>
        <v>0</v>
      </c>
      <c r="Z112" s="119"/>
      <c r="AB112" s="72">
        <v>47907</v>
      </c>
      <c r="AC112" s="21">
        <f t="shared" si="6"/>
        <v>0</v>
      </c>
      <c r="AD112" s="21">
        <f t="shared" si="9"/>
        <v>0</v>
      </c>
      <c r="AE112" s="21">
        <f t="shared" si="9"/>
        <v>0</v>
      </c>
    </row>
    <row r="113" spans="1:31">
      <c r="A113" s="57">
        <v>47938</v>
      </c>
      <c r="B113" s="51">
        <f>'OC A CONTRATAR US$'!B113*'OC A CONTRATAR'!$E113</f>
        <v>0</v>
      </c>
      <c r="C113" s="51">
        <f>'OC A CONTRATAR US$'!C113*'OC A CONTRATAR'!$E113</f>
        <v>0</v>
      </c>
      <c r="D113" s="51">
        <f>'OC A CONTRATAR US$'!D113*'OC A CONTRATAR'!$E113</f>
        <v>0</v>
      </c>
      <c r="E113" s="119">
        <f>IF($E$2=0,Encargos!C118,$E$2)</f>
        <v>6.1923000000000004</v>
      </c>
      <c r="F113" s="57">
        <v>47938</v>
      </c>
      <c r="G113" s="51">
        <f>'OC A CONTRATAR US$'!G113*'OC A CONTRATAR'!$J113</f>
        <v>0</v>
      </c>
      <c r="H113" s="51">
        <f>'OC A CONTRATAR US$'!H113*'OC A CONTRATAR'!$J113</f>
        <v>0</v>
      </c>
      <c r="I113" s="51">
        <f>'OC A CONTRATAR US$'!I113*'OC A CONTRATAR'!$J113</f>
        <v>0</v>
      </c>
      <c r="J113" s="119">
        <f>IF($J$2=0,Encargos!C118,$J$2)</f>
        <v>4.8413000000000004</v>
      </c>
      <c r="K113" s="57">
        <v>47938</v>
      </c>
      <c r="L113" s="51">
        <f>'OC A CONTRATAR US$'!L113*'OC A CONTRATAR'!$O113</f>
        <v>0</v>
      </c>
      <c r="M113" s="51">
        <f>'OC A CONTRATAR US$'!M113*'OC A CONTRATAR'!$O113</f>
        <v>0</v>
      </c>
      <c r="N113" s="51">
        <f>'OC A CONTRATAR US$'!N113*'OC A CONTRATAR'!$O113</f>
        <v>0</v>
      </c>
      <c r="O113" s="119">
        <f>IF($O$2=0,Encargos!C118,$O$2)</f>
        <v>4.8413000000000004</v>
      </c>
      <c r="P113" s="57">
        <v>47938</v>
      </c>
      <c r="Q113" s="51"/>
      <c r="R113" s="51"/>
      <c r="S113" s="51"/>
      <c r="T113" s="119">
        <f>IF($T$2=0,Encargos!M118,$T$2)</f>
        <v>0</v>
      </c>
      <c r="V113" s="57">
        <v>47938</v>
      </c>
      <c r="W113" s="51">
        <v>0</v>
      </c>
      <c r="X113" s="51">
        <v>0</v>
      </c>
      <c r="Y113" s="51">
        <f t="shared" si="7"/>
        <v>0</v>
      </c>
      <c r="Z113" s="119"/>
      <c r="AB113" s="72">
        <v>47938</v>
      </c>
      <c r="AC113" s="21">
        <f t="shared" si="6"/>
        <v>0</v>
      </c>
      <c r="AD113" s="21">
        <f t="shared" si="9"/>
        <v>0</v>
      </c>
      <c r="AE113" s="21">
        <f t="shared" si="9"/>
        <v>0</v>
      </c>
    </row>
    <row r="114" spans="1:31">
      <c r="A114" s="57">
        <v>47968</v>
      </c>
      <c r="B114" s="51">
        <f>'OC A CONTRATAR US$'!B114*'OC A CONTRATAR'!$E114</f>
        <v>0</v>
      </c>
      <c r="C114" s="51">
        <f>'OC A CONTRATAR US$'!C114*'OC A CONTRATAR'!$E114</f>
        <v>0</v>
      </c>
      <c r="D114" s="51">
        <f>'OC A CONTRATAR US$'!D114*'OC A CONTRATAR'!$E114</f>
        <v>0</v>
      </c>
      <c r="E114" s="119">
        <f>IF($E$2=0,Encargos!C119,$E$2)</f>
        <v>6.1923000000000004</v>
      </c>
      <c r="F114" s="57">
        <v>47968</v>
      </c>
      <c r="G114" s="51">
        <f>'OC A CONTRATAR US$'!G114*'OC A CONTRATAR'!$J114</f>
        <v>0</v>
      </c>
      <c r="H114" s="51">
        <f>'OC A CONTRATAR US$'!H114*'OC A CONTRATAR'!$J114</f>
        <v>0</v>
      </c>
      <c r="I114" s="51">
        <f>'OC A CONTRATAR US$'!I114*'OC A CONTRATAR'!$J114</f>
        <v>0</v>
      </c>
      <c r="J114" s="119">
        <f>IF($J$2=0,Encargos!C119,$J$2)</f>
        <v>4.8413000000000004</v>
      </c>
      <c r="K114" s="57">
        <v>47968</v>
      </c>
      <c r="L114" s="51">
        <f>'OC A CONTRATAR US$'!L114*'OC A CONTRATAR'!$O114</f>
        <v>0</v>
      </c>
      <c r="M114" s="51">
        <f>'OC A CONTRATAR US$'!M114*'OC A CONTRATAR'!$O114</f>
        <v>0</v>
      </c>
      <c r="N114" s="51">
        <f>'OC A CONTRATAR US$'!N114*'OC A CONTRATAR'!$O114</f>
        <v>0</v>
      </c>
      <c r="O114" s="119">
        <f>IF($O$2=0,Encargos!C119,$O$2)</f>
        <v>4.8413000000000004</v>
      </c>
      <c r="P114" s="57">
        <v>47968</v>
      </c>
      <c r="Q114" s="51"/>
      <c r="R114" s="51"/>
      <c r="S114" s="51"/>
      <c r="T114" s="119">
        <f>IF($T$2=0,Encargos!M119,$T$2)</f>
        <v>0</v>
      </c>
      <c r="V114" s="57">
        <v>47968</v>
      </c>
      <c r="W114" s="51">
        <v>0</v>
      </c>
      <c r="X114" s="51">
        <v>0</v>
      </c>
      <c r="Y114" s="51">
        <f t="shared" si="7"/>
        <v>0</v>
      </c>
      <c r="Z114" s="119"/>
      <c r="AB114" s="72">
        <v>47968</v>
      </c>
      <c r="AC114" s="21">
        <f t="shared" si="6"/>
        <v>0</v>
      </c>
      <c r="AD114" s="21">
        <f t="shared" si="9"/>
        <v>0</v>
      </c>
      <c r="AE114" s="21">
        <f t="shared" si="9"/>
        <v>0</v>
      </c>
    </row>
    <row r="115" spans="1:31">
      <c r="A115" s="57">
        <v>47999</v>
      </c>
      <c r="B115" s="51">
        <f>'OC A CONTRATAR US$'!B115*'OC A CONTRATAR'!$E115</f>
        <v>0</v>
      </c>
      <c r="C115" s="51">
        <f>'OC A CONTRATAR US$'!C115*'OC A CONTRATAR'!$E115</f>
        <v>0</v>
      </c>
      <c r="D115" s="51">
        <f>'OC A CONTRATAR US$'!D115*'OC A CONTRATAR'!$E115</f>
        <v>0</v>
      </c>
      <c r="E115" s="119">
        <f>IF($E$2=0,Encargos!C120,$E$2)</f>
        <v>6.1923000000000004</v>
      </c>
      <c r="F115" s="57">
        <v>47999</v>
      </c>
      <c r="G115" s="51">
        <f>'OC A CONTRATAR US$'!G115*'OC A CONTRATAR'!$J115</f>
        <v>0</v>
      </c>
      <c r="H115" s="51">
        <f>'OC A CONTRATAR US$'!H115*'OC A CONTRATAR'!$J115</f>
        <v>0</v>
      </c>
      <c r="I115" s="51">
        <f>'OC A CONTRATAR US$'!I115*'OC A CONTRATAR'!$J115</f>
        <v>0</v>
      </c>
      <c r="J115" s="119">
        <f>IF($J$2=0,Encargos!C120,$J$2)</f>
        <v>4.8413000000000004</v>
      </c>
      <c r="K115" s="57">
        <v>47999</v>
      </c>
      <c r="L115" s="51">
        <f>'OC A CONTRATAR US$'!L115*'OC A CONTRATAR'!$O115</f>
        <v>0</v>
      </c>
      <c r="M115" s="51">
        <f>'OC A CONTRATAR US$'!M115*'OC A CONTRATAR'!$O115</f>
        <v>0</v>
      </c>
      <c r="N115" s="51">
        <f>'OC A CONTRATAR US$'!N115*'OC A CONTRATAR'!$O115</f>
        <v>0</v>
      </c>
      <c r="O115" s="119">
        <f>IF($O$2=0,Encargos!C120,$O$2)</f>
        <v>4.8413000000000004</v>
      </c>
      <c r="P115" s="57">
        <v>47999</v>
      </c>
      <c r="Q115" s="51"/>
      <c r="R115" s="51"/>
      <c r="S115" s="51"/>
      <c r="T115" s="119">
        <f>IF($T$2=0,Encargos!M120,$T$2)</f>
        <v>0</v>
      </c>
      <c r="V115" s="57">
        <v>47999</v>
      </c>
      <c r="W115" s="51">
        <v>0</v>
      </c>
      <c r="X115" s="51">
        <v>0</v>
      </c>
      <c r="Y115" s="51">
        <f t="shared" si="7"/>
        <v>0</v>
      </c>
      <c r="Z115" s="119"/>
      <c r="AB115" s="72">
        <v>47999</v>
      </c>
      <c r="AC115" s="21">
        <f t="shared" si="6"/>
        <v>0</v>
      </c>
      <c r="AD115" s="21">
        <f t="shared" si="9"/>
        <v>0</v>
      </c>
      <c r="AE115" s="21">
        <f t="shared" si="9"/>
        <v>0</v>
      </c>
    </row>
    <row r="116" spans="1:31">
      <c r="A116" s="57">
        <v>48029</v>
      </c>
      <c r="B116" s="51">
        <f>'OC A CONTRATAR US$'!B116*'OC A CONTRATAR'!$E116</f>
        <v>18576900</v>
      </c>
      <c r="C116" s="51">
        <f>'OC A CONTRATAR US$'!C116*'OC A CONTRATAR'!$E116</f>
        <v>14671781.73435423</v>
      </c>
      <c r="D116" s="51">
        <f>'OC A CONTRATAR US$'!D116*'OC A CONTRATAR'!$E116</f>
        <v>33248681.734354232</v>
      </c>
      <c r="E116" s="119">
        <f>IF($E$2=0,Encargos!C121,$E$2)</f>
        <v>6.1923000000000004</v>
      </c>
      <c r="F116" s="57">
        <v>48029</v>
      </c>
      <c r="G116" s="51">
        <f>'OC A CONTRATAR US$'!G116*'OC A CONTRATAR'!$J116</f>
        <v>5240075.4375927923</v>
      </c>
      <c r="H116" s="51">
        <f>'OC A CONTRATAR US$'!H116*'OC A CONTRATAR'!$J116</f>
        <v>4713337.1833483493</v>
      </c>
      <c r="I116" s="51">
        <f>'OC A CONTRATAR US$'!I116*'OC A CONTRATAR'!$J116</f>
        <v>9953412.6209411416</v>
      </c>
      <c r="J116" s="119">
        <f>IF($J$2=0,Encargos!C121,$J$2)</f>
        <v>4.8413000000000004</v>
      </c>
      <c r="K116" s="57">
        <v>48029</v>
      </c>
      <c r="L116" s="51">
        <f>'OC A CONTRATAR US$'!L116*'OC A CONTRATAR'!$O116</f>
        <v>27204607.101715628</v>
      </c>
      <c r="M116" s="51">
        <f>'OC A CONTRATAR US$'!M116*'OC A CONTRATAR'!$O116</f>
        <v>38722902.478109442</v>
      </c>
      <c r="N116" s="51">
        <f>'OC A CONTRATAR US$'!N116*'OC A CONTRATAR'!$O116</f>
        <v>65927509.579825066</v>
      </c>
      <c r="O116" s="119">
        <f>IF($O$2=0,Encargos!C121,$O$2)</f>
        <v>4.8413000000000004</v>
      </c>
      <c r="P116" s="57">
        <v>48029</v>
      </c>
      <c r="Q116" s="51"/>
      <c r="R116" s="51"/>
      <c r="S116" s="51"/>
      <c r="T116" s="119">
        <f>IF($T$2=0,Encargos!M121,$T$2)</f>
        <v>0</v>
      </c>
      <c r="V116" s="57">
        <v>48029</v>
      </c>
      <c r="W116" s="51">
        <v>173000000</v>
      </c>
      <c r="X116" s="51">
        <v>57745491.095167994</v>
      </c>
      <c r="Y116" s="51">
        <f t="shared" si="7"/>
        <v>230745491.09516799</v>
      </c>
      <c r="Z116" s="119"/>
      <c r="AB116" s="72">
        <v>48029</v>
      </c>
      <c r="AC116" s="21">
        <f t="shared" si="6"/>
        <v>0</v>
      </c>
      <c r="AD116" s="21">
        <f t="shared" si="9"/>
        <v>115853512.49098001</v>
      </c>
      <c r="AE116" s="21">
        <f t="shared" si="9"/>
        <v>339875095.03028846</v>
      </c>
    </row>
    <row r="117" spans="1:31">
      <c r="A117" s="57">
        <v>48060</v>
      </c>
      <c r="B117" s="51">
        <f>'OC A CONTRATAR US$'!B117*'OC A CONTRATAR'!$E117</f>
        <v>0</v>
      </c>
      <c r="C117" s="51">
        <f>'OC A CONTRATAR US$'!C117*'OC A CONTRATAR'!$E117</f>
        <v>0</v>
      </c>
      <c r="D117" s="51">
        <f>'OC A CONTRATAR US$'!D117*'OC A CONTRATAR'!$E117</f>
        <v>0</v>
      </c>
      <c r="E117" s="119">
        <f>IF($E$2=0,Encargos!C122,$E$2)</f>
        <v>6.1923000000000004</v>
      </c>
      <c r="F117" s="57">
        <v>48060</v>
      </c>
      <c r="G117" s="51">
        <f>'OC A CONTRATAR US$'!G117*'OC A CONTRATAR'!$J117</f>
        <v>0</v>
      </c>
      <c r="H117" s="51">
        <f>'OC A CONTRATAR US$'!H117*'OC A CONTRATAR'!$J117</f>
        <v>0</v>
      </c>
      <c r="I117" s="51">
        <f>'OC A CONTRATAR US$'!I117*'OC A CONTRATAR'!$J117</f>
        <v>0</v>
      </c>
      <c r="J117" s="119">
        <f>IF($J$2=0,Encargos!C122,$J$2)</f>
        <v>4.8413000000000004</v>
      </c>
      <c r="K117" s="57">
        <v>48060</v>
      </c>
      <c r="L117" s="51">
        <f>'OC A CONTRATAR US$'!L117*'OC A CONTRATAR'!$O117</f>
        <v>0</v>
      </c>
      <c r="M117" s="51">
        <f>'OC A CONTRATAR US$'!M117*'OC A CONTRATAR'!$O117</f>
        <v>0</v>
      </c>
      <c r="N117" s="51">
        <f>'OC A CONTRATAR US$'!N117*'OC A CONTRATAR'!$O117</f>
        <v>0</v>
      </c>
      <c r="O117" s="119">
        <f>IF($O$2=0,Encargos!C122,$O$2)</f>
        <v>4.8413000000000004</v>
      </c>
      <c r="P117" s="57">
        <v>48060</v>
      </c>
      <c r="Q117" s="51"/>
      <c r="R117" s="51"/>
      <c r="S117" s="51"/>
      <c r="T117" s="119">
        <f>IF($T$2=0,Encargos!M122,$T$2)</f>
        <v>0</v>
      </c>
      <c r="V117" s="57">
        <v>48060</v>
      </c>
      <c r="W117" s="51">
        <v>0</v>
      </c>
      <c r="X117" s="51">
        <v>0</v>
      </c>
      <c r="Y117" s="51">
        <f t="shared" si="7"/>
        <v>0</v>
      </c>
      <c r="Z117" s="119"/>
      <c r="AB117" s="72">
        <v>48060</v>
      </c>
      <c r="AC117" s="21">
        <f t="shared" si="6"/>
        <v>224021582.53930843</v>
      </c>
      <c r="AD117" s="21">
        <f t="shared" si="9"/>
        <v>0</v>
      </c>
      <c r="AE117" s="21">
        <f t="shared" si="9"/>
        <v>0</v>
      </c>
    </row>
    <row r="118" spans="1:31">
      <c r="A118" s="57">
        <v>48091</v>
      </c>
      <c r="B118" s="51">
        <f>'OC A CONTRATAR US$'!B118*'OC A CONTRATAR'!$E118</f>
        <v>0</v>
      </c>
      <c r="C118" s="51">
        <f>'OC A CONTRATAR US$'!C118*'OC A CONTRATAR'!$E118</f>
        <v>0</v>
      </c>
      <c r="D118" s="51">
        <f>'OC A CONTRATAR US$'!D118*'OC A CONTRATAR'!$E118</f>
        <v>0</v>
      </c>
      <c r="E118" s="119">
        <f>IF($E$2=0,Encargos!C123,$E$2)</f>
        <v>6.1923000000000004</v>
      </c>
      <c r="F118" s="57">
        <v>48091</v>
      </c>
      <c r="G118" s="51">
        <f>'OC A CONTRATAR US$'!G118*'OC A CONTRATAR'!$J118</f>
        <v>0</v>
      </c>
      <c r="H118" s="51">
        <f>'OC A CONTRATAR US$'!H118*'OC A CONTRATAR'!$J118</f>
        <v>0</v>
      </c>
      <c r="I118" s="51">
        <f>'OC A CONTRATAR US$'!I118*'OC A CONTRATAR'!$J118</f>
        <v>0</v>
      </c>
      <c r="J118" s="119">
        <f>IF($J$2=0,Encargos!C123,$J$2)</f>
        <v>4.8413000000000004</v>
      </c>
      <c r="K118" s="57">
        <v>48091</v>
      </c>
      <c r="L118" s="51">
        <f>'OC A CONTRATAR US$'!L118*'OC A CONTRATAR'!$O118</f>
        <v>0</v>
      </c>
      <c r="M118" s="51">
        <f>'OC A CONTRATAR US$'!M118*'OC A CONTRATAR'!$O118</f>
        <v>0</v>
      </c>
      <c r="N118" s="51">
        <f>'OC A CONTRATAR US$'!N118*'OC A CONTRATAR'!$O118</f>
        <v>0</v>
      </c>
      <c r="O118" s="119">
        <f>IF($O$2=0,Encargos!C123,$O$2)</f>
        <v>4.8413000000000004</v>
      </c>
      <c r="P118" s="57">
        <v>48091</v>
      </c>
      <c r="Q118" s="51"/>
      <c r="R118" s="51"/>
      <c r="S118" s="51"/>
      <c r="T118" s="119">
        <f>IF($T$2=0,Encargos!M123,$T$2)</f>
        <v>0</v>
      </c>
      <c r="V118" s="57">
        <v>48091</v>
      </c>
      <c r="W118" s="51">
        <v>0</v>
      </c>
      <c r="X118" s="51">
        <v>0</v>
      </c>
      <c r="Y118" s="51">
        <f t="shared" si="7"/>
        <v>0</v>
      </c>
      <c r="Z118" s="119"/>
      <c r="AB118" s="72">
        <v>48091</v>
      </c>
      <c r="AC118" s="21">
        <f t="shared" si="6"/>
        <v>0</v>
      </c>
      <c r="AD118" s="21">
        <f t="shared" si="9"/>
        <v>0</v>
      </c>
      <c r="AE118" s="21">
        <f t="shared" si="9"/>
        <v>0</v>
      </c>
    </row>
    <row r="119" spans="1:31">
      <c r="A119" s="57">
        <v>48121</v>
      </c>
      <c r="B119" s="51">
        <f>'OC A CONTRATAR US$'!B119*'OC A CONTRATAR'!$E119</f>
        <v>0</v>
      </c>
      <c r="C119" s="51">
        <f>'OC A CONTRATAR US$'!C119*'OC A CONTRATAR'!$E119</f>
        <v>0</v>
      </c>
      <c r="D119" s="51">
        <f>'OC A CONTRATAR US$'!D119*'OC A CONTRATAR'!$E119</f>
        <v>0</v>
      </c>
      <c r="E119" s="119">
        <f>IF($E$2=0,Encargos!C124,$E$2)</f>
        <v>6.1923000000000004</v>
      </c>
      <c r="F119" s="57">
        <v>48121</v>
      </c>
      <c r="G119" s="51">
        <f>'OC A CONTRATAR US$'!G119*'OC A CONTRATAR'!$J119</f>
        <v>0</v>
      </c>
      <c r="H119" s="51">
        <f>'OC A CONTRATAR US$'!H119*'OC A CONTRATAR'!$J119</f>
        <v>0</v>
      </c>
      <c r="I119" s="51">
        <f>'OC A CONTRATAR US$'!I119*'OC A CONTRATAR'!$J119</f>
        <v>0</v>
      </c>
      <c r="J119" s="119">
        <f>IF($J$2=0,Encargos!C124,$J$2)</f>
        <v>4.8413000000000004</v>
      </c>
      <c r="K119" s="57">
        <v>48121</v>
      </c>
      <c r="L119" s="51">
        <f>'OC A CONTRATAR US$'!L119*'OC A CONTRATAR'!$O119</f>
        <v>0</v>
      </c>
      <c r="M119" s="51">
        <f>'OC A CONTRATAR US$'!M119*'OC A CONTRATAR'!$O119</f>
        <v>0</v>
      </c>
      <c r="N119" s="51">
        <f>'OC A CONTRATAR US$'!N119*'OC A CONTRATAR'!$O119</f>
        <v>0</v>
      </c>
      <c r="O119" s="119">
        <f>IF($O$2=0,Encargos!C124,$O$2)</f>
        <v>4.8413000000000004</v>
      </c>
      <c r="P119" s="57">
        <v>48121</v>
      </c>
      <c r="Q119" s="51"/>
      <c r="R119" s="51"/>
      <c r="S119" s="51"/>
      <c r="T119" s="119">
        <f>IF($T$2=0,Encargos!M124,$T$2)</f>
        <v>0</v>
      </c>
      <c r="V119" s="57">
        <v>48121</v>
      </c>
      <c r="W119" s="51">
        <v>0</v>
      </c>
      <c r="X119" s="51">
        <v>0</v>
      </c>
      <c r="Y119" s="51">
        <f t="shared" si="7"/>
        <v>0</v>
      </c>
      <c r="Z119" s="119"/>
      <c r="AB119" s="72">
        <v>48121</v>
      </c>
      <c r="AC119" s="21">
        <f t="shared" si="6"/>
        <v>0</v>
      </c>
      <c r="AD119" s="21">
        <f t="shared" si="9"/>
        <v>0</v>
      </c>
      <c r="AE119" s="21">
        <f t="shared" si="9"/>
        <v>0</v>
      </c>
    </row>
    <row r="120" spans="1:31">
      <c r="A120" s="57">
        <v>48152</v>
      </c>
      <c r="B120" s="51">
        <f>'OC A CONTRATAR US$'!B120*'OC A CONTRATAR'!$E120</f>
        <v>0</v>
      </c>
      <c r="C120" s="51">
        <f>'OC A CONTRATAR US$'!C120*'OC A CONTRATAR'!$E120</f>
        <v>0</v>
      </c>
      <c r="D120" s="51">
        <f>'OC A CONTRATAR US$'!D120*'OC A CONTRATAR'!$E120</f>
        <v>0</v>
      </c>
      <c r="E120" s="119">
        <f>IF($E$2=0,Encargos!C125,$E$2)</f>
        <v>6.1923000000000004</v>
      </c>
      <c r="F120" s="57">
        <v>48152</v>
      </c>
      <c r="G120" s="51">
        <f>'OC A CONTRATAR US$'!G120*'OC A CONTRATAR'!$J120</f>
        <v>0</v>
      </c>
      <c r="H120" s="51">
        <f>'OC A CONTRATAR US$'!H120*'OC A CONTRATAR'!$J120</f>
        <v>0</v>
      </c>
      <c r="I120" s="51">
        <f>'OC A CONTRATAR US$'!I120*'OC A CONTRATAR'!$J120</f>
        <v>0</v>
      </c>
      <c r="J120" s="119">
        <f>IF($J$2=0,Encargos!C125,$J$2)</f>
        <v>4.8413000000000004</v>
      </c>
      <c r="K120" s="57">
        <v>48152</v>
      </c>
      <c r="L120" s="51">
        <f>'OC A CONTRATAR US$'!L120*'OC A CONTRATAR'!$O120</f>
        <v>0</v>
      </c>
      <c r="M120" s="51">
        <f>'OC A CONTRATAR US$'!M120*'OC A CONTRATAR'!$O120</f>
        <v>0</v>
      </c>
      <c r="N120" s="51">
        <f>'OC A CONTRATAR US$'!N120*'OC A CONTRATAR'!$O120</f>
        <v>0</v>
      </c>
      <c r="O120" s="119">
        <f>IF($O$2=0,Encargos!C125,$O$2)</f>
        <v>4.8413000000000004</v>
      </c>
      <c r="P120" s="57">
        <v>48152</v>
      </c>
      <c r="Q120" s="51"/>
      <c r="R120" s="51"/>
      <c r="S120" s="51"/>
      <c r="T120" s="119">
        <f>IF($T$2=0,Encargos!M125,$T$2)</f>
        <v>0</v>
      </c>
      <c r="V120" s="57">
        <v>48152</v>
      </c>
      <c r="W120" s="51">
        <v>0</v>
      </c>
      <c r="X120" s="51">
        <v>0</v>
      </c>
      <c r="Y120" s="51">
        <f t="shared" si="7"/>
        <v>0</v>
      </c>
      <c r="Z120" s="119"/>
      <c r="AB120" s="72">
        <v>48152</v>
      </c>
      <c r="AC120" s="21">
        <f t="shared" si="6"/>
        <v>0</v>
      </c>
      <c r="AD120" s="21">
        <f t="shared" si="9"/>
        <v>0</v>
      </c>
      <c r="AE120" s="21">
        <f t="shared" si="9"/>
        <v>0</v>
      </c>
    </row>
    <row r="121" spans="1:31">
      <c r="A121" s="57">
        <v>48182</v>
      </c>
      <c r="B121" s="51">
        <f>'OC A CONTRATAR US$'!B121*'OC A CONTRATAR'!$E121</f>
        <v>0</v>
      </c>
      <c r="C121" s="51">
        <f>'OC A CONTRATAR US$'!C121*'OC A CONTRATAR'!$E121</f>
        <v>0</v>
      </c>
      <c r="D121" s="51">
        <f>'OC A CONTRATAR US$'!D121*'OC A CONTRATAR'!$E121</f>
        <v>0</v>
      </c>
      <c r="E121" s="119">
        <f>IF($E$2=0,Encargos!C126,$E$2)</f>
        <v>6.1923000000000004</v>
      </c>
      <c r="F121" s="57">
        <v>48182</v>
      </c>
      <c r="G121" s="51">
        <f>'OC A CONTRATAR US$'!G121*'OC A CONTRATAR'!$J121</f>
        <v>0</v>
      </c>
      <c r="H121" s="51">
        <f>'OC A CONTRATAR US$'!H121*'OC A CONTRATAR'!$J121</f>
        <v>0</v>
      </c>
      <c r="I121" s="51">
        <f>'OC A CONTRATAR US$'!I121*'OC A CONTRATAR'!$J121</f>
        <v>0</v>
      </c>
      <c r="J121" s="119">
        <f>IF($J$2=0,Encargos!C126,$J$2)</f>
        <v>4.8413000000000004</v>
      </c>
      <c r="K121" s="57">
        <v>48182</v>
      </c>
      <c r="L121" s="51">
        <f>'OC A CONTRATAR US$'!L121*'OC A CONTRATAR'!$O121</f>
        <v>0</v>
      </c>
      <c r="M121" s="51">
        <f>'OC A CONTRATAR US$'!M121*'OC A CONTRATAR'!$O121</f>
        <v>0</v>
      </c>
      <c r="N121" s="51">
        <f>'OC A CONTRATAR US$'!N121*'OC A CONTRATAR'!$O121</f>
        <v>0</v>
      </c>
      <c r="O121" s="119">
        <f>IF($O$2=0,Encargos!C126,$O$2)</f>
        <v>4.8413000000000004</v>
      </c>
      <c r="P121" s="57">
        <v>48182</v>
      </c>
      <c r="Q121" s="51"/>
      <c r="R121" s="51"/>
      <c r="S121" s="51"/>
      <c r="T121" s="119">
        <f>IF($T$2=0,Encargos!M126,$T$2)</f>
        <v>0</v>
      </c>
      <c r="V121" s="57">
        <v>48182</v>
      </c>
      <c r="W121" s="51">
        <v>0</v>
      </c>
      <c r="X121" s="51">
        <v>0</v>
      </c>
      <c r="Y121" s="51">
        <f t="shared" si="7"/>
        <v>0</v>
      </c>
      <c r="Z121" s="119"/>
      <c r="AB121" s="72">
        <v>48182</v>
      </c>
      <c r="AC121" s="21">
        <f t="shared" si="6"/>
        <v>0</v>
      </c>
      <c r="AD121" s="21">
        <f t="shared" si="9"/>
        <v>0</v>
      </c>
      <c r="AE121" s="21">
        <f t="shared" si="9"/>
        <v>0</v>
      </c>
    </row>
    <row r="122" spans="1:31">
      <c r="A122" s="57">
        <v>48213</v>
      </c>
      <c r="B122" s="51">
        <f>'OC A CONTRATAR US$'!B122*'OC A CONTRATAR'!$E122</f>
        <v>18576900</v>
      </c>
      <c r="C122" s="51">
        <f>'OC A CONTRATAR US$'!C122*'OC A CONTRATAR'!$E122</f>
        <v>14346245.142425401</v>
      </c>
      <c r="D122" s="51">
        <f>'OC A CONTRATAR US$'!D122*'OC A CONTRATAR'!$E122</f>
        <v>32923145.142425403</v>
      </c>
      <c r="E122" s="119">
        <f>IF($E$2=0,Encargos!C127,$E$2)</f>
        <v>6.1923000000000004</v>
      </c>
      <c r="F122" s="57">
        <v>48213</v>
      </c>
      <c r="G122" s="51">
        <f>'OC A CONTRATAR US$'!G122*'OC A CONTRATAR'!$J122</f>
        <v>5240075.4375927923</v>
      </c>
      <c r="H122" s="51">
        <f>'OC A CONTRATAR US$'!H122*'OC A CONTRATAR'!$J122</f>
        <v>4624816.3374948855</v>
      </c>
      <c r="I122" s="51">
        <f>'OC A CONTRATAR US$'!I122*'OC A CONTRATAR'!$J122</f>
        <v>9864891.7750876769</v>
      </c>
      <c r="J122" s="119">
        <f>IF($J$2=0,Encargos!C127,$J$2)</f>
        <v>4.8413000000000004</v>
      </c>
      <c r="K122" s="57">
        <v>48213</v>
      </c>
      <c r="L122" s="51">
        <f>'OC A CONTRATAR US$'!L122*'OC A CONTRATAR'!$O122</f>
        <v>27204607.101715628</v>
      </c>
      <c r="M122" s="51">
        <f>'OC A CONTRATAR US$'!M122*'OC A CONTRATAR'!$O122</f>
        <v>38261107.986337543</v>
      </c>
      <c r="N122" s="51">
        <f>'OC A CONTRATAR US$'!N122*'OC A CONTRATAR'!$O122</f>
        <v>65465715.088053167</v>
      </c>
      <c r="O122" s="119">
        <f>IF($O$2=0,Encargos!C127,$O$2)</f>
        <v>4.8413000000000004</v>
      </c>
      <c r="P122" s="57">
        <v>48213</v>
      </c>
      <c r="Q122" s="51"/>
      <c r="R122" s="51"/>
      <c r="S122" s="51"/>
      <c r="T122" s="119">
        <f>IF($T$2=0,Encargos!M127,$T$2)</f>
        <v>0</v>
      </c>
      <c r="V122" s="57">
        <v>48213</v>
      </c>
      <c r="W122" s="51">
        <v>173000000</v>
      </c>
      <c r="X122" s="51">
        <v>52823043.481606007</v>
      </c>
      <c r="Y122" s="51">
        <f t="shared" si="7"/>
        <v>225823043.48160601</v>
      </c>
      <c r="Z122" s="119"/>
      <c r="AB122" s="72">
        <v>48213</v>
      </c>
      <c r="AC122" s="21">
        <f t="shared" si="6"/>
        <v>0</v>
      </c>
      <c r="AD122" s="21">
        <f t="shared" si="9"/>
        <v>110055212.94786383</v>
      </c>
      <c r="AE122" s="21">
        <f t="shared" si="9"/>
        <v>334076795.48717225</v>
      </c>
    </row>
    <row r="123" spans="1:31">
      <c r="A123" s="1">
        <f>EDATE(A122+1,1)-1</f>
        <v>48244</v>
      </c>
      <c r="B123" s="51">
        <f>'OC A CONTRATAR US$'!B123*'OC A CONTRATAR'!$E123</f>
        <v>0</v>
      </c>
      <c r="C123" s="51">
        <f>'OC A CONTRATAR US$'!C123*'OC A CONTRATAR'!$E123</f>
        <v>0</v>
      </c>
      <c r="D123" s="51">
        <f>'OC A CONTRATAR US$'!D123*'OC A CONTRATAR'!$E123</f>
        <v>0</v>
      </c>
      <c r="E123" s="119">
        <f>IF($E$2=0,Encargos!C128,$E$2)</f>
        <v>6.1923000000000004</v>
      </c>
      <c r="F123" s="1">
        <f>EDATE(F122+1,1)-1</f>
        <v>48244</v>
      </c>
      <c r="G123" s="51">
        <f>'OC A CONTRATAR US$'!G123*'OC A CONTRATAR'!$J123</f>
        <v>0</v>
      </c>
      <c r="H123" s="51">
        <f>'OC A CONTRATAR US$'!H123*'OC A CONTRATAR'!$J123</f>
        <v>0</v>
      </c>
      <c r="I123" s="51">
        <f>'OC A CONTRATAR US$'!I123*'OC A CONTRATAR'!$J123</f>
        <v>0</v>
      </c>
      <c r="J123" s="119">
        <f>IF($J$2=0,Encargos!C128,$J$2)</f>
        <v>4.8413000000000004</v>
      </c>
      <c r="K123" s="1">
        <f>EDATE(K122+1,1)-1</f>
        <v>48244</v>
      </c>
      <c r="L123" s="51">
        <f>'OC A CONTRATAR US$'!L123*'OC A CONTRATAR'!$O123</f>
        <v>0</v>
      </c>
      <c r="M123" s="51">
        <f>'OC A CONTRATAR US$'!M123*'OC A CONTRATAR'!$O123</f>
        <v>0</v>
      </c>
      <c r="N123" s="51">
        <f>'OC A CONTRATAR US$'!N123*'OC A CONTRATAR'!$O123</f>
        <v>0</v>
      </c>
      <c r="O123" s="119">
        <f>IF($O$2=0,Encargos!C128,$O$2)</f>
        <v>4.8413000000000004</v>
      </c>
      <c r="P123" s="1">
        <f>EDATE(P122+1,1)-1</f>
        <v>48244</v>
      </c>
      <c r="Q123" s="51"/>
      <c r="R123" s="51"/>
      <c r="S123" s="51"/>
      <c r="T123" s="119">
        <f>IF($T$2=0,Encargos!M128,$T$2)</f>
        <v>0</v>
      </c>
      <c r="V123" s="1">
        <f>EDATE(V122+1,1)-1</f>
        <v>48244</v>
      </c>
      <c r="W123" s="51">
        <v>0</v>
      </c>
      <c r="X123" s="51">
        <v>0</v>
      </c>
      <c r="Y123" s="51">
        <f t="shared" si="7"/>
        <v>0</v>
      </c>
      <c r="Z123" s="119"/>
      <c r="AB123" s="72">
        <f>EDATE(AB122+1,1)-1</f>
        <v>48244</v>
      </c>
      <c r="AC123" s="21">
        <f t="shared" si="6"/>
        <v>224021582.53930843</v>
      </c>
      <c r="AD123" s="21">
        <f t="shared" ref="AD123:AE142" si="10">SUMIF($A$2:$Z$2,AD$2,$A123:$Z123)</f>
        <v>0</v>
      </c>
      <c r="AE123" s="21">
        <f t="shared" si="10"/>
        <v>0</v>
      </c>
    </row>
    <row r="124" spans="1:31">
      <c r="A124" s="1">
        <f t="shared" ref="A124:A187" si="11">EDATE(A123+1,1)-1</f>
        <v>48273</v>
      </c>
      <c r="B124" s="51">
        <f>'OC A CONTRATAR US$'!B124*'OC A CONTRATAR'!$E124</f>
        <v>0</v>
      </c>
      <c r="C124" s="51">
        <f>'OC A CONTRATAR US$'!C124*'OC A CONTRATAR'!$E124</f>
        <v>0</v>
      </c>
      <c r="D124" s="51">
        <f>'OC A CONTRATAR US$'!D124*'OC A CONTRATAR'!$E124</f>
        <v>0</v>
      </c>
      <c r="E124" s="119">
        <f>IF($E$2=0,Encargos!C129,$E$2)</f>
        <v>6.1923000000000004</v>
      </c>
      <c r="F124" s="1">
        <f t="shared" ref="F124:F187" si="12">EDATE(F123+1,1)-1</f>
        <v>48273</v>
      </c>
      <c r="G124" s="51">
        <f>'OC A CONTRATAR US$'!G124*'OC A CONTRATAR'!$J124</f>
        <v>0</v>
      </c>
      <c r="H124" s="51">
        <f>'OC A CONTRATAR US$'!H124*'OC A CONTRATAR'!$J124</f>
        <v>0</v>
      </c>
      <c r="I124" s="51">
        <f>'OC A CONTRATAR US$'!I124*'OC A CONTRATAR'!$J124</f>
        <v>0</v>
      </c>
      <c r="J124" s="119">
        <f>IF($J$2=0,Encargos!C129,$J$2)</f>
        <v>4.8413000000000004</v>
      </c>
      <c r="K124" s="1">
        <f t="shared" ref="K124:K187" si="13">EDATE(K123+1,1)-1</f>
        <v>48273</v>
      </c>
      <c r="L124" s="51">
        <f>'OC A CONTRATAR US$'!L124*'OC A CONTRATAR'!$O124</f>
        <v>0</v>
      </c>
      <c r="M124" s="51">
        <f>'OC A CONTRATAR US$'!M124*'OC A CONTRATAR'!$O124</f>
        <v>0</v>
      </c>
      <c r="N124" s="51">
        <f>'OC A CONTRATAR US$'!N124*'OC A CONTRATAR'!$O124</f>
        <v>0</v>
      </c>
      <c r="O124" s="119">
        <f>IF($O$2=0,Encargos!C129,$O$2)</f>
        <v>4.8413000000000004</v>
      </c>
      <c r="P124" s="1">
        <f t="shared" ref="P124:P187" si="14">EDATE(P123+1,1)-1</f>
        <v>48273</v>
      </c>
      <c r="Q124" s="51"/>
      <c r="R124" s="51"/>
      <c r="S124" s="51"/>
      <c r="T124" s="119">
        <f>IF($T$2=0,Encargos!M129,$T$2)</f>
        <v>0</v>
      </c>
      <c r="V124" s="1">
        <f t="shared" ref="V124:V187" si="15">EDATE(V123+1,1)-1</f>
        <v>48273</v>
      </c>
      <c r="W124" s="51">
        <v>0</v>
      </c>
      <c r="X124" s="51">
        <v>0</v>
      </c>
      <c r="Y124" s="51">
        <f t="shared" si="7"/>
        <v>0</v>
      </c>
      <c r="Z124" s="119"/>
      <c r="AB124" s="72">
        <f t="shared" ref="AB124:AB187" si="16">EDATE(AB123+1,1)-1</f>
        <v>48273</v>
      </c>
      <c r="AC124" s="21">
        <f t="shared" si="6"/>
        <v>0</v>
      </c>
      <c r="AD124" s="21">
        <f t="shared" si="10"/>
        <v>0</v>
      </c>
      <c r="AE124" s="21">
        <f t="shared" si="10"/>
        <v>0</v>
      </c>
    </row>
    <row r="125" spans="1:31">
      <c r="A125" s="1">
        <f t="shared" si="11"/>
        <v>48304</v>
      </c>
      <c r="B125" s="51">
        <f>'OC A CONTRATAR US$'!B125*'OC A CONTRATAR'!$E125</f>
        <v>0</v>
      </c>
      <c r="C125" s="51">
        <f>'OC A CONTRATAR US$'!C125*'OC A CONTRATAR'!$E125</f>
        <v>0</v>
      </c>
      <c r="D125" s="51">
        <f>'OC A CONTRATAR US$'!D125*'OC A CONTRATAR'!$E125</f>
        <v>0</v>
      </c>
      <c r="E125" s="119">
        <f>IF($E$2=0,Encargos!C130,$E$2)</f>
        <v>6.1923000000000004</v>
      </c>
      <c r="F125" s="1">
        <f t="shared" si="12"/>
        <v>48304</v>
      </c>
      <c r="G125" s="51">
        <f>'OC A CONTRATAR US$'!G125*'OC A CONTRATAR'!$J125</f>
        <v>0</v>
      </c>
      <c r="H125" s="51">
        <f>'OC A CONTRATAR US$'!H125*'OC A CONTRATAR'!$J125</f>
        <v>0</v>
      </c>
      <c r="I125" s="51">
        <f>'OC A CONTRATAR US$'!I125*'OC A CONTRATAR'!$J125</f>
        <v>0</v>
      </c>
      <c r="J125" s="119">
        <f>IF($J$2=0,Encargos!C130,$J$2)</f>
        <v>4.8413000000000004</v>
      </c>
      <c r="K125" s="1">
        <f t="shared" si="13"/>
        <v>48304</v>
      </c>
      <c r="L125" s="51">
        <f>'OC A CONTRATAR US$'!L125*'OC A CONTRATAR'!$O125</f>
        <v>0</v>
      </c>
      <c r="M125" s="51">
        <f>'OC A CONTRATAR US$'!M125*'OC A CONTRATAR'!$O125</f>
        <v>0</v>
      </c>
      <c r="N125" s="51">
        <f>'OC A CONTRATAR US$'!N125*'OC A CONTRATAR'!$O125</f>
        <v>0</v>
      </c>
      <c r="O125" s="119">
        <f>IF($O$2=0,Encargos!C130,$O$2)</f>
        <v>4.8413000000000004</v>
      </c>
      <c r="P125" s="1">
        <f t="shared" si="14"/>
        <v>48304</v>
      </c>
      <c r="Q125" s="51"/>
      <c r="R125" s="51"/>
      <c r="S125" s="51"/>
      <c r="T125" s="119">
        <f>IF($T$2=0,Encargos!M130,$T$2)</f>
        <v>0</v>
      </c>
      <c r="V125" s="1">
        <f t="shared" si="15"/>
        <v>48304</v>
      </c>
      <c r="W125" s="51">
        <v>0</v>
      </c>
      <c r="X125" s="51">
        <v>0</v>
      </c>
      <c r="Y125" s="51">
        <f t="shared" si="7"/>
        <v>0</v>
      </c>
      <c r="Z125" s="119"/>
      <c r="AB125" s="72">
        <f t="shared" si="16"/>
        <v>48304</v>
      </c>
      <c r="AC125" s="21">
        <f t="shared" si="6"/>
        <v>0</v>
      </c>
      <c r="AD125" s="21">
        <f t="shared" si="10"/>
        <v>0</v>
      </c>
      <c r="AE125" s="21">
        <f t="shared" si="10"/>
        <v>0</v>
      </c>
    </row>
    <row r="126" spans="1:31">
      <c r="A126" s="1">
        <f t="shared" si="11"/>
        <v>48334</v>
      </c>
      <c r="B126" s="51">
        <f>'OC A CONTRATAR US$'!B126*'OC A CONTRATAR'!$E126</f>
        <v>0</v>
      </c>
      <c r="C126" s="51">
        <f>'OC A CONTRATAR US$'!C126*'OC A CONTRATAR'!$E126</f>
        <v>0</v>
      </c>
      <c r="D126" s="51">
        <f>'OC A CONTRATAR US$'!D126*'OC A CONTRATAR'!$E126</f>
        <v>0</v>
      </c>
      <c r="E126" s="119">
        <f>IF($E$2=0,Encargos!C131,$E$2)</f>
        <v>6.1923000000000004</v>
      </c>
      <c r="F126" s="1">
        <f t="shared" si="12"/>
        <v>48334</v>
      </c>
      <c r="G126" s="51">
        <f>'OC A CONTRATAR US$'!G126*'OC A CONTRATAR'!$J126</f>
        <v>0</v>
      </c>
      <c r="H126" s="51">
        <f>'OC A CONTRATAR US$'!H126*'OC A CONTRATAR'!$J126</f>
        <v>0</v>
      </c>
      <c r="I126" s="51">
        <f>'OC A CONTRATAR US$'!I126*'OC A CONTRATAR'!$J126</f>
        <v>0</v>
      </c>
      <c r="J126" s="119">
        <f>IF($J$2=0,Encargos!C131,$J$2)</f>
        <v>4.8413000000000004</v>
      </c>
      <c r="K126" s="1">
        <f t="shared" si="13"/>
        <v>48334</v>
      </c>
      <c r="L126" s="51">
        <f>'OC A CONTRATAR US$'!L126*'OC A CONTRATAR'!$O126</f>
        <v>0</v>
      </c>
      <c r="M126" s="51">
        <f>'OC A CONTRATAR US$'!M126*'OC A CONTRATAR'!$O126</f>
        <v>0</v>
      </c>
      <c r="N126" s="51">
        <f>'OC A CONTRATAR US$'!N126*'OC A CONTRATAR'!$O126</f>
        <v>0</v>
      </c>
      <c r="O126" s="119">
        <f>IF($O$2=0,Encargos!C131,$O$2)</f>
        <v>4.8413000000000004</v>
      </c>
      <c r="P126" s="1">
        <f t="shared" si="14"/>
        <v>48334</v>
      </c>
      <c r="Q126" s="51"/>
      <c r="R126" s="51"/>
      <c r="S126" s="51"/>
      <c r="T126" s="119">
        <f>IF($T$2=0,Encargos!M131,$T$2)</f>
        <v>0</v>
      </c>
      <c r="V126" s="1">
        <f t="shared" si="15"/>
        <v>48334</v>
      </c>
      <c r="W126" s="51">
        <v>0</v>
      </c>
      <c r="X126" s="51">
        <v>0</v>
      </c>
      <c r="Y126" s="51">
        <f t="shared" si="7"/>
        <v>0</v>
      </c>
      <c r="Z126" s="119"/>
      <c r="AB126" s="72">
        <f t="shared" si="16"/>
        <v>48334</v>
      </c>
      <c r="AC126" s="21">
        <f t="shared" si="6"/>
        <v>0</v>
      </c>
      <c r="AD126" s="21">
        <f t="shared" si="10"/>
        <v>0</v>
      </c>
      <c r="AE126" s="21">
        <f t="shared" si="10"/>
        <v>0</v>
      </c>
    </row>
    <row r="127" spans="1:31">
      <c r="A127" s="1">
        <f t="shared" si="11"/>
        <v>48365</v>
      </c>
      <c r="B127" s="51">
        <f>'OC A CONTRATAR US$'!B127*'OC A CONTRATAR'!$E127</f>
        <v>0</v>
      </c>
      <c r="C127" s="51">
        <f>'OC A CONTRATAR US$'!C127*'OC A CONTRATAR'!$E127</f>
        <v>0</v>
      </c>
      <c r="D127" s="51">
        <f>'OC A CONTRATAR US$'!D127*'OC A CONTRATAR'!$E127</f>
        <v>0</v>
      </c>
      <c r="E127" s="119">
        <f>IF($E$2=0,Encargos!C132,$E$2)</f>
        <v>6.1923000000000004</v>
      </c>
      <c r="F127" s="1">
        <f t="shared" si="12"/>
        <v>48365</v>
      </c>
      <c r="G127" s="51">
        <f>'OC A CONTRATAR US$'!G127*'OC A CONTRATAR'!$J127</f>
        <v>0</v>
      </c>
      <c r="H127" s="51">
        <f>'OC A CONTRATAR US$'!H127*'OC A CONTRATAR'!$J127</f>
        <v>0</v>
      </c>
      <c r="I127" s="51">
        <f>'OC A CONTRATAR US$'!I127*'OC A CONTRATAR'!$J127</f>
        <v>0</v>
      </c>
      <c r="J127" s="119">
        <f>IF($J$2=0,Encargos!C132,$J$2)</f>
        <v>4.8413000000000004</v>
      </c>
      <c r="K127" s="1">
        <f t="shared" si="13"/>
        <v>48365</v>
      </c>
      <c r="L127" s="51">
        <f>'OC A CONTRATAR US$'!L127*'OC A CONTRATAR'!$O127</f>
        <v>0</v>
      </c>
      <c r="M127" s="51">
        <f>'OC A CONTRATAR US$'!M127*'OC A CONTRATAR'!$O127</f>
        <v>0</v>
      </c>
      <c r="N127" s="51">
        <f>'OC A CONTRATAR US$'!N127*'OC A CONTRATAR'!$O127</f>
        <v>0</v>
      </c>
      <c r="O127" s="119">
        <f>IF($O$2=0,Encargos!C132,$O$2)</f>
        <v>4.8413000000000004</v>
      </c>
      <c r="P127" s="1">
        <f t="shared" si="14"/>
        <v>48365</v>
      </c>
      <c r="Q127" s="51"/>
      <c r="R127" s="51"/>
      <c r="S127" s="51"/>
      <c r="T127" s="119">
        <f>IF($T$2=0,Encargos!M132,$T$2)</f>
        <v>0</v>
      </c>
      <c r="V127" s="1">
        <f t="shared" si="15"/>
        <v>48365</v>
      </c>
      <c r="W127" s="51">
        <v>0</v>
      </c>
      <c r="X127" s="51">
        <v>0</v>
      </c>
      <c r="Y127" s="51">
        <f t="shared" si="7"/>
        <v>0</v>
      </c>
      <c r="Z127" s="119"/>
      <c r="AB127" s="72">
        <f t="shared" si="16"/>
        <v>48365</v>
      </c>
      <c r="AC127" s="21">
        <f t="shared" si="6"/>
        <v>0</v>
      </c>
      <c r="AD127" s="21">
        <f t="shared" si="10"/>
        <v>0</v>
      </c>
      <c r="AE127" s="21">
        <f t="shared" si="10"/>
        <v>0</v>
      </c>
    </row>
    <row r="128" spans="1:31">
      <c r="A128" s="1">
        <f t="shared" si="11"/>
        <v>48395</v>
      </c>
      <c r="B128" s="51">
        <f>'OC A CONTRATAR US$'!B128*'OC A CONTRATAR'!$E128</f>
        <v>18576900</v>
      </c>
      <c r="C128" s="51">
        <f>'OC A CONTRATAR US$'!C128*'OC A CONTRATAR'!$E128</f>
        <v>13945554.026302224</v>
      </c>
      <c r="D128" s="51">
        <f>'OC A CONTRATAR US$'!D128*'OC A CONTRATAR'!$E128</f>
        <v>32522454.026302226</v>
      </c>
      <c r="E128" s="119">
        <f>IF($E$2=0,Encargos!C133,$E$2)</f>
        <v>6.1923000000000004</v>
      </c>
      <c r="F128" s="1">
        <f t="shared" si="12"/>
        <v>48395</v>
      </c>
      <c r="G128" s="51">
        <f>'OC A CONTRATAR US$'!G128*'OC A CONTRATAR'!$J128</f>
        <v>5240075.4375927923</v>
      </c>
      <c r="H128" s="51">
        <f>'OC A CONTRATAR US$'!H128*'OC A CONTRATAR'!$J128</f>
        <v>4512173.166290178</v>
      </c>
      <c r="I128" s="51">
        <f>'OC A CONTRATAR US$'!I128*'OC A CONTRATAR'!$J128</f>
        <v>9752248.6038829703</v>
      </c>
      <c r="J128" s="119">
        <f>IF($J$2=0,Encargos!C133,$J$2)</f>
        <v>4.8413000000000004</v>
      </c>
      <c r="K128" s="1">
        <f t="shared" si="13"/>
        <v>48395</v>
      </c>
      <c r="L128" s="51">
        <f>'OC A CONTRATAR US$'!L128*'OC A CONTRATAR'!$O128</f>
        <v>27204607.101715628</v>
      </c>
      <c r="M128" s="51">
        <f>'OC A CONTRATAR US$'!M128*'OC A CONTRATAR'!$O128</f>
        <v>37599671.904842257</v>
      </c>
      <c r="N128" s="51">
        <f>'OC A CONTRATAR US$'!N128*'OC A CONTRATAR'!$O128</f>
        <v>64804279.006557882</v>
      </c>
      <c r="O128" s="119">
        <f>IF($O$2=0,Encargos!C133,$O$2)</f>
        <v>4.8413000000000004</v>
      </c>
      <c r="P128" s="1">
        <f t="shared" si="14"/>
        <v>48395</v>
      </c>
      <c r="Q128" s="51"/>
      <c r="R128" s="51"/>
      <c r="S128" s="51"/>
      <c r="T128" s="119">
        <f>IF($T$2=0,Encargos!M133,$T$2)</f>
        <v>0</v>
      </c>
      <c r="V128" s="1">
        <f t="shared" si="15"/>
        <v>48395</v>
      </c>
      <c r="W128" s="51">
        <v>173000000</v>
      </c>
      <c r="X128" s="51">
        <v>41939091.515949011</v>
      </c>
      <c r="Y128" s="51">
        <f t="shared" si="7"/>
        <v>214939091.51594901</v>
      </c>
      <c r="Z128" s="119"/>
      <c r="AB128" s="72">
        <f t="shared" si="16"/>
        <v>48395</v>
      </c>
      <c r="AC128" s="21">
        <f t="shared" si="6"/>
        <v>0</v>
      </c>
      <c r="AD128" s="21">
        <f t="shared" si="10"/>
        <v>97996490.613383666</v>
      </c>
      <c r="AE128" s="21">
        <f t="shared" si="10"/>
        <v>322018073.15269208</v>
      </c>
    </row>
    <row r="129" spans="1:31">
      <c r="A129" s="1">
        <f t="shared" si="11"/>
        <v>48426</v>
      </c>
      <c r="B129" s="51">
        <f>'OC A CONTRATAR US$'!B129*'OC A CONTRATAR'!$E129</f>
        <v>0</v>
      </c>
      <c r="C129" s="51">
        <f>'OC A CONTRATAR US$'!C129*'OC A CONTRATAR'!$E129</f>
        <v>0</v>
      </c>
      <c r="D129" s="51">
        <f>'OC A CONTRATAR US$'!D129*'OC A CONTRATAR'!$E129</f>
        <v>0</v>
      </c>
      <c r="E129" s="119">
        <f>IF($E$2=0,Encargos!C134,$E$2)</f>
        <v>6.1923000000000004</v>
      </c>
      <c r="F129" s="1">
        <f t="shared" si="12"/>
        <v>48426</v>
      </c>
      <c r="G129" s="51">
        <f>'OC A CONTRATAR US$'!G129*'OC A CONTRATAR'!$J129</f>
        <v>0</v>
      </c>
      <c r="H129" s="51">
        <f>'OC A CONTRATAR US$'!H129*'OC A CONTRATAR'!$J129</f>
        <v>0</v>
      </c>
      <c r="I129" s="51">
        <f>'OC A CONTRATAR US$'!I129*'OC A CONTRATAR'!$J129</f>
        <v>0</v>
      </c>
      <c r="J129" s="119">
        <f>IF($J$2=0,Encargos!C134,$J$2)</f>
        <v>4.8413000000000004</v>
      </c>
      <c r="K129" s="1">
        <f t="shared" si="13"/>
        <v>48426</v>
      </c>
      <c r="L129" s="51">
        <f>'OC A CONTRATAR US$'!L129*'OC A CONTRATAR'!$O129</f>
        <v>0</v>
      </c>
      <c r="M129" s="51">
        <f>'OC A CONTRATAR US$'!M129*'OC A CONTRATAR'!$O129</f>
        <v>0</v>
      </c>
      <c r="N129" s="51">
        <f>'OC A CONTRATAR US$'!N129*'OC A CONTRATAR'!$O129</f>
        <v>0</v>
      </c>
      <c r="O129" s="119">
        <f>IF($O$2=0,Encargos!C134,$O$2)</f>
        <v>4.8413000000000004</v>
      </c>
      <c r="P129" s="1">
        <f t="shared" si="14"/>
        <v>48426</v>
      </c>
      <c r="Q129" s="51"/>
      <c r="R129" s="51"/>
      <c r="S129" s="51"/>
      <c r="T129" s="119">
        <f>IF($T$2=0,Encargos!M134,$T$2)</f>
        <v>0</v>
      </c>
      <c r="V129" s="1">
        <f t="shared" si="15"/>
        <v>48426</v>
      </c>
      <c r="W129" s="51">
        <v>0</v>
      </c>
      <c r="X129" s="51">
        <v>0</v>
      </c>
      <c r="Y129" s="51">
        <f t="shared" si="7"/>
        <v>0</v>
      </c>
      <c r="Z129" s="119"/>
      <c r="AB129" s="72">
        <f t="shared" si="16"/>
        <v>48426</v>
      </c>
      <c r="AC129" s="21">
        <f t="shared" si="6"/>
        <v>224021582.53930843</v>
      </c>
      <c r="AD129" s="21">
        <f t="shared" si="10"/>
        <v>0</v>
      </c>
      <c r="AE129" s="21">
        <f t="shared" si="10"/>
        <v>0</v>
      </c>
    </row>
    <row r="130" spans="1:31">
      <c r="A130" s="1">
        <f t="shared" si="11"/>
        <v>48457</v>
      </c>
      <c r="B130" s="51">
        <f>'OC A CONTRATAR US$'!B130*'OC A CONTRATAR'!$E130</f>
        <v>0</v>
      </c>
      <c r="C130" s="51">
        <f>'OC A CONTRATAR US$'!C130*'OC A CONTRATAR'!$E130</f>
        <v>0</v>
      </c>
      <c r="D130" s="51">
        <f>'OC A CONTRATAR US$'!D130*'OC A CONTRATAR'!$E130</f>
        <v>0</v>
      </c>
      <c r="E130" s="119">
        <f>IF($E$2=0,Encargos!C135,$E$2)</f>
        <v>6.1923000000000004</v>
      </c>
      <c r="F130" s="1">
        <f t="shared" si="12"/>
        <v>48457</v>
      </c>
      <c r="G130" s="51">
        <f>'OC A CONTRATAR US$'!G130*'OC A CONTRATAR'!$J130</f>
        <v>0</v>
      </c>
      <c r="H130" s="51">
        <f>'OC A CONTRATAR US$'!H130*'OC A CONTRATAR'!$J130</f>
        <v>0</v>
      </c>
      <c r="I130" s="51">
        <f>'OC A CONTRATAR US$'!I130*'OC A CONTRATAR'!$J130</f>
        <v>0</v>
      </c>
      <c r="J130" s="119">
        <f>IF($J$2=0,Encargos!C135,$J$2)</f>
        <v>4.8413000000000004</v>
      </c>
      <c r="K130" s="1">
        <f t="shared" si="13"/>
        <v>48457</v>
      </c>
      <c r="L130" s="51">
        <f>'OC A CONTRATAR US$'!L130*'OC A CONTRATAR'!$O130</f>
        <v>0</v>
      </c>
      <c r="M130" s="51">
        <f>'OC A CONTRATAR US$'!M130*'OC A CONTRATAR'!$O130</f>
        <v>0</v>
      </c>
      <c r="N130" s="51">
        <f>'OC A CONTRATAR US$'!N130*'OC A CONTRATAR'!$O130</f>
        <v>0</v>
      </c>
      <c r="O130" s="119">
        <f>IF($O$2=0,Encargos!C135,$O$2)</f>
        <v>4.8413000000000004</v>
      </c>
      <c r="P130" s="1">
        <f t="shared" si="14"/>
        <v>48457</v>
      </c>
      <c r="Q130" s="51"/>
      <c r="R130" s="51"/>
      <c r="S130" s="51"/>
      <c r="T130" s="119">
        <f>IF($T$2=0,Encargos!M135,$T$2)</f>
        <v>0</v>
      </c>
      <c r="V130" s="1">
        <f t="shared" si="15"/>
        <v>48457</v>
      </c>
      <c r="W130" s="51">
        <v>0</v>
      </c>
      <c r="X130" s="51">
        <v>0</v>
      </c>
      <c r="Y130" s="51">
        <f t="shared" si="7"/>
        <v>0</v>
      </c>
      <c r="Z130" s="119"/>
      <c r="AB130" s="72">
        <f t="shared" si="16"/>
        <v>48457</v>
      </c>
      <c r="AC130" s="21">
        <f t="shared" si="6"/>
        <v>0</v>
      </c>
      <c r="AD130" s="21">
        <f t="shared" si="10"/>
        <v>0</v>
      </c>
      <c r="AE130" s="21">
        <f t="shared" si="10"/>
        <v>0</v>
      </c>
    </row>
    <row r="131" spans="1:31">
      <c r="A131" s="1">
        <f t="shared" si="11"/>
        <v>48487</v>
      </c>
      <c r="B131" s="51">
        <f>'OC A CONTRATAR US$'!B131*'OC A CONTRATAR'!$E131</f>
        <v>0</v>
      </c>
      <c r="C131" s="51">
        <f>'OC A CONTRATAR US$'!C131*'OC A CONTRATAR'!$E131</f>
        <v>0</v>
      </c>
      <c r="D131" s="51">
        <f>'OC A CONTRATAR US$'!D131*'OC A CONTRATAR'!$E131</f>
        <v>0</v>
      </c>
      <c r="E131" s="119">
        <f>IF($E$2=0,Encargos!C136,$E$2)</f>
        <v>6.1923000000000004</v>
      </c>
      <c r="F131" s="1">
        <f t="shared" si="12"/>
        <v>48487</v>
      </c>
      <c r="G131" s="51">
        <f>'OC A CONTRATAR US$'!G131*'OC A CONTRATAR'!$J131</f>
        <v>0</v>
      </c>
      <c r="H131" s="51">
        <f>'OC A CONTRATAR US$'!H131*'OC A CONTRATAR'!$J131</f>
        <v>0</v>
      </c>
      <c r="I131" s="51">
        <f>'OC A CONTRATAR US$'!I131*'OC A CONTRATAR'!$J131</f>
        <v>0</v>
      </c>
      <c r="J131" s="119">
        <f>IF($J$2=0,Encargos!C136,$J$2)</f>
        <v>4.8413000000000004</v>
      </c>
      <c r="K131" s="1">
        <f t="shared" si="13"/>
        <v>48487</v>
      </c>
      <c r="L131" s="51">
        <f>'OC A CONTRATAR US$'!L131*'OC A CONTRATAR'!$O131</f>
        <v>0</v>
      </c>
      <c r="M131" s="51">
        <f>'OC A CONTRATAR US$'!M131*'OC A CONTRATAR'!$O131</f>
        <v>0</v>
      </c>
      <c r="N131" s="51">
        <f>'OC A CONTRATAR US$'!N131*'OC A CONTRATAR'!$O131</f>
        <v>0</v>
      </c>
      <c r="O131" s="119">
        <f>IF($O$2=0,Encargos!C136,$O$2)</f>
        <v>4.8413000000000004</v>
      </c>
      <c r="P131" s="1">
        <f t="shared" si="14"/>
        <v>48487</v>
      </c>
      <c r="Q131" s="51"/>
      <c r="R131" s="51"/>
      <c r="S131" s="51"/>
      <c r="T131" s="119">
        <f>IF($T$2=0,Encargos!M136,$T$2)</f>
        <v>0</v>
      </c>
      <c r="V131" s="1">
        <f t="shared" si="15"/>
        <v>48487</v>
      </c>
      <c r="W131" s="51">
        <v>0</v>
      </c>
      <c r="X131" s="51">
        <v>0</v>
      </c>
      <c r="Y131" s="51">
        <f t="shared" si="7"/>
        <v>0</v>
      </c>
      <c r="Z131" s="119"/>
      <c r="AB131" s="72">
        <f t="shared" si="16"/>
        <v>48487</v>
      </c>
      <c r="AC131" s="21">
        <f t="shared" ref="AC131:AC194" si="17">SUMIF($A$2:$Z$2,AC$2,$A130:$Z131)</f>
        <v>0</v>
      </c>
      <c r="AD131" s="21">
        <f t="shared" si="10"/>
        <v>0</v>
      </c>
      <c r="AE131" s="21">
        <f t="shared" si="10"/>
        <v>0</v>
      </c>
    </row>
    <row r="132" spans="1:31">
      <c r="A132" s="1">
        <f t="shared" si="11"/>
        <v>48518</v>
      </c>
      <c r="B132" s="51">
        <f>'OC A CONTRATAR US$'!B132*'OC A CONTRATAR'!$E132</f>
        <v>0</v>
      </c>
      <c r="C132" s="51">
        <f>'OC A CONTRATAR US$'!C132*'OC A CONTRATAR'!$E132</f>
        <v>0</v>
      </c>
      <c r="D132" s="51">
        <f>'OC A CONTRATAR US$'!D132*'OC A CONTRATAR'!$E132</f>
        <v>0</v>
      </c>
      <c r="E132" s="119">
        <f>IF($E$2=0,Encargos!C137,$E$2)</f>
        <v>6.1923000000000004</v>
      </c>
      <c r="F132" s="1">
        <f t="shared" si="12"/>
        <v>48518</v>
      </c>
      <c r="G132" s="51">
        <f>'OC A CONTRATAR US$'!G132*'OC A CONTRATAR'!$J132</f>
        <v>0</v>
      </c>
      <c r="H132" s="51">
        <f>'OC A CONTRATAR US$'!H132*'OC A CONTRATAR'!$J132</f>
        <v>0</v>
      </c>
      <c r="I132" s="51">
        <f>'OC A CONTRATAR US$'!I132*'OC A CONTRATAR'!$J132</f>
        <v>0</v>
      </c>
      <c r="J132" s="119">
        <f>IF($J$2=0,Encargos!C137,$J$2)</f>
        <v>4.8413000000000004</v>
      </c>
      <c r="K132" s="1">
        <f t="shared" si="13"/>
        <v>48518</v>
      </c>
      <c r="L132" s="51">
        <f>'OC A CONTRATAR US$'!L132*'OC A CONTRATAR'!$O132</f>
        <v>0</v>
      </c>
      <c r="M132" s="51">
        <f>'OC A CONTRATAR US$'!M132*'OC A CONTRATAR'!$O132</f>
        <v>0</v>
      </c>
      <c r="N132" s="51">
        <f>'OC A CONTRATAR US$'!N132*'OC A CONTRATAR'!$O132</f>
        <v>0</v>
      </c>
      <c r="O132" s="119">
        <f>IF($O$2=0,Encargos!C137,$O$2)</f>
        <v>4.8413000000000004</v>
      </c>
      <c r="P132" s="1">
        <f t="shared" si="14"/>
        <v>48518</v>
      </c>
      <c r="Q132" s="51"/>
      <c r="R132" s="51"/>
      <c r="S132" s="51"/>
      <c r="T132" s="119">
        <f>IF($T$2=0,Encargos!M137,$T$2)</f>
        <v>0</v>
      </c>
      <c r="V132" s="1">
        <f t="shared" si="15"/>
        <v>48518</v>
      </c>
      <c r="W132" s="51">
        <v>0</v>
      </c>
      <c r="X132" s="51">
        <v>0</v>
      </c>
      <c r="Y132" s="51">
        <f t="shared" ref="Y132:Y195" si="18">W132+X132</f>
        <v>0</v>
      </c>
      <c r="Z132" s="119"/>
      <c r="AB132" s="72">
        <f t="shared" si="16"/>
        <v>48518</v>
      </c>
      <c r="AC132" s="21">
        <f t="shared" si="17"/>
        <v>0</v>
      </c>
      <c r="AD132" s="21">
        <f t="shared" si="10"/>
        <v>0</v>
      </c>
      <c r="AE132" s="21">
        <f t="shared" si="10"/>
        <v>0</v>
      </c>
    </row>
    <row r="133" spans="1:31">
      <c r="A133" s="1">
        <f t="shared" si="11"/>
        <v>48548</v>
      </c>
      <c r="B133" s="51">
        <f>'OC A CONTRATAR US$'!B133*'OC A CONTRATAR'!$E133</f>
        <v>0</v>
      </c>
      <c r="C133" s="51">
        <f>'OC A CONTRATAR US$'!C133*'OC A CONTRATAR'!$E133</f>
        <v>0</v>
      </c>
      <c r="D133" s="51">
        <f>'OC A CONTRATAR US$'!D133*'OC A CONTRATAR'!$E133</f>
        <v>0</v>
      </c>
      <c r="E133" s="119">
        <f>IF($E$2=0,Encargos!C138,$E$2)</f>
        <v>6.1923000000000004</v>
      </c>
      <c r="F133" s="1">
        <f t="shared" si="12"/>
        <v>48548</v>
      </c>
      <c r="G133" s="51">
        <f>'OC A CONTRATAR US$'!G133*'OC A CONTRATAR'!$J133</f>
        <v>0</v>
      </c>
      <c r="H133" s="51">
        <f>'OC A CONTRATAR US$'!H133*'OC A CONTRATAR'!$J133</f>
        <v>0</v>
      </c>
      <c r="I133" s="51">
        <f>'OC A CONTRATAR US$'!I133*'OC A CONTRATAR'!$J133</f>
        <v>0</v>
      </c>
      <c r="J133" s="119">
        <f>IF($J$2=0,Encargos!C138,$J$2)</f>
        <v>4.8413000000000004</v>
      </c>
      <c r="K133" s="1">
        <f t="shared" si="13"/>
        <v>48548</v>
      </c>
      <c r="L133" s="51">
        <f>'OC A CONTRATAR US$'!L133*'OC A CONTRATAR'!$O133</f>
        <v>0</v>
      </c>
      <c r="M133" s="51">
        <f>'OC A CONTRATAR US$'!M133*'OC A CONTRATAR'!$O133</f>
        <v>0</v>
      </c>
      <c r="N133" s="51">
        <f>'OC A CONTRATAR US$'!N133*'OC A CONTRATAR'!$O133</f>
        <v>0</v>
      </c>
      <c r="O133" s="119">
        <f>IF($O$2=0,Encargos!C138,$O$2)</f>
        <v>4.8413000000000004</v>
      </c>
      <c r="P133" s="1">
        <f t="shared" si="14"/>
        <v>48548</v>
      </c>
      <c r="Q133" s="51"/>
      <c r="R133" s="51"/>
      <c r="S133" s="51"/>
      <c r="T133" s="119">
        <f>IF($T$2=0,Encargos!M138,$T$2)</f>
        <v>0</v>
      </c>
      <c r="V133" s="1">
        <f t="shared" si="15"/>
        <v>48548</v>
      </c>
      <c r="W133" s="51">
        <v>0</v>
      </c>
      <c r="X133" s="51">
        <v>0</v>
      </c>
      <c r="Y133" s="51">
        <f t="shared" si="18"/>
        <v>0</v>
      </c>
      <c r="Z133" s="119"/>
      <c r="AB133" s="72">
        <f t="shared" si="16"/>
        <v>48548</v>
      </c>
      <c r="AC133" s="21">
        <f t="shared" si="17"/>
        <v>0</v>
      </c>
      <c r="AD133" s="21">
        <f t="shared" si="10"/>
        <v>0</v>
      </c>
      <c r="AE133" s="21">
        <f t="shared" si="10"/>
        <v>0</v>
      </c>
    </row>
    <row r="134" spans="1:31">
      <c r="A134" s="1">
        <f t="shared" si="11"/>
        <v>48579</v>
      </c>
      <c r="B134" s="51">
        <f>'OC A CONTRATAR US$'!B134*'OC A CONTRATAR'!$E134</f>
        <v>18576900</v>
      </c>
      <c r="C134" s="51">
        <f>'OC A CONTRATAR US$'!C134*'OC A CONTRATAR'!$E134</f>
        <v>13546165.87356223</v>
      </c>
      <c r="D134" s="51">
        <f>'OC A CONTRATAR US$'!D134*'OC A CONTRATAR'!$E134</f>
        <v>32123065.873562232</v>
      </c>
      <c r="E134" s="119">
        <f>IF($E$2=0,Encargos!C139,$E$2)</f>
        <v>6.1923000000000004</v>
      </c>
      <c r="F134" s="1">
        <f t="shared" si="12"/>
        <v>48579</v>
      </c>
      <c r="G134" s="51">
        <f>'OC A CONTRATAR US$'!G134*'OC A CONTRATAR'!$J134</f>
        <v>5240075.4375927923</v>
      </c>
      <c r="H134" s="51">
        <f>'OC A CONTRATAR US$'!H134*'OC A CONTRATAR'!$J134</f>
        <v>4399976.3482232718</v>
      </c>
      <c r="I134" s="51">
        <f>'OC A CONTRATAR US$'!I134*'OC A CONTRATAR'!$J134</f>
        <v>9640051.7858160641</v>
      </c>
      <c r="J134" s="119">
        <f>IF($J$2=0,Encargos!C139,$J$2)</f>
        <v>4.8413000000000004</v>
      </c>
      <c r="K134" s="1">
        <f t="shared" si="13"/>
        <v>48579</v>
      </c>
      <c r="L134" s="51">
        <f>'OC A CONTRATAR US$'!L134*'OC A CONTRATAR'!$O134</f>
        <v>27204607.101715628</v>
      </c>
      <c r="M134" s="51">
        <f>'OC A CONTRATAR US$'!M134*'OC A CONTRATAR'!$O134</f>
        <v>36941862.587207042</v>
      </c>
      <c r="N134" s="51">
        <f>'OC A CONTRATAR US$'!N134*'OC A CONTRATAR'!$O134</f>
        <v>64146469.688922666</v>
      </c>
      <c r="O134" s="119">
        <f>IF($O$2=0,Encargos!C139,$O$2)</f>
        <v>4.8413000000000004</v>
      </c>
      <c r="P134" s="1">
        <f t="shared" si="14"/>
        <v>48579</v>
      </c>
      <c r="Q134" s="51"/>
      <c r="R134" s="51"/>
      <c r="S134" s="51"/>
      <c r="T134" s="119">
        <f>IF($T$2=0,Encargos!M139,$T$2)</f>
        <v>0</v>
      </c>
      <c r="V134" s="1">
        <f t="shared" si="15"/>
        <v>48579</v>
      </c>
      <c r="W134" s="51">
        <v>173000000</v>
      </c>
      <c r="X134" s="51">
        <v>34382841.229014009</v>
      </c>
      <c r="Y134" s="51">
        <f t="shared" si="18"/>
        <v>207382841.22901401</v>
      </c>
      <c r="Z134" s="119"/>
      <c r="AB134" s="72">
        <f t="shared" si="16"/>
        <v>48579</v>
      </c>
      <c r="AC134" s="21">
        <f t="shared" si="17"/>
        <v>0</v>
      </c>
      <c r="AD134" s="21">
        <f t="shared" si="10"/>
        <v>89270846.038006544</v>
      </c>
      <c r="AE134" s="21">
        <f t="shared" si="10"/>
        <v>313292428.57731497</v>
      </c>
    </row>
    <row r="135" spans="1:31">
      <c r="A135" s="1">
        <f t="shared" si="11"/>
        <v>48610</v>
      </c>
      <c r="B135" s="51">
        <f>'OC A CONTRATAR US$'!B135*'OC A CONTRATAR'!$E135</f>
        <v>0</v>
      </c>
      <c r="C135" s="51">
        <f>'OC A CONTRATAR US$'!C135*'OC A CONTRATAR'!$E135</f>
        <v>0</v>
      </c>
      <c r="D135" s="51">
        <f>'OC A CONTRATAR US$'!D135*'OC A CONTRATAR'!$E135</f>
        <v>0</v>
      </c>
      <c r="E135" s="119">
        <f>IF($E$2=0,Encargos!C140,$E$2)</f>
        <v>6.1923000000000004</v>
      </c>
      <c r="F135" s="1">
        <f t="shared" si="12"/>
        <v>48610</v>
      </c>
      <c r="G135" s="51">
        <f>'OC A CONTRATAR US$'!G135*'OC A CONTRATAR'!$J135</f>
        <v>0</v>
      </c>
      <c r="H135" s="51">
        <f>'OC A CONTRATAR US$'!H135*'OC A CONTRATAR'!$J135</f>
        <v>0</v>
      </c>
      <c r="I135" s="51">
        <f>'OC A CONTRATAR US$'!I135*'OC A CONTRATAR'!$J135</f>
        <v>0</v>
      </c>
      <c r="J135" s="119">
        <f>IF($J$2=0,Encargos!C140,$J$2)</f>
        <v>4.8413000000000004</v>
      </c>
      <c r="K135" s="1">
        <f t="shared" si="13"/>
        <v>48610</v>
      </c>
      <c r="L135" s="51">
        <f>'OC A CONTRATAR US$'!L135*'OC A CONTRATAR'!$O135</f>
        <v>0</v>
      </c>
      <c r="M135" s="51">
        <f>'OC A CONTRATAR US$'!M135*'OC A CONTRATAR'!$O135</f>
        <v>0</v>
      </c>
      <c r="N135" s="51">
        <f>'OC A CONTRATAR US$'!N135*'OC A CONTRATAR'!$O135</f>
        <v>0</v>
      </c>
      <c r="O135" s="119">
        <f>IF($O$2=0,Encargos!C140,$O$2)</f>
        <v>4.8413000000000004</v>
      </c>
      <c r="P135" s="1">
        <f t="shared" si="14"/>
        <v>48610</v>
      </c>
      <c r="Q135" s="51"/>
      <c r="R135" s="51"/>
      <c r="S135" s="51"/>
      <c r="T135" s="119">
        <f>IF($T$2=0,Encargos!M140,$T$2)</f>
        <v>0</v>
      </c>
      <c r="V135" s="1">
        <f t="shared" si="15"/>
        <v>48610</v>
      </c>
      <c r="W135" s="51">
        <v>0</v>
      </c>
      <c r="X135" s="51">
        <v>0</v>
      </c>
      <c r="Y135" s="51">
        <f t="shared" si="18"/>
        <v>0</v>
      </c>
      <c r="Z135" s="119"/>
      <c r="AB135" s="72">
        <f t="shared" si="16"/>
        <v>48610</v>
      </c>
      <c r="AC135" s="21">
        <f t="shared" si="17"/>
        <v>224021582.53930843</v>
      </c>
      <c r="AD135" s="21">
        <f t="shared" si="10"/>
        <v>0</v>
      </c>
      <c r="AE135" s="21">
        <f t="shared" si="10"/>
        <v>0</v>
      </c>
    </row>
    <row r="136" spans="1:31">
      <c r="A136" s="1">
        <f t="shared" si="11"/>
        <v>48638</v>
      </c>
      <c r="B136" s="51">
        <f>'OC A CONTRATAR US$'!B136*'OC A CONTRATAR'!$E136</f>
        <v>0</v>
      </c>
      <c r="C136" s="51">
        <f>'OC A CONTRATAR US$'!C136*'OC A CONTRATAR'!$E136</f>
        <v>0</v>
      </c>
      <c r="D136" s="51">
        <f>'OC A CONTRATAR US$'!D136*'OC A CONTRATAR'!$E136</f>
        <v>0</v>
      </c>
      <c r="E136" s="119">
        <f>IF($E$2=0,Encargos!C141,$E$2)</f>
        <v>6.1923000000000004</v>
      </c>
      <c r="F136" s="1">
        <f t="shared" si="12"/>
        <v>48638</v>
      </c>
      <c r="G136" s="51">
        <f>'OC A CONTRATAR US$'!G136*'OC A CONTRATAR'!$J136</f>
        <v>0</v>
      </c>
      <c r="H136" s="51">
        <f>'OC A CONTRATAR US$'!H136*'OC A CONTRATAR'!$J136</f>
        <v>0</v>
      </c>
      <c r="I136" s="51">
        <f>'OC A CONTRATAR US$'!I136*'OC A CONTRATAR'!$J136</f>
        <v>0</v>
      </c>
      <c r="J136" s="119">
        <f>IF($J$2=0,Encargos!C141,$J$2)</f>
        <v>4.8413000000000004</v>
      </c>
      <c r="K136" s="1">
        <f t="shared" si="13"/>
        <v>48638</v>
      </c>
      <c r="L136" s="51">
        <f>'OC A CONTRATAR US$'!L136*'OC A CONTRATAR'!$O136</f>
        <v>0</v>
      </c>
      <c r="M136" s="51">
        <f>'OC A CONTRATAR US$'!M136*'OC A CONTRATAR'!$O136</f>
        <v>0</v>
      </c>
      <c r="N136" s="51">
        <f>'OC A CONTRATAR US$'!N136*'OC A CONTRATAR'!$O136</f>
        <v>0</v>
      </c>
      <c r="O136" s="119">
        <f>IF($O$2=0,Encargos!C141,$O$2)</f>
        <v>4.8413000000000004</v>
      </c>
      <c r="P136" s="1">
        <f t="shared" si="14"/>
        <v>48638</v>
      </c>
      <c r="Q136" s="51"/>
      <c r="R136" s="51"/>
      <c r="S136" s="51"/>
      <c r="T136" s="119">
        <f>IF($T$2=0,Encargos!M141,$T$2)</f>
        <v>0</v>
      </c>
      <c r="V136" s="1">
        <f t="shared" si="15"/>
        <v>48638</v>
      </c>
      <c r="W136" s="51">
        <v>0</v>
      </c>
      <c r="X136" s="51">
        <v>0</v>
      </c>
      <c r="Y136" s="51">
        <f t="shared" si="18"/>
        <v>0</v>
      </c>
      <c r="Z136" s="119"/>
      <c r="AB136" s="72">
        <f t="shared" si="16"/>
        <v>48638</v>
      </c>
      <c r="AC136" s="21">
        <f t="shared" si="17"/>
        <v>0</v>
      </c>
      <c r="AD136" s="21">
        <f t="shared" si="10"/>
        <v>0</v>
      </c>
      <c r="AE136" s="21">
        <f t="shared" si="10"/>
        <v>0</v>
      </c>
    </row>
    <row r="137" spans="1:31">
      <c r="A137" s="1">
        <f t="shared" si="11"/>
        <v>48669</v>
      </c>
      <c r="B137" s="51">
        <f>'OC A CONTRATAR US$'!B137*'OC A CONTRATAR'!$E137</f>
        <v>0</v>
      </c>
      <c r="C137" s="51">
        <f>'OC A CONTRATAR US$'!C137*'OC A CONTRATAR'!$E137</f>
        <v>0</v>
      </c>
      <c r="D137" s="51">
        <f>'OC A CONTRATAR US$'!D137*'OC A CONTRATAR'!$E137</f>
        <v>0</v>
      </c>
      <c r="E137" s="119">
        <f>IF($E$2=0,Encargos!C142,$E$2)</f>
        <v>6.1923000000000004</v>
      </c>
      <c r="F137" s="1">
        <f t="shared" si="12"/>
        <v>48669</v>
      </c>
      <c r="G137" s="51">
        <f>'OC A CONTRATAR US$'!G137*'OC A CONTRATAR'!$J137</f>
        <v>0</v>
      </c>
      <c r="H137" s="51">
        <f>'OC A CONTRATAR US$'!H137*'OC A CONTRATAR'!$J137</f>
        <v>0</v>
      </c>
      <c r="I137" s="51">
        <f>'OC A CONTRATAR US$'!I137*'OC A CONTRATAR'!$J137</f>
        <v>0</v>
      </c>
      <c r="J137" s="119">
        <f>IF($J$2=0,Encargos!C142,$J$2)</f>
        <v>4.8413000000000004</v>
      </c>
      <c r="K137" s="1">
        <f t="shared" si="13"/>
        <v>48669</v>
      </c>
      <c r="L137" s="51">
        <f>'OC A CONTRATAR US$'!L137*'OC A CONTRATAR'!$O137</f>
        <v>0</v>
      </c>
      <c r="M137" s="51">
        <f>'OC A CONTRATAR US$'!M137*'OC A CONTRATAR'!$O137</f>
        <v>0</v>
      </c>
      <c r="N137" s="51">
        <f>'OC A CONTRATAR US$'!N137*'OC A CONTRATAR'!$O137</f>
        <v>0</v>
      </c>
      <c r="O137" s="119">
        <f>IF($O$2=0,Encargos!C142,$O$2)</f>
        <v>4.8413000000000004</v>
      </c>
      <c r="P137" s="1">
        <f t="shared" si="14"/>
        <v>48669</v>
      </c>
      <c r="Q137" s="51"/>
      <c r="R137" s="51"/>
      <c r="S137" s="51"/>
      <c r="T137" s="119">
        <f>IF($T$2=0,Encargos!M142,$T$2)</f>
        <v>0</v>
      </c>
      <c r="V137" s="1">
        <f t="shared" si="15"/>
        <v>48669</v>
      </c>
      <c r="W137" s="51">
        <v>0</v>
      </c>
      <c r="X137" s="51">
        <v>0</v>
      </c>
      <c r="Y137" s="51">
        <f t="shared" si="18"/>
        <v>0</v>
      </c>
      <c r="Z137" s="119"/>
      <c r="AB137" s="72">
        <f t="shared" si="16"/>
        <v>48669</v>
      </c>
      <c r="AC137" s="21">
        <f t="shared" si="17"/>
        <v>0</v>
      </c>
      <c r="AD137" s="21">
        <f t="shared" si="10"/>
        <v>0</v>
      </c>
      <c r="AE137" s="21">
        <f t="shared" si="10"/>
        <v>0</v>
      </c>
    </row>
    <row r="138" spans="1:31">
      <c r="A138" s="1">
        <f t="shared" si="11"/>
        <v>48699</v>
      </c>
      <c r="B138" s="51">
        <f>'OC A CONTRATAR US$'!B138*'OC A CONTRATAR'!$E138</f>
        <v>0</v>
      </c>
      <c r="C138" s="51">
        <f>'OC A CONTRATAR US$'!C138*'OC A CONTRATAR'!$E138</f>
        <v>0</v>
      </c>
      <c r="D138" s="51">
        <f>'OC A CONTRATAR US$'!D138*'OC A CONTRATAR'!$E138</f>
        <v>0</v>
      </c>
      <c r="E138" s="119">
        <f>IF($E$2=0,Encargos!C143,$E$2)</f>
        <v>6.1923000000000004</v>
      </c>
      <c r="F138" s="1">
        <f t="shared" si="12"/>
        <v>48699</v>
      </c>
      <c r="G138" s="51">
        <f>'OC A CONTRATAR US$'!G138*'OC A CONTRATAR'!$J138</f>
        <v>0</v>
      </c>
      <c r="H138" s="51">
        <f>'OC A CONTRATAR US$'!H138*'OC A CONTRATAR'!$J138</f>
        <v>0</v>
      </c>
      <c r="I138" s="51">
        <f>'OC A CONTRATAR US$'!I138*'OC A CONTRATAR'!$J138</f>
        <v>0</v>
      </c>
      <c r="J138" s="119">
        <f>IF($J$2=0,Encargos!C143,$J$2)</f>
        <v>4.8413000000000004</v>
      </c>
      <c r="K138" s="1">
        <f t="shared" si="13"/>
        <v>48699</v>
      </c>
      <c r="L138" s="51">
        <f>'OC A CONTRATAR US$'!L138*'OC A CONTRATAR'!$O138</f>
        <v>0</v>
      </c>
      <c r="M138" s="51">
        <f>'OC A CONTRATAR US$'!M138*'OC A CONTRATAR'!$O138</f>
        <v>0</v>
      </c>
      <c r="N138" s="51">
        <f>'OC A CONTRATAR US$'!N138*'OC A CONTRATAR'!$O138</f>
        <v>0</v>
      </c>
      <c r="O138" s="119">
        <f>IF($O$2=0,Encargos!C143,$O$2)</f>
        <v>4.8413000000000004</v>
      </c>
      <c r="P138" s="1">
        <f t="shared" si="14"/>
        <v>48699</v>
      </c>
      <c r="Q138" s="51"/>
      <c r="R138" s="51"/>
      <c r="S138" s="51"/>
      <c r="T138" s="119">
        <f>IF($T$2=0,Encargos!M143,$T$2)</f>
        <v>0</v>
      </c>
      <c r="V138" s="1">
        <f t="shared" si="15"/>
        <v>48699</v>
      </c>
      <c r="W138" s="51">
        <v>0</v>
      </c>
      <c r="X138" s="51">
        <v>0</v>
      </c>
      <c r="Y138" s="51">
        <f t="shared" si="18"/>
        <v>0</v>
      </c>
      <c r="Z138" s="119"/>
      <c r="AB138" s="72">
        <f t="shared" si="16"/>
        <v>48699</v>
      </c>
      <c r="AC138" s="21">
        <f t="shared" si="17"/>
        <v>0</v>
      </c>
      <c r="AD138" s="21">
        <f t="shared" si="10"/>
        <v>0</v>
      </c>
      <c r="AE138" s="21">
        <f t="shared" si="10"/>
        <v>0</v>
      </c>
    </row>
    <row r="139" spans="1:31">
      <c r="A139" s="1">
        <f t="shared" si="11"/>
        <v>48730</v>
      </c>
      <c r="B139" s="51">
        <f>'OC A CONTRATAR US$'!B139*'OC A CONTRATAR'!$E139</f>
        <v>0</v>
      </c>
      <c r="C139" s="51">
        <f>'OC A CONTRATAR US$'!C139*'OC A CONTRATAR'!$E139</f>
        <v>0</v>
      </c>
      <c r="D139" s="51">
        <f>'OC A CONTRATAR US$'!D139*'OC A CONTRATAR'!$E139</f>
        <v>0</v>
      </c>
      <c r="E139" s="119">
        <f>IF($E$2=0,Encargos!C144,$E$2)</f>
        <v>6.1923000000000004</v>
      </c>
      <c r="F139" s="1">
        <f t="shared" si="12"/>
        <v>48730</v>
      </c>
      <c r="G139" s="51">
        <f>'OC A CONTRATAR US$'!G139*'OC A CONTRATAR'!$J139</f>
        <v>0</v>
      </c>
      <c r="H139" s="51">
        <f>'OC A CONTRATAR US$'!H139*'OC A CONTRATAR'!$J139</f>
        <v>0</v>
      </c>
      <c r="I139" s="51">
        <f>'OC A CONTRATAR US$'!I139*'OC A CONTRATAR'!$J139</f>
        <v>0</v>
      </c>
      <c r="J139" s="119">
        <f>IF($J$2=0,Encargos!C144,$J$2)</f>
        <v>4.8413000000000004</v>
      </c>
      <c r="K139" s="1">
        <f t="shared" si="13"/>
        <v>48730</v>
      </c>
      <c r="L139" s="51">
        <f>'OC A CONTRATAR US$'!L139*'OC A CONTRATAR'!$O139</f>
        <v>0</v>
      </c>
      <c r="M139" s="51">
        <f>'OC A CONTRATAR US$'!M139*'OC A CONTRATAR'!$O139</f>
        <v>0</v>
      </c>
      <c r="N139" s="51">
        <f>'OC A CONTRATAR US$'!N139*'OC A CONTRATAR'!$O139</f>
        <v>0</v>
      </c>
      <c r="O139" s="119">
        <f>IF($O$2=0,Encargos!C144,$O$2)</f>
        <v>4.8413000000000004</v>
      </c>
      <c r="P139" s="1">
        <f t="shared" si="14"/>
        <v>48730</v>
      </c>
      <c r="Q139" s="51"/>
      <c r="R139" s="51"/>
      <c r="S139" s="51"/>
      <c r="T139" s="119">
        <f>IF($T$2=0,Encargos!M144,$T$2)</f>
        <v>0</v>
      </c>
      <c r="V139" s="1">
        <f t="shared" si="15"/>
        <v>48730</v>
      </c>
      <c r="W139" s="51">
        <v>0</v>
      </c>
      <c r="X139" s="51">
        <v>0</v>
      </c>
      <c r="Y139" s="51">
        <f t="shared" si="18"/>
        <v>0</v>
      </c>
      <c r="Z139" s="119"/>
      <c r="AB139" s="72">
        <f t="shared" si="16"/>
        <v>48730</v>
      </c>
      <c r="AC139" s="21">
        <f t="shared" si="17"/>
        <v>0</v>
      </c>
      <c r="AD139" s="21">
        <f t="shared" si="10"/>
        <v>0</v>
      </c>
      <c r="AE139" s="21">
        <f t="shared" si="10"/>
        <v>0</v>
      </c>
    </row>
    <row r="140" spans="1:31">
      <c r="A140" s="1">
        <f t="shared" si="11"/>
        <v>48760</v>
      </c>
      <c r="B140" s="51">
        <f>'OC A CONTRATAR US$'!B140*'OC A CONTRATAR'!$E140</f>
        <v>18576900</v>
      </c>
      <c r="C140" s="51">
        <f>'OC A CONTRATAR US$'!C140*'OC A CONTRATAR'!$E140</f>
        <v>13101148.589793397</v>
      </c>
      <c r="D140" s="51">
        <f>'OC A CONTRATAR US$'!D140*'OC A CONTRATAR'!$E140</f>
        <v>31678048.589793399</v>
      </c>
      <c r="E140" s="119">
        <f>IF($E$2=0,Encargos!C145,$E$2)</f>
        <v>6.1923000000000004</v>
      </c>
      <c r="F140" s="1">
        <f t="shared" si="12"/>
        <v>48760</v>
      </c>
      <c r="G140" s="51">
        <f>'OC A CONTRATAR US$'!G140*'OC A CONTRATAR'!$J140</f>
        <v>5240075.4375927923</v>
      </c>
      <c r="H140" s="51">
        <f>'OC A CONTRATAR US$'!H140*'OC A CONTRATAR'!$J140</f>
        <v>4272926.4173454084</v>
      </c>
      <c r="I140" s="51">
        <f>'OC A CONTRATAR US$'!I140*'OC A CONTRATAR'!$J140</f>
        <v>9513001.8549381997</v>
      </c>
      <c r="J140" s="119">
        <f>IF($J$2=0,Encargos!C145,$J$2)</f>
        <v>4.8413000000000004</v>
      </c>
      <c r="K140" s="1">
        <f t="shared" si="13"/>
        <v>48760</v>
      </c>
      <c r="L140" s="51">
        <f>'OC A CONTRATAR US$'!L140*'OC A CONTRATAR'!$O140</f>
        <v>27204607.101715628</v>
      </c>
      <c r="M140" s="51">
        <f>'OC A CONTRATAR US$'!M140*'OC A CONTRATAR'!$O140</f>
        <v>36149978.244760744</v>
      </c>
      <c r="N140" s="51">
        <f>'OC A CONTRATAR US$'!N140*'OC A CONTRATAR'!$O140</f>
        <v>63354585.346476369</v>
      </c>
      <c r="O140" s="119">
        <f>IF($O$2=0,Encargos!C145,$O$2)</f>
        <v>4.8413000000000004</v>
      </c>
      <c r="P140" s="1">
        <f t="shared" si="14"/>
        <v>48760</v>
      </c>
      <c r="Q140" s="51"/>
      <c r="R140" s="51"/>
      <c r="S140" s="51"/>
      <c r="T140" s="119">
        <f>IF($T$2=0,Encargos!M145,$T$2)</f>
        <v>0</v>
      </c>
      <c r="V140" s="1">
        <f t="shared" si="15"/>
        <v>48760</v>
      </c>
      <c r="W140" s="51">
        <v>173000000</v>
      </c>
      <c r="X140" s="51">
        <v>25579159.535133004</v>
      </c>
      <c r="Y140" s="51">
        <f t="shared" si="18"/>
        <v>198579159.535133</v>
      </c>
      <c r="Z140" s="119"/>
      <c r="AB140" s="72">
        <f t="shared" si="16"/>
        <v>48760</v>
      </c>
      <c r="AC140" s="21">
        <f t="shared" si="17"/>
        <v>0</v>
      </c>
      <c r="AD140" s="21">
        <f t="shared" si="10"/>
        <v>79103212.787032545</v>
      </c>
      <c r="AE140" s="21">
        <f t="shared" si="10"/>
        <v>303124795.32634097</v>
      </c>
    </row>
    <row r="141" spans="1:31">
      <c r="A141" s="1">
        <f t="shared" si="11"/>
        <v>48791</v>
      </c>
      <c r="B141" s="51">
        <f>'OC A CONTRATAR US$'!B141*'OC A CONTRATAR'!$E141</f>
        <v>0</v>
      </c>
      <c r="C141" s="51">
        <f>'OC A CONTRATAR US$'!C141*'OC A CONTRATAR'!$E141</f>
        <v>0</v>
      </c>
      <c r="D141" s="51">
        <f>'OC A CONTRATAR US$'!D141*'OC A CONTRATAR'!$E141</f>
        <v>0</v>
      </c>
      <c r="E141" s="119">
        <f>IF($E$2=0,Encargos!C146,$E$2)</f>
        <v>6.1923000000000004</v>
      </c>
      <c r="F141" s="1">
        <f t="shared" si="12"/>
        <v>48791</v>
      </c>
      <c r="G141" s="51">
        <f>'OC A CONTRATAR US$'!G141*'OC A CONTRATAR'!$J141</f>
        <v>0</v>
      </c>
      <c r="H141" s="51">
        <f>'OC A CONTRATAR US$'!H141*'OC A CONTRATAR'!$J141</f>
        <v>0</v>
      </c>
      <c r="I141" s="51">
        <f>'OC A CONTRATAR US$'!I141*'OC A CONTRATAR'!$J141</f>
        <v>0</v>
      </c>
      <c r="J141" s="119">
        <f>IF($J$2=0,Encargos!C146,$J$2)</f>
        <v>4.8413000000000004</v>
      </c>
      <c r="K141" s="1">
        <f t="shared" si="13"/>
        <v>48791</v>
      </c>
      <c r="L141" s="51">
        <f>'OC A CONTRATAR US$'!L141*'OC A CONTRATAR'!$O141</f>
        <v>0</v>
      </c>
      <c r="M141" s="51">
        <f>'OC A CONTRATAR US$'!M141*'OC A CONTRATAR'!$O141</f>
        <v>0</v>
      </c>
      <c r="N141" s="51">
        <f>'OC A CONTRATAR US$'!N141*'OC A CONTRATAR'!$O141</f>
        <v>0</v>
      </c>
      <c r="O141" s="119">
        <f>IF($O$2=0,Encargos!C146,$O$2)</f>
        <v>4.8413000000000004</v>
      </c>
      <c r="P141" s="1">
        <f t="shared" si="14"/>
        <v>48791</v>
      </c>
      <c r="Q141" s="51"/>
      <c r="R141" s="51"/>
      <c r="S141" s="51"/>
      <c r="T141" s="119">
        <f>IF($T$2=0,Encargos!M146,$T$2)</f>
        <v>0</v>
      </c>
      <c r="V141" s="1">
        <f t="shared" si="15"/>
        <v>48791</v>
      </c>
      <c r="W141" s="51">
        <v>0</v>
      </c>
      <c r="X141" s="51">
        <v>0</v>
      </c>
      <c r="Y141" s="51">
        <f t="shared" si="18"/>
        <v>0</v>
      </c>
      <c r="Z141" s="119"/>
      <c r="AB141" s="72">
        <f t="shared" si="16"/>
        <v>48791</v>
      </c>
      <c r="AC141" s="21">
        <f t="shared" si="17"/>
        <v>224021582.53930843</v>
      </c>
      <c r="AD141" s="21">
        <f t="shared" si="10"/>
        <v>0</v>
      </c>
      <c r="AE141" s="21">
        <f t="shared" si="10"/>
        <v>0</v>
      </c>
    </row>
    <row r="142" spans="1:31">
      <c r="A142" s="1">
        <f t="shared" si="11"/>
        <v>48822</v>
      </c>
      <c r="B142" s="51">
        <f>'OC A CONTRATAR US$'!B142*'OC A CONTRATAR'!$E142</f>
        <v>0</v>
      </c>
      <c r="C142" s="51">
        <f>'OC A CONTRATAR US$'!C142*'OC A CONTRATAR'!$E142</f>
        <v>0</v>
      </c>
      <c r="D142" s="51">
        <f>'OC A CONTRATAR US$'!D142*'OC A CONTRATAR'!$E142</f>
        <v>0</v>
      </c>
      <c r="E142" s="119">
        <f>IF($E$2=0,Encargos!C147,$E$2)</f>
        <v>6.1923000000000004</v>
      </c>
      <c r="F142" s="1">
        <f t="shared" si="12"/>
        <v>48822</v>
      </c>
      <c r="G142" s="51">
        <f>'OC A CONTRATAR US$'!G142*'OC A CONTRATAR'!$J142</f>
        <v>0</v>
      </c>
      <c r="H142" s="51">
        <f>'OC A CONTRATAR US$'!H142*'OC A CONTRATAR'!$J142</f>
        <v>0</v>
      </c>
      <c r="I142" s="51">
        <f>'OC A CONTRATAR US$'!I142*'OC A CONTRATAR'!$J142</f>
        <v>0</v>
      </c>
      <c r="J142" s="119">
        <f>IF($J$2=0,Encargos!C147,$J$2)</f>
        <v>4.8413000000000004</v>
      </c>
      <c r="K142" s="1">
        <f t="shared" si="13"/>
        <v>48822</v>
      </c>
      <c r="L142" s="51">
        <f>'OC A CONTRATAR US$'!L142*'OC A CONTRATAR'!$O142</f>
        <v>0</v>
      </c>
      <c r="M142" s="51">
        <f>'OC A CONTRATAR US$'!M142*'OC A CONTRATAR'!$O142</f>
        <v>0</v>
      </c>
      <c r="N142" s="51">
        <f>'OC A CONTRATAR US$'!N142*'OC A CONTRATAR'!$O142</f>
        <v>0</v>
      </c>
      <c r="O142" s="119">
        <f>IF($O$2=0,Encargos!C147,$O$2)</f>
        <v>4.8413000000000004</v>
      </c>
      <c r="P142" s="1">
        <f t="shared" si="14"/>
        <v>48822</v>
      </c>
      <c r="Q142" s="51"/>
      <c r="R142" s="51"/>
      <c r="S142" s="51"/>
      <c r="T142" s="119">
        <f>IF($T$2=0,Encargos!M147,$T$2)</f>
        <v>0</v>
      </c>
      <c r="V142" s="1">
        <f t="shared" si="15"/>
        <v>48822</v>
      </c>
      <c r="W142" s="51">
        <v>0</v>
      </c>
      <c r="X142" s="51">
        <v>0</v>
      </c>
      <c r="Y142" s="51">
        <f t="shared" si="18"/>
        <v>0</v>
      </c>
      <c r="Z142" s="119"/>
      <c r="AB142" s="72">
        <f t="shared" si="16"/>
        <v>48822</v>
      </c>
      <c r="AC142" s="21">
        <f t="shared" si="17"/>
        <v>0</v>
      </c>
      <c r="AD142" s="21">
        <f t="shared" si="10"/>
        <v>0</v>
      </c>
      <c r="AE142" s="21">
        <f t="shared" si="10"/>
        <v>0</v>
      </c>
    </row>
    <row r="143" spans="1:31">
      <c r="A143" s="1">
        <f t="shared" si="11"/>
        <v>48852</v>
      </c>
      <c r="B143" s="51">
        <f>'OC A CONTRATAR US$'!B143*'OC A CONTRATAR'!$E143</f>
        <v>0</v>
      </c>
      <c r="C143" s="51">
        <f>'OC A CONTRATAR US$'!C143*'OC A CONTRATAR'!$E143</f>
        <v>0</v>
      </c>
      <c r="D143" s="51">
        <f>'OC A CONTRATAR US$'!D143*'OC A CONTRATAR'!$E143</f>
        <v>0</v>
      </c>
      <c r="E143" s="119">
        <f>IF($E$2=0,Encargos!C148,$E$2)</f>
        <v>6.1923000000000004</v>
      </c>
      <c r="F143" s="1">
        <f t="shared" si="12"/>
        <v>48852</v>
      </c>
      <c r="G143" s="51">
        <f>'OC A CONTRATAR US$'!G143*'OC A CONTRATAR'!$J143</f>
        <v>0</v>
      </c>
      <c r="H143" s="51">
        <f>'OC A CONTRATAR US$'!H143*'OC A CONTRATAR'!$J143</f>
        <v>0</v>
      </c>
      <c r="I143" s="51">
        <f>'OC A CONTRATAR US$'!I143*'OC A CONTRATAR'!$J143</f>
        <v>0</v>
      </c>
      <c r="J143" s="119">
        <f>IF($J$2=0,Encargos!C148,$J$2)</f>
        <v>4.8413000000000004</v>
      </c>
      <c r="K143" s="1">
        <f t="shared" si="13"/>
        <v>48852</v>
      </c>
      <c r="L143" s="51">
        <f>'OC A CONTRATAR US$'!L143*'OC A CONTRATAR'!$O143</f>
        <v>0</v>
      </c>
      <c r="M143" s="51">
        <f>'OC A CONTRATAR US$'!M143*'OC A CONTRATAR'!$O143</f>
        <v>0</v>
      </c>
      <c r="N143" s="51">
        <f>'OC A CONTRATAR US$'!N143*'OC A CONTRATAR'!$O143</f>
        <v>0</v>
      </c>
      <c r="O143" s="119">
        <f>IF($O$2=0,Encargos!C148,$O$2)</f>
        <v>4.8413000000000004</v>
      </c>
      <c r="P143" s="1">
        <f t="shared" si="14"/>
        <v>48852</v>
      </c>
      <c r="Q143" s="51"/>
      <c r="R143" s="51"/>
      <c r="S143" s="51"/>
      <c r="T143" s="119">
        <f>IF($T$2=0,Encargos!M148,$T$2)</f>
        <v>0</v>
      </c>
      <c r="V143" s="1">
        <f t="shared" si="15"/>
        <v>48852</v>
      </c>
      <c r="W143" s="51">
        <v>0</v>
      </c>
      <c r="X143" s="51">
        <v>0</v>
      </c>
      <c r="Y143" s="51">
        <f t="shared" si="18"/>
        <v>0</v>
      </c>
      <c r="Z143" s="119"/>
      <c r="AB143" s="72">
        <f t="shared" si="16"/>
        <v>48852</v>
      </c>
      <c r="AC143" s="21">
        <f t="shared" si="17"/>
        <v>0</v>
      </c>
      <c r="AD143" s="21">
        <f t="shared" ref="AD143:AE162" si="19">SUMIF($A$2:$Z$2,AD$2,$A143:$Z143)</f>
        <v>0</v>
      </c>
      <c r="AE143" s="21">
        <f t="shared" si="19"/>
        <v>0</v>
      </c>
    </row>
    <row r="144" spans="1:31">
      <c r="A144" s="1">
        <f t="shared" si="11"/>
        <v>48883</v>
      </c>
      <c r="B144" s="51">
        <f>'OC A CONTRATAR US$'!B144*'OC A CONTRATAR'!$E144</f>
        <v>0</v>
      </c>
      <c r="C144" s="51">
        <f>'OC A CONTRATAR US$'!C144*'OC A CONTRATAR'!$E144</f>
        <v>0</v>
      </c>
      <c r="D144" s="51">
        <f>'OC A CONTRATAR US$'!D144*'OC A CONTRATAR'!$E144</f>
        <v>0</v>
      </c>
      <c r="E144" s="119">
        <f>IF($E$2=0,Encargos!C149,$E$2)</f>
        <v>6.1923000000000004</v>
      </c>
      <c r="F144" s="1">
        <f t="shared" si="12"/>
        <v>48883</v>
      </c>
      <c r="G144" s="51">
        <f>'OC A CONTRATAR US$'!G144*'OC A CONTRATAR'!$J144</f>
        <v>0</v>
      </c>
      <c r="H144" s="51">
        <f>'OC A CONTRATAR US$'!H144*'OC A CONTRATAR'!$J144</f>
        <v>0</v>
      </c>
      <c r="I144" s="51">
        <f>'OC A CONTRATAR US$'!I144*'OC A CONTRATAR'!$J144</f>
        <v>0</v>
      </c>
      <c r="J144" s="119">
        <f>IF($J$2=0,Encargos!C149,$J$2)</f>
        <v>4.8413000000000004</v>
      </c>
      <c r="K144" s="1">
        <f t="shared" si="13"/>
        <v>48883</v>
      </c>
      <c r="L144" s="51">
        <f>'OC A CONTRATAR US$'!L144*'OC A CONTRATAR'!$O144</f>
        <v>0</v>
      </c>
      <c r="M144" s="51">
        <f>'OC A CONTRATAR US$'!M144*'OC A CONTRATAR'!$O144</f>
        <v>0</v>
      </c>
      <c r="N144" s="51">
        <f>'OC A CONTRATAR US$'!N144*'OC A CONTRATAR'!$O144</f>
        <v>0</v>
      </c>
      <c r="O144" s="119">
        <f>IF($O$2=0,Encargos!C149,$O$2)</f>
        <v>4.8413000000000004</v>
      </c>
      <c r="P144" s="1">
        <f t="shared" si="14"/>
        <v>48883</v>
      </c>
      <c r="Q144" s="51"/>
      <c r="R144" s="51"/>
      <c r="S144" s="51"/>
      <c r="T144" s="119">
        <f>IF($T$2=0,Encargos!M149,$T$2)</f>
        <v>0</v>
      </c>
      <c r="V144" s="1">
        <f t="shared" si="15"/>
        <v>48883</v>
      </c>
      <c r="W144" s="51">
        <v>0</v>
      </c>
      <c r="X144" s="51">
        <v>0</v>
      </c>
      <c r="Y144" s="51">
        <f t="shared" si="18"/>
        <v>0</v>
      </c>
      <c r="Z144" s="119"/>
      <c r="AB144" s="72">
        <f t="shared" si="16"/>
        <v>48883</v>
      </c>
      <c r="AC144" s="21">
        <f t="shared" si="17"/>
        <v>0</v>
      </c>
      <c r="AD144" s="21">
        <f t="shared" si="19"/>
        <v>0</v>
      </c>
      <c r="AE144" s="21">
        <f t="shared" si="19"/>
        <v>0</v>
      </c>
    </row>
    <row r="145" spans="1:31">
      <c r="A145" s="1">
        <f t="shared" si="11"/>
        <v>48913</v>
      </c>
      <c r="B145" s="51">
        <f>'OC A CONTRATAR US$'!B145*'OC A CONTRATAR'!$E145</f>
        <v>0</v>
      </c>
      <c r="C145" s="51">
        <f>'OC A CONTRATAR US$'!C145*'OC A CONTRATAR'!$E145</f>
        <v>0</v>
      </c>
      <c r="D145" s="51">
        <f>'OC A CONTRATAR US$'!D145*'OC A CONTRATAR'!$E145</f>
        <v>0</v>
      </c>
      <c r="E145" s="119">
        <f>IF($E$2=0,Encargos!C150,$E$2)</f>
        <v>6.1923000000000004</v>
      </c>
      <c r="F145" s="1">
        <f t="shared" si="12"/>
        <v>48913</v>
      </c>
      <c r="G145" s="51">
        <f>'OC A CONTRATAR US$'!G145*'OC A CONTRATAR'!$J145</f>
        <v>0</v>
      </c>
      <c r="H145" s="51">
        <f>'OC A CONTRATAR US$'!H145*'OC A CONTRATAR'!$J145</f>
        <v>0</v>
      </c>
      <c r="I145" s="51">
        <f>'OC A CONTRATAR US$'!I145*'OC A CONTRATAR'!$J145</f>
        <v>0</v>
      </c>
      <c r="J145" s="119">
        <f>IF($J$2=0,Encargos!C150,$J$2)</f>
        <v>4.8413000000000004</v>
      </c>
      <c r="K145" s="1">
        <f t="shared" si="13"/>
        <v>48913</v>
      </c>
      <c r="L145" s="51">
        <f>'OC A CONTRATAR US$'!L145*'OC A CONTRATAR'!$O145</f>
        <v>0</v>
      </c>
      <c r="M145" s="51">
        <f>'OC A CONTRATAR US$'!M145*'OC A CONTRATAR'!$O145</f>
        <v>0</v>
      </c>
      <c r="N145" s="51">
        <f>'OC A CONTRATAR US$'!N145*'OC A CONTRATAR'!$O145</f>
        <v>0</v>
      </c>
      <c r="O145" s="119">
        <f>IF($O$2=0,Encargos!C150,$O$2)</f>
        <v>4.8413000000000004</v>
      </c>
      <c r="P145" s="1">
        <f t="shared" si="14"/>
        <v>48913</v>
      </c>
      <c r="Q145" s="51"/>
      <c r="R145" s="51"/>
      <c r="S145" s="51"/>
      <c r="T145" s="119">
        <f>IF($T$2=0,Encargos!M150,$T$2)</f>
        <v>0</v>
      </c>
      <c r="V145" s="1">
        <f t="shared" si="15"/>
        <v>48913</v>
      </c>
      <c r="W145" s="51">
        <v>0</v>
      </c>
      <c r="X145" s="51">
        <v>0</v>
      </c>
      <c r="Y145" s="51">
        <f t="shared" si="18"/>
        <v>0</v>
      </c>
      <c r="Z145" s="119"/>
      <c r="AB145" s="72">
        <f t="shared" si="16"/>
        <v>48913</v>
      </c>
      <c r="AC145" s="21">
        <f t="shared" si="17"/>
        <v>0</v>
      </c>
      <c r="AD145" s="21">
        <f t="shared" si="19"/>
        <v>0</v>
      </c>
      <c r="AE145" s="21">
        <f t="shared" si="19"/>
        <v>0</v>
      </c>
    </row>
    <row r="146" spans="1:31">
      <c r="A146" s="1">
        <f t="shared" si="11"/>
        <v>48944</v>
      </c>
      <c r="B146" s="51">
        <f>'OC A CONTRATAR US$'!B146*'OC A CONTRATAR'!$E146</f>
        <v>18576900</v>
      </c>
      <c r="C146" s="51">
        <f>'OC A CONTRATAR US$'!C146*'OC A CONTRATAR'!$E146</f>
        <v>12805264.104109442</v>
      </c>
      <c r="D146" s="51">
        <f>'OC A CONTRATAR US$'!D146*'OC A CONTRATAR'!$E146</f>
        <v>31382164.104109444</v>
      </c>
      <c r="E146" s="119">
        <f>IF($E$2=0,Encargos!C151,$E$2)</f>
        <v>6.1923000000000004</v>
      </c>
      <c r="F146" s="1">
        <f t="shared" si="12"/>
        <v>48944</v>
      </c>
      <c r="G146" s="51">
        <f>'OC A CONTRATAR US$'!G146*'OC A CONTRATAR'!$J146</f>
        <v>5240075.4375927923</v>
      </c>
      <c r="H146" s="51">
        <f>'OC A CONTRATAR US$'!H146*'OC A CONTRATAR'!$J146</f>
        <v>4194629.8490684526</v>
      </c>
      <c r="I146" s="51">
        <f>'OC A CONTRATAR US$'!I146*'OC A CONTRATAR'!$J146</f>
        <v>9434705.2866612449</v>
      </c>
      <c r="J146" s="119">
        <f>IF($J$2=0,Encargos!C151,$J$2)</f>
        <v>4.8413000000000004</v>
      </c>
      <c r="K146" s="1">
        <f t="shared" si="13"/>
        <v>48944</v>
      </c>
      <c r="L146" s="51">
        <f>'OC A CONTRATAR US$'!L146*'OC A CONTRATAR'!$O146</f>
        <v>27204607.101715628</v>
      </c>
      <c r="M146" s="51">
        <f>'OC A CONTRATAR US$'!M146*'OC A CONTRATAR'!$O146</f>
        <v>35770354.33922442</v>
      </c>
      <c r="N146" s="51">
        <f>'OC A CONTRATAR US$'!N146*'OC A CONTRATAR'!$O146</f>
        <v>62974961.440940045</v>
      </c>
      <c r="O146" s="119">
        <f>IF($O$2=0,Encargos!C151,$O$2)</f>
        <v>4.8413000000000004</v>
      </c>
      <c r="P146" s="1">
        <f t="shared" si="14"/>
        <v>48944</v>
      </c>
      <c r="Q146" s="51"/>
      <c r="R146" s="51"/>
      <c r="S146" s="51"/>
      <c r="T146" s="119">
        <f>IF($T$2=0,Encargos!M151,$T$2)</f>
        <v>0</v>
      </c>
      <c r="V146" s="1">
        <f t="shared" si="15"/>
        <v>48944</v>
      </c>
      <c r="W146" s="51">
        <v>173000000</v>
      </c>
      <c r="X146" s="51">
        <v>17052773.023425996</v>
      </c>
      <c r="Y146" s="51">
        <f t="shared" si="18"/>
        <v>190052773.023426</v>
      </c>
      <c r="Z146" s="119"/>
      <c r="AB146" s="72">
        <f t="shared" si="16"/>
        <v>48944</v>
      </c>
      <c r="AC146" s="21">
        <f t="shared" si="17"/>
        <v>0</v>
      </c>
      <c r="AD146" s="21">
        <f t="shared" si="19"/>
        <v>69823021.315828308</v>
      </c>
      <c r="AE146" s="21">
        <f t="shared" si="19"/>
        <v>293844603.85513675</v>
      </c>
    </row>
    <row r="147" spans="1:31">
      <c r="A147" s="1">
        <f t="shared" si="11"/>
        <v>48975</v>
      </c>
      <c r="B147" s="51">
        <f>'OC A CONTRATAR US$'!B147*'OC A CONTRATAR'!$E147</f>
        <v>0</v>
      </c>
      <c r="C147" s="51">
        <f>'OC A CONTRATAR US$'!C147*'OC A CONTRATAR'!$E147</f>
        <v>0</v>
      </c>
      <c r="D147" s="51">
        <f>'OC A CONTRATAR US$'!D147*'OC A CONTRATAR'!$E147</f>
        <v>0</v>
      </c>
      <c r="E147" s="119">
        <f>IF($E$2=0,Encargos!C152,$E$2)</f>
        <v>6.1923000000000004</v>
      </c>
      <c r="F147" s="1">
        <f t="shared" si="12"/>
        <v>48975</v>
      </c>
      <c r="G147" s="51">
        <f>'OC A CONTRATAR US$'!G147*'OC A CONTRATAR'!$J147</f>
        <v>0</v>
      </c>
      <c r="H147" s="51">
        <f>'OC A CONTRATAR US$'!H147*'OC A CONTRATAR'!$J147</f>
        <v>0</v>
      </c>
      <c r="I147" s="51">
        <f>'OC A CONTRATAR US$'!I147*'OC A CONTRATAR'!$J147</f>
        <v>0</v>
      </c>
      <c r="J147" s="119">
        <f>IF($J$2=0,Encargos!C152,$J$2)</f>
        <v>4.8413000000000004</v>
      </c>
      <c r="K147" s="1">
        <f t="shared" si="13"/>
        <v>48975</v>
      </c>
      <c r="L147" s="51">
        <f>'OC A CONTRATAR US$'!L147*'OC A CONTRATAR'!$O147</f>
        <v>0</v>
      </c>
      <c r="M147" s="51">
        <f>'OC A CONTRATAR US$'!M147*'OC A CONTRATAR'!$O147</f>
        <v>0</v>
      </c>
      <c r="N147" s="51">
        <f>'OC A CONTRATAR US$'!N147*'OC A CONTRATAR'!$O147</f>
        <v>0</v>
      </c>
      <c r="O147" s="119">
        <f>IF($O$2=0,Encargos!C152,$O$2)</f>
        <v>4.8413000000000004</v>
      </c>
      <c r="P147" s="1">
        <f t="shared" si="14"/>
        <v>48975</v>
      </c>
      <c r="Q147" s="51"/>
      <c r="R147" s="51"/>
      <c r="S147" s="51"/>
      <c r="T147" s="119">
        <f>IF($T$2=0,Encargos!M152,$T$2)</f>
        <v>0</v>
      </c>
      <c r="V147" s="1">
        <f t="shared" si="15"/>
        <v>48975</v>
      </c>
      <c r="W147" s="51">
        <v>0</v>
      </c>
      <c r="X147" s="51">
        <v>0</v>
      </c>
      <c r="Y147" s="51">
        <f t="shared" si="18"/>
        <v>0</v>
      </c>
      <c r="Z147" s="119"/>
      <c r="AB147" s="72">
        <f t="shared" si="16"/>
        <v>48975</v>
      </c>
      <c r="AC147" s="21">
        <f t="shared" si="17"/>
        <v>224021582.53930843</v>
      </c>
      <c r="AD147" s="21">
        <f t="shared" si="19"/>
        <v>0</v>
      </c>
      <c r="AE147" s="21">
        <f t="shared" si="19"/>
        <v>0</v>
      </c>
    </row>
    <row r="148" spans="1:31">
      <c r="A148" s="1">
        <f t="shared" si="11"/>
        <v>49003</v>
      </c>
      <c r="B148" s="51">
        <f>'OC A CONTRATAR US$'!B148*'OC A CONTRATAR'!$E148</f>
        <v>0</v>
      </c>
      <c r="C148" s="51">
        <f>'OC A CONTRATAR US$'!C148*'OC A CONTRATAR'!$E148</f>
        <v>0</v>
      </c>
      <c r="D148" s="51">
        <f>'OC A CONTRATAR US$'!D148*'OC A CONTRATAR'!$E148</f>
        <v>0</v>
      </c>
      <c r="E148" s="119">
        <f>IF($E$2=0,Encargos!C153,$E$2)</f>
        <v>6.1923000000000004</v>
      </c>
      <c r="F148" s="1">
        <f t="shared" si="12"/>
        <v>49003</v>
      </c>
      <c r="G148" s="51">
        <f>'OC A CONTRATAR US$'!G148*'OC A CONTRATAR'!$J148</f>
        <v>0</v>
      </c>
      <c r="H148" s="51">
        <f>'OC A CONTRATAR US$'!H148*'OC A CONTRATAR'!$J148</f>
        <v>0</v>
      </c>
      <c r="I148" s="51">
        <f>'OC A CONTRATAR US$'!I148*'OC A CONTRATAR'!$J148</f>
        <v>0</v>
      </c>
      <c r="J148" s="119">
        <f>IF($J$2=0,Encargos!C153,$J$2)</f>
        <v>4.8413000000000004</v>
      </c>
      <c r="K148" s="1">
        <f t="shared" si="13"/>
        <v>49003</v>
      </c>
      <c r="L148" s="51">
        <f>'OC A CONTRATAR US$'!L148*'OC A CONTRATAR'!$O148</f>
        <v>0</v>
      </c>
      <c r="M148" s="51">
        <f>'OC A CONTRATAR US$'!M148*'OC A CONTRATAR'!$O148</f>
        <v>0</v>
      </c>
      <c r="N148" s="51">
        <f>'OC A CONTRATAR US$'!N148*'OC A CONTRATAR'!$O148</f>
        <v>0</v>
      </c>
      <c r="O148" s="119">
        <f>IF($O$2=0,Encargos!C153,$O$2)</f>
        <v>4.8413000000000004</v>
      </c>
      <c r="P148" s="1">
        <f t="shared" si="14"/>
        <v>49003</v>
      </c>
      <c r="Q148" s="51"/>
      <c r="R148" s="51"/>
      <c r="S148" s="51"/>
      <c r="T148" s="119">
        <f>IF($T$2=0,Encargos!M153,$T$2)</f>
        <v>0</v>
      </c>
      <c r="V148" s="1">
        <f t="shared" si="15"/>
        <v>49003</v>
      </c>
      <c r="W148" s="51">
        <v>0</v>
      </c>
      <c r="X148" s="51">
        <v>0</v>
      </c>
      <c r="Y148" s="51">
        <f t="shared" si="18"/>
        <v>0</v>
      </c>
      <c r="Z148" s="119"/>
      <c r="AB148" s="72">
        <f t="shared" si="16"/>
        <v>49003</v>
      </c>
      <c r="AC148" s="21">
        <f t="shared" si="17"/>
        <v>0</v>
      </c>
      <c r="AD148" s="21">
        <f t="shared" si="19"/>
        <v>0</v>
      </c>
      <c r="AE148" s="21">
        <f t="shared" si="19"/>
        <v>0</v>
      </c>
    </row>
    <row r="149" spans="1:31">
      <c r="A149" s="1">
        <f t="shared" si="11"/>
        <v>49034</v>
      </c>
      <c r="B149" s="51">
        <f>'OC A CONTRATAR US$'!B149*'OC A CONTRATAR'!$E149</f>
        <v>0</v>
      </c>
      <c r="C149" s="51">
        <f>'OC A CONTRATAR US$'!C149*'OC A CONTRATAR'!$E149</f>
        <v>0</v>
      </c>
      <c r="D149" s="51">
        <f>'OC A CONTRATAR US$'!D149*'OC A CONTRATAR'!$E149</f>
        <v>0</v>
      </c>
      <c r="E149" s="119">
        <f>IF($E$2=0,Encargos!C154,$E$2)</f>
        <v>6.1923000000000004</v>
      </c>
      <c r="F149" s="1">
        <f t="shared" si="12"/>
        <v>49034</v>
      </c>
      <c r="G149" s="51">
        <f>'OC A CONTRATAR US$'!G149*'OC A CONTRATAR'!$J149</f>
        <v>0</v>
      </c>
      <c r="H149" s="51">
        <f>'OC A CONTRATAR US$'!H149*'OC A CONTRATAR'!$J149</f>
        <v>0</v>
      </c>
      <c r="I149" s="51">
        <f>'OC A CONTRATAR US$'!I149*'OC A CONTRATAR'!$J149</f>
        <v>0</v>
      </c>
      <c r="J149" s="119">
        <f>IF($J$2=0,Encargos!C154,$J$2)</f>
        <v>4.8413000000000004</v>
      </c>
      <c r="K149" s="1">
        <f t="shared" si="13"/>
        <v>49034</v>
      </c>
      <c r="L149" s="51">
        <f>'OC A CONTRATAR US$'!L149*'OC A CONTRATAR'!$O149</f>
        <v>0</v>
      </c>
      <c r="M149" s="51">
        <f>'OC A CONTRATAR US$'!M149*'OC A CONTRATAR'!$O149</f>
        <v>0</v>
      </c>
      <c r="N149" s="51">
        <f>'OC A CONTRATAR US$'!N149*'OC A CONTRATAR'!$O149</f>
        <v>0</v>
      </c>
      <c r="O149" s="119">
        <f>IF($O$2=0,Encargos!C154,$O$2)</f>
        <v>4.8413000000000004</v>
      </c>
      <c r="P149" s="1">
        <f t="shared" si="14"/>
        <v>49034</v>
      </c>
      <c r="Q149" s="51"/>
      <c r="R149" s="51"/>
      <c r="S149" s="51"/>
      <c r="T149" s="119">
        <f>IF($T$2=0,Encargos!M154,$T$2)</f>
        <v>0</v>
      </c>
      <c r="V149" s="1">
        <f t="shared" si="15"/>
        <v>49034</v>
      </c>
      <c r="W149" s="51">
        <v>0</v>
      </c>
      <c r="X149" s="51">
        <v>0</v>
      </c>
      <c r="Y149" s="51">
        <f t="shared" si="18"/>
        <v>0</v>
      </c>
      <c r="Z149" s="119"/>
      <c r="AB149" s="72">
        <f t="shared" si="16"/>
        <v>49034</v>
      </c>
      <c r="AC149" s="21">
        <f t="shared" si="17"/>
        <v>0</v>
      </c>
      <c r="AD149" s="21">
        <f t="shared" si="19"/>
        <v>0</v>
      </c>
      <c r="AE149" s="21">
        <f t="shared" si="19"/>
        <v>0</v>
      </c>
    </row>
    <row r="150" spans="1:31">
      <c r="A150" s="1">
        <f t="shared" si="11"/>
        <v>49064</v>
      </c>
      <c r="B150" s="51">
        <f>'OC A CONTRATAR US$'!B150*'OC A CONTRATAR'!$E150</f>
        <v>0</v>
      </c>
      <c r="C150" s="51">
        <f>'OC A CONTRATAR US$'!C150*'OC A CONTRATAR'!$E150</f>
        <v>0</v>
      </c>
      <c r="D150" s="51">
        <f>'OC A CONTRATAR US$'!D150*'OC A CONTRATAR'!$E150</f>
        <v>0</v>
      </c>
      <c r="E150" s="119">
        <f>IF($E$2=0,Encargos!C155,$E$2)</f>
        <v>6.1923000000000004</v>
      </c>
      <c r="F150" s="1">
        <f t="shared" si="12"/>
        <v>49064</v>
      </c>
      <c r="G150" s="51">
        <f>'OC A CONTRATAR US$'!G150*'OC A CONTRATAR'!$J150</f>
        <v>0</v>
      </c>
      <c r="H150" s="51">
        <f>'OC A CONTRATAR US$'!H150*'OC A CONTRATAR'!$J150</f>
        <v>0</v>
      </c>
      <c r="I150" s="51">
        <f>'OC A CONTRATAR US$'!I150*'OC A CONTRATAR'!$J150</f>
        <v>0</v>
      </c>
      <c r="J150" s="119">
        <f>IF($J$2=0,Encargos!C155,$J$2)</f>
        <v>4.8413000000000004</v>
      </c>
      <c r="K150" s="1">
        <f t="shared" si="13"/>
        <v>49064</v>
      </c>
      <c r="L150" s="51">
        <f>'OC A CONTRATAR US$'!L150*'OC A CONTRATAR'!$O150</f>
        <v>0</v>
      </c>
      <c r="M150" s="51">
        <f>'OC A CONTRATAR US$'!M150*'OC A CONTRATAR'!$O150</f>
        <v>0</v>
      </c>
      <c r="N150" s="51">
        <f>'OC A CONTRATAR US$'!N150*'OC A CONTRATAR'!$O150</f>
        <v>0</v>
      </c>
      <c r="O150" s="119">
        <f>IF($O$2=0,Encargos!C155,$O$2)</f>
        <v>4.8413000000000004</v>
      </c>
      <c r="P150" s="1">
        <f t="shared" si="14"/>
        <v>49064</v>
      </c>
      <c r="Q150" s="51"/>
      <c r="R150" s="51"/>
      <c r="S150" s="51"/>
      <c r="T150" s="119">
        <f>IF($T$2=0,Encargos!M155,$T$2)</f>
        <v>0</v>
      </c>
      <c r="V150" s="1">
        <f t="shared" si="15"/>
        <v>49064</v>
      </c>
      <c r="W150" s="51">
        <v>0</v>
      </c>
      <c r="X150" s="51">
        <v>0</v>
      </c>
      <c r="Y150" s="51">
        <f t="shared" si="18"/>
        <v>0</v>
      </c>
      <c r="Z150" s="119"/>
      <c r="AB150" s="72">
        <f t="shared" si="16"/>
        <v>49064</v>
      </c>
      <c r="AC150" s="21">
        <f t="shared" si="17"/>
        <v>0</v>
      </c>
      <c r="AD150" s="21">
        <f t="shared" si="19"/>
        <v>0</v>
      </c>
      <c r="AE150" s="21">
        <f t="shared" si="19"/>
        <v>0</v>
      </c>
    </row>
    <row r="151" spans="1:31">
      <c r="A151" s="1">
        <f t="shared" si="11"/>
        <v>49095</v>
      </c>
      <c r="B151" s="51">
        <f>'OC A CONTRATAR US$'!B151*'OC A CONTRATAR'!$E151</f>
        <v>0</v>
      </c>
      <c r="C151" s="51">
        <f>'OC A CONTRATAR US$'!C151*'OC A CONTRATAR'!$E151</f>
        <v>0</v>
      </c>
      <c r="D151" s="51">
        <f>'OC A CONTRATAR US$'!D151*'OC A CONTRATAR'!$E151</f>
        <v>0</v>
      </c>
      <c r="E151" s="119">
        <f>IF($E$2=0,Encargos!C156,$E$2)</f>
        <v>6.1923000000000004</v>
      </c>
      <c r="F151" s="1">
        <f t="shared" si="12"/>
        <v>49095</v>
      </c>
      <c r="G151" s="51">
        <f>'OC A CONTRATAR US$'!G151*'OC A CONTRATAR'!$J151</f>
        <v>0</v>
      </c>
      <c r="H151" s="51">
        <f>'OC A CONTRATAR US$'!H151*'OC A CONTRATAR'!$J151</f>
        <v>0</v>
      </c>
      <c r="I151" s="51">
        <f>'OC A CONTRATAR US$'!I151*'OC A CONTRATAR'!$J151</f>
        <v>0</v>
      </c>
      <c r="J151" s="119">
        <f>IF($J$2=0,Encargos!C156,$J$2)</f>
        <v>4.8413000000000004</v>
      </c>
      <c r="K151" s="1">
        <f t="shared" si="13"/>
        <v>49095</v>
      </c>
      <c r="L151" s="51">
        <f>'OC A CONTRATAR US$'!L151*'OC A CONTRATAR'!$O151</f>
        <v>0</v>
      </c>
      <c r="M151" s="51">
        <f>'OC A CONTRATAR US$'!M151*'OC A CONTRATAR'!$O151</f>
        <v>0</v>
      </c>
      <c r="N151" s="51">
        <f>'OC A CONTRATAR US$'!N151*'OC A CONTRATAR'!$O151</f>
        <v>0</v>
      </c>
      <c r="O151" s="119">
        <f>IF($O$2=0,Encargos!C156,$O$2)</f>
        <v>4.8413000000000004</v>
      </c>
      <c r="P151" s="1">
        <f t="shared" si="14"/>
        <v>49095</v>
      </c>
      <c r="Q151" s="51"/>
      <c r="R151" s="51"/>
      <c r="S151" s="51"/>
      <c r="T151" s="119">
        <f>IF($T$2=0,Encargos!M156,$T$2)</f>
        <v>0</v>
      </c>
      <c r="V151" s="1">
        <f t="shared" si="15"/>
        <v>49095</v>
      </c>
      <c r="W151" s="51">
        <v>0</v>
      </c>
      <c r="X151" s="51">
        <v>0</v>
      </c>
      <c r="Y151" s="51">
        <f t="shared" si="18"/>
        <v>0</v>
      </c>
      <c r="Z151" s="119"/>
      <c r="AB151" s="72">
        <f t="shared" si="16"/>
        <v>49095</v>
      </c>
      <c r="AC151" s="21">
        <f t="shared" si="17"/>
        <v>0</v>
      </c>
      <c r="AD151" s="21">
        <f t="shared" si="19"/>
        <v>0</v>
      </c>
      <c r="AE151" s="21">
        <f t="shared" si="19"/>
        <v>0</v>
      </c>
    </row>
    <row r="152" spans="1:31">
      <c r="A152" s="1">
        <f t="shared" si="11"/>
        <v>49125</v>
      </c>
      <c r="B152" s="51">
        <f>'OC A CONTRATAR US$'!B152*'OC A CONTRATAR'!$E152</f>
        <v>18576900</v>
      </c>
      <c r="C152" s="51">
        <f>'OC A CONTRATAR US$'!C152*'OC A CONTRATAR'!$E152</f>
        <v>12362432.457551934</v>
      </c>
      <c r="D152" s="51">
        <f>'OC A CONTRATAR US$'!D152*'OC A CONTRATAR'!$E152</f>
        <v>30939332.457551938</v>
      </c>
      <c r="E152" s="119">
        <f>IF($E$2=0,Encargos!C157,$E$2)</f>
        <v>6.1923000000000004</v>
      </c>
      <c r="F152" s="1">
        <f t="shared" si="12"/>
        <v>49125</v>
      </c>
      <c r="G152" s="51">
        <f>'OC A CONTRATAR US$'!G152*'OC A CONTRATAR'!$J152</f>
        <v>5240075.4375927923</v>
      </c>
      <c r="H152" s="51">
        <f>'OC A CONTRATAR US$'!H152*'OC A CONTRATAR'!$J152</f>
        <v>4068319.1731668701</v>
      </c>
      <c r="I152" s="51">
        <f>'OC A CONTRATAR US$'!I152*'OC A CONTRATAR'!$J152</f>
        <v>9308394.6107596625</v>
      </c>
      <c r="J152" s="119">
        <f>IF($J$2=0,Encargos!C157,$J$2)</f>
        <v>4.8413000000000004</v>
      </c>
      <c r="K152" s="1">
        <f t="shared" si="13"/>
        <v>49125</v>
      </c>
      <c r="L152" s="51">
        <f>'OC A CONTRATAR US$'!L152*'OC A CONTRATAR'!$O152</f>
        <v>27204607.101715628</v>
      </c>
      <c r="M152" s="51">
        <f>'OC A CONTRATAR US$'!M152*'OC A CONTRATAR'!$O152</f>
        <v>34985253.907188714</v>
      </c>
      <c r="N152" s="51">
        <f>'OC A CONTRATAR US$'!N152*'OC A CONTRATAR'!$O152</f>
        <v>62189861.008904345</v>
      </c>
      <c r="O152" s="119">
        <f>IF($O$2=0,Encargos!C157,$O$2)</f>
        <v>4.8413000000000004</v>
      </c>
      <c r="P152" s="1">
        <f t="shared" si="14"/>
        <v>49125</v>
      </c>
      <c r="Q152" s="51"/>
      <c r="R152" s="51"/>
      <c r="S152" s="51"/>
      <c r="T152" s="119">
        <f>IF($T$2=0,Encargos!M157,$T$2)</f>
        <v>0</v>
      </c>
      <c r="V152" s="1">
        <f t="shared" si="15"/>
        <v>49125</v>
      </c>
      <c r="W152" s="51">
        <v>173000000</v>
      </c>
      <c r="X152" s="51">
        <v>8387818.3031849861</v>
      </c>
      <c r="Y152" s="51">
        <f t="shared" si="18"/>
        <v>181387818.30318499</v>
      </c>
      <c r="Z152" s="119"/>
      <c r="AB152" s="72">
        <f t="shared" si="16"/>
        <v>49125</v>
      </c>
      <c r="AC152" s="21">
        <f t="shared" si="17"/>
        <v>0</v>
      </c>
      <c r="AD152" s="21">
        <f t="shared" si="19"/>
        <v>59803823.841092505</v>
      </c>
      <c r="AE152" s="21">
        <f t="shared" si="19"/>
        <v>283825406.3804009</v>
      </c>
    </row>
    <row r="153" spans="1:31">
      <c r="A153" s="1">
        <f t="shared" si="11"/>
        <v>49156</v>
      </c>
      <c r="B153" s="51">
        <f>'OC A CONTRATAR US$'!B153*'OC A CONTRATAR'!$E153</f>
        <v>0</v>
      </c>
      <c r="C153" s="51">
        <f>'OC A CONTRATAR US$'!C153*'OC A CONTRATAR'!$E153</f>
        <v>0</v>
      </c>
      <c r="D153" s="51">
        <f>'OC A CONTRATAR US$'!D153*'OC A CONTRATAR'!$E153</f>
        <v>0</v>
      </c>
      <c r="E153" s="119">
        <f>IF($E$2=0,Encargos!C158,$E$2)</f>
        <v>6.1923000000000004</v>
      </c>
      <c r="F153" s="1">
        <f t="shared" si="12"/>
        <v>49156</v>
      </c>
      <c r="G153" s="51">
        <f>'OC A CONTRATAR US$'!G153*'OC A CONTRATAR'!$J153</f>
        <v>0</v>
      </c>
      <c r="H153" s="51">
        <f>'OC A CONTRATAR US$'!H153*'OC A CONTRATAR'!$J153</f>
        <v>0</v>
      </c>
      <c r="I153" s="51">
        <f>'OC A CONTRATAR US$'!I153*'OC A CONTRATAR'!$J153</f>
        <v>0</v>
      </c>
      <c r="J153" s="119">
        <f>IF($J$2=0,Encargos!C158,$J$2)</f>
        <v>4.8413000000000004</v>
      </c>
      <c r="K153" s="1">
        <f t="shared" si="13"/>
        <v>49156</v>
      </c>
      <c r="L153" s="51">
        <f>'OC A CONTRATAR US$'!L153*'OC A CONTRATAR'!$O153</f>
        <v>0</v>
      </c>
      <c r="M153" s="51">
        <f>'OC A CONTRATAR US$'!M153*'OC A CONTRATAR'!$O153</f>
        <v>0</v>
      </c>
      <c r="N153" s="51">
        <f>'OC A CONTRATAR US$'!N153*'OC A CONTRATAR'!$O153</f>
        <v>0</v>
      </c>
      <c r="O153" s="119">
        <f>IF($O$2=0,Encargos!C158,$O$2)</f>
        <v>4.8413000000000004</v>
      </c>
      <c r="P153" s="1">
        <f t="shared" si="14"/>
        <v>49156</v>
      </c>
      <c r="Q153" s="51"/>
      <c r="R153" s="51"/>
      <c r="S153" s="51"/>
      <c r="T153" s="119">
        <f>IF($T$2=0,Encargos!M158,$T$2)</f>
        <v>0</v>
      </c>
      <c r="V153" s="1">
        <f t="shared" si="15"/>
        <v>49156</v>
      </c>
      <c r="W153" s="51">
        <v>0</v>
      </c>
      <c r="X153" s="51">
        <v>0</v>
      </c>
      <c r="Y153" s="51">
        <f t="shared" si="18"/>
        <v>0</v>
      </c>
      <c r="Z153" s="119"/>
      <c r="AB153" s="72">
        <f t="shared" si="16"/>
        <v>49156</v>
      </c>
      <c r="AC153" s="21">
        <f t="shared" si="17"/>
        <v>224021582.53930843</v>
      </c>
      <c r="AD153" s="21">
        <f t="shared" si="19"/>
        <v>0</v>
      </c>
      <c r="AE153" s="21">
        <f t="shared" si="19"/>
        <v>0</v>
      </c>
    </row>
    <row r="154" spans="1:31">
      <c r="A154" s="1">
        <f t="shared" si="11"/>
        <v>49187</v>
      </c>
      <c r="B154" s="51">
        <f>'OC A CONTRATAR US$'!B154*'OC A CONTRATAR'!$E154</f>
        <v>0</v>
      </c>
      <c r="C154" s="51">
        <f>'OC A CONTRATAR US$'!C154*'OC A CONTRATAR'!$E154</f>
        <v>0</v>
      </c>
      <c r="D154" s="51">
        <f>'OC A CONTRATAR US$'!D154*'OC A CONTRATAR'!$E154</f>
        <v>0</v>
      </c>
      <c r="E154" s="119">
        <f>IF($E$2=0,Encargos!C159,$E$2)</f>
        <v>6.1923000000000004</v>
      </c>
      <c r="F154" s="1">
        <f t="shared" si="12"/>
        <v>49187</v>
      </c>
      <c r="G154" s="51">
        <f>'OC A CONTRATAR US$'!G154*'OC A CONTRATAR'!$J154</f>
        <v>0</v>
      </c>
      <c r="H154" s="51">
        <f>'OC A CONTRATAR US$'!H154*'OC A CONTRATAR'!$J154</f>
        <v>0</v>
      </c>
      <c r="I154" s="51">
        <f>'OC A CONTRATAR US$'!I154*'OC A CONTRATAR'!$J154</f>
        <v>0</v>
      </c>
      <c r="J154" s="119">
        <f>IF($J$2=0,Encargos!C159,$J$2)</f>
        <v>4.8413000000000004</v>
      </c>
      <c r="K154" s="1">
        <f t="shared" si="13"/>
        <v>49187</v>
      </c>
      <c r="L154" s="51">
        <f>'OC A CONTRATAR US$'!L154*'OC A CONTRATAR'!$O154</f>
        <v>0</v>
      </c>
      <c r="M154" s="51">
        <f>'OC A CONTRATAR US$'!M154*'OC A CONTRATAR'!$O154</f>
        <v>0</v>
      </c>
      <c r="N154" s="51">
        <f>'OC A CONTRATAR US$'!N154*'OC A CONTRATAR'!$O154</f>
        <v>0</v>
      </c>
      <c r="O154" s="119">
        <f>IF($O$2=0,Encargos!C159,$O$2)</f>
        <v>4.8413000000000004</v>
      </c>
      <c r="P154" s="1">
        <f t="shared" si="14"/>
        <v>49187</v>
      </c>
      <c r="Q154" s="51"/>
      <c r="R154" s="51"/>
      <c r="S154" s="51"/>
      <c r="T154" s="119">
        <f>IF($T$2=0,Encargos!M159,$T$2)</f>
        <v>0</v>
      </c>
      <c r="V154" s="1">
        <f t="shared" si="15"/>
        <v>49187</v>
      </c>
      <c r="W154" s="51">
        <v>0</v>
      </c>
      <c r="X154" s="51">
        <v>0</v>
      </c>
      <c r="Y154" s="51">
        <f t="shared" si="18"/>
        <v>0</v>
      </c>
      <c r="Z154" s="119"/>
      <c r="AB154" s="72">
        <f t="shared" si="16"/>
        <v>49187</v>
      </c>
      <c r="AC154" s="21">
        <f t="shared" si="17"/>
        <v>0</v>
      </c>
      <c r="AD154" s="21">
        <f t="shared" si="19"/>
        <v>0</v>
      </c>
      <c r="AE154" s="21">
        <f t="shared" si="19"/>
        <v>0</v>
      </c>
    </row>
    <row r="155" spans="1:31">
      <c r="A155" s="1">
        <f t="shared" si="11"/>
        <v>49217</v>
      </c>
      <c r="B155" s="51">
        <f>'OC A CONTRATAR US$'!B155*'OC A CONTRATAR'!$E155</f>
        <v>0</v>
      </c>
      <c r="C155" s="51">
        <f>'OC A CONTRATAR US$'!C155*'OC A CONTRATAR'!$E155</f>
        <v>0</v>
      </c>
      <c r="D155" s="51">
        <f>'OC A CONTRATAR US$'!D155*'OC A CONTRATAR'!$E155</f>
        <v>0</v>
      </c>
      <c r="E155" s="119">
        <f>IF($E$2=0,Encargos!C160,$E$2)</f>
        <v>6.1923000000000004</v>
      </c>
      <c r="F155" s="1">
        <f t="shared" si="12"/>
        <v>49217</v>
      </c>
      <c r="G155" s="51">
        <f>'OC A CONTRATAR US$'!G155*'OC A CONTRATAR'!$J155</f>
        <v>0</v>
      </c>
      <c r="H155" s="51">
        <f>'OC A CONTRATAR US$'!H155*'OC A CONTRATAR'!$J155</f>
        <v>0</v>
      </c>
      <c r="I155" s="51">
        <f>'OC A CONTRATAR US$'!I155*'OC A CONTRATAR'!$J155</f>
        <v>0</v>
      </c>
      <c r="J155" s="119">
        <f>IF($J$2=0,Encargos!C160,$J$2)</f>
        <v>4.8413000000000004</v>
      </c>
      <c r="K155" s="1">
        <f t="shared" si="13"/>
        <v>49217</v>
      </c>
      <c r="L155" s="51">
        <f>'OC A CONTRATAR US$'!L155*'OC A CONTRATAR'!$O155</f>
        <v>0</v>
      </c>
      <c r="M155" s="51">
        <f>'OC A CONTRATAR US$'!M155*'OC A CONTRATAR'!$O155</f>
        <v>0</v>
      </c>
      <c r="N155" s="51">
        <f>'OC A CONTRATAR US$'!N155*'OC A CONTRATAR'!$O155</f>
        <v>0</v>
      </c>
      <c r="O155" s="119">
        <f>IF($O$2=0,Encargos!C160,$O$2)</f>
        <v>4.8413000000000004</v>
      </c>
      <c r="P155" s="1">
        <f t="shared" si="14"/>
        <v>49217</v>
      </c>
      <c r="Q155" s="51"/>
      <c r="R155" s="51"/>
      <c r="S155" s="51"/>
      <c r="T155" s="119">
        <f>IF($T$2=0,Encargos!M160,$T$2)</f>
        <v>0</v>
      </c>
      <c r="V155" s="1">
        <f t="shared" si="15"/>
        <v>49217</v>
      </c>
      <c r="W155" s="51">
        <v>0</v>
      </c>
      <c r="X155" s="51">
        <v>0</v>
      </c>
      <c r="Y155" s="51">
        <f t="shared" si="18"/>
        <v>0</v>
      </c>
      <c r="Z155" s="119"/>
      <c r="AB155" s="72">
        <f t="shared" si="16"/>
        <v>49217</v>
      </c>
      <c r="AC155" s="21">
        <f t="shared" si="17"/>
        <v>0</v>
      </c>
      <c r="AD155" s="21">
        <f t="shared" si="19"/>
        <v>0</v>
      </c>
      <c r="AE155" s="21">
        <f t="shared" si="19"/>
        <v>0</v>
      </c>
    </row>
    <row r="156" spans="1:31">
      <c r="A156" s="1">
        <f t="shared" si="11"/>
        <v>49248</v>
      </c>
      <c r="B156" s="51">
        <f>'OC A CONTRATAR US$'!B156*'OC A CONTRATAR'!$E156</f>
        <v>0</v>
      </c>
      <c r="C156" s="51">
        <f>'OC A CONTRATAR US$'!C156*'OC A CONTRATAR'!$E156</f>
        <v>0</v>
      </c>
      <c r="D156" s="51">
        <f>'OC A CONTRATAR US$'!D156*'OC A CONTRATAR'!$E156</f>
        <v>0</v>
      </c>
      <c r="E156" s="119">
        <f>IF($E$2=0,Encargos!C161,$E$2)</f>
        <v>6.1923000000000004</v>
      </c>
      <c r="F156" s="1">
        <f t="shared" si="12"/>
        <v>49248</v>
      </c>
      <c r="G156" s="51">
        <f>'OC A CONTRATAR US$'!G156*'OC A CONTRATAR'!$J156</f>
        <v>0</v>
      </c>
      <c r="H156" s="51">
        <f>'OC A CONTRATAR US$'!H156*'OC A CONTRATAR'!$J156</f>
        <v>0</v>
      </c>
      <c r="I156" s="51">
        <f>'OC A CONTRATAR US$'!I156*'OC A CONTRATAR'!$J156</f>
        <v>0</v>
      </c>
      <c r="J156" s="119">
        <f>IF($J$2=0,Encargos!C161,$J$2)</f>
        <v>4.8413000000000004</v>
      </c>
      <c r="K156" s="1">
        <f t="shared" si="13"/>
        <v>49248</v>
      </c>
      <c r="L156" s="51">
        <f>'OC A CONTRATAR US$'!L156*'OC A CONTRATAR'!$O156</f>
        <v>0</v>
      </c>
      <c r="M156" s="51">
        <f>'OC A CONTRATAR US$'!M156*'OC A CONTRATAR'!$O156</f>
        <v>0</v>
      </c>
      <c r="N156" s="51">
        <f>'OC A CONTRATAR US$'!N156*'OC A CONTRATAR'!$O156</f>
        <v>0</v>
      </c>
      <c r="O156" s="119">
        <f>IF($O$2=0,Encargos!C161,$O$2)</f>
        <v>4.8413000000000004</v>
      </c>
      <c r="P156" s="1">
        <f t="shared" si="14"/>
        <v>49248</v>
      </c>
      <c r="Q156" s="51"/>
      <c r="R156" s="51"/>
      <c r="S156" s="51"/>
      <c r="T156" s="119">
        <f>IF($T$2=0,Encargos!M161,$T$2)</f>
        <v>0</v>
      </c>
      <c r="V156" s="1">
        <f t="shared" si="15"/>
        <v>49248</v>
      </c>
      <c r="W156" s="51">
        <v>0</v>
      </c>
      <c r="X156" s="51">
        <v>0</v>
      </c>
      <c r="Y156" s="51">
        <f t="shared" si="18"/>
        <v>0</v>
      </c>
      <c r="Z156" s="119"/>
      <c r="AB156" s="72">
        <f t="shared" si="16"/>
        <v>49248</v>
      </c>
      <c r="AC156" s="21">
        <f t="shared" si="17"/>
        <v>0</v>
      </c>
      <c r="AD156" s="21">
        <f t="shared" si="19"/>
        <v>0</v>
      </c>
      <c r="AE156" s="21">
        <f t="shared" si="19"/>
        <v>0</v>
      </c>
    </row>
    <row r="157" spans="1:31">
      <c r="A157" s="1">
        <f t="shared" si="11"/>
        <v>49278</v>
      </c>
      <c r="B157" s="51">
        <f>'OC A CONTRATAR US$'!B157*'OC A CONTRATAR'!$E157</f>
        <v>0</v>
      </c>
      <c r="C157" s="51">
        <f>'OC A CONTRATAR US$'!C157*'OC A CONTRATAR'!$E157</f>
        <v>0</v>
      </c>
      <c r="D157" s="51">
        <f>'OC A CONTRATAR US$'!D157*'OC A CONTRATAR'!$E157</f>
        <v>0</v>
      </c>
      <c r="E157" s="119">
        <f>IF($E$2=0,Encargos!C162,$E$2)</f>
        <v>6.1923000000000004</v>
      </c>
      <c r="F157" s="1">
        <f t="shared" si="12"/>
        <v>49278</v>
      </c>
      <c r="G157" s="51">
        <f>'OC A CONTRATAR US$'!G157*'OC A CONTRATAR'!$J157</f>
        <v>0</v>
      </c>
      <c r="H157" s="51">
        <f>'OC A CONTRATAR US$'!H157*'OC A CONTRATAR'!$J157</f>
        <v>0</v>
      </c>
      <c r="I157" s="51">
        <f>'OC A CONTRATAR US$'!I157*'OC A CONTRATAR'!$J157</f>
        <v>0</v>
      </c>
      <c r="J157" s="119">
        <f>IF($J$2=0,Encargos!C162,$J$2)</f>
        <v>4.8413000000000004</v>
      </c>
      <c r="K157" s="1">
        <f t="shared" si="13"/>
        <v>49278</v>
      </c>
      <c r="L157" s="51">
        <f>'OC A CONTRATAR US$'!L157*'OC A CONTRATAR'!$O157</f>
        <v>0</v>
      </c>
      <c r="M157" s="51">
        <f>'OC A CONTRATAR US$'!M157*'OC A CONTRATAR'!$O157</f>
        <v>0</v>
      </c>
      <c r="N157" s="51">
        <f>'OC A CONTRATAR US$'!N157*'OC A CONTRATAR'!$O157</f>
        <v>0</v>
      </c>
      <c r="O157" s="119">
        <f>IF($O$2=0,Encargos!C162,$O$2)</f>
        <v>4.8413000000000004</v>
      </c>
      <c r="P157" s="1">
        <f t="shared" si="14"/>
        <v>49278</v>
      </c>
      <c r="Q157" s="51"/>
      <c r="R157" s="51"/>
      <c r="S157" s="51"/>
      <c r="T157" s="119">
        <f>IF($T$2=0,Encargos!M162,$T$2)</f>
        <v>0</v>
      </c>
      <c r="V157" s="1">
        <f t="shared" si="15"/>
        <v>49278</v>
      </c>
      <c r="W157" s="51">
        <v>0</v>
      </c>
      <c r="X157" s="51">
        <v>0</v>
      </c>
      <c r="Y157" s="51">
        <f t="shared" si="18"/>
        <v>0</v>
      </c>
      <c r="Z157" s="119"/>
      <c r="AB157" s="72">
        <f t="shared" si="16"/>
        <v>49278</v>
      </c>
      <c r="AC157" s="21">
        <f t="shared" si="17"/>
        <v>0</v>
      </c>
      <c r="AD157" s="21">
        <f t="shared" si="19"/>
        <v>0</v>
      </c>
      <c r="AE157" s="21">
        <f t="shared" si="19"/>
        <v>0</v>
      </c>
    </row>
    <row r="158" spans="1:31">
      <c r="A158" s="1">
        <f t="shared" si="11"/>
        <v>49309</v>
      </c>
      <c r="B158" s="51">
        <f>'OC A CONTRATAR US$'!B158*'OC A CONTRATAR'!$E158</f>
        <v>18576900</v>
      </c>
      <c r="C158" s="51">
        <f>'OC A CONTRATAR US$'!C158*'OC A CONTRATAR'!$E158</f>
        <v>12049249.337528875</v>
      </c>
      <c r="D158" s="51">
        <f>'OC A CONTRATAR US$'!D158*'OC A CONTRATAR'!$E158</f>
        <v>30626149.337528877</v>
      </c>
      <c r="E158" s="119">
        <f>IF($E$2=0,Encargos!C163,$E$2)</f>
        <v>6.1923000000000004</v>
      </c>
      <c r="F158" s="1">
        <f t="shared" si="12"/>
        <v>49309</v>
      </c>
      <c r="G158" s="51">
        <f>'OC A CONTRATAR US$'!G158*'OC A CONTRATAR'!$J158</f>
        <v>5240075.4375927923</v>
      </c>
      <c r="H158" s="51">
        <f>'OC A CONTRATAR US$'!H158*'OC A CONTRATAR'!$J158</f>
        <v>3984787.8684159787</v>
      </c>
      <c r="I158" s="51">
        <f>'OC A CONTRATAR US$'!I158*'OC A CONTRATAR'!$J158</f>
        <v>9224863.3060087711</v>
      </c>
      <c r="J158" s="119">
        <f>IF($J$2=0,Encargos!C163,$J$2)</f>
        <v>4.8413000000000004</v>
      </c>
      <c r="K158" s="1">
        <f t="shared" si="13"/>
        <v>49309</v>
      </c>
      <c r="L158" s="51">
        <f>'OC A CONTRATAR US$'!L158*'OC A CONTRATAR'!$O158</f>
        <v>27204607.101715628</v>
      </c>
      <c r="M158" s="51">
        <f>'OC A CONTRATAR US$'!M158*'OC A CONTRATAR'!$O158</f>
        <v>34571644.803808115</v>
      </c>
      <c r="N158" s="51">
        <f>'OC A CONTRATAR US$'!N158*'OC A CONTRATAR'!$O158</f>
        <v>61776251.90552374</v>
      </c>
      <c r="O158" s="119">
        <f>IF($O$2=0,Encargos!C163,$O$2)</f>
        <v>4.8413000000000004</v>
      </c>
      <c r="P158" s="1">
        <f t="shared" si="14"/>
        <v>49309</v>
      </c>
      <c r="Q158" s="51"/>
      <c r="R158" s="51"/>
      <c r="S158" s="51"/>
      <c r="T158" s="119">
        <f>IF($T$2=0,Encargos!M163,$T$2)</f>
        <v>0</v>
      </c>
      <c r="V158" s="1">
        <f t="shared" si="15"/>
        <v>49309</v>
      </c>
      <c r="W158" s="51">
        <v>0</v>
      </c>
      <c r="X158" s="51">
        <v>0</v>
      </c>
      <c r="Y158" s="51">
        <f t="shared" si="18"/>
        <v>0</v>
      </c>
      <c r="Z158" s="119"/>
      <c r="AB158" s="72">
        <f t="shared" si="16"/>
        <v>49309</v>
      </c>
      <c r="AC158" s="21">
        <f t="shared" si="17"/>
        <v>0</v>
      </c>
      <c r="AD158" s="21">
        <f t="shared" si="19"/>
        <v>50605682.009752974</v>
      </c>
      <c r="AE158" s="21">
        <f t="shared" si="19"/>
        <v>101627264.54906139</v>
      </c>
    </row>
    <row r="159" spans="1:31">
      <c r="A159" s="1">
        <f t="shared" si="11"/>
        <v>49340</v>
      </c>
      <c r="B159" s="51">
        <f>'OC A CONTRATAR US$'!B159*'OC A CONTRATAR'!$E159</f>
        <v>0</v>
      </c>
      <c r="C159" s="51">
        <f>'OC A CONTRATAR US$'!C159*'OC A CONTRATAR'!$E159</f>
        <v>0</v>
      </c>
      <c r="D159" s="51">
        <f>'OC A CONTRATAR US$'!D159*'OC A CONTRATAR'!$E159</f>
        <v>0</v>
      </c>
      <c r="E159" s="119">
        <f>IF($E$2=0,Encargos!C164,$E$2)</f>
        <v>6.1923000000000004</v>
      </c>
      <c r="F159" s="1">
        <f t="shared" si="12"/>
        <v>49340</v>
      </c>
      <c r="G159" s="51">
        <f>'OC A CONTRATAR US$'!G159*'OC A CONTRATAR'!$J159</f>
        <v>0</v>
      </c>
      <c r="H159" s="51">
        <f>'OC A CONTRATAR US$'!H159*'OC A CONTRATAR'!$J159</f>
        <v>0</v>
      </c>
      <c r="I159" s="51">
        <f>'OC A CONTRATAR US$'!I159*'OC A CONTRATAR'!$J159</f>
        <v>0</v>
      </c>
      <c r="J159" s="119">
        <f>IF($J$2=0,Encargos!C164,$J$2)</f>
        <v>4.8413000000000004</v>
      </c>
      <c r="K159" s="1">
        <f t="shared" si="13"/>
        <v>49340</v>
      </c>
      <c r="L159" s="51">
        <f>'OC A CONTRATAR US$'!L159*'OC A CONTRATAR'!$O159</f>
        <v>0</v>
      </c>
      <c r="M159" s="51">
        <f>'OC A CONTRATAR US$'!M159*'OC A CONTRATAR'!$O159</f>
        <v>0</v>
      </c>
      <c r="N159" s="51">
        <f>'OC A CONTRATAR US$'!N159*'OC A CONTRATAR'!$O159</f>
        <v>0</v>
      </c>
      <c r="O159" s="119">
        <f>IF($O$2=0,Encargos!C164,$O$2)</f>
        <v>4.8413000000000004</v>
      </c>
      <c r="P159" s="1">
        <f t="shared" si="14"/>
        <v>49340</v>
      </c>
      <c r="Q159" s="51"/>
      <c r="R159" s="51"/>
      <c r="S159" s="51"/>
      <c r="T159" s="119">
        <f>IF($T$2=0,Encargos!M164,$T$2)</f>
        <v>0</v>
      </c>
      <c r="V159" s="1">
        <f t="shared" si="15"/>
        <v>49340</v>
      </c>
      <c r="W159" s="51">
        <v>0</v>
      </c>
      <c r="X159" s="51">
        <v>0</v>
      </c>
      <c r="Y159" s="51">
        <f t="shared" si="18"/>
        <v>0</v>
      </c>
      <c r="Z159" s="119"/>
      <c r="AB159" s="72">
        <f t="shared" si="16"/>
        <v>49340</v>
      </c>
      <c r="AC159" s="21">
        <f t="shared" si="17"/>
        <v>51021582.539308421</v>
      </c>
      <c r="AD159" s="21">
        <f t="shared" si="19"/>
        <v>0</v>
      </c>
      <c r="AE159" s="21">
        <f t="shared" si="19"/>
        <v>0</v>
      </c>
    </row>
    <row r="160" spans="1:31">
      <c r="A160" s="1">
        <f t="shared" si="11"/>
        <v>49368</v>
      </c>
      <c r="B160" s="51">
        <f>'OC A CONTRATAR US$'!B160*'OC A CONTRATAR'!$E160</f>
        <v>0</v>
      </c>
      <c r="C160" s="51">
        <f>'OC A CONTRATAR US$'!C160*'OC A CONTRATAR'!$E160</f>
        <v>0</v>
      </c>
      <c r="D160" s="51">
        <f>'OC A CONTRATAR US$'!D160*'OC A CONTRATAR'!$E160</f>
        <v>0</v>
      </c>
      <c r="E160" s="119">
        <f>IF($E$2=0,Encargos!C165,$E$2)</f>
        <v>6.1923000000000004</v>
      </c>
      <c r="F160" s="1">
        <f t="shared" si="12"/>
        <v>49368</v>
      </c>
      <c r="G160" s="51">
        <f>'OC A CONTRATAR US$'!G160*'OC A CONTRATAR'!$J160</f>
        <v>0</v>
      </c>
      <c r="H160" s="51">
        <f>'OC A CONTRATAR US$'!H160*'OC A CONTRATAR'!$J160</f>
        <v>0</v>
      </c>
      <c r="I160" s="51">
        <f>'OC A CONTRATAR US$'!I160*'OC A CONTRATAR'!$J160</f>
        <v>0</v>
      </c>
      <c r="J160" s="119">
        <f>IF($J$2=0,Encargos!C165,$J$2)</f>
        <v>4.8413000000000004</v>
      </c>
      <c r="K160" s="1">
        <f t="shared" si="13"/>
        <v>49368</v>
      </c>
      <c r="L160" s="51">
        <f>'OC A CONTRATAR US$'!L160*'OC A CONTRATAR'!$O160</f>
        <v>0</v>
      </c>
      <c r="M160" s="51">
        <f>'OC A CONTRATAR US$'!M160*'OC A CONTRATAR'!$O160</f>
        <v>0</v>
      </c>
      <c r="N160" s="51">
        <f>'OC A CONTRATAR US$'!N160*'OC A CONTRATAR'!$O160</f>
        <v>0</v>
      </c>
      <c r="O160" s="119">
        <f>IF($O$2=0,Encargos!C165,$O$2)</f>
        <v>4.8413000000000004</v>
      </c>
      <c r="P160" s="1">
        <f t="shared" si="14"/>
        <v>49368</v>
      </c>
      <c r="Q160" s="51"/>
      <c r="R160" s="51"/>
      <c r="S160" s="51"/>
      <c r="T160" s="119">
        <f>IF($T$2=0,Encargos!M165,$T$2)</f>
        <v>0</v>
      </c>
      <c r="V160" s="1">
        <f t="shared" si="15"/>
        <v>49368</v>
      </c>
      <c r="W160" s="51">
        <v>0</v>
      </c>
      <c r="X160" s="51">
        <v>0</v>
      </c>
      <c r="Y160" s="51">
        <f t="shared" si="18"/>
        <v>0</v>
      </c>
      <c r="Z160" s="119"/>
      <c r="AB160" s="72">
        <f t="shared" si="16"/>
        <v>49368</v>
      </c>
      <c r="AC160" s="21">
        <f t="shared" si="17"/>
        <v>0</v>
      </c>
      <c r="AD160" s="21">
        <f t="shared" si="19"/>
        <v>0</v>
      </c>
      <c r="AE160" s="21">
        <f t="shared" si="19"/>
        <v>0</v>
      </c>
    </row>
    <row r="161" spans="1:31">
      <c r="A161" s="1">
        <f t="shared" si="11"/>
        <v>49399</v>
      </c>
      <c r="B161" s="51">
        <f>'OC A CONTRATAR US$'!B161*'OC A CONTRATAR'!$E161</f>
        <v>0</v>
      </c>
      <c r="C161" s="51">
        <f>'OC A CONTRATAR US$'!C161*'OC A CONTRATAR'!$E161</f>
        <v>0</v>
      </c>
      <c r="D161" s="51">
        <f>'OC A CONTRATAR US$'!D161*'OC A CONTRATAR'!$E161</f>
        <v>0</v>
      </c>
      <c r="E161" s="119">
        <f>IF($E$2=0,Encargos!C166,$E$2)</f>
        <v>6.1923000000000004</v>
      </c>
      <c r="F161" s="1">
        <f t="shared" si="12"/>
        <v>49399</v>
      </c>
      <c r="G161" s="51">
        <f>'OC A CONTRATAR US$'!G161*'OC A CONTRATAR'!$J161</f>
        <v>0</v>
      </c>
      <c r="H161" s="51">
        <f>'OC A CONTRATAR US$'!H161*'OC A CONTRATAR'!$J161</f>
        <v>0</v>
      </c>
      <c r="I161" s="51">
        <f>'OC A CONTRATAR US$'!I161*'OC A CONTRATAR'!$J161</f>
        <v>0</v>
      </c>
      <c r="J161" s="119">
        <f>IF($J$2=0,Encargos!C166,$J$2)</f>
        <v>4.8413000000000004</v>
      </c>
      <c r="K161" s="1">
        <f t="shared" si="13"/>
        <v>49399</v>
      </c>
      <c r="L161" s="51">
        <f>'OC A CONTRATAR US$'!L161*'OC A CONTRATAR'!$O161</f>
        <v>0</v>
      </c>
      <c r="M161" s="51">
        <f>'OC A CONTRATAR US$'!M161*'OC A CONTRATAR'!$O161</f>
        <v>0</v>
      </c>
      <c r="N161" s="51">
        <f>'OC A CONTRATAR US$'!N161*'OC A CONTRATAR'!$O161</f>
        <v>0</v>
      </c>
      <c r="O161" s="119">
        <f>IF($O$2=0,Encargos!C166,$O$2)</f>
        <v>4.8413000000000004</v>
      </c>
      <c r="P161" s="1">
        <f t="shared" si="14"/>
        <v>49399</v>
      </c>
      <c r="Q161" s="51"/>
      <c r="R161" s="51"/>
      <c r="S161" s="51"/>
      <c r="T161" s="119">
        <f>IF($T$2=0,Encargos!M166,$T$2)</f>
        <v>0</v>
      </c>
      <c r="V161" s="1">
        <f t="shared" si="15"/>
        <v>49399</v>
      </c>
      <c r="W161" s="51">
        <v>0</v>
      </c>
      <c r="X161" s="51">
        <v>0</v>
      </c>
      <c r="Y161" s="51">
        <f t="shared" si="18"/>
        <v>0</v>
      </c>
      <c r="Z161" s="119"/>
      <c r="AB161" s="72">
        <f t="shared" si="16"/>
        <v>49399</v>
      </c>
      <c r="AC161" s="21">
        <f t="shared" si="17"/>
        <v>0</v>
      </c>
      <c r="AD161" s="21">
        <f t="shared" si="19"/>
        <v>0</v>
      </c>
      <c r="AE161" s="21">
        <f t="shared" si="19"/>
        <v>0</v>
      </c>
    </row>
    <row r="162" spans="1:31">
      <c r="A162" s="1">
        <f t="shared" si="11"/>
        <v>49429</v>
      </c>
      <c r="B162" s="51">
        <f>'OC A CONTRATAR US$'!B162*'OC A CONTRATAR'!$E162</f>
        <v>0</v>
      </c>
      <c r="C162" s="51">
        <f>'OC A CONTRATAR US$'!C162*'OC A CONTRATAR'!$E162</f>
        <v>0</v>
      </c>
      <c r="D162" s="51">
        <f>'OC A CONTRATAR US$'!D162*'OC A CONTRATAR'!$E162</f>
        <v>0</v>
      </c>
      <c r="E162" s="119">
        <f>IF($E$2=0,Encargos!C167,$E$2)</f>
        <v>6.1923000000000004</v>
      </c>
      <c r="F162" s="1">
        <f t="shared" si="12"/>
        <v>49429</v>
      </c>
      <c r="G162" s="51">
        <f>'OC A CONTRATAR US$'!G162*'OC A CONTRATAR'!$J162</f>
        <v>0</v>
      </c>
      <c r="H162" s="51">
        <f>'OC A CONTRATAR US$'!H162*'OC A CONTRATAR'!$J162</f>
        <v>0</v>
      </c>
      <c r="I162" s="51">
        <f>'OC A CONTRATAR US$'!I162*'OC A CONTRATAR'!$J162</f>
        <v>0</v>
      </c>
      <c r="J162" s="119">
        <f>IF($J$2=0,Encargos!C167,$J$2)</f>
        <v>4.8413000000000004</v>
      </c>
      <c r="K162" s="1">
        <f t="shared" si="13"/>
        <v>49429</v>
      </c>
      <c r="L162" s="51">
        <f>'OC A CONTRATAR US$'!L162*'OC A CONTRATAR'!$O162</f>
        <v>0</v>
      </c>
      <c r="M162" s="51">
        <f>'OC A CONTRATAR US$'!M162*'OC A CONTRATAR'!$O162</f>
        <v>0</v>
      </c>
      <c r="N162" s="51">
        <f>'OC A CONTRATAR US$'!N162*'OC A CONTRATAR'!$O162</f>
        <v>0</v>
      </c>
      <c r="O162" s="119">
        <f>IF($O$2=0,Encargos!C167,$O$2)</f>
        <v>4.8413000000000004</v>
      </c>
      <c r="P162" s="1">
        <f t="shared" si="14"/>
        <v>49429</v>
      </c>
      <c r="Q162" s="51"/>
      <c r="R162" s="51"/>
      <c r="S162" s="51"/>
      <c r="T162" s="119">
        <f>IF($T$2=0,Encargos!M167,$T$2)</f>
        <v>0</v>
      </c>
      <c r="V162" s="1">
        <f t="shared" si="15"/>
        <v>49429</v>
      </c>
      <c r="W162" s="51">
        <v>0</v>
      </c>
      <c r="X162" s="51">
        <v>0</v>
      </c>
      <c r="Y162" s="51">
        <f t="shared" si="18"/>
        <v>0</v>
      </c>
      <c r="Z162" s="119"/>
      <c r="AB162" s="72">
        <f t="shared" si="16"/>
        <v>49429</v>
      </c>
      <c r="AC162" s="21">
        <f t="shared" si="17"/>
        <v>0</v>
      </c>
      <c r="AD162" s="21">
        <f t="shared" si="19"/>
        <v>0</v>
      </c>
      <c r="AE162" s="21">
        <f t="shared" si="19"/>
        <v>0</v>
      </c>
    </row>
    <row r="163" spans="1:31">
      <c r="A163" s="1">
        <f t="shared" si="11"/>
        <v>49460</v>
      </c>
      <c r="B163" s="51">
        <f>'OC A CONTRATAR US$'!B163*'OC A CONTRATAR'!$E163</f>
        <v>0</v>
      </c>
      <c r="C163" s="51">
        <f>'OC A CONTRATAR US$'!C163*'OC A CONTRATAR'!$E163</f>
        <v>0</v>
      </c>
      <c r="D163" s="51">
        <f>'OC A CONTRATAR US$'!D163*'OC A CONTRATAR'!$E163</f>
        <v>0</v>
      </c>
      <c r="E163" s="119">
        <f>IF($E$2=0,Encargos!C168,$E$2)</f>
        <v>6.1923000000000004</v>
      </c>
      <c r="F163" s="1">
        <f t="shared" si="12"/>
        <v>49460</v>
      </c>
      <c r="G163" s="51">
        <f>'OC A CONTRATAR US$'!G163*'OC A CONTRATAR'!$J163</f>
        <v>0</v>
      </c>
      <c r="H163" s="51">
        <f>'OC A CONTRATAR US$'!H163*'OC A CONTRATAR'!$J163</f>
        <v>0</v>
      </c>
      <c r="I163" s="51">
        <f>'OC A CONTRATAR US$'!I163*'OC A CONTRATAR'!$J163</f>
        <v>0</v>
      </c>
      <c r="J163" s="119">
        <f>IF($J$2=0,Encargos!C168,$J$2)</f>
        <v>4.8413000000000004</v>
      </c>
      <c r="K163" s="1">
        <f t="shared" si="13"/>
        <v>49460</v>
      </c>
      <c r="L163" s="51">
        <f>'OC A CONTRATAR US$'!L163*'OC A CONTRATAR'!$O163</f>
        <v>0</v>
      </c>
      <c r="M163" s="51">
        <f>'OC A CONTRATAR US$'!M163*'OC A CONTRATAR'!$O163</f>
        <v>0</v>
      </c>
      <c r="N163" s="51">
        <f>'OC A CONTRATAR US$'!N163*'OC A CONTRATAR'!$O163</f>
        <v>0</v>
      </c>
      <c r="O163" s="119">
        <f>IF($O$2=0,Encargos!C168,$O$2)</f>
        <v>4.8413000000000004</v>
      </c>
      <c r="P163" s="1">
        <f t="shared" si="14"/>
        <v>49460</v>
      </c>
      <c r="Q163" s="51"/>
      <c r="R163" s="51"/>
      <c r="S163" s="51"/>
      <c r="T163" s="119">
        <f>IF($T$2=0,Encargos!M168,$T$2)</f>
        <v>0</v>
      </c>
      <c r="V163" s="1">
        <f t="shared" si="15"/>
        <v>49460</v>
      </c>
      <c r="W163" s="51">
        <v>0</v>
      </c>
      <c r="X163" s="51">
        <v>0</v>
      </c>
      <c r="Y163" s="51">
        <f t="shared" si="18"/>
        <v>0</v>
      </c>
      <c r="Z163" s="119"/>
      <c r="AB163" s="72">
        <f t="shared" si="16"/>
        <v>49460</v>
      </c>
      <c r="AC163" s="21">
        <f t="shared" si="17"/>
        <v>0</v>
      </c>
      <c r="AD163" s="21">
        <f t="shared" ref="AD163:AE182" si="20">SUMIF($A$2:$Z$2,AD$2,$A163:$Z163)</f>
        <v>0</v>
      </c>
      <c r="AE163" s="21">
        <f t="shared" si="20"/>
        <v>0</v>
      </c>
    </row>
    <row r="164" spans="1:31">
      <c r="A164" s="1">
        <f t="shared" si="11"/>
        <v>49490</v>
      </c>
      <c r="B164" s="51">
        <f>'OC A CONTRATAR US$'!B164*'OC A CONTRATAR'!$E164</f>
        <v>18576900</v>
      </c>
      <c r="C164" s="51">
        <f>'OC A CONTRATAR US$'!C164*'OC A CONTRATAR'!$E164</f>
        <v>11607161.013746973</v>
      </c>
      <c r="D164" s="51">
        <f>'OC A CONTRATAR US$'!D164*'OC A CONTRATAR'!$E164</f>
        <v>30184061.013746977</v>
      </c>
      <c r="E164" s="119">
        <f>IF($E$2=0,Encargos!C169,$E$2)</f>
        <v>6.1923000000000004</v>
      </c>
      <c r="F164" s="1">
        <f t="shared" si="12"/>
        <v>49490</v>
      </c>
      <c r="G164" s="51">
        <f>'OC A CONTRATAR US$'!G164*'OC A CONTRATAR'!$J164</f>
        <v>5240075.4375927923</v>
      </c>
      <c r="H164" s="51">
        <f>'OC A CONTRATAR US$'!H164*'OC A CONTRATAR'!$J164</f>
        <v>3858746.1883048262</v>
      </c>
      <c r="I164" s="51">
        <f>'OC A CONTRATAR US$'!I164*'OC A CONTRATAR'!$J164</f>
        <v>9098821.625897618</v>
      </c>
      <c r="J164" s="119">
        <f>IF($J$2=0,Encargos!C169,$J$2)</f>
        <v>4.8413000000000004</v>
      </c>
      <c r="K164" s="1">
        <f t="shared" si="13"/>
        <v>49490</v>
      </c>
      <c r="L164" s="51">
        <f>'OC A CONTRATAR US$'!L164*'OC A CONTRATAR'!$O164</f>
        <v>27204607.101715628</v>
      </c>
      <c r="M164" s="51">
        <f>'OC A CONTRATAR US$'!M164*'OC A CONTRATAR'!$O164</f>
        <v>33789833.273659021</v>
      </c>
      <c r="N164" s="51">
        <f>'OC A CONTRATAR US$'!N164*'OC A CONTRATAR'!$O164</f>
        <v>60994440.375374652</v>
      </c>
      <c r="O164" s="119">
        <f>IF($O$2=0,Encargos!C169,$O$2)</f>
        <v>4.8413000000000004</v>
      </c>
      <c r="P164" s="1">
        <f t="shared" si="14"/>
        <v>49490</v>
      </c>
      <c r="Q164" s="51"/>
      <c r="R164" s="51"/>
      <c r="S164" s="51"/>
      <c r="T164" s="119">
        <f>IF($T$2=0,Encargos!M169,$T$2)</f>
        <v>0</v>
      </c>
      <c r="V164" s="1">
        <f t="shared" si="15"/>
        <v>49490</v>
      </c>
      <c r="W164" s="51">
        <v>0</v>
      </c>
      <c r="X164" s="51">
        <v>0</v>
      </c>
      <c r="Y164" s="51">
        <f t="shared" si="18"/>
        <v>0</v>
      </c>
      <c r="Z164" s="119"/>
      <c r="AB164" s="72">
        <f t="shared" si="16"/>
        <v>49490</v>
      </c>
      <c r="AC164" s="21">
        <f t="shared" si="17"/>
        <v>0</v>
      </c>
      <c r="AD164" s="21">
        <f t="shared" si="20"/>
        <v>49255740.475710824</v>
      </c>
      <c r="AE164" s="21">
        <f t="shared" si="20"/>
        <v>100277323.01501924</v>
      </c>
    </row>
    <row r="165" spans="1:31">
      <c r="A165" s="1">
        <f t="shared" si="11"/>
        <v>49521</v>
      </c>
      <c r="B165" s="51">
        <f>'OC A CONTRATAR US$'!B165*'OC A CONTRATAR'!$E165</f>
        <v>0</v>
      </c>
      <c r="C165" s="51">
        <f>'OC A CONTRATAR US$'!C165*'OC A CONTRATAR'!$E165</f>
        <v>0</v>
      </c>
      <c r="D165" s="51">
        <f>'OC A CONTRATAR US$'!D165*'OC A CONTRATAR'!$E165</f>
        <v>0</v>
      </c>
      <c r="E165" s="119">
        <f>IF($E$2=0,Encargos!C170,$E$2)</f>
        <v>6.1923000000000004</v>
      </c>
      <c r="F165" s="1">
        <f t="shared" si="12"/>
        <v>49521</v>
      </c>
      <c r="G165" s="51">
        <f>'OC A CONTRATAR US$'!G165*'OC A CONTRATAR'!$J165</f>
        <v>0</v>
      </c>
      <c r="H165" s="51">
        <f>'OC A CONTRATAR US$'!H165*'OC A CONTRATAR'!$J165</f>
        <v>0</v>
      </c>
      <c r="I165" s="51">
        <f>'OC A CONTRATAR US$'!I165*'OC A CONTRATAR'!$J165</f>
        <v>0</v>
      </c>
      <c r="J165" s="119">
        <f>IF($J$2=0,Encargos!C170,$J$2)</f>
        <v>4.8413000000000004</v>
      </c>
      <c r="K165" s="1">
        <f t="shared" si="13"/>
        <v>49521</v>
      </c>
      <c r="L165" s="51">
        <f>'OC A CONTRATAR US$'!L165*'OC A CONTRATAR'!$O165</f>
        <v>0</v>
      </c>
      <c r="M165" s="51">
        <f>'OC A CONTRATAR US$'!M165*'OC A CONTRATAR'!$O165</f>
        <v>0</v>
      </c>
      <c r="N165" s="51">
        <f>'OC A CONTRATAR US$'!N165*'OC A CONTRATAR'!$O165</f>
        <v>0</v>
      </c>
      <c r="O165" s="119">
        <f>IF($O$2=0,Encargos!C170,$O$2)</f>
        <v>4.8413000000000004</v>
      </c>
      <c r="P165" s="1">
        <f t="shared" si="14"/>
        <v>49521</v>
      </c>
      <c r="Q165" s="51"/>
      <c r="R165" s="51"/>
      <c r="S165" s="51"/>
      <c r="T165" s="119">
        <f>IF($T$2=0,Encargos!M170,$T$2)</f>
        <v>0</v>
      </c>
      <c r="V165" s="1">
        <f t="shared" si="15"/>
        <v>49521</v>
      </c>
      <c r="W165" s="51">
        <v>0</v>
      </c>
      <c r="X165" s="51">
        <v>0</v>
      </c>
      <c r="Y165" s="51">
        <f t="shared" si="18"/>
        <v>0</v>
      </c>
      <c r="Z165" s="119"/>
      <c r="AB165" s="72">
        <f t="shared" si="16"/>
        <v>49521</v>
      </c>
      <c r="AC165" s="21">
        <f t="shared" si="17"/>
        <v>51021582.539308421</v>
      </c>
      <c r="AD165" s="21">
        <f t="shared" si="20"/>
        <v>0</v>
      </c>
      <c r="AE165" s="21">
        <f t="shared" si="20"/>
        <v>0</v>
      </c>
    </row>
    <row r="166" spans="1:31">
      <c r="A166" s="1">
        <f t="shared" si="11"/>
        <v>49552</v>
      </c>
      <c r="B166" s="51">
        <f>'OC A CONTRATAR US$'!B166*'OC A CONTRATAR'!$E166</f>
        <v>0</v>
      </c>
      <c r="C166" s="51">
        <f>'OC A CONTRATAR US$'!C166*'OC A CONTRATAR'!$E166</f>
        <v>0</v>
      </c>
      <c r="D166" s="51">
        <f>'OC A CONTRATAR US$'!D166*'OC A CONTRATAR'!$E166</f>
        <v>0</v>
      </c>
      <c r="E166" s="119">
        <f>IF($E$2=0,Encargos!C171,$E$2)</f>
        <v>6.1923000000000004</v>
      </c>
      <c r="F166" s="1">
        <f t="shared" si="12"/>
        <v>49552</v>
      </c>
      <c r="G166" s="51">
        <f>'OC A CONTRATAR US$'!G166*'OC A CONTRATAR'!$J166</f>
        <v>0</v>
      </c>
      <c r="H166" s="51">
        <f>'OC A CONTRATAR US$'!H166*'OC A CONTRATAR'!$J166</f>
        <v>0</v>
      </c>
      <c r="I166" s="51">
        <f>'OC A CONTRATAR US$'!I166*'OC A CONTRATAR'!$J166</f>
        <v>0</v>
      </c>
      <c r="J166" s="119">
        <f>IF($J$2=0,Encargos!C171,$J$2)</f>
        <v>4.8413000000000004</v>
      </c>
      <c r="K166" s="1">
        <f t="shared" si="13"/>
        <v>49552</v>
      </c>
      <c r="L166" s="51">
        <f>'OC A CONTRATAR US$'!L166*'OC A CONTRATAR'!$O166</f>
        <v>0</v>
      </c>
      <c r="M166" s="51">
        <f>'OC A CONTRATAR US$'!M166*'OC A CONTRATAR'!$O166</f>
        <v>0</v>
      </c>
      <c r="N166" s="51">
        <f>'OC A CONTRATAR US$'!N166*'OC A CONTRATAR'!$O166</f>
        <v>0</v>
      </c>
      <c r="O166" s="119">
        <f>IF($O$2=0,Encargos!C171,$O$2)</f>
        <v>4.8413000000000004</v>
      </c>
      <c r="P166" s="1">
        <f t="shared" si="14"/>
        <v>49552</v>
      </c>
      <c r="Q166" s="51"/>
      <c r="R166" s="51"/>
      <c r="S166" s="51"/>
      <c r="T166" s="119">
        <f>IF($T$2=0,Encargos!M171,$T$2)</f>
        <v>0</v>
      </c>
      <c r="V166" s="1">
        <f t="shared" si="15"/>
        <v>49552</v>
      </c>
      <c r="W166" s="51">
        <v>0</v>
      </c>
      <c r="X166" s="51">
        <v>0</v>
      </c>
      <c r="Y166" s="51">
        <f t="shared" si="18"/>
        <v>0</v>
      </c>
      <c r="Z166" s="119"/>
      <c r="AB166" s="72">
        <f t="shared" si="16"/>
        <v>49552</v>
      </c>
      <c r="AC166" s="21">
        <f t="shared" si="17"/>
        <v>0</v>
      </c>
      <c r="AD166" s="21">
        <f t="shared" si="20"/>
        <v>0</v>
      </c>
      <c r="AE166" s="21">
        <f t="shared" si="20"/>
        <v>0</v>
      </c>
    </row>
    <row r="167" spans="1:31">
      <c r="A167" s="1">
        <f t="shared" si="11"/>
        <v>49582</v>
      </c>
      <c r="B167" s="51">
        <f>'OC A CONTRATAR US$'!B167*'OC A CONTRATAR'!$E167</f>
        <v>0</v>
      </c>
      <c r="C167" s="51">
        <f>'OC A CONTRATAR US$'!C167*'OC A CONTRATAR'!$E167</f>
        <v>0</v>
      </c>
      <c r="D167" s="51">
        <f>'OC A CONTRATAR US$'!D167*'OC A CONTRATAR'!$E167</f>
        <v>0</v>
      </c>
      <c r="E167" s="119">
        <f>IF($E$2=0,Encargos!C172,$E$2)</f>
        <v>6.1923000000000004</v>
      </c>
      <c r="F167" s="1">
        <f t="shared" si="12"/>
        <v>49582</v>
      </c>
      <c r="G167" s="51">
        <f>'OC A CONTRATAR US$'!G167*'OC A CONTRATAR'!$J167</f>
        <v>0</v>
      </c>
      <c r="H167" s="51">
        <f>'OC A CONTRATAR US$'!H167*'OC A CONTRATAR'!$J167</f>
        <v>0</v>
      </c>
      <c r="I167" s="51">
        <f>'OC A CONTRATAR US$'!I167*'OC A CONTRATAR'!$J167</f>
        <v>0</v>
      </c>
      <c r="J167" s="119">
        <f>IF($J$2=0,Encargos!C172,$J$2)</f>
        <v>4.8413000000000004</v>
      </c>
      <c r="K167" s="1">
        <f t="shared" si="13"/>
        <v>49582</v>
      </c>
      <c r="L167" s="51">
        <f>'OC A CONTRATAR US$'!L167*'OC A CONTRATAR'!$O167</f>
        <v>0</v>
      </c>
      <c r="M167" s="51">
        <f>'OC A CONTRATAR US$'!M167*'OC A CONTRATAR'!$O167</f>
        <v>0</v>
      </c>
      <c r="N167" s="51">
        <f>'OC A CONTRATAR US$'!N167*'OC A CONTRATAR'!$O167</f>
        <v>0</v>
      </c>
      <c r="O167" s="119">
        <f>IF($O$2=0,Encargos!C172,$O$2)</f>
        <v>4.8413000000000004</v>
      </c>
      <c r="P167" s="1">
        <f t="shared" si="14"/>
        <v>49582</v>
      </c>
      <c r="Q167" s="51"/>
      <c r="R167" s="51"/>
      <c r="S167" s="51"/>
      <c r="T167" s="119">
        <f>IF($T$2=0,Encargos!M172,$T$2)</f>
        <v>0</v>
      </c>
      <c r="V167" s="1">
        <f t="shared" si="15"/>
        <v>49582</v>
      </c>
      <c r="W167" s="51">
        <v>0</v>
      </c>
      <c r="X167" s="51">
        <v>0</v>
      </c>
      <c r="Y167" s="51">
        <f t="shared" si="18"/>
        <v>0</v>
      </c>
      <c r="Z167" s="119"/>
      <c r="AB167" s="72">
        <f t="shared" si="16"/>
        <v>49582</v>
      </c>
      <c r="AC167" s="21">
        <f t="shared" si="17"/>
        <v>0</v>
      </c>
      <c r="AD167" s="21">
        <f t="shared" si="20"/>
        <v>0</v>
      </c>
      <c r="AE167" s="21">
        <f t="shared" si="20"/>
        <v>0</v>
      </c>
    </row>
    <row r="168" spans="1:31">
      <c r="A168" s="1">
        <f t="shared" si="11"/>
        <v>49613</v>
      </c>
      <c r="B168" s="51">
        <f>'OC A CONTRATAR US$'!B168*'OC A CONTRATAR'!$E168</f>
        <v>0</v>
      </c>
      <c r="C168" s="51">
        <f>'OC A CONTRATAR US$'!C168*'OC A CONTRATAR'!$E168</f>
        <v>0</v>
      </c>
      <c r="D168" s="51">
        <f>'OC A CONTRATAR US$'!D168*'OC A CONTRATAR'!$E168</f>
        <v>0</v>
      </c>
      <c r="E168" s="119">
        <f>IF($E$2=0,Encargos!C173,$E$2)</f>
        <v>6.1923000000000004</v>
      </c>
      <c r="F168" s="1">
        <f t="shared" si="12"/>
        <v>49613</v>
      </c>
      <c r="G168" s="51">
        <f>'OC A CONTRATAR US$'!G168*'OC A CONTRATAR'!$J168</f>
        <v>0</v>
      </c>
      <c r="H168" s="51">
        <f>'OC A CONTRATAR US$'!H168*'OC A CONTRATAR'!$J168</f>
        <v>0</v>
      </c>
      <c r="I168" s="51">
        <f>'OC A CONTRATAR US$'!I168*'OC A CONTRATAR'!$J168</f>
        <v>0</v>
      </c>
      <c r="J168" s="119">
        <f>IF($J$2=0,Encargos!C173,$J$2)</f>
        <v>4.8413000000000004</v>
      </c>
      <c r="K168" s="1">
        <f t="shared" si="13"/>
        <v>49613</v>
      </c>
      <c r="L168" s="51">
        <f>'OC A CONTRATAR US$'!L168*'OC A CONTRATAR'!$O168</f>
        <v>0</v>
      </c>
      <c r="M168" s="51">
        <f>'OC A CONTRATAR US$'!M168*'OC A CONTRATAR'!$O168</f>
        <v>0</v>
      </c>
      <c r="N168" s="51">
        <f>'OC A CONTRATAR US$'!N168*'OC A CONTRATAR'!$O168</f>
        <v>0</v>
      </c>
      <c r="O168" s="119">
        <f>IF($O$2=0,Encargos!C173,$O$2)</f>
        <v>4.8413000000000004</v>
      </c>
      <c r="P168" s="1">
        <f t="shared" si="14"/>
        <v>49613</v>
      </c>
      <c r="Q168" s="51"/>
      <c r="R168" s="51"/>
      <c r="S168" s="51"/>
      <c r="T168" s="119">
        <f>IF($T$2=0,Encargos!M173,$T$2)</f>
        <v>0</v>
      </c>
      <c r="V168" s="1">
        <f t="shared" si="15"/>
        <v>49613</v>
      </c>
      <c r="W168" s="51">
        <v>0</v>
      </c>
      <c r="X168" s="51">
        <v>0</v>
      </c>
      <c r="Y168" s="51">
        <f t="shared" si="18"/>
        <v>0</v>
      </c>
      <c r="Z168" s="119"/>
      <c r="AB168" s="72">
        <f t="shared" si="16"/>
        <v>49613</v>
      </c>
      <c r="AC168" s="21">
        <f t="shared" si="17"/>
        <v>0</v>
      </c>
      <c r="AD168" s="21">
        <f t="shared" si="20"/>
        <v>0</v>
      </c>
      <c r="AE168" s="21">
        <f t="shared" si="20"/>
        <v>0</v>
      </c>
    </row>
    <row r="169" spans="1:31">
      <c r="A169" s="1">
        <f t="shared" si="11"/>
        <v>49643</v>
      </c>
      <c r="B169" s="51">
        <f>'OC A CONTRATAR US$'!B169*'OC A CONTRATAR'!$E169</f>
        <v>0</v>
      </c>
      <c r="C169" s="51">
        <f>'OC A CONTRATAR US$'!C169*'OC A CONTRATAR'!$E169</f>
        <v>0</v>
      </c>
      <c r="D169" s="51">
        <f>'OC A CONTRATAR US$'!D169*'OC A CONTRATAR'!$E169</f>
        <v>0</v>
      </c>
      <c r="E169" s="119">
        <f>IF($E$2=0,Encargos!C174,$E$2)</f>
        <v>6.1923000000000004</v>
      </c>
      <c r="F169" s="1">
        <f t="shared" si="12"/>
        <v>49643</v>
      </c>
      <c r="G169" s="51">
        <f>'OC A CONTRATAR US$'!G169*'OC A CONTRATAR'!$J169</f>
        <v>0</v>
      </c>
      <c r="H169" s="51">
        <f>'OC A CONTRATAR US$'!H169*'OC A CONTRATAR'!$J169</f>
        <v>0</v>
      </c>
      <c r="I169" s="51">
        <f>'OC A CONTRATAR US$'!I169*'OC A CONTRATAR'!$J169</f>
        <v>0</v>
      </c>
      <c r="J169" s="119">
        <f>IF($J$2=0,Encargos!C174,$J$2)</f>
        <v>4.8413000000000004</v>
      </c>
      <c r="K169" s="1">
        <f t="shared" si="13"/>
        <v>49643</v>
      </c>
      <c r="L169" s="51">
        <f>'OC A CONTRATAR US$'!L169*'OC A CONTRATAR'!$O169</f>
        <v>0</v>
      </c>
      <c r="M169" s="51">
        <f>'OC A CONTRATAR US$'!M169*'OC A CONTRATAR'!$O169</f>
        <v>0</v>
      </c>
      <c r="N169" s="51">
        <f>'OC A CONTRATAR US$'!N169*'OC A CONTRATAR'!$O169</f>
        <v>0</v>
      </c>
      <c r="O169" s="119">
        <f>IF($O$2=0,Encargos!C174,$O$2)</f>
        <v>4.8413000000000004</v>
      </c>
      <c r="P169" s="1">
        <f t="shared" si="14"/>
        <v>49643</v>
      </c>
      <c r="Q169" s="51"/>
      <c r="R169" s="51"/>
      <c r="S169" s="51"/>
      <c r="T169" s="119">
        <f>IF($T$2=0,Encargos!M174,$T$2)</f>
        <v>0</v>
      </c>
      <c r="V169" s="1">
        <f t="shared" si="15"/>
        <v>49643</v>
      </c>
      <c r="W169" s="51">
        <v>0</v>
      </c>
      <c r="X169" s="51">
        <v>0</v>
      </c>
      <c r="Y169" s="51">
        <f t="shared" si="18"/>
        <v>0</v>
      </c>
      <c r="Z169" s="119"/>
      <c r="AB169" s="72">
        <f t="shared" si="16"/>
        <v>49643</v>
      </c>
      <c r="AC169" s="21">
        <f t="shared" si="17"/>
        <v>0</v>
      </c>
      <c r="AD169" s="21">
        <f t="shared" si="20"/>
        <v>0</v>
      </c>
      <c r="AE169" s="21">
        <f t="shared" si="20"/>
        <v>0</v>
      </c>
    </row>
    <row r="170" spans="1:31">
      <c r="A170" s="1">
        <f t="shared" si="11"/>
        <v>49674</v>
      </c>
      <c r="B170" s="51">
        <f>'OC A CONTRATAR US$'!B170*'OC A CONTRATAR'!$E170</f>
        <v>18576900</v>
      </c>
      <c r="C170" s="51">
        <f>'OC A CONTRATAR US$'!C170*'OC A CONTRATAR'!$E170</f>
        <v>11290940.942906816</v>
      </c>
      <c r="D170" s="51">
        <f>'OC A CONTRATAR US$'!D170*'OC A CONTRATAR'!$E170</f>
        <v>29867840.942906816</v>
      </c>
      <c r="E170" s="119">
        <f>IF($E$2=0,Encargos!C175,$E$2)</f>
        <v>6.1923000000000004</v>
      </c>
      <c r="F170" s="1">
        <f t="shared" si="12"/>
        <v>49674</v>
      </c>
      <c r="G170" s="51">
        <f>'OC A CONTRATAR US$'!G170*'OC A CONTRATAR'!$J170</f>
        <v>5240075.4375927923</v>
      </c>
      <c r="H170" s="51">
        <f>'OC A CONTRATAR US$'!H170*'OC A CONTRATAR'!$J170</f>
        <v>3774684.3973121708</v>
      </c>
      <c r="I170" s="51">
        <f>'OC A CONTRATAR US$'!I170*'OC A CONTRATAR'!$J170</f>
        <v>9014759.8349049632</v>
      </c>
      <c r="J170" s="119">
        <f>IF($J$2=0,Encargos!C175,$J$2)</f>
        <v>4.8413000000000004</v>
      </c>
      <c r="K170" s="1">
        <f t="shared" si="13"/>
        <v>49674</v>
      </c>
      <c r="L170" s="51">
        <f>'OC A CONTRATAR US$'!L170*'OC A CONTRATAR'!$O170</f>
        <v>27204607.101715628</v>
      </c>
      <c r="M170" s="51">
        <f>'OC A CONTRATAR US$'!M170*'OC A CONTRATAR'!$O170</f>
        <v>33377981.853276592</v>
      </c>
      <c r="N170" s="51">
        <f>'OC A CONTRATAR US$'!N170*'OC A CONTRATAR'!$O170</f>
        <v>60582588.95499222</v>
      </c>
      <c r="O170" s="119">
        <f>IF($O$2=0,Encargos!C175,$O$2)</f>
        <v>4.8413000000000004</v>
      </c>
      <c r="P170" s="1">
        <f t="shared" si="14"/>
        <v>49674</v>
      </c>
      <c r="Q170" s="51"/>
      <c r="R170" s="51"/>
      <c r="S170" s="51"/>
      <c r="T170" s="119">
        <f>IF($T$2=0,Encargos!M175,$T$2)</f>
        <v>0</v>
      </c>
      <c r="V170" s="1">
        <f t="shared" si="15"/>
        <v>49674</v>
      </c>
      <c r="W170" s="51">
        <v>0</v>
      </c>
      <c r="X170" s="51">
        <v>0</v>
      </c>
      <c r="Y170" s="51">
        <f t="shared" si="18"/>
        <v>0</v>
      </c>
      <c r="Z170" s="119"/>
      <c r="AB170" s="72">
        <f t="shared" si="16"/>
        <v>49674</v>
      </c>
      <c r="AC170" s="21">
        <f t="shared" si="17"/>
        <v>0</v>
      </c>
      <c r="AD170" s="21">
        <f t="shared" si="20"/>
        <v>48443607.193495579</v>
      </c>
      <c r="AE170" s="21">
        <f t="shared" si="20"/>
        <v>99465189.732804</v>
      </c>
    </row>
    <row r="171" spans="1:31">
      <c r="A171" s="1">
        <f t="shared" si="11"/>
        <v>49705</v>
      </c>
      <c r="B171" s="51">
        <f>'OC A CONTRATAR US$'!B171*'OC A CONTRATAR'!$E171</f>
        <v>0</v>
      </c>
      <c r="C171" s="51">
        <f>'OC A CONTRATAR US$'!C171*'OC A CONTRATAR'!$E171</f>
        <v>0</v>
      </c>
      <c r="D171" s="51">
        <f>'OC A CONTRATAR US$'!D171*'OC A CONTRATAR'!$E171</f>
        <v>0</v>
      </c>
      <c r="E171" s="119">
        <f>IF($E$2=0,Encargos!C176,$E$2)</f>
        <v>6.1923000000000004</v>
      </c>
      <c r="F171" s="1">
        <f t="shared" si="12"/>
        <v>49705</v>
      </c>
      <c r="G171" s="51">
        <f>'OC A CONTRATAR US$'!G171*'OC A CONTRATAR'!$J171</f>
        <v>0</v>
      </c>
      <c r="H171" s="51">
        <f>'OC A CONTRATAR US$'!H171*'OC A CONTRATAR'!$J171</f>
        <v>0</v>
      </c>
      <c r="I171" s="51">
        <f>'OC A CONTRATAR US$'!I171*'OC A CONTRATAR'!$J171</f>
        <v>0</v>
      </c>
      <c r="J171" s="119">
        <f>IF($J$2=0,Encargos!C176,$J$2)</f>
        <v>4.8413000000000004</v>
      </c>
      <c r="K171" s="1">
        <f t="shared" si="13"/>
        <v>49705</v>
      </c>
      <c r="L171" s="51">
        <f>'OC A CONTRATAR US$'!L171*'OC A CONTRATAR'!$O171</f>
        <v>0</v>
      </c>
      <c r="M171" s="51">
        <f>'OC A CONTRATAR US$'!M171*'OC A CONTRATAR'!$O171</f>
        <v>0</v>
      </c>
      <c r="N171" s="51">
        <f>'OC A CONTRATAR US$'!N171*'OC A CONTRATAR'!$O171</f>
        <v>0</v>
      </c>
      <c r="O171" s="119">
        <f>IF($O$2=0,Encargos!C176,$O$2)</f>
        <v>4.8413000000000004</v>
      </c>
      <c r="P171" s="1">
        <f t="shared" si="14"/>
        <v>49705</v>
      </c>
      <c r="Q171" s="51"/>
      <c r="R171" s="51"/>
      <c r="S171" s="51"/>
      <c r="T171" s="119">
        <f>IF($T$2=0,Encargos!M176,$T$2)</f>
        <v>0</v>
      </c>
      <c r="V171" s="1">
        <f t="shared" si="15"/>
        <v>49705</v>
      </c>
      <c r="W171" s="51">
        <v>0</v>
      </c>
      <c r="X171" s="51">
        <v>0</v>
      </c>
      <c r="Y171" s="51">
        <f t="shared" si="18"/>
        <v>0</v>
      </c>
      <c r="Z171" s="119"/>
      <c r="AB171" s="72">
        <f t="shared" si="16"/>
        <v>49705</v>
      </c>
      <c r="AC171" s="21">
        <f t="shared" si="17"/>
        <v>51021582.539308421</v>
      </c>
      <c r="AD171" s="21">
        <f t="shared" si="20"/>
        <v>0</v>
      </c>
      <c r="AE171" s="21">
        <f t="shared" si="20"/>
        <v>0</v>
      </c>
    </row>
    <row r="172" spans="1:31">
      <c r="A172" s="1">
        <f t="shared" si="11"/>
        <v>49734</v>
      </c>
      <c r="B172" s="51">
        <f>'OC A CONTRATAR US$'!B172*'OC A CONTRATAR'!$E172</f>
        <v>0</v>
      </c>
      <c r="C172" s="51">
        <f>'OC A CONTRATAR US$'!C172*'OC A CONTRATAR'!$E172</f>
        <v>0</v>
      </c>
      <c r="D172" s="51">
        <f>'OC A CONTRATAR US$'!D172*'OC A CONTRATAR'!$E172</f>
        <v>0</v>
      </c>
      <c r="E172" s="119">
        <f>IF($E$2=0,Encargos!C177,$E$2)</f>
        <v>6.1923000000000004</v>
      </c>
      <c r="F172" s="1">
        <f t="shared" si="12"/>
        <v>49734</v>
      </c>
      <c r="G172" s="51">
        <f>'OC A CONTRATAR US$'!G172*'OC A CONTRATAR'!$J172</f>
        <v>0</v>
      </c>
      <c r="H172" s="51">
        <f>'OC A CONTRATAR US$'!H172*'OC A CONTRATAR'!$J172</f>
        <v>0</v>
      </c>
      <c r="I172" s="51">
        <f>'OC A CONTRATAR US$'!I172*'OC A CONTRATAR'!$J172</f>
        <v>0</v>
      </c>
      <c r="J172" s="119">
        <f>IF($J$2=0,Encargos!C177,$J$2)</f>
        <v>4.8413000000000004</v>
      </c>
      <c r="K172" s="1">
        <f t="shared" si="13"/>
        <v>49734</v>
      </c>
      <c r="L172" s="51">
        <f>'OC A CONTRATAR US$'!L172*'OC A CONTRATAR'!$O172</f>
        <v>0</v>
      </c>
      <c r="M172" s="51">
        <f>'OC A CONTRATAR US$'!M172*'OC A CONTRATAR'!$O172</f>
        <v>0</v>
      </c>
      <c r="N172" s="51">
        <f>'OC A CONTRATAR US$'!N172*'OC A CONTRATAR'!$O172</f>
        <v>0</v>
      </c>
      <c r="O172" s="119">
        <f>IF($O$2=0,Encargos!C177,$O$2)</f>
        <v>4.8413000000000004</v>
      </c>
      <c r="P172" s="1">
        <f t="shared" si="14"/>
        <v>49734</v>
      </c>
      <c r="Q172" s="51"/>
      <c r="R172" s="51"/>
      <c r="S172" s="51"/>
      <c r="T172" s="119">
        <f>IF($T$2=0,Encargos!M177,$T$2)</f>
        <v>0</v>
      </c>
      <c r="V172" s="1">
        <f t="shared" si="15"/>
        <v>49734</v>
      </c>
      <c r="W172" s="51">
        <v>0</v>
      </c>
      <c r="X172" s="51">
        <v>0</v>
      </c>
      <c r="Y172" s="51">
        <f t="shared" si="18"/>
        <v>0</v>
      </c>
      <c r="Z172" s="119"/>
      <c r="AB172" s="72">
        <f t="shared" si="16"/>
        <v>49734</v>
      </c>
      <c r="AC172" s="21">
        <f t="shared" si="17"/>
        <v>0</v>
      </c>
      <c r="AD172" s="21">
        <f t="shared" si="20"/>
        <v>0</v>
      </c>
      <c r="AE172" s="21">
        <f t="shared" si="20"/>
        <v>0</v>
      </c>
    </row>
    <row r="173" spans="1:31">
      <c r="A173" s="1">
        <f t="shared" si="11"/>
        <v>49765</v>
      </c>
      <c r="B173" s="51">
        <f>'OC A CONTRATAR US$'!B173*'OC A CONTRATAR'!$E173</f>
        <v>0</v>
      </c>
      <c r="C173" s="51">
        <f>'OC A CONTRATAR US$'!C173*'OC A CONTRATAR'!$E173</f>
        <v>0</v>
      </c>
      <c r="D173" s="51">
        <f>'OC A CONTRATAR US$'!D173*'OC A CONTRATAR'!$E173</f>
        <v>0</v>
      </c>
      <c r="E173" s="119">
        <f>IF($E$2=0,Encargos!C178,$E$2)</f>
        <v>6.1923000000000004</v>
      </c>
      <c r="F173" s="1">
        <f t="shared" si="12"/>
        <v>49765</v>
      </c>
      <c r="G173" s="51">
        <f>'OC A CONTRATAR US$'!G173*'OC A CONTRATAR'!$J173</f>
        <v>0</v>
      </c>
      <c r="H173" s="51">
        <f>'OC A CONTRATAR US$'!H173*'OC A CONTRATAR'!$J173</f>
        <v>0</v>
      </c>
      <c r="I173" s="51">
        <f>'OC A CONTRATAR US$'!I173*'OC A CONTRATAR'!$J173</f>
        <v>0</v>
      </c>
      <c r="J173" s="119">
        <f>IF($J$2=0,Encargos!C178,$J$2)</f>
        <v>4.8413000000000004</v>
      </c>
      <c r="K173" s="1">
        <f t="shared" si="13"/>
        <v>49765</v>
      </c>
      <c r="L173" s="51">
        <f>'OC A CONTRATAR US$'!L173*'OC A CONTRATAR'!$O173</f>
        <v>0</v>
      </c>
      <c r="M173" s="51">
        <f>'OC A CONTRATAR US$'!M173*'OC A CONTRATAR'!$O173</f>
        <v>0</v>
      </c>
      <c r="N173" s="51">
        <f>'OC A CONTRATAR US$'!N173*'OC A CONTRATAR'!$O173</f>
        <v>0</v>
      </c>
      <c r="O173" s="119">
        <f>IF($O$2=0,Encargos!C178,$O$2)</f>
        <v>4.8413000000000004</v>
      </c>
      <c r="P173" s="1">
        <f t="shared" si="14"/>
        <v>49765</v>
      </c>
      <c r="Q173" s="51"/>
      <c r="R173" s="51"/>
      <c r="S173" s="51"/>
      <c r="T173" s="119">
        <f>IF($T$2=0,Encargos!M178,$T$2)</f>
        <v>0</v>
      </c>
      <c r="V173" s="1">
        <f t="shared" si="15"/>
        <v>49765</v>
      </c>
      <c r="W173" s="51">
        <v>0</v>
      </c>
      <c r="X173" s="51">
        <v>0</v>
      </c>
      <c r="Y173" s="51">
        <f t="shared" si="18"/>
        <v>0</v>
      </c>
      <c r="Z173" s="119"/>
      <c r="AB173" s="72">
        <f t="shared" si="16"/>
        <v>49765</v>
      </c>
      <c r="AC173" s="21">
        <f t="shared" si="17"/>
        <v>0</v>
      </c>
      <c r="AD173" s="21">
        <f t="shared" si="20"/>
        <v>0</v>
      </c>
      <c r="AE173" s="21">
        <f t="shared" si="20"/>
        <v>0</v>
      </c>
    </row>
    <row r="174" spans="1:31">
      <c r="A174" s="1">
        <f t="shared" si="11"/>
        <v>49795</v>
      </c>
      <c r="B174" s="51">
        <f>'OC A CONTRATAR US$'!B174*'OC A CONTRATAR'!$E174</f>
        <v>0</v>
      </c>
      <c r="C174" s="51">
        <f>'OC A CONTRATAR US$'!C174*'OC A CONTRATAR'!$E174</f>
        <v>0</v>
      </c>
      <c r="D174" s="51">
        <f>'OC A CONTRATAR US$'!D174*'OC A CONTRATAR'!$E174</f>
        <v>0</v>
      </c>
      <c r="E174" s="119">
        <f>IF($E$2=0,Encargos!C179,$E$2)</f>
        <v>6.1923000000000004</v>
      </c>
      <c r="F174" s="1">
        <f t="shared" si="12"/>
        <v>49795</v>
      </c>
      <c r="G174" s="51">
        <f>'OC A CONTRATAR US$'!G174*'OC A CONTRATAR'!$J174</f>
        <v>0</v>
      </c>
      <c r="H174" s="51">
        <f>'OC A CONTRATAR US$'!H174*'OC A CONTRATAR'!$J174</f>
        <v>0</v>
      </c>
      <c r="I174" s="51">
        <f>'OC A CONTRATAR US$'!I174*'OC A CONTRATAR'!$J174</f>
        <v>0</v>
      </c>
      <c r="J174" s="119">
        <f>IF($J$2=0,Encargos!C179,$J$2)</f>
        <v>4.8413000000000004</v>
      </c>
      <c r="K174" s="1">
        <f t="shared" si="13"/>
        <v>49795</v>
      </c>
      <c r="L174" s="51">
        <f>'OC A CONTRATAR US$'!L174*'OC A CONTRATAR'!$O174</f>
        <v>0</v>
      </c>
      <c r="M174" s="51">
        <f>'OC A CONTRATAR US$'!M174*'OC A CONTRATAR'!$O174</f>
        <v>0</v>
      </c>
      <c r="N174" s="51">
        <f>'OC A CONTRATAR US$'!N174*'OC A CONTRATAR'!$O174</f>
        <v>0</v>
      </c>
      <c r="O174" s="119">
        <f>IF($O$2=0,Encargos!C179,$O$2)</f>
        <v>4.8413000000000004</v>
      </c>
      <c r="P174" s="1">
        <f t="shared" si="14"/>
        <v>49795</v>
      </c>
      <c r="Q174" s="51"/>
      <c r="R174" s="51"/>
      <c r="S174" s="51"/>
      <c r="T174" s="119">
        <f>IF($T$2=0,Encargos!M179,$T$2)</f>
        <v>0</v>
      </c>
      <c r="V174" s="1">
        <f t="shared" si="15"/>
        <v>49795</v>
      </c>
      <c r="W174" s="51">
        <v>0</v>
      </c>
      <c r="X174" s="51">
        <v>0</v>
      </c>
      <c r="Y174" s="51">
        <f t="shared" si="18"/>
        <v>0</v>
      </c>
      <c r="Z174" s="119"/>
      <c r="AB174" s="72">
        <f t="shared" si="16"/>
        <v>49795</v>
      </c>
      <c r="AC174" s="21">
        <f t="shared" si="17"/>
        <v>0</v>
      </c>
      <c r="AD174" s="21">
        <f t="shared" si="20"/>
        <v>0</v>
      </c>
      <c r="AE174" s="21">
        <f t="shared" si="20"/>
        <v>0</v>
      </c>
    </row>
    <row r="175" spans="1:31">
      <c r="A175" s="1">
        <f t="shared" si="11"/>
        <v>49826</v>
      </c>
      <c r="B175" s="51">
        <f>'OC A CONTRATAR US$'!B175*'OC A CONTRATAR'!$E175</f>
        <v>0</v>
      </c>
      <c r="C175" s="51">
        <f>'OC A CONTRATAR US$'!C175*'OC A CONTRATAR'!$E175</f>
        <v>0</v>
      </c>
      <c r="D175" s="51">
        <f>'OC A CONTRATAR US$'!D175*'OC A CONTRATAR'!$E175</f>
        <v>0</v>
      </c>
      <c r="E175" s="119">
        <f>IF($E$2=0,Encargos!C180,$E$2)</f>
        <v>6.1923000000000004</v>
      </c>
      <c r="F175" s="1">
        <f t="shared" si="12"/>
        <v>49826</v>
      </c>
      <c r="G175" s="51">
        <f>'OC A CONTRATAR US$'!G175*'OC A CONTRATAR'!$J175</f>
        <v>0</v>
      </c>
      <c r="H175" s="51">
        <f>'OC A CONTRATAR US$'!H175*'OC A CONTRATAR'!$J175</f>
        <v>0</v>
      </c>
      <c r="I175" s="51">
        <f>'OC A CONTRATAR US$'!I175*'OC A CONTRATAR'!$J175</f>
        <v>0</v>
      </c>
      <c r="J175" s="119">
        <f>IF($J$2=0,Encargos!C180,$J$2)</f>
        <v>4.8413000000000004</v>
      </c>
      <c r="K175" s="1">
        <f t="shared" si="13"/>
        <v>49826</v>
      </c>
      <c r="L175" s="51">
        <f>'OC A CONTRATAR US$'!L175*'OC A CONTRATAR'!$O175</f>
        <v>0</v>
      </c>
      <c r="M175" s="51">
        <f>'OC A CONTRATAR US$'!M175*'OC A CONTRATAR'!$O175</f>
        <v>0</v>
      </c>
      <c r="N175" s="51">
        <f>'OC A CONTRATAR US$'!N175*'OC A CONTRATAR'!$O175</f>
        <v>0</v>
      </c>
      <c r="O175" s="119">
        <f>IF($O$2=0,Encargos!C180,$O$2)</f>
        <v>4.8413000000000004</v>
      </c>
      <c r="P175" s="1">
        <f t="shared" si="14"/>
        <v>49826</v>
      </c>
      <c r="Q175" s="51"/>
      <c r="R175" s="51"/>
      <c r="S175" s="51"/>
      <c r="T175" s="119">
        <f>IF($T$2=0,Encargos!M180,$T$2)</f>
        <v>0</v>
      </c>
      <c r="V175" s="1">
        <f t="shared" si="15"/>
        <v>49826</v>
      </c>
      <c r="W175" s="51">
        <v>0</v>
      </c>
      <c r="X175" s="51">
        <v>0</v>
      </c>
      <c r="Y175" s="51">
        <f t="shared" si="18"/>
        <v>0</v>
      </c>
      <c r="Z175" s="119"/>
      <c r="AB175" s="72">
        <f t="shared" si="16"/>
        <v>49826</v>
      </c>
      <c r="AC175" s="21">
        <f t="shared" si="17"/>
        <v>0</v>
      </c>
      <c r="AD175" s="21">
        <f t="shared" si="20"/>
        <v>0</v>
      </c>
      <c r="AE175" s="21">
        <f t="shared" si="20"/>
        <v>0</v>
      </c>
    </row>
    <row r="176" spans="1:31">
      <c r="A176" s="1">
        <f t="shared" si="11"/>
        <v>49856</v>
      </c>
      <c r="B176" s="51">
        <f>'OC A CONTRATAR US$'!B176*'OC A CONTRATAR'!$E176</f>
        <v>18576900</v>
      </c>
      <c r="C176" s="51">
        <f>'OC A CONTRATAR US$'!C176*'OC A CONTRATAR'!$E176</f>
        <v>10911976.848902643</v>
      </c>
      <c r="D176" s="51">
        <f>'OC A CONTRATAR US$'!D176*'OC A CONTRATAR'!$E176</f>
        <v>29488876.848902643</v>
      </c>
      <c r="E176" s="119">
        <f>IF($E$2=0,Encargos!C181,$E$2)</f>
        <v>6.1923000000000004</v>
      </c>
      <c r="F176" s="1">
        <f t="shared" si="12"/>
        <v>49856</v>
      </c>
      <c r="G176" s="51">
        <f>'OC A CONTRATAR US$'!G176*'OC A CONTRATAR'!$J176</f>
        <v>5240075.4375927923</v>
      </c>
      <c r="H176" s="51">
        <f>'OC A CONTRATAR US$'!H176*'OC A CONTRATAR'!$J176</f>
        <v>3669915.610054546</v>
      </c>
      <c r="I176" s="51">
        <f>'OC A CONTRATAR US$'!I176*'OC A CONTRATAR'!$J176</f>
        <v>8909991.0476473384</v>
      </c>
      <c r="J176" s="119">
        <f>IF($J$2=0,Encargos!C181,$J$2)</f>
        <v>4.8413000000000004</v>
      </c>
      <c r="K176" s="1">
        <f t="shared" si="13"/>
        <v>49856</v>
      </c>
      <c r="L176" s="51">
        <f>'OC A CONTRATAR US$'!L176*'OC A CONTRATAR'!$O176</f>
        <v>27204607.101715628</v>
      </c>
      <c r="M176" s="51">
        <f>'OC A CONTRATAR US$'!M176*'OC A CONTRATAR'!$O176</f>
        <v>32786429.180055037</v>
      </c>
      <c r="N176" s="51">
        <f>'OC A CONTRATAR US$'!N176*'OC A CONTRATAR'!$O176</f>
        <v>59991036.281770661</v>
      </c>
      <c r="O176" s="119">
        <f>IF($O$2=0,Encargos!C181,$O$2)</f>
        <v>4.8413000000000004</v>
      </c>
      <c r="P176" s="1">
        <f t="shared" si="14"/>
        <v>49856</v>
      </c>
      <c r="Q176" s="51"/>
      <c r="R176" s="51"/>
      <c r="S176" s="51"/>
      <c r="T176" s="119">
        <f>IF($T$2=0,Encargos!M181,$T$2)</f>
        <v>0</v>
      </c>
      <c r="V176" s="1">
        <f t="shared" si="15"/>
        <v>49856</v>
      </c>
      <c r="W176" s="51">
        <v>0</v>
      </c>
      <c r="X176" s="51">
        <v>0</v>
      </c>
      <c r="Y176" s="51">
        <f t="shared" si="18"/>
        <v>0</v>
      </c>
      <c r="Z176" s="119"/>
      <c r="AB176" s="72">
        <f t="shared" si="16"/>
        <v>49856</v>
      </c>
      <c r="AC176" s="21">
        <f t="shared" si="17"/>
        <v>0</v>
      </c>
      <c r="AD176" s="21">
        <f t="shared" si="20"/>
        <v>47368321.639012225</v>
      </c>
      <c r="AE176" s="21">
        <f t="shared" si="20"/>
        <v>98389904.178320646</v>
      </c>
    </row>
    <row r="177" spans="1:31">
      <c r="A177" s="1">
        <f t="shared" si="11"/>
        <v>49887</v>
      </c>
      <c r="B177" s="51">
        <f>'OC A CONTRATAR US$'!B177*'OC A CONTRATAR'!$E177</f>
        <v>0</v>
      </c>
      <c r="C177" s="51">
        <f>'OC A CONTRATAR US$'!C177*'OC A CONTRATAR'!$E177</f>
        <v>0</v>
      </c>
      <c r="D177" s="51">
        <f>'OC A CONTRATAR US$'!D177*'OC A CONTRATAR'!$E177</f>
        <v>0</v>
      </c>
      <c r="E177" s="119">
        <f>IF($E$2=0,Encargos!C182,$E$2)</f>
        <v>6.1923000000000004</v>
      </c>
      <c r="F177" s="1">
        <f t="shared" si="12"/>
        <v>49887</v>
      </c>
      <c r="G177" s="51">
        <f>'OC A CONTRATAR US$'!G177*'OC A CONTRATAR'!$J177</f>
        <v>0</v>
      </c>
      <c r="H177" s="51">
        <f>'OC A CONTRATAR US$'!H177*'OC A CONTRATAR'!$J177</f>
        <v>0</v>
      </c>
      <c r="I177" s="51">
        <f>'OC A CONTRATAR US$'!I177*'OC A CONTRATAR'!$J177</f>
        <v>0</v>
      </c>
      <c r="J177" s="119">
        <f>IF($J$2=0,Encargos!C182,$J$2)</f>
        <v>4.8413000000000004</v>
      </c>
      <c r="K177" s="1">
        <f t="shared" si="13"/>
        <v>49887</v>
      </c>
      <c r="L177" s="51">
        <f>'OC A CONTRATAR US$'!L177*'OC A CONTRATAR'!$O177</f>
        <v>0</v>
      </c>
      <c r="M177" s="51">
        <f>'OC A CONTRATAR US$'!M177*'OC A CONTRATAR'!$O177</f>
        <v>0</v>
      </c>
      <c r="N177" s="51">
        <f>'OC A CONTRATAR US$'!N177*'OC A CONTRATAR'!$O177</f>
        <v>0</v>
      </c>
      <c r="O177" s="119">
        <f>IF($O$2=0,Encargos!C182,$O$2)</f>
        <v>4.8413000000000004</v>
      </c>
      <c r="P177" s="1">
        <f t="shared" si="14"/>
        <v>49887</v>
      </c>
      <c r="Q177" s="51"/>
      <c r="R177" s="51"/>
      <c r="S177" s="51"/>
      <c r="T177" s="119">
        <f>IF($T$2=0,Encargos!M182,$T$2)</f>
        <v>0</v>
      </c>
      <c r="V177" s="1">
        <f t="shared" si="15"/>
        <v>49887</v>
      </c>
      <c r="W177" s="51">
        <v>0</v>
      </c>
      <c r="X177" s="51">
        <v>0</v>
      </c>
      <c r="Y177" s="51">
        <f t="shared" si="18"/>
        <v>0</v>
      </c>
      <c r="Z177" s="119"/>
      <c r="AB177" s="72">
        <f t="shared" si="16"/>
        <v>49887</v>
      </c>
      <c r="AC177" s="21">
        <f t="shared" si="17"/>
        <v>51021582.539308421</v>
      </c>
      <c r="AD177" s="21">
        <f t="shared" si="20"/>
        <v>0</v>
      </c>
      <c r="AE177" s="21">
        <f t="shared" si="20"/>
        <v>0</v>
      </c>
    </row>
    <row r="178" spans="1:31">
      <c r="A178" s="1">
        <f t="shared" si="11"/>
        <v>49918</v>
      </c>
      <c r="B178" s="51">
        <f>'OC A CONTRATAR US$'!B178*'OC A CONTRATAR'!$E178</f>
        <v>0</v>
      </c>
      <c r="C178" s="51">
        <f>'OC A CONTRATAR US$'!C178*'OC A CONTRATAR'!$E178</f>
        <v>0</v>
      </c>
      <c r="D178" s="51">
        <f>'OC A CONTRATAR US$'!D178*'OC A CONTRATAR'!$E178</f>
        <v>0</v>
      </c>
      <c r="E178" s="119">
        <f>IF($E$2=0,Encargos!C183,$E$2)</f>
        <v>6.1923000000000004</v>
      </c>
      <c r="F178" s="1">
        <f t="shared" si="12"/>
        <v>49918</v>
      </c>
      <c r="G178" s="51">
        <f>'OC A CONTRATAR US$'!G178*'OC A CONTRATAR'!$J178</f>
        <v>0</v>
      </c>
      <c r="H178" s="51">
        <f>'OC A CONTRATAR US$'!H178*'OC A CONTRATAR'!$J178</f>
        <v>0</v>
      </c>
      <c r="I178" s="51">
        <f>'OC A CONTRATAR US$'!I178*'OC A CONTRATAR'!$J178</f>
        <v>0</v>
      </c>
      <c r="J178" s="119">
        <f>IF($J$2=0,Encargos!C183,$J$2)</f>
        <v>4.8413000000000004</v>
      </c>
      <c r="K178" s="1">
        <f t="shared" si="13"/>
        <v>49918</v>
      </c>
      <c r="L178" s="51">
        <f>'OC A CONTRATAR US$'!L178*'OC A CONTRATAR'!$O178</f>
        <v>0</v>
      </c>
      <c r="M178" s="51">
        <f>'OC A CONTRATAR US$'!M178*'OC A CONTRATAR'!$O178</f>
        <v>0</v>
      </c>
      <c r="N178" s="51">
        <f>'OC A CONTRATAR US$'!N178*'OC A CONTRATAR'!$O178</f>
        <v>0</v>
      </c>
      <c r="O178" s="119">
        <f>IF($O$2=0,Encargos!C183,$O$2)</f>
        <v>4.8413000000000004</v>
      </c>
      <c r="P178" s="1">
        <f t="shared" si="14"/>
        <v>49918</v>
      </c>
      <c r="Q178" s="51"/>
      <c r="R178" s="51"/>
      <c r="S178" s="51"/>
      <c r="T178" s="119">
        <f>IF($T$2=0,Encargos!M183,$T$2)</f>
        <v>0</v>
      </c>
      <c r="V178" s="1">
        <f t="shared" si="15"/>
        <v>49918</v>
      </c>
      <c r="W178" s="51">
        <v>0</v>
      </c>
      <c r="X178" s="51">
        <v>0</v>
      </c>
      <c r="Y178" s="51">
        <f t="shared" si="18"/>
        <v>0</v>
      </c>
      <c r="Z178" s="119"/>
      <c r="AB178" s="72">
        <f t="shared" si="16"/>
        <v>49918</v>
      </c>
      <c r="AC178" s="21">
        <f t="shared" si="17"/>
        <v>0</v>
      </c>
      <c r="AD178" s="21">
        <f t="shared" si="20"/>
        <v>0</v>
      </c>
      <c r="AE178" s="21">
        <f t="shared" si="20"/>
        <v>0</v>
      </c>
    </row>
    <row r="179" spans="1:31">
      <c r="A179" s="1">
        <f t="shared" si="11"/>
        <v>49948</v>
      </c>
      <c r="B179" s="51">
        <f>'OC A CONTRATAR US$'!B179*'OC A CONTRATAR'!$E179</f>
        <v>0</v>
      </c>
      <c r="C179" s="51">
        <f>'OC A CONTRATAR US$'!C179*'OC A CONTRATAR'!$E179</f>
        <v>0</v>
      </c>
      <c r="D179" s="51">
        <f>'OC A CONTRATAR US$'!D179*'OC A CONTRATAR'!$E179</f>
        <v>0</v>
      </c>
      <c r="E179" s="119">
        <f>IF($E$2=0,Encargos!C184,$E$2)</f>
        <v>6.1923000000000004</v>
      </c>
      <c r="F179" s="1">
        <f t="shared" si="12"/>
        <v>49948</v>
      </c>
      <c r="G179" s="51">
        <f>'OC A CONTRATAR US$'!G179*'OC A CONTRATAR'!$J179</f>
        <v>0</v>
      </c>
      <c r="H179" s="51">
        <f>'OC A CONTRATAR US$'!H179*'OC A CONTRATAR'!$J179</f>
        <v>0</v>
      </c>
      <c r="I179" s="51">
        <f>'OC A CONTRATAR US$'!I179*'OC A CONTRATAR'!$J179</f>
        <v>0</v>
      </c>
      <c r="J179" s="119">
        <f>IF($J$2=0,Encargos!C184,$J$2)</f>
        <v>4.8413000000000004</v>
      </c>
      <c r="K179" s="1">
        <f t="shared" si="13"/>
        <v>49948</v>
      </c>
      <c r="L179" s="51">
        <f>'OC A CONTRATAR US$'!L179*'OC A CONTRATAR'!$O179</f>
        <v>0</v>
      </c>
      <c r="M179" s="51">
        <f>'OC A CONTRATAR US$'!M179*'OC A CONTRATAR'!$O179</f>
        <v>0</v>
      </c>
      <c r="N179" s="51">
        <f>'OC A CONTRATAR US$'!N179*'OC A CONTRATAR'!$O179</f>
        <v>0</v>
      </c>
      <c r="O179" s="119">
        <f>IF($O$2=0,Encargos!C184,$O$2)</f>
        <v>4.8413000000000004</v>
      </c>
      <c r="P179" s="1">
        <f t="shared" si="14"/>
        <v>49948</v>
      </c>
      <c r="Q179" s="51"/>
      <c r="R179" s="51"/>
      <c r="S179" s="51"/>
      <c r="T179" s="119">
        <f>IF($T$2=0,Encargos!M184,$T$2)</f>
        <v>0</v>
      </c>
      <c r="V179" s="1">
        <f t="shared" si="15"/>
        <v>49948</v>
      </c>
      <c r="W179" s="51">
        <v>0</v>
      </c>
      <c r="X179" s="51">
        <v>0</v>
      </c>
      <c r="Y179" s="51">
        <f t="shared" si="18"/>
        <v>0</v>
      </c>
      <c r="Z179" s="119"/>
      <c r="AB179" s="72">
        <f t="shared" si="16"/>
        <v>49948</v>
      </c>
      <c r="AC179" s="21">
        <f t="shared" si="17"/>
        <v>0</v>
      </c>
      <c r="AD179" s="21">
        <f t="shared" si="20"/>
        <v>0</v>
      </c>
      <c r="AE179" s="21">
        <f t="shared" si="20"/>
        <v>0</v>
      </c>
    </row>
    <row r="180" spans="1:31">
      <c r="A180" s="1">
        <f t="shared" si="11"/>
        <v>49979</v>
      </c>
      <c r="B180" s="51">
        <f>'OC A CONTRATAR US$'!B180*'OC A CONTRATAR'!$E180</f>
        <v>0</v>
      </c>
      <c r="C180" s="51">
        <f>'OC A CONTRATAR US$'!C180*'OC A CONTRATAR'!$E180</f>
        <v>0</v>
      </c>
      <c r="D180" s="51">
        <f>'OC A CONTRATAR US$'!D180*'OC A CONTRATAR'!$E180</f>
        <v>0</v>
      </c>
      <c r="E180" s="119">
        <f>IF($E$2=0,Encargos!C185,$E$2)</f>
        <v>6.1923000000000004</v>
      </c>
      <c r="F180" s="1">
        <f t="shared" si="12"/>
        <v>49979</v>
      </c>
      <c r="G180" s="51">
        <f>'OC A CONTRATAR US$'!G180*'OC A CONTRATAR'!$J180</f>
        <v>0</v>
      </c>
      <c r="H180" s="51">
        <f>'OC A CONTRATAR US$'!H180*'OC A CONTRATAR'!$J180</f>
        <v>0</v>
      </c>
      <c r="I180" s="51">
        <f>'OC A CONTRATAR US$'!I180*'OC A CONTRATAR'!$J180</f>
        <v>0</v>
      </c>
      <c r="J180" s="119">
        <f>IF($J$2=0,Encargos!C185,$J$2)</f>
        <v>4.8413000000000004</v>
      </c>
      <c r="K180" s="1">
        <f t="shared" si="13"/>
        <v>49979</v>
      </c>
      <c r="L180" s="51">
        <f>'OC A CONTRATAR US$'!L180*'OC A CONTRATAR'!$O180</f>
        <v>0</v>
      </c>
      <c r="M180" s="51">
        <f>'OC A CONTRATAR US$'!M180*'OC A CONTRATAR'!$O180</f>
        <v>0</v>
      </c>
      <c r="N180" s="51">
        <f>'OC A CONTRATAR US$'!N180*'OC A CONTRATAR'!$O180</f>
        <v>0</v>
      </c>
      <c r="O180" s="119">
        <f>IF($O$2=0,Encargos!C185,$O$2)</f>
        <v>4.8413000000000004</v>
      </c>
      <c r="P180" s="1">
        <f t="shared" si="14"/>
        <v>49979</v>
      </c>
      <c r="Q180" s="51"/>
      <c r="R180" s="51"/>
      <c r="S180" s="51"/>
      <c r="T180" s="119">
        <f>IF($T$2=0,Encargos!M185,$T$2)</f>
        <v>0</v>
      </c>
      <c r="V180" s="1">
        <f t="shared" si="15"/>
        <v>49979</v>
      </c>
      <c r="W180" s="51">
        <v>0</v>
      </c>
      <c r="X180" s="51">
        <v>0</v>
      </c>
      <c r="Y180" s="51">
        <f t="shared" si="18"/>
        <v>0</v>
      </c>
      <c r="Z180" s="119"/>
      <c r="AB180" s="72">
        <f t="shared" si="16"/>
        <v>49979</v>
      </c>
      <c r="AC180" s="21">
        <f t="shared" si="17"/>
        <v>0</v>
      </c>
      <c r="AD180" s="21">
        <f t="shared" si="20"/>
        <v>0</v>
      </c>
      <c r="AE180" s="21">
        <f t="shared" si="20"/>
        <v>0</v>
      </c>
    </row>
    <row r="181" spans="1:31">
      <c r="A181" s="1">
        <f t="shared" si="11"/>
        <v>50009</v>
      </c>
      <c r="B181" s="51">
        <f>'OC A CONTRATAR US$'!B181*'OC A CONTRATAR'!$E181</f>
        <v>0</v>
      </c>
      <c r="C181" s="51">
        <f>'OC A CONTRATAR US$'!C181*'OC A CONTRATAR'!$E181</f>
        <v>0</v>
      </c>
      <c r="D181" s="51">
        <f>'OC A CONTRATAR US$'!D181*'OC A CONTRATAR'!$E181</f>
        <v>0</v>
      </c>
      <c r="E181" s="119">
        <f>IF($E$2=0,Encargos!C186,$E$2)</f>
        <v>6.1923000000000004</v>
      </c>
      <c r="F181" s="1">
        <f t="shared" si="12"/>
        <v>50009</v>
      </c>
      <c r="G181" s="51">
        <f>'OC A CONTRATAR US$'!G181*'OC A CONTRATAR'!$J181</f>
        <v>0</v>
      </c>
      <c r="H181" s="51">
        <f>'OC A CONTRATAR US$'!H181*'OC A CONTRATAR'!$J181</f>
        <v>0</v>
      </c>
      <c r="I181" s="51">
        <f>'OC A CONTRATAR US$'!I181*'OC A CONTRATAR'!$J181</f>
        <v>0</v>
      </c>
      <c r="J181" s="119">
        <f>IF($J$2=0,Encargos!C186,$J$2)</f>
        <v>4.8413000000000004</v>
      </c>
      <c r="K181" s="1">
        <f t="shared" si="13"/>
        <v>50009</v>
      </c>
      <c r="L181" s="51">
        <f>'OC A CONTRATAR US$'!L181*'OC A CONTRATAR'!$O181</f>
        <v>0</v>
      </c>
      <c r="M181" s="51">
        <f>'OC A CONTRATAR US$'!M181*'OC A CONTRATAR'!$O181</f>
        <v>0</v>
      </c>
      <c r="N181" s="51">
        <f>'OC A CONTRATAR US$'!N181*'OC A CONTRATAR'!$O181</f>
        <v>0</v>
      </c>
      <c r="O181" s="119">
        <f>IF($O$2=0,Encargos!C186,$O$2)</f>
        <v>4.8413000000000004</v>
      </c>
      <c r="P181" s="1">
        <f t="shared" si="14"/>
        <v>50009</v>
      </c>
      <c r="Q181" s="51"/>
      <c r="R181" s="51"/>
      <c r="S181" s="51"/>
      <c r="T181" s="119">
        <f>IF($T$2=0,Encargos!M186,$T$2)</f>
        <v>0</v>
      </c>
      <c r="V181" s="1">
        <f t="shared" si="15"/>
        <v>50009</v>
      </c>
      <c r="W181" s="51">
        <v>0</v>
      </c>
      <c r="X181" s="51">
        <v>0</v>
      </c>
      <c r="Y181" s="51">
        <f t="shared" si="18"/>
        <v>0</v>
      </c>
      <c r="Z181" s="119"/>
      <c r="AB181" s="72">
        <f t="shared" si="16"/>
        <v>50009</v>
      </c>
      <c r="AC181" s="21">
        <f t="shared" si="17"/>
        <v>0</v>
      </c>
      <c r="AD181" s="21">
        <f t="shared" si="20"/>
        <v>0</v>
      </c>
      <c r="AE181" s="21">
        <f t="shared" si="20"/>
        <v>0</v>
      </c>
    </row>
    <row r="182" spans="1:31">
      <c r="A182" s="1">
        <f t="shared" si="11"/>
        <v>50040</v>
      </c>
      <c r="B182" s="51">
        <f>'OC A CONTRATAR US$'!B182*'OC A CONTRATAR'!$E182</f>
        <v>18576900</v>
      </c>
      <c r="C182" s="51">
        <f>'OC A CONTRATAR US$'!C182*'OC A CONTRATAR'!$E182</f>
        <v>10528569.906428132</v>
      </c>
      <c r="D182" s="51">
        <f>'OC A CONTRATAR US$'!D182*'OC A CONTRATAR'!$E182</f>
        <v>29105469.906428132</v>
      </c>
      <c r="E182" s="119">
        <f>IF($E$2=0,Encargos!C187,$E$2)</f>
        <v>6.1923000000000004</v>
      </c>
      <c r="F182" s="1">
        <f t="shared" si="12"/>
        <v>50040</v>
      </c>
      <c r="G182" s="51">
        <f>'OC A CONTRATAR US$'!G182*'OC A CONTRATAR'!$J182</f>
        <v>5240075.4375927923</v>
      </c>
      <c r="H182" s="51">
        <f>'OC A CONTRATAR US$'!H182*'OC A CONTRATAR'!$J182</f>
        <v>3563813.1589007289</v>
      </c>
      <c r="I182" s="51">
        <f>'OC A CONTRATAR US$'!I182*'OC A CONTRATAR'!$J182</f>
        <v>8803888.5964935198</v>
      </c>
      <c r="J182" s="119">
        <f>IF($J$2=0,Encargos!C187,$J$2)</f>
        <v>4.8413000000000004</v>
      </c>
      <c r="K182" s="1">
        <f t="shared" si="13"/>
        <v>50040</v>
      </c>
      <c r="L182" s="51">
        <f>'OC A CONTRATAR US$'!L182*'OC A CONTRATAR'!$O182</f>
        <v>27204607.101715628</v>
      </c>
      <c r="M182" s="51">
        <f>'OC A CONTRATAR US$'!M182*'OC A CONTRATAR'!$O182</f>
        <v>32186616.090105157</v>
      </c>
      <c r="N182" s="51">
        <f>'OC A CONTRATAR US$'!N182*'OC A CONTRATAR'!$O182</f>
        <v>59391223.191820785</v>
      </c>
      <c r="O182" s="119">
        <f>IF($O$2=0,Encargos!C187,$O$2)</f>
        <v>4.8413000000000004</v>
      </c>
      <c r="P182" s="1">
        <f t="shared" si="14"/>
        <v>50040</v>
      </c>
      <c r="Q182" s="51"/>
      <c r="R182" s="51"/>
      <c r="S182" s="51"/>
      <c r="T182" s="119">
        <f>IF($T$2=0,Encargos!M187,$T$2)</f>
        <v>0</v>
      </c>
      <c r="V182" s="1">
        <f t="shared" si="15"/>
        <v>50040</v>
      </c>
      <c r="W182" s="51">
        <v>0</v>
      </c>
      <c r="X182" s="51">
        <v>0</v>
      </c>
      <c r="Y182" s="51">
        <f t="shared" si="18"/>
        <v>0</v>
      </c>
      <c r="Z182" s="119"/>
      <c r="AB182" s="72">
        <f t="shared" si="16"/>
        <v>50040</v>
      </c>
      <c r="AC182" s="21">
        <f t="shared" si="17"/>
        <v>0</v>
      </c>
      <c r="AD182" s="21">
        <f t="shared" si="20"/>
        <v>46278999.15543402</v>
      </c>
      <c r="AE182" s="21">
        <f t="shared" si="20"/>
        <v>97300581.694742441</v>
      </c>
    </row>
    <row r="183" spans="1:31">
      <c r="A183" s="1">
        <f t="shared" si="11"/>
        <v>50071</v>
      </c>
      <c r="B183" s="51">
        <f>'OC A CONTRATAR US$'!B183*'OC A CONTRATAR'!$E183</f>
        <v>0</v>
      </c>
      <c r="C183" s="51">
        <f>'OC A CONTRATAR US$'!C183*'OC A CONTRATAR'!$E183</f>
        <v>0</v>
      </c>
      <c r="D183" s="51">
        <f>'OC A CONTRATAR US$'!D183*'OC A CONTRATAR'!$E183</f>
        <v>0</v>
      </c>
      <c r="E183" s="119">
        <f>IF($E$2=0,Encargos!C188,$E$2)</f>
        <v>6.1923000000000004</v>
      </c>
      <c r="F183" s="1">
        <f t="shared" si="12"/>
        <v>50071</v>
      </c>
      <c r="G183" s="51">
        <f>'OC A CONTRATAR US$'!G183*'OC A CONTRATAR'!$J183</f>
        <v>0</v>
      </c>
      <c r="H183" s="51">
        <f>'OC A CONTRATAR US$'!H183*'OC A CONTRATAR'!$J183</f>
        <v>0</v>
      </c>
      <c r="I183" s="51">
        <f>'OC A CONTRATAR US$'!I183*'OC A CONTRATAR'!$J183</f>
        <v>0</v>
      </c>
      <c r="J183" s="119">
        <f>IF($J$2=0,Encargos!C188,$J$2)</f>
        <v>4.8413000000000004</v>
      </c>
      <c r="K183" s="1">
        <f t="shared" si="13"/>
        <v>50071</v>
      </c>
      <c r="L183" s="51">
        <f>'OC A CONTRATAR US$'!L183*'OC A CONTRATAR'!$O183</f>
        <v>0</v>
      </c>
      <c r="M183" s="51">
        <f>'OC A CONTRATAR US$'!M183*'OC A CONTRATAR'!$O183</f>
        <v>0</v>
      </c>
      <c r="N183" s="51">
        <f>'OC A CONTRATAR US$'!N183*'OC A CONTRATAR'!$O183</f>
        <v>0</v>
      </c>
      <c r="O183" s="119">
        <f>IF($O$2=0,Encargos!C188,$O$2)</f>
        <v>4.8413000000000004</v>
      </c>
      <c r="P183" s="1">
        <f t="shared" si="14"/>
        <v>50071</v>
      </c>
      <c r="Q183" s="51"/>
      <c r="R183" s="51"/>
      <c r="S183" s="51"/>
      <c r="T183" s="119">
        <f>IF($T$2=0,Encargos!M188,$T$2)</f>
        <v>0</v>
      </c>
      <c r="V183" s="1">
        <f t="shared" si="15"/>
        <v>50071</v>
      </c>
      <c r="W183" s="51">
        <v>0</v>
      </c>
      <c r="X183" s="51">
        <v>0</v>
      </c>
      <c r="Y183" s="51">
        <f t="shared" si="18"/>
        <v>0</v>
      </c>
      <c r="Z183" s="119"/>
      <c r="AB183" s="72">
        <f t="shared" si="16"/>
        <v>50071</v>
      </c>
      <c r="AC183" s="21">
        <f t="shared" si="17"/>
        <v>51021582.539308421</v>
      </c>
      <c r="AD183" s="21">
        <f t="shared" ref="AD183:AE202" si="21">SUMIF($A$2:$Z$2,AD$2,$A183:$Z183)</f>
        <v>0</v>
      </c>
      <c r="AE183" s="21">
        <f t="shared" si="21"/>
        <v>0</v>
      </c>
    </row>
    <row r="184" spans="1:31">
      <c r="A184" s="1">
        <f t="shared" si="11"/>
        <v>50099</v>
      </c>
      <c r="B184" s="51">
        <f>'OC A CONTRATAR US$'!B184*'OC A CONTRATAR'!$E184</f>
        <v>0</v>
      </c>
      <c r="C184" s="51">
        <f>'OC A CONTRATAR US$'!C184*'OC A CONTRATAR'!$E184</f>
        <v>0</v>
      </c>
      <c r="D184" s="51">
        <f>'OC A CONTRATAR US$'!D184*'OC A CONTRATAR'!$E184</f>
        <v>0</v>
      </c>
      <c r="E184" s="119">
        <f>IF($E$2=0,Encargos!C189,$E$2)</f>
        <v>6.1923000000000004</v>
      </c>
      <c r="F184" s="1">
        <f t="shared" si="12"/>
        <v>50099</v>
      </c>
      <c r="G184" s="51">
        <f>'OC A CONTRATAR US$'!G184*'OC A CONTRATAR'!$J184</f>
        <v>0</v>
      </c>
      <c r="H184" s="51">
        <f>'OC A CONTRATAR US$'!H184*'OC A CONTRATAR'!$J184</f>
        <v>0</v>
      </c>
      <c r="I184" s="51">
        <f>'OC A CONTRATAR US$'!I184*'OC A CONTRATAR'!$J184</f>
        <v>0</v>
      </c>
      <c r="J184" s="119">
        <f>IF($J$2=0,Encargos!C189,$J$2)</f>
        <v>4.8413000000000004</v>
      </c>
      <c r="K184" s="1">
        <f t="shared" si="13"/>
        <v>50099</v>
      </c>
      <c r="L184" s="51">
        <f>'OC A CONTRATAR US$'!L184*'OC A CONTRATAR'!$O184</f>
        <v>0</v>
      </c>
      <c r="M184" s="51">
        <f>'OC A CONTRATAR US$'!M184*'OC A CONTRATAR'!$O184</f>
        <v>0</v>
      </c>
      <c r="N184" s="51">
        <f>'OC A CONTRATAR US$'!N184*'OC A CONTRATAR'!$O184</f>
        <v>0</v>
      </c>
      <c r="O184" s="119">
        <f>IF($O$2=0,Encargos!C189,$O$2)</f>
        <v>4.8413000000000004</v>
      </c>
      <c r="P184" s="1">
        <f t="shared" si="14"/>
        <v>50099</v>
      </c>
      <c r="Q184" s="51"/>
      <c r="R184" s="51"/>
      <c r="S184" s="51"/>
      <c r="T184" s="119">
        <f>IF($T$2=0,Encargos!M189,$T$2)</f>
        <v>0</v>
      </c>
      <c r="V184" s="1">
        <f t="shared" si="15"/>
        <v>50099</v>
      </c>
      <c r="W184" s="51">
        <v>0</v>
      </c>
      <c r="X184" s="51">
        <v>0</v>
      </c>
      <c r="Y184" s="51">
        <f t="shared" si="18"/>
        <v>0</v>
      </c>
      <c r="Z184" s="119"/>
      <c r="AB184" s="72">
        <f t="shared" si="16"/>
        <v>50099</v>
      </c>
      <c r="AC184" s="21">
        <f t="shared" si="17"/>
        <v>0</v>
      </c>
      <c r="AD184" s="21">
        <f t="shared" si="21"/>
        <v>0</v>
      </c>
      <c r="AE184" s="21">
        <f t="shared" si="21"/>
        <v>0</v>
      </c>
    </row>
    <row r="185" spans="1:31">
      <c r="A185" s="1">
        <f t="shared" si="11"/>
        <v>50130</v>
      </c>
      <c r="B185" s="51">
        <f>'OC A CONTRATAR US$'!B185*'OC A CONTRATAR'!$E185</f>
        <v>0</v>
      </c>
      <c r="C185" s="51">
        <f>'OC A CONTRATAR US$'!C185*'OC A CONTRATAR'!$E185</f>
        <v>0</v>
      </c>
      <c r="D185" s="51">
        <f>'OC A CONTRATAR US$'!D185*'OC A CONTRATAR'!$E185</f>
        <v>0</v>
      </c>
      <c r="E185" s="119">
        <f>IF($E$2=0,Encargos!C190,$E$2)</f>
        <v>6.1923000000000004</v>
      </c>
      <c r="F185" s="1">
        <f t="shared" si="12"/>
        <v>50130</v>
      </c>
      <c r="G185" s="51">
        <f>'OC A CONTRATAR US$'!G185*'OC A CONTRATAR'!$J185</f>
        <v>0</v>
      </c>
      <c r="H185" s="51">
        <f>'OC A CONTRATAR US$'!H185*'OC A CONTRATAR'!$J185</f>
        <v>0</v>
      </c>
      <c r="I185" s="51">
        <f>'OC A CONTRATAR US$'!I185*'OC A CONTRATAR'!$J185</f>
        <v>0</v>
      </c>
      <c r="J185" s="119">
        <f>IF($J$2=0,Encargos!C190,$J$2)</f>
        <v>4.8413000000000004</v>
      </c>
      <c r="K185" s="1">
        <f t="shared" si="13"/>
        <v>50130</v>
      </c>
      <c r="L185" s="51">
        <f>'OC A CONTRATAR US$'!L185*'OC A CONTRATAR'!$O185</f>
        <v>0</v>
      </c>
      <c r="M185" s="51">
        <f>'OC A CONTRATAR US$'!M185*'OC A CONTRATAR'!$O185</f>
        <v>0</v>
      </c>
      <c r="N185" s="51">
        <f>'OC A CONTRATAR US$'!N185*'OC A CONTRATAR'!$O185</f>
        <v>0</v>
      </c>
      <c r="O185" s="119">
        <f>IF($O$2=0,Encargos!C190,$O$2)</f>
        <v>4.8413000000000004</v>
      </c>
      <c r="P185" s="1">
        <f t="shared" si="14"/>
        <v>50130</v>
      </c>
      <c r="Q185" s="51"/>
      <c r="R185" s="51"/>
      <c r="S185" s="51"/>
      <c r="T185" s="119">
        <f>IF($T$2=0,Encargos!M190,$T$2)</f>
        <v>0</v>
      </c>
      <c r="V185" s="1">
        <f t="shared" si="15"/>
        <v>50130</v>
      </c>
      <c r="W185" s="51">
        <v>0</v>
      </c>
      <c r="X185" s="51">
        <v>0</v>
      </c>
      <c r="Y185" s="51">
        <f t="shared" si="18"/>
        <v>0</v>
      </c>
      <c r="Z185" s="119"/>
      <c r="AB185" s="72">
        <f t="shared" si="16"/>
        <v>50130</v>
      </c>
      <c r="AC185" s="21">
        <f t="shared" si="17"/>
        <v>0</v>
      </c>
      <c r="AD185" s="21">
        <f t="shared" si="21"/>
        <v>0</v>
      </c>
      <c r="AE185" s="21">
        <f t="shared" si="21"/>
        <v>0</v>
      </c>
    </row>
    <row r="186" spans="1:31">
      <c r="A186" s="1">
        <f t="shared" si="11"/>
        <v>50160</v>
      </c>
      <c r="B186" s="51">
        <f>'OC A CONTRATAR US$'!B186*'OC A CONTRATAR'!$E186</f>
        <v>0</v>
      </c>
      <c r="C186" s="51">
        <f>'OC A CONTRATAR US$'!C186*'OC A CONTRATAR'!$E186</f>
        <v>0</v>
      </c>
      <c r="D186" s="51">
        <f>'OC A CONTRATAR US$'!D186*'OC A CONTRATAR'!$E186</f>
        <v>0</v>
      </c>
      <c r="E186" s="119">
        <f>IF($E$2=0,Encargos!C191,$E$2)</f>
        <v>6.1923000000000004</v>
      </c>
      <c r="F186" s="1">
        <f t="shared" si="12"/>
        <v>50160</v>
      </c>
      <c r="G186" s="51">
        <f>'OC A CONTRATAR US$'!G186*'OC A CONTRATAR'!$J186</f>
        <v>0</v>
      </c>
      <c r="H186" s="51">
        <f>'OC A CONTRATAR US$'!H186*'OC A CONTRATAR'!$J186</f>
        <v>0</v>
      </c>
      <c r="I186" s="51">
        <f>'OC A CONTRATAR US$'!I186*'OC A CONTRATAR'!$J186</f>
        <v>0</v>
      </c>
      <c r="J186" s="119">
        <f>IF($J$2=0,Encargos!C191,$J$2)</f>
        <v>4.8413000000000004</v>
      </c>
      <c r="K186" s="1">
        <f t="shared" si="13"/>
        <v>50160</v>
      </c>
      <c r="L186" s="51">
        <f>'OC A CONTRATAR US$'!L186*'OC A CONTRATAR'!$O186</f>
        <v>0</v>
      </c>
      <c r="M186" s="51">
        <f>'OC A CONTRATAR US$'!M186*'OC A CONTRATAR'!$O186</f>
        <v>0</v>
      </c>
      <c r="N186" s="51">
        <f>'OC A CONTRATAR US$'!N186*'OC A CONTRATAR'!$O186</f>
        <v>0</v>
      </c>
      <c r="O186" s="119">
        <f>IF($O$2=0,Encargos!C191,$O$2)</f>
        <v>4.8413000000000004</v>
      </c>
      <c r="P186" s="1">
        <f t="shared" si="14"/>
        <v>50160</v>
      </c>
      <c r="Q186" s="51"/>
      <c r="R186" s="51"/>
      <c r="S186" s="51"/>
      <c r="T186" s="119">
        <f>IF($T$2=0,Encargos!M191,$T$2)</f>
        <v>0</v>
      </c>
      <c r="V186" s="1">
        <f t="shared" si="15"/>
        <v>50160</v>
      </c>
      <c r="W186" s="51">
        <v>0</v>
      </c>
      <c r="X186" s="51">
        <v>0</v>
      </c>
      <c r="Y186" s="51">
        <f t="shared" si="18"/>
        <v>0</v>
      </c>
      <c r="Z186" s="119"/>
      <c r="AB186" s="72">
        <f t="shared" si="16"/>
        <v>50160</v>
      </c>
      <c r="AC186" s="21">
        <f t="shared" si="17"/>
        <v>0</v>
      </c>
      <c r="AD186" s="21">
        <f t="shared" si="21"/>
        <v>0</v>
      </c>
      <c r="AE186" s="21">
        <f t="shared" si="21"/>
        <v>0</v>
      </c>
    </row>
    <row r="187" spans="1:31">
      <c r="A187" s="1">
        <f t="shared" si="11"/>
        <v>50191</v>
      </c>
      <c r="B187" s="51">
        <f>'OC A CONTRATAR US$'!B187*'OC A CONTRATAR'!$E187</f>
        <v>0</v>
      </c>
      <c r="C187" s="51">
        <f>'OC A CONTRATAR US$'!C187*'OC A CONTRATAR'!$E187</f>
        <v>0</v>
      </c>
      <c r="D187" s="51">
        <f>'OC A CONTRATAR US$'!D187*'OC A CONTRATAR'!$E187</f>
        <v>0</v>
      </c>
      <c r="E187" s="119">
        <f>IF($E$2=0,Encargos!C192,$E$2)</f>
        <v>6.1923000000000004</v>
      </c>
      <c r="F187" s="1">
        <f t="shared" si="12"/>
        <v>50191</v>
      </c>
      <c r="G187" s="51">
        <f>'OC A CONTRATAR US$'!G187*'OC A CONTRATAR'!$J187</f>
        <v>0</v>
      </c>
      <c r="H187" s="51">
        <f>'OC A CONTRATAR US$'!H187*'OC A CONTRATAR'!$J187</f>
        <v>0</v>
      </c>
      <c r="I187" s="51">
        <f>'OC A CONTRATAR US$'!I187*'OC A CONTRATAR'!$J187</f>
        <v>0</v>
      </c>
      <c r="J187" s="119">
        <f>IF($J$2=0,Encargos!C192,$J$2)</f>
        <v>4.8413000000000004</v>
      </c>
      <c r="K187" s="1">
        <f t="shared" si="13"/>
        <v>50191</v>
      </c>
      <c r="L187" s="51">
        <f>'OC A CONTRATAR US$'!L187*'OC A CONTRATAR'!$O187</f>
        <v>0</v>
      </c>
      <c r="M187" s="51">
        <f>'OC A CONTRATAR US$'!M187*'OC A CONTRATAR'!$O187</f>
        <v>0</v>
      </c>
      <c r="N187" s="51">
        <f>'OC A CONTRATAR US$'!N187*'OC A CONTRATAR'!$O187</f>
        <v>0</v>
      </c>
      <c r="O187" s="119">
        <f>IF($O$2=0,Encargos!C192,$O$2)</f>
        <v>4.8413000000000004</v>
      </c>
      <c r="P187" s="1">
        <f t="shared" si="14"/>
        <v>50191</v>
      </c>
      <c r="Q187" s="51"/>
      <c r="R187" s="51"/>
      <c r="S187" s="51"/>
      <c r="T187" s="119">
        <f>IF($T$2=0,Encargos!M192,$T$2)</f>
        <v>0</v>
      </c>
      <c r="V187" s="1">
        <f t="shared" si="15"/>
        <v>50191</v>
      </c>
      <c r="W187" s="51">
        <v>0</v>
      </c>
      <c r="X187" s="51">
        <v>0</v>
      </c>
      <c r="Y187" s="51">
        <f t="shared" si="18"/>
        <v>0</v>
      </c>
      <c r="Z187" s="119"/>
      <c r="AB187" s="72">
        <f t="shared" si="16"/>
        <v>50191</v>
      </c>
      <c r="AC187" s="21">
        <f t="shared" si="17"/>
        <v>0</v>
      </c>
      <c r="AD187" s="21">
        <f t="shared" si="21"/>
        <v>0</v>
      </c>
      <c r="AE187" s="21">
        <f t="shared" si="21"/>
        <v>0</v>
      </c>
    </row>
    <row r="188" spans="1:31">
      <c r="A188" s="1">
        <f t="shared" ref="A188:A251" si="22">EDATE(A187+1,1)-1</f>
        <v>50221</v>
      </c>
      <c r="B188" s="51">
        <f>'OC A CONTRATAR US$'!B188*'OC A CONTRATAR'!$E188</f>
        <v>18576900</v>
      </c>
      <c r="C188" s="51">
        <f>'OC A CONTRATAR US$'!C188*'OC A CONTRATAR'!$E188</f>
        <v>10060676.899396315</v>
      </c>
      <c r="D188" s="51">
        <f>'OC A CONTRATAR US$'!D188*'OC A CONTRATAR'!$E188</f>
        <v>28637576.899396319</v>
      </c>
      <c r="E188" s="119">
        <f>IF($E$2=0,Encargos!C193,$E$2)</f>
        <v>6.1923000000000004</v>
      </c>
      <c r="F188" s="1">
        <f t="shared" ref="F188:F251" si="23">EDATE(F187+1,1)-1</f>
        <v>50221</v>
      </c>
      <c r="G188" s="51">
        <f>'OC A CONTRATAR US$'!G188*'OC A CONTRATAR'!$J188</f>
        <v>5240075.4375927923</v>
      </c>
      <c r="H188" s="51">
        <f>'OC A CONTRATAR US$'!H188*'OC A CONTRATAR'!$J188</f>
        <v>3429085.0269160955</v>
      </c>
      <c r="I188" s="51">
        <f>'OC A CONTRATAR US$'!I188*'OC A CONTRATAR'!$J188</f>
        <v>8669160.4645088874</v>
      </c>
      <c r="J188" s="119">
        <f>IF($J$2=0,Encargos!C193,$J$2)</f>
        <v>4.8413000000000004</v>
      </c>
      <c r="K188" s="1">
        <f t="shared" ref="K188:K251" si="24">EDATE(K187+1,1)-1</f>
        <v>50221</v>
      </c>
      <c r="L188" s="51">
        <f>'OC A CONTRATAR US$'!L188*'OC A CONTRATAR'!$O188</f>
        <v>27204607.101715628</v>
      </c>
      <c r="M188" s="51">
        <f>'OC A CONTRATAR US$'!M188*'OC A CONTRATAR'!$O188</f>
        <v>31338136.391769025</v>
      </c>
      <c r="N188" s="51">
        <f>'OC A CONTRATAR US$'!N188*'OC A CONTRATAR'!$O188</f>
        <v>58542743.493484654</v>
      </c>
      <c r="O188" s="119">
        <f>IF($O$2=0,Encargos!C193,$O$2)</f>
        <v>4.8413000000000004</v>
      </c>
      <c r="P188" s="1">
        <f t="shared" ref="P188:P251" si="25">EDATE(P187+1,1)-1</f>
        <v>50221</v>
      </c>
      <c r="Q188" s="51"/>
      <c r="R188" s="51"/>
      <c r="S188" s="51"/>
      <c r="T188" s="119">
        <f>IF($T$2=0,Encargos!M193,$T$2)</f>
        <v>0</v>
      </c>
      <c r="V188" s="1">
        <f t="shared" ref="V188:V251" si="26">EDATE(V187+1,1)-1</f>
        <v>50221</v>
      </c>
      <c r="W188" s="51">
        <v>0</v>
      </c>
      <c r="X188" s="51">
        <v>0</v>
      </c>
      <c r="Y188" s="51">
        <f t="shared" si="18"/>
        <v>0</v>
      </c>
      <c r="Z188" s="119"/>
      <c r="AB188" s="72">
        <f t="shared" ref="AB188:AB251" si="27">EDATE(AB187+1,1)-1</f>
        <v>50221</v>
      </c>
      <c r="AC188" s="21">
        <f t="shared" si="17"/>
        <v>0</v>
      </c>
      <c r="AD188" s="21">
        <f t="shared" si="21"/>
        <v>44827898.318081439</v>
      </c>
      <c r="AE188" s="21">
        <f t="shared" si="21"/>
        <v>95849480.857389867</v>
      </c>
    </row>
    <row r="189" spans="1:31">
      <c r="A189" s="1">
        <f t="shared" si="22"/>
        <v>50252</v>
      </c>
      <c r="B189" s="51">
        <f>'OC A CONTRATAR US$'!B189*'OC A CONTRATAR'!$E189</f>
        <v>0</v>
      </c>
      <c r="C189" s="51">
        <f>'OC A CONTRATAR US$'!C189*'OC A CONTRATAR'!$E189</f>
        <v>0</v>
      </c>
      <c r="D189" s="51">
        <f>'OC A CONTRATAR US$'!D189*'OC A CONTRATAR'!$E189</f>
        <v>0</v>
      </c>
      <c r="E189" s="119">
        <f>IF($E$2=0,Encargos!C194,$E$2)</f>
        <v>6.1923000000000004</v>
      </c>
      <c r="F189" s="1">
        <f t="shared" si="23"/>
        <v>50252</v>
      </c>
      <c r="G189" s="51">
        <f>'OC A CONTRATAR US$'!G189*'OC A CONTRATAR'!$J189</f>
        <v>0</v>
      </c>
      <c r="H189" s="51">
        <f>'OC A CONTRATAR US$'!H189*'OC A CONTRATAR'!$J189</f>
        <v>0</v>
      </c>
      <c r="I189" s="51">
        <f>'OC A CONTRATAR US$'!I189*'OC A CONTRATAR'!$J189</f>
        <v>0</v>
      </c>
      <c r="J189" s="119">
        <f>IF($J$2=0,Encargos!C194,$J$2)</f>
        <v>4.8413000000000004</v>
      </c>
      <c r="K189" s="1">
        <f t="shared" si="24"/>
        <v>50252</v>
      </c>
      <c r="L189" s="51">
        <f>'OC A CONTRATAR US$'!L189*'OC A CONTRATAR'!$O189</f>
        <v>0</v>
      </c>
      <c r="M189" s="51">
        <f>'OC A CONTRATAR US$'!M189*'OC A CONTRATAR'!$O189</f>
        <v>0</v>
      </c>
      <c r="N189" s="51">
        <f>'OC A CONTRATAR US$'!N189*'OC A CONTRATAR'!$O189</f>
        <v>0</v>
      </c>
      <c r="O189" s="119">
        <f>IF($O$2=0,Encargos!C194,$O$2)</f>
        <v>4.8413000000000004</v>
      </c>
      <c r="P189" s="1">
        <f t="shared" si="25"/>
        <v>50252</v>
      </c>
      <c r="Q189" s="51"/>
      <c r="R189" s="51"/>
      <c r="S189" s="51"/>
      <c r="T189" s="119">
        <f>IF($T$2=0,Encargos!M194,$T$2)</f>
        <v>0</v>
      </c>
      <c r="V189" s="1">
        <f t="shared" si="26"/>
        <v>50252</v>
      </c>
      <c r="W189" s="51">
        <v>0</v>
      </c>
      <c r="X189" s="51">
        <v>0</v>
      </c>
      <c r="Y189" s="51">
        <f t="shared" si="18"/>
        <v>0</v>
      </c>
      <c r="Z189" s="119"/>
      <c r="AB189" s="72">
        <f t="shared" si="27"/>
        <v>50252</v>
      </c>
      <c r="AC189" s="21">
        <f t="shared" si="17"/>
        <v>51021582.539308421</v>
      </c>
      <c r="AD189" s="21">
        <f t="shared" si="21"/>
        <v>0</v>
      </c>
      <c r="AE189" s="21">
        <f t="shared" si="21"/>
        <v>0</v>
      </c>
    </row>
    <row r="190" spans="1:31">
      <c r="A190" s="1">
        <f t="shared" si="22"/>
        <v>50283</v>
      </c>
      <c r="B190" s="51">
        <f>'OC A CONTRATAR US$'!B190*'OC A CONTRATAR'!$E190</f>
        <v>0</v>
      </c>
      <c r="C190" s="51">
        <f>'OC A CONTRATAR US$'!C190*'OC A CONTRATAR'!$E190</f>
        <v>0</v>
      </c>
      <c r="D190" s="51">
        <f>'OC A CONTRATAR US$'!D190*'OC A CONTRATAR'!$E190</f>
        <v>0</v>
      </c>
      <c r="E190" s="119">
        <f>IF($E$2=0,Encargos!C195,$E$2)</f>
        <v>6.1923000000000004</v>
      </c>
      <c r="F190" s="1">
        <f t="shared" si="23"/>
        <v>50283</v>
      </c>
      <c r="G190" s="51">
        <f>'OC A CONTRATAR US$'!G190*'OC A CONTRATAR'!$J190</f>
        <v>0</v>
      </c>
      <c r="H190" s="51">
        <f>'OC A CONTRATAR US$'!H190*'OC A CONTRATAR'!$J190</f>
        <v>0</v>
      </c>
      <c r="I190" s="51">
        <f>'OC A CONTRATAR US$'!I190*'OC A CONTRATAR'!$J190</f>
        <v>0</v>
      </c>
      <c r="J190" s="119">
        <f>IF($J$2=0,Encargos!C195,$J$2)</f>
        <v>4.8413000000000004</v>
      </c>
      <c r="K190" s="1">
        <f t="shared" si="24"/>
        <v>50283</v>
      </c>
      <c r="L190" s="51">
        <f>'OC A CONTRATAR US$'!L190*'OC A CONTRATAR'!$O190</f>
        <v>0</v>
      </c>
      <c r="M190" s="51">
        <f>'OC A CONTRATAR US$'!M190*'OC A CONTRATAR'!$O190</f>
        <v>0</v>
      </c>
      <c r="N190" s="51">
        <f>'OC A CONTRATAR US$'!N190*'OC A CONTRATAR'!$O190</f>
        <v>0</v>
      </c>
      <c r="O190" s="119">
        <f>IF($O$2=0,Encargos!C195,$O$2)</f>
        <v>4.8413000000000004</v>
      </c>
      <c r="P190" s="1">
        <f t="shared" si="25"/>
        <v>50283</v>
      </c>
      <c r="Q190" s="51"/>
      <c r="R190" s="51"/>
      <c r="S190" s="51"/>
      <c r="T190" s="119">
        <f>IF($T$2=0,Encargos!M195,$T$2)</f>
        <v>0</v>
      </c>
      <c r="V190" s="1">
        <f t="shared" si="26"/>
        <v>50283</v>
      </c>
      <c r="W190" s="51">
        <v>0</v>
      </c>
      <c r="X190" s="51">
        <v>0</v>
      </c>
      <c r="Y190" s="51">
        <f t="shared" si="18"/>
        <v>0</v>
      </c>
      <c r="Z190" s="119"/>
      <c r="AB190" s="72">
        <f t="shared" si="27"/>
        <v>50283</v>
      </c>
      <c r="AC190" s="21">
        <f t="shared" si="17"/>
        <v>0</v>
      </c>
      <c r="AD190" s="21">
        <f t="shared" si="21"/>
        <v>0</v>
      </c>
      <c r="AE190" s="21">
        <f t="shared" si="21"/>
        <v>0</v>
      </c>
    </row>
    <row r="191" spans="1:31">
      <c r="A191" s="1">
        <f t="shared" si="22"/>
        <v>50313</v>
      </c>
      <c r="B191" s="51">
        <f>'OC A CONTRATAR US$'!B191*'OC A CONTRATAR'!$E191</f>
        <v>0</v>
      </c>
      <c r="C191" s="51">
        <f>'OC A CONTRATAR US$'!C191*'OC A CONTRATAR'!$E191</f>
        <v>0</v>
      </c>
      <c r="D191" s="51">
        <f>'OC A CONTRATAR US$'!D191*'OC A CONTRATAR'!$E191</f>
        <v>0</v>
      </c>
      <c r="E191" s="119">
        <f>IF($E$2=0,Encargos!C196,$E$2)</f>
        <v>6.1923000000000004</v>
      </c>
      <c r="F191" s="1">
        <f t="shared" si="23"/>
        <v>50313</v>
      </c>
      <c r="G191" s="51">
        <f>'OC A CONTRATAR US$'!G191*'OC A CONTRATAR'!$J191</f>
        <v>0</v>
      </c>
      <c r="H191" s="51">
        <f>'OC A CONTRATAR US$'!H191*'OC A CONTRATAR'!$J191</f>
        <v>0</v>
      </c>
      <c r="I191" s="51">
        <f>'OC A CONTRATAR US$'!I191*'OC A CONTRATAR'!$J191</f>
        <v>0</v>
      </c>
      <c r="J191" s="119">
        <f>IF($J$2=0,Encargos!C196,$J$2)</f>
        <v>4.8413000000000004</v>
      </c>
      <c r="K191" s="1">
        <f t="shared" si="24"/>
        <v>50313</v>
      </c>
      <c r="L191" s="51">
        <f>'OC A CONTRATAR US$'!L191*'OC A CONTRATAR'!$O191</f>
        <v>0</v>
      </c>
      <c r="M191" s="51">
        <f>'OC A CONTRATAR US$'!M191*'OC A CONTRATAR'!$O191</f>
        <v>0</v>
      </c>
      <c r="N191" s="51">
        <f>'OC A CONTRATAR US$'!N191*'OC A CONTRATAR'!$O191</f>
        <v>0</v>
      </c>
      <c r="O191" s="119">
        <f>IF($O$2=0,Encargos!C196,$O$2)</f>
        <v>4.8413000000000004</v>
      </c>
      <c r="P191" s="1">
        <f t="shared" si="25"/>
        <v>50313</v>
      </c>
      <c r="Q191" s="51"/>
      <c r="R191" s="51"/>
      <c r="S191" s="51"/>
      <c r="T191" s="119">
        <f>IF($T$2=0,Encargos!M196,$T$2)</f>
        <v>0</v>
      </c>
      <c r="V191" s="1">
        <f t="shared" si="26"/>
        <v>50313</v>
      </c>
      <c r="W191" s="51">
        <v>0</v>
      </c>
      <c r="X191" s="51">
        <v>0</v>
      </c>
      <c r="Y191" s="51">
        <f t="shared" si="18"/>
        <v>0</v>
      </c>
      <c r="Z191" s="119"/>
      <c r="AB191" s="72">
        <f t="shared" si="27"/>
        <v>50313</v>
      </c>
      <c r="AC191" s="21">
        <f t="shared" si="17"/>
        <v>0</v>
      </c>
      <c r="AD191" s="21">
        <f t="shared" si="21"/>
        <v>0</v>
      </c>
      <c r="AE191" s="21">
        <f t="shared" si="21"/>
        <v>0</v>
      </c>
    </row>
    <row r="192" spans="1:31">
      <c r="A192" s="1">
        <f t="shared" si="22"/>
        <v>50344</v>
      </c>
      <c r="B192" s="51">
        <f>'OC A CONTRATAR US$'!B192*'OC A CONTRATAR'!$E192</f>
        <v>0</v>
      </c>
      <c r="C192" s="51">
        <f>'OC A CONTRATAR US$'!C192*'OC A CONTRATAR'!$E192</f>
        <v>0</v>
      </c>
      <c r="D192" s="51">
        <f>'OC A CONTRATAR US$'!D192*'OC A CONTRATAR'!$E192</f>
        <v>0</v>
      </c>
      <c r="E192" s="119">
        <f>IF($E$2=0,Encargos!C197,$E$2)</f>
        <v>6.1923000000000004</v>
      </c>
      <c r="F192" s="1">
        <f t="shared" si="23"/>
        <v>50344</v>
      </c>
      <c r="G192" s="51">
        <f>'OC A CONTRATAR US$'!G192*'OC A CONTRATAR'!$J192</f>
        <v>0</v>
      </c>
      <c r="H192" s="51">
        <f>'OC A CONTRATAR US$'!H192*'OC A CONTRATAR'!$J192</f>
        <v>0</v>
      </c>
      <c r="I192" s="51">
        <f>'OC A CONTRATAR US$'!I192*'OC A CONTRATAR'!$J192</f>
        <v>0</v>
      </c>
      <c r="J192" s="119">
        <f>IF($J$2=0,Encargos!C197,$J$2)</f>
        <v>4.8413000000000004</v>
      </c>
      <c r="K192" s="1">
        <f t="shared" si="24"/>
        <v>50344</v>
      </c>
      <c r="L192" s="51">
        <f>'OC A CONTRATAR US$'!L192*'OC A CONTRATAR'!$O192</f>
        <v>0</v>
      </c>
      <c r="M192" s="51">
        <f>'OC A CONTRATAR US$'!M192*'OC A CONTRATAR'!$O192</f>
        <v>0</v>
      </c>
      <c r="N192" s="51">
        <f>'OC A CONTRATAR US$'!N192*'OC A CONTRATAR'!$O192</f>
        <v>0</v>
      </c>
      <c r="O192" s="119">
        <f>IF($O$2=0,Encargos!C197,$O$2)</f>
        <v>4.8413000000000004</v>
      </c>
      <c r="P192" s="1">
        <f t="shared" si="25"/>
        <v>50344</v>
      </c>
      <c r="Q192" s="51"/>
      <c r="R192" s="51"/>
      <c r="S192" s="51"/>
      <c r="T192" s="119">
        <f>IF($T$2=0,Encargos!M197,$T$2)</f>
        <v>0</v>
      </c>
      <c r="V192" s="1">
        <f t="shared" si="26"/>
        <v>50344</v>
      </c>
      <c r="W192" s="51">
        <v>0</v>
      </c>
      <c r="X192" s="51">
        <v>0</v>
      </c>
      <c r="Y192" s="51">
        <f t="shared" si="18"/>
        <v>0</v>
      </c>
      <c r="Z192" s="119"/>
      <c r="AB192" s="72">
        <f t="shared" si="27"/>
        <v>50344</v>
      </c>
      <c r="AC192" s="21">
        <f t="shared" si="17"/>
        <v>0</v>
      </c>
      <c r="AD192" s="21">
        <f t="shared" si="21"/>
        <v>0</v>
      </c>
      <c r="AE192" s="21">
        <f t="shared" si="21"/>
        <v>0</v>
      </c>
    </row>
    <row r="193" spans="1:31">
      <c r="A193" s="1">
        <f t="shared" si="22"/>
        <v>50374</v>
      </c>
      <c r="B193" s="51">
        <f>'OC A CONTRATAR US$'!B193*'OC A CONTRATAR'!$E193</f>
        <v>0</v>
      </c>
      <c r="C193" s="51">
        <f>'OC A CONTRATAR US$'!C193*'OC A CONTRATAR'!$E193</f>
        <v>0</v>
      </c>
      <c r="D193" s="51">
        <f>'OC A CONTRATAR US$'!D193*'OC A CONTRATAR'!$E193</f>
        <v>0</v>
      </c>
      <c r="E193" s="119">
        <f>IF($E$2=0,Encargos!C198,$E$2)</f>
        <v>6.1923000000000004</v>
      </c>
      <c r="F193" s="1">
        <f t="shared" si="23"/>
        <v>50374</v>
      </c>
      <c r="G193" s="51">
        <f>'OC A CONTRATAR US$'!G193*'OC A CONTRATAR'!$J193</f>
        <v>0</v>
      </c>
      <c r="H193" s="51">
        <f>'OC A CONTRATAR US$'!H193*'OC A CONTRATAR'!$J193</f>
        <v>0</v>
      </c>
      <c r="I193" s="51">
        <f>'OC A CONTRATAR US$'!I193*'OC A CONTRATAR'!$J193</f>
        <v>0</v>
      </c>
      <c r="J193" s="119">
        <f>IF($J$2=0,Encargos!C198,$J$2)</f>
        <v>4.8413000000000004</v>
      </c>
      <c r="K193" s="1">
        <f t="shared" si="24"/>
        <v>50374</v>
      </c>
      <c r="L193" s="51">
        <f>'OC A CONTRATAR US$'!L193*'OC A CONTRATAR'!$O193</f>
        <v>0</v>
      </c>
      <c r="M193" s="51">
        <f>'OC A CONTRATAR US$'!M193*'OC A CONTRATAR'!$O193</f>
        <v>0</v>
      </c>
      <c r="N193" s="51">
        <f>'OC A CONTRATAR US$'!N193*'OC A CONTRATAR'!$O193</f>
        <v>0</v>
      </c>
      <c r="O193" s="119">
        <f>IF($O$2=0,Encargos!C198,$O$2)</f>
        <v>4.8413000000000004</v>
      </c>
      <c r="P193" s="1">
        <f t="shared" si="25"/>
        <v>50374</v>
      </c>
      <c r="Q193" s="51"/>
      <c r="R193" s="51"/>
      <c r="S193" s="51"/>
      <c r="T193" s="119">
        <f>IF($T$2=0,Encargos!M198,$T$2)</f>
        <v>0</v>
      </c>
      <c r="V193" s="1">
        <f t="shared" si="26"/>
        <v>50374</v>
      </c>
      <c r="W193" s="51">
        <v>0</v>
      </c>
      <c r="X193" s="51">
        <v>0</v>
      </c>
      <c r="Y193" s="51">
        <f t="shared" si="18"/>
        <v>0</v>
      </c>
      <c r="Z193" s="119"/>
      <c r="AB193" s="72">
        <f t="shared" si="27"/>
        <v>50374</v>
      </c>
      <c r="AC193" s="21">
        <f t="shared" si="17"/>
        <v>0</v>
      </c>
      <c r="AD193" s="21">
        <f t="shared" si="21"/>
        <v>0</v>
      </c>
      <c r="AE193" s="21">
        <f t="shared" si="21"/>
        <v>0</v>
      </c>
    </row>
    <row r="194" spans="1:31">
      <c r="A194" s="1">
        <f t="shared" si="22"/>
        <v>50405</v>
      </c>
      <c r="B194" s="51">
        <f>'OC A CONTRATAR US$'!B194*'OC A CONTRATAR'!$E194</f>
        <v>18576900</v>
      </c>
      <c r="C194" s="51">
        <f>'OC A CONTRATAR US$'!C194*'OC A CONTRATAR'!$E194</f>
        <v>9695327.0133852307</v>
      </c>
      <c r="D194" s="51">
        <f>'OC A CONTRATAR US$'!D194*'OC A CONTRATAR'!$E194</f>
        <v>28272227.013385233</v>
      </c>
      <c r="E194" s="119">
        <f>IF($E$2=0,Encargos!C199,$E$2)</f>
        <v>6.1923000000000004</v>
      </c>
      <c r="F194" s="1">
        <f t="shared" si="23"/>
        <v>50405</v>
      </c>
      <c r="G194" s="51">
        <f>'OC A CONTRATAR US$'!G194*'OC A CONTRATAR'!$J194</f>
        <v>5240075.4375927923</v>
      </c>
      <c r="H194" s="51">
        <f>'OC A CONTRATAR US$'!H194*'OC A CONTRATAR'!$J194</f>
        <v>3329330.8365053306</v>
      </c>
      <c r="I194" s="51">
        <f>'OC A CONTRATAR US$'!I194*'OC A CONTRATAR'!$J194</f>
        <v>8569406.2740981225</v>
      </c>
      <c r="J194" s="119">
        <f>IF($J$2=0,Encargos!C199,$J$2)</f>
        <v>4.8413000000000004</v>
      </c>
      <c r="K194" s="1">
        <f t="shared" si="24"/>
        <v>50405</v>
      </c>
      <c r="L194" s="51">
        <f>'OC A CONTRATAR US$'!L194*'OC A CONTRATAR'!$O194</f>
        <v>27204607.101715628</v>
      </c>
      <c r="M194" s="51">
        <f>'OC A CONTRATAR US$'!M194*'OC A CONTRATAR'!$O194</f>
        <v>30812531.321787339</v>
      </c>
      <c r="N194" s="51">
        <f>'OC A CONTRATAR US$'!N194*'OC A CONTRATAR'!$O194</f>
        <v>58017138.423502967</v>
      </c>
      <c r="O194" s="119">
        <f>IF($O$2=0,Encargos!C199,$O$2)</f>
        <v>4.8413000000000004</v>
      </c>
      <c r="P194" s="1">
        <f t="shared" si="25"/>
        <v>50405</v>
      </c>
      <c r="Q194" s="51"/>
      <c r="R194" s="51"/>
      <c r="S194" s="51"/>
      <c r="T194" s="119">
        <f>IF($T$2=0,Encargos!M199,$T$2)</f>
        <v>0</v>
      </c>
      <c r="V194" s="1">
        <f t="shared" si="26"/>
        <v>50405</v>
      </c>
      <c r="W194" s="51">
        <v>0</v>
      </c>
      <c r="X194" s="51">
        <v>0</v>
      </c>
      <c r="Y194" s="51">
        <f t="shared" si="18"/>
        <v>0</v>
      </c>
      <c r="Z194" s="119"/>
      <c r="AB194" s="72">
        <f t="shared" si="27"/>
        <v>50405</v>
      </c>
      <c r="AC194" s="21">
        <f t="shared" si="17"/>
        <v>0</v>
      </c>
      <c r="AD194" s="21">
        <f t="shared" si="21"/>
        <v>43837189.171677902</v>
      </c>
      <c r="AE194" s="21">
        <f t="shared" si="21"/>
        <v>94858771.710986316</v>
      </c>
    </row>
    <row r="195" spans="1:31">
      <c r="A195" s="1">
        <f t="shared" si="22"/>
        <v>50436</v>
      </c>
      <c r="B195" s="51">
        <f>'OC A CONTRATAR US$'!B195*'OC A CONTRATAR'!$E195</f>
        <v>0</v>
      </c>
      <c r="C195" s="51">
        <f>'OC A CONTRATAR US$'!C195*'OC A CONTRATAR'!$E195</f>
        <v>0</v>
      </c>
      <c r="D195" s="51">
        <f>'OC A CONTRATAR US$'!D195*'OC A CONTRATAR'!$E195</f>
        <v>0</v>
      </c>
      <c r="E195" s="119">
        <f>IF($E$2=0,Encargos!C200,$E$2)</f>
        <v>6.1923000000000004</v>
      </c>
      <c r="F195" s="1">
        <f t="shared" si="23"/>
        <v>50436</v>
      </c>
      <c r="G195" s="51">
        <f>'OC A CONTRATAR US$'!G195*'OC A CONTRATAR'!$J195</f>
        <v>0</v>
      </c>
      <c r="H195" s="51">
        <f>'OC A CONTRATAR US$'!H195*'OC A CONTRATAR'!$J195</f>
        <v>0</v>
      </c>
      <c r="I195" s="51">
        <f>'OC A CONTRATAR US$'!I195*'OC A CONTRATAR'!$J195</f>
        <v>0</v>
      </c>
      <c r="J195" s="119">
        <f>IF($J$2=0,Encargos!C200,$J$2)</f>
        <v>4.8413000000000004</v>
      </c>
      <c r="K195" s="1">
        <f t="shared" si="24"/>
        <v>50436</v>
      </c>
      <c r="L195" s="51">
        <f>'OC A CONTRATAR US$'!L195*'OC A CONTRATAR'!$O195</f>
        <v>0</v>
      </c>
      <c r="M195" s="51">
        <f>'OC A CONTRATAR US$'!M195*'OC A CONTRATAR'!$O195</f>
        <v>0</v>
      </c>
      <c r="N195" s="51">
        <f>'OC A CONTRATAR US$'!N195*'OC A CONTRATAR'!$O195</f>
        <v>0</v>
      </c>
      <c r="O195" s="119">
        <f>IF($O$2=0,Encargos!C200,$O$2)</f>
        <v>4.8413000000000004</v>
      </c>
      <c r="P195" s="1">
        <f t="shared" si="25"/>
        <v>50436</v>
      </c>
      <c r="Q195" s="51"/>
      <c r="R195" s="51"/>
      <c r="S195" s="51"/>
      <c r="T195" s="119">
        <f>IF($T$2=0,Encargos!M200,$T$2)</f>
        <v>0</v>
      </c>
      <c r="V195" s="1">
        <f t="shared" si="26"/>
        <v>50436</v>
      </c>
      <c r="W195" s="51">
        <v>0</v>
      </c>
      <c r="X195" s="51">
        <v>0</v>
      </c>
      <c r="Y195" s="51">
        <f t="shared" si="18"/>
        <v>0</v>
      </c>
      <c r="Z195" s="119"/>
      <c r="AB195" s="72">
        <f t="shared" si="27"/>
        <v>50436</v>
      </c>
      <c r="AC195" s="21">
        <f t="shared" ref="AC195:AC258" si="28">SUMIF($A$2:$Z$2,AC$2,$A194:$Z195)</f>
        <v>51021582.539308421</v>
      </c>
      <c r="AD195" s="21">
        <f t="shared" si="21"/>
        <v>0</v>
      </c>
      <c r="AE195" s="21">
        <f t="shared" si="21"/>
        <v>0</v>
      </c>
    </row>
    <row r="196" spans="1:31">
      <c r="A196" s="1">
        <f t="shared" si="22"/>
        <v>50464</v>
      </c>
      <c r="B196" s="51">
        <f>'OC A CONTRATAR US$'!B196*'OC A CONTRATAR'!$E196</f>
        <v>0</v>
      </c>
      <c r="C196" s="51">
        <f>'OC A CONTRATAR US$'!C196*'OC A CONTRATAR'!$E196</f>
        <v>0</v>
      </c>
      <c r="D196" s="51">
        <f>'OC A CONTRATAR US$'!D196*'OC A CONTRATAR'!$E196</f>
        <v>0</v>
      </c>
      <c r="E196" s="119">
        <f>IF($E$2=0,Encargos!C201,$E$2)</f>
        <v>6.1923000000000004</v>
      </c>
      <c r="F196" s="1">
        <f t="shared" si="23"/>
        <v>50464</v>
      </c>
      <c r="G196" s="51">
        <f>'OC A CONTRATAR US$'!G196*'OC A CONTRATAR'!$J196</f>
        <v>0</v>
      </c>
      <c r="H196" s="51">
        <f>'OC A CONTRATAR US$'!H196*'OC A CONTRATAR'!$J196</f>
        <v>0</v>
      </c>
      <c r="I196" s="51">
        <f>'OC A CONTRATAR US$'!I196*'OC A CONTRATAR'!$J196</f>
        <v>0</v>
      </c>
      <c r="J196" s="119">
        <f>IF($J$2=0,Encargos!C201,$J$2)</f>
        <v>4.8413000000000004</v>
      </c>
      <c r="K196" s="1">
        <f t="shared" si="24"/>
        <v>50464</v>
      </c>
      <c r="L196" s="51">
        <f>'OC A CONTRATAR US$'!L196*'OC A CONTRATAR'!$O196</f>
        <v>0</v>
      </c>
      <c r="M196" s="51">
        <f>'OC A CONTRATAR US$'!M196*'OC A CONTRATAR'!$O196</f>
        <v>0</v>
      </c>
      <c r="N196" s="51">
        <f>'OC A CONTRATAR US$'!N196*'OC A CONTRATAR'!$O196</f>
        <v>0</v>
      </c>
      <c r="O196" s="119">
        <f>IF($O$2=0,Encargos!C201,$O$2)</f>
        <v>4.8413000000000004</v>
      </c>
      <c r="P196" s="1">
        <f t="shared" si="25"/>
        <v>50464</v>
      </c>
      <c r="Q196" s="51"/>
      <c r="R196" s="51"/>
      <c r="S196" s="51"/>
      <c r="T196" s="119">
        <f>IF($T$2=0,Encargos!M201,$T$2)</f>
        <v>0</v>
      </c>
      <c r="V196" s="1">
        <f t="shared" si="26"/>
        <v>50464</v>
      </c>
      <c r="W196" s="51">
        <v>0</v>
      </c>
      <c r="X196" s="51">
        <v>0</v>
      </c>
      <c r="Y196" s="51">
        <f t="shared" ref="Y196:Y259" si="29">W196+X196</f>
        <v>0</v>
      </c>
      <c r="Z196" s="119"/>
      <c r="AB196" s="72">
        <f t="shared" si="27"/>
        <v>50464</v>
      </c>
      <c r="AC196" s="21">
        <f t="shared" si="28"/>
        <v>0</v>
      </c>
      <c r="AD196" s="21">
        <f t="shared" si="21"/>
        <v>0</v>
      </c>
      <c r="AE196" s="21">
        <f t="shared" si="21"/>
        <v>0</v>
      </c>
    </row>
    <row r="197" spans="1:31">
      <c r="A197" s="1">
        <f t="shared" si="22"/>
        <v>50495</v>
      </c>
      <c r="B197" s="51">
        <f>'OC A CONTRATAR US$'!B197*'OC A CONTRATAR'!$E197</f>
        <v>0</v>
      </c>
      <c r="C197" s="51">
        <f>'OC A CONTRATAR US$'!C197*'OC A CONTRATAR'!$E197</f>
        <v>0</v>
      </c>
      <c r="D197" s="51">
        <f>'OC A CONTRATAR US$'!D197*'OC A CONTRATAR'!$E197</f>
        <v>0</v>
      </c>
      <c r="E197" s="119">
        <f>IF($E$2=0,Encargos!C202,$E$2)</f>
        <v>6.1923000000000004</v>
      </c>
      <c r="F197" s="1">
        <f t="shared" si="23"/>
        <v>50495</v>
      </c>
      <c r="G197" s="51">
        <f>'OC A CONTRATAR US$'!G197*'OC A CONTRATAR'!$J197</f>
        <v>0</v>
      </c>
      <c r="H197" s="51">
        <f>'OC A CONTRATAR US$'!H197*'OC A CONTRATAR'!$J197</f>
        <v>0</v>
      </c>
      <c r="I197" s="51">
        <f>'OC A CONTRATAR US$'!I197*'OC A CONTRATAR'!$J197</f>
        <v>0</v>
      </c>
      <c r="J197" s="119">
        <f>IF($J$2=0,Encargos!C202,$J$2)</f>
        <v>4.8413000000000004</v>
      </c>
      <c r="K197" s="1">
        <f t="shared" si="24"/>
        <v>50495</v>
      </c>
      <c r="L197" s="51">
        <f>'OC A CONTRATAR US$'!L197*'OC A CONTRATAR'!$O197</f>
        <v>0</v>
      </c>
      <c r="M197" s="51">
        <f>'OC A CONTRATAR US$'!M197*'OC A CONTRATAR'!$O197</f>
        <v>0</v>
      </c>
      <c r="N197" s="51">
        <f>'OC A CONTRATAR US$'!N197*'OC A CONTRATAR'!$O197</f>
        <v>0</v>
      </c>
      <c r="O197" s="119">
        <f>IF($O$2=0,Encargos!C202,$O$2)</f>
        <v>4.8413000000000004</v>
      </c>
      <c r="P197" s="1">
        <f t="shared" si="25"/>
        <v>50495</v>
      </c>
      <c r="Q197" s="51"/>
      <c r="R197" s="51"/>
      <c r="S197" s="51"/>
      <c r="T197" s="119">
        <f>IF($T$2=0,Encargos!M202,$T$2)</f>
        <v>0</v>
      </c>
      <c r="V197" s="1">
        <f t="shared" si="26"/>
        <v>50495</v>
      </c>
      <c r="W197" s="51">
        <v>0</v>
      </c>
      <c r="X197" s="51">
        <v>0</v>
      </c>
      <c r="Y197" s="51">
        <f t="shared" si="29"/>
        <v>0</v>
      </c>
      <c r="Z197" s="119"/>
      <c r="AB197" s="72">
        <f t="shared" si="27"/>
        <v>50495</v>
      </c>
      <c r="AC197" s="21">
        <f t="shared" si="28"/>
        <v>0</v>
      </c>
      <c r="AD197" s="21">
        <f t="shared" si="21"/>
        <v>0</v>
      </c>
      <c r="AE197" s="21">
        <f t="shared" si="21"/>
        <v>0</v>
      </c>
    </row>
    <row r="198" spans="1:31">
      <c r="A198" s="1">
        <f t="shared" si="22"/>
        <v>50525</v>
      </c>
      <c r="B198" s="51">
        <f>'OC A CONTRATAR US$'!B198*'OC A CONTRATAR'!$E198</f>
        <v>0</v>
      </c>
      <c r="C198" s="51">
        <f>'OC A CONTRATAR US$'!C198*'OC A CONTRATAR'!$E198</f>
        <v>0</v>
      </c>
      <c r="D198" s="51">
        <f>'OC A CONTRATAR US$'!D198*'OC A CONTRATAR'!$E198</f>
        <v>0</v>
      </c>
      <c r="E198" s="119">
        <f>IF($E$2=0,Encargos!C203,$E$2)</f>
        <v>6.1923000000000004</v>
      </c>
      <c r="F198" s="1">
        <f t="shared" si="23"/>
        <v>50525</v>
      </c>
      <c r="G198" s="51">
        <f>'OC A CONTRATAR US$'!G198*'OC A CONTRATAR'!$J198</f>
        <v>0</v>
      </c>
      <c r="H198" s="51">
        <f>'OC A CONTRATAR US$'!H198*'OC A CONTRATAR'!$J198</f>
        <v>0</v>
      </c>
      <c r="I198" s="51">
        <f>'OC A CONTRATAR US$'!I198*'OC A CONTRATAR'!$J198</f>
        <v>0</v>
      </c>
      <c r="J198" s="119">
        <f>IF($J$2=0,Encargos!C203,$J$2)</f>
        <v>4.8413000000000004</v>
      </c>
      <c r="K198" s="1">
        <f t="shared" si="24"/>
        <v>50525</v>
      </c>
      <c r="L198" s="51">
        <f>'OC A CONTRATAR US$'!L198*'OC A CONTRATAR'!$O198</f>
        <v>0</v>
      </c>
      <c r="M198" s="51">
        <f>'OC A CONTRATAR US$'!M198*'OC A CONTRATAR'!$O198</f>
        <v>0</v>
      </c>
      <c r="N198" s="51">
        <f>'OC A CONTRATAR US$'!N198*'OC A CONTRATAR'!$O198</f>
        <v>0</v>
      </c>
      <c r="O198" s="119">
        <f>IF($O$2=0,Encargos!C203,$O$2)</f>
        <v>4.8413000000000004</v>
      </c>
      <c r="P198" s="1">
        <f t="shared" si="25"/>
        <v>50525</v>
      </c>
      <c r="Q198" s="51"/>
      <c r="R198" s="51"/>
      <c r="S198" s="51"/>
      <c r="T198" s="119">
        <f>IF($T$2=0,Encargos!M203,$T$2)</f>
        <v>0</v>
      </c>
      <c r="V198" s="1">
        <f t="shared" si="26"/>
        <v>50525</v>
      </c>
      <c r="W198" s="51">
        <v>0</v>
      </c>
      <c r="X198" s="51">
        <v>0</v>
      </c>
      <c r="Y198" s="51">
        <f t="shared" si="29"/>
        <v>0</v>
      </c>
      <c r="Z198" s="119"/>
      <c r="AB198" s="72">
        <f t="shared" si="27"/>
        <v>50525</v>
      </c>
      <c r="AC198" s="21">
        <f t="shared" si="28"/>
        <v>0</v>
      </c>
      <c r="AD198" s="21">
        <f t="shared" si="21"/>
        <v>0</v>
      </c>
      <c r="AE198" s="21">
        <f t="shared" si="21"/>
        <v>0</v>
      </c>
    </row>
    <row r="199" spans="1:31">
      <c r="A199" s="1">
        <f t="shared" si="22"/>
        <v>50556</v>
      </c>
      <c r="B199" s="51">
        <f>'OC A CONTRATAR US$'!B199*'OC A CONTRATAR'!$E199</f>
        <v>0</v>
      </c>
      <c r="C199" s="51">
        <f>'OC A CONTRATAR US$'!C199*'OC A CONTRATAR'!$E199</f>
        <v>0</v>
      </c>
      <c r="D199" s="51">
        <f>'OC A CONTRATAR US$'!D199*'OC A CONTRATAR'!$E199</f>
        <v>0</v>
      </c>
      <c r="E199" s="119">
        <f>IF($E$2=0,Encargos!C204,$E$2)</f>
        <v>6.1923000000000004</v>
      </c>
      <c r="F199" s="1">
        <f t="shared" si="23"/>
        <v>50556</v>
      </c>
      <c r="G199" s="51">
        <f>'OC A CONTRATAR US$'!G199*'OC A CONTRATAR'!$J199</f>
        <v>0</v>
      </c>
      <c r="H199" s="51">
        <f>'OC A CONTRATAR US$'!H199*'OC A CONTRATAR'!$J199</f>
        <v>0</v>
      </c>
      <c r="I199" s="51">
        <f>'OC A CONTRATAR US$'!I199*'OC A CONTRATAR'!$J199</f>
        <v>0</v>
      </c>
      <c r="J199" s="119">
        <f>IF($J$2=0,Encargos!C204,$J$2)</f>
        <v>4.8413000000000004</v>
      </c>
      <c r="K199" s="1">
        <f t="shared" si="24"/>
        <v>50556</v>
      </c>
      <c r="L199" s="51">
        <f>'OC A CONTRATAR US$'!L199*'OC A CONTRATAR'!$O199</f>
        <v>0</v>
      </c>
      <c r="M199" s="51">
        <f>'OC A CONTRATAR US$'!M199*'OC A CONTRATAR'!$O199</f>
        <v>0</v>
      </c>
      <c r="N199" s="51">
        <f>'OC A CONTRATAR US$'!N199*'OC A CONTRATAR'!$O199</f>
        <v>0</v>
      </c>
      <c r="O199" s="119">
        <f>IF($O$2=0,Encargos!C204,$O$2)</f>
        <v>4.8413000000000004</v>
      </c>
      <c r="P199" s="1">
        <f t="shared" si="25"/>
        <v>50556</v>
      </c>
      <c r="Q199" s="51"/>
      <c r="R199" s="51"/>
      <c r="S199" s="51"/>
      <c r="T199" s="119">
        <f>IF($T$2=0,Encargos!M204,$T$2)</f>
        <v>0</v>
      </c>
      <c r="V199" s="1">
        <f t="shared" si="26"/>
        <v>50556</v>
      </c>
      <c r="W199" s="51">
        <v>0</v>
      </c>
      <c r="X199" s="51">
        <v>0</v>
      </c>
      <c r="Y199" s="51">
        <f t="shared" si="29"/>
        <v>0</v>
      </c>
      <c r="Z199" s="119"/>
      <c r="AB199" s="72">
        <f t="shared" si="27"/>
        <v>50556</v>
      </c>
      <c r="AC199" s="21">
        <f t="shared" si="28"/>
        <v>0</v>
      </c>
      <c r="AD199" s="21">
        <f t="shared" si="21"/>
        <v>0</v>
      </c>
      <c r="AE199" s="21">
        <f t="shared" si="21"/>
        <v>0</v>
      </c>
    </row>
    <row r="200" spans="1:31">
      <c r="A200" s="1">
        <f t="shared" si="22"/>
        <v>50586</v>
      </c>
      <c r="B200" s="51">
        <f>'OC A CONTRATAR US$'!B200*'OC A CONTRATAR'!$E200</f>
        <v>18576900</v>
      </c>
      <c r="C200" s="51">
        <f>'OC A CONTRATAR US$'!C200*'OC A CONTRATAR'!$E200</f>
        <v>9220171.749799069</v>
      </c>
      <c r="D200" s="51">
        <f>'OC A CONTRATAR US$'!D200*'OC A CONTRATAR'!$E200</f>
        <v>27797071.749799069</v>
      </c>
      <c r="E200" s="119">
        <f>IF($E$2=0,Encargos!C205,$E$2)</f>
        <v>6.1923000000000004</v>
      </c>
      <c r="F200" s="1">
        <f t="shared" si="23"/>
        <v>50586</v>
      </c>
      <c r="G200" s="51">
        <f>'OC A CONTRATAR US$'!G200*'OC A CONTRATAR'!$J200</f>
        <v>5240075.4375927923</v>
      </c>
      <c r="H200" s="51">
        <f>'OC A CONTRATAR US$'!H200*'OC A CONTRATAR'!$J200</f>
        <v>3191864.0866925279</v>
      </c>
      <c r="I200" s="51">
        <f>'OC A CONTRATAR US$'!I200*'OC A CONTRATAR'!$J200</f>
        <v>8431939.5242853202</v>
      </c>
      <c r="J200" s="119">
        <f>IF($J$2=0,Encargos!C205,$J$2)</f>
        <v>4.8413000000000004</v>
      </c>
      <c r="K200" s="1">
        <f t="shared" si="24"/>
        <v>50586</v>
      </c>
      <c r="L200" s="51">
        <f>'OC A CONTRATAR US$'!L200*'OC A CONTRATAR'!$O200</f>
        <v>27204607.101715628</v>
      </c>
      <c r="M200" s="51">
        <f>'OC A CONTRATAR US$'!M200*'OC A CONTRATAR'!$O200</f>
        <v>29939275.399894148</v>
      </c>
      <c r="N200" s="51">
        <f>'OC A CONTRATAR US$'!N200*'OC A CONTRATAR'!$O200</f>
        <v>57143882.501609772</v>
      </c>
      <c r="O200" s="119">
        <f>IF($O$2=0,Encargos!C205,$O$2)</f>
        <v>4.8413000000000004</v>
      </c>
      <c r="P200" s="1">
        <f t="shared" si="25"/>
        <v>50586</v>
      </c>
      <c r="Q200" s="51"/>
      <c r="R200" s="51"/>
      <c r="S200" s="51"/>
      <c r="T200" s="119">
        <f>IF($T$2=0,Encargos!M205,$T$2)</f>
        <v>0</v>
      </c>
      <c r="V200" s="1">
        <f t="shared" si="26"/>
        <v>50586</v>
      </c>
      <c r="W200" s="51">
        <v>0</v>
      </c>
      <c r="X200" s="51">
        <v>0</v>
      </c>
      <c r="Y200" s="51">
        <f t="shared" si="29"/>
        <v>0</v>
      </c>
      <c r="Z200" s="119"/>
      <c r="AB200" s="72">
        <f t="shared" si="27"/>
        <v>50586</v>
      </c>
      <c r="AC200" s="21">
        <f t="shared" si="28"/>
        <v>0</v>
      </c>
      <c r="AD200" s="21">
        <f t="shared" si="21"/>
        <v>42351311.236385748</v>
      </c>
      <c r="AE200" s="21">
        <f t="shared" si="21"/>
        <v>93372893.775694162</v>
      </c>
    </row>
    <row r="201" spans="1:31">
      <c r="A201" s="1">
        <f t="shared" si="22"/>
        <v>50617</v>
      </c>
      <c r="B201" s="51">
        <f>'OC A CONTRATAR US$'!B201*'OC A CONTRATAR'!$E201</f>
        <v>0</v>
      </c>
      <c r="C201" s="51">
        <f>'OC A CONTRATAR US$'!C201*'OC A CONTRATAR'!$E201</f>
        <v>0</v>
      </c>
      <c r="D201" s="51">
        <f>'OC A CONTRATAR US$'!D201*'OC A CONTRATAR'!$E201</f>
        <v>0</v>
      </c>
      <c r="E201" s="119">
        <f>IF($E$2=0,Encargos!C206,$E$2)</f>
        <v>6.1923000000000004</v>
      </c>
      <c r="F201" s="1">
        <f t="shared" si="23"/>
        <v>50617</v>
      </c>
      <c r="G201" s="51">
        <f>'OC A CONTRATAR US$'!G201*'OC A CONTRATAR'!$J201</f>
        <v>0</v>
      </c>
      <c r="H201" s="51">
        <f>'OC A CONTRATAR US$'!H201*'OC A CONTRATAR'!$J201</f>
        <v>0</v>
      </c>
      <c r="I201" s="51">
        <f>'OC A CONTRATAR US$'!I201*'OC A CONTRATAR'!$J201</f>
        <v>0</v>
      </c>
      <c r="J201" s="119">
        <f>IF($J$2=0,Encargos!C206,$J$2)</f>
        <v>4.8413000000000004</v>
      </c>
      <c r="K201" s="1">
        <f t="shared" si="24"/>
        <v>50617</v>
      </c>
      <c r="L201" s="51">
        <f>'OC A CONTRATAR US$'!L201*'OC A CONTRATAR'!$O201</f>
        <v>0</v>
      </c>
      <c r="M201" s="51">
        <f>'OC A CONTRATAR US$'!M201*'OC A CONTRATAR'!$O201</f>
        <v>0</v>
      </c>
      <c r="N201" s="51">
        <f>'OC A CONTRATAR US$'!N201*'OC A CONTRATAR'!$O201</f>
        <v>0</v>
      </c>
      <c r="O201" s="119">
        <f>IF($O$2=0,Encargos!C206,$O$2)</f>
        <v>4.8413000000000004</v>
      </c>
      <c r="P201" s="1">
        <f t="shared" si="25"/>
        <v>50617</v>
      </c>
      <c r="Q201" s="51"/>
      <c r="R201" s="51"/>
      <c r="S201" s="51"/>
      <c r="T201" s="119">
        <f>IF($T$2=0,Encargos!M206,$T$2)</f>
        <v>0</v>
      </c>
      <c r="V201" s="1">
        <f t="shared" si="26"/>
        <v>50617</v>
      </c>
      <c r="W201" s="51">
        <v>0</v>
      </c>
      <c r="X201" s="51">
        <v>0</v>
      </c>
      <c r="Y201" s="51">
        <f t="shared" si="29"/>
        <v>0</v>
      </c>
      <c r="Z201" s="119"/>
      <c r="AB201" s="72">
        <f t="shared" si="27"/>
        <v>50617</v>
      </c>
      <c r="AC201" s="21">
        <f t="shared" si="28"/>
        <v>51021582.539308421</v>
      </c>
      <c r="AD201" s="21">
        <f t="shared" si="21"/>
        <v>0</v>
      </c>
      <c r="AE201" s="21">
        <f t="shared" si="21"/>
        <v>0</v>
      </c>
    </row>
    <row r="202" spans="1:31">
      <c r="A202" s="1">
        <f t="shared" si="22"/>
        <v>50648</v>
      </c>
      <c r="B202" s="51">
        <f>'OC A CONTRATAR US$'!B202*'OC A CONTRATAR'!$E202</f>
        <v>0</v>
      </c>
      <c r="C202" s="51">
        <f>'OC A CONTRATAR US$'!C202*'OC A CONTRATAR'!$E202</f>
        <v>0</v>
      </c>
      <c r="D202" s="51">
        <f>'OC A CONTRATAR US$'!D202*'OC A CONTRATAR'!$E202</f>
        <v>0</v>
      </c>
      <c r="E202" s="119">
        <f>IF($E$2=0,Encargos!C207,$E$2)</f>
        <v>6.1923000000000004</v>
      </c>
      <c r="F202" s="1">
        <f t="shared" si="23"/>
        <v>50648</v>
      </c>
      <c r="G202" s="51">
        <f>'OC A CONTRATAR US$'!G202*'OC A CONTRATAR'!$J202</f>
        <v>0</v>
      </c>
      <c r="H202" s="51">
        <f>'OC A CONTRATAR US$'!H202*'OC A CONTRATAR'!$J202</f>
        <v>0</v>
      </c>
      <c r="I202" s="51">
        <f>'OC A CONTRATAR US$'!I202*'OC A CONTRATAR'!$J202</f>
        <v>0</v>
      </c>
      <c r="J202" s="119">
        <f>IF($J$2=0,Encargos!C207,$J$2)</f>
        <v>4.8413000000000004</v>
      </c>
      <c r="K202" s="1">
        <f t="shared" si="24"/>
        <v>50648</v>
      </c>
      <c r="L202" s="51">
        <f>'OC A CONTRATAR US$'!L202*'OC A CONTRATAR'!$O202</f>
        <v>0</v>
      </c>
      <c r="M202" s="51">
        <f>'OC A CONTRATAR US$'!M202*'OC A CONTRATAR'!$O202</f>
        <v>0</v>
      </c>
      <c r="N202" s="51">
        <f>'OC A CONTRATAR US$'!N202*'OC A CONTRATAR'!$O202</f>
        <v>0</v>
      </c>
      <c r="O202" s="119">
        <f>IF($O$2=0,Encargos!C207,$O$2)</f>
        <v>4.8413000000000004</v>
      </c>
      <c r="P202" s="1">
        <f t="shared" si="25"/>
        <v>50648</v>
      </c>
      <c r="Q202" s="51"/>
      <c r="R202" s="51"/>
      <c r="S202" s="51"/>
      <c r="T202" s="119">
        <f>IF($T$2=0,Encargos!M207,$T$2)</f>
        <v>0</v>
      </c>
      <c r="V202" s="1">
        <f t="shared" si="26"/>
        <v>50648</v>
      </c>
      <c r="W202" s="51">
        <v>0</v>
      </c>
      <c r="X202" s="51">
        <v>0</v>
      </c>
      <c r="Y202" s="51">
        <f t="shared" si="29"/>
        <v>0</v>
      </c>
      <c r="Z202" s="119"/>
      <c r="AB202" s="72">
        <f t="shared" si="27"/>
        <v>50648</v>
      </c>
      <c r="AC202" s="21">
        <f t="shared" si="28"/>
        <v>0</v>
      </c>
      <c r="AD202" s="21">
        <f t="shared" si="21"/>
        <v>0</v>
      </c>
      <c r="AE202" s="21">
        <f t="shared" si="21"/>
        <v>0</v>
      </c>
    </row>
    <row r="203" spans="1:31">
      <c r="A203" s="1">
        <f t="shared" si="22"/>
        <v>50678</v>
      </c>
      <c r="B203" s="51">
        <f>'OC A CONTRATAR US$'!B203*'OC A CONTRATAR'!$E203</f>
        <v>0</v>
      </c>
      <c r="C203" s="51">
        <f>'OC A CONTRATAR US$'!C203*'OC A CONTRATAR'!$E203</f>
        <v>0</v>
      </c>
      <c r="D203" s="51">
        <f>'OC A CONTRATAR US$'!D203*'OC A CONTRATAR'!$E203</f>
        <v>0</v>
      </c>
      <c r="E203" s="119">
        <f>IF($E$2=0,Encargos!C208,$E$2)</f>
        <v>6.1923000000000004</v>
      </c>
      <c r="F203" s="1">
        <f t="shared" si="23"/>
        <v>50678</v>
      </c>
      <c r="G203" s="51">
        <f>'OC A CONTRATAR US$'!G203*'OC A CONTRATAR'!$J203</f>
        <v>0</v>
      </c>
      <c r="H203" s="51">
        <f>'OC A CONTRATAR US$'!H203*'OC A CONTRATAR'!$J203</f>
        <v>0</v>
      </c>
      <c r="I203" s="51">
        <f>'OC A CONTRATAR US$'!I203*'OC A CONTRATAR'!$J203</f>
        <v>0</v>
      </c>
      <c r="J203" s="119">
        <f>IF($J$2=0,Encargos!C208,$J$2)</f>
        <v>4.8413000000000004</v>
      </c>
      <c r="K203" s="1">
        <f t="shared" si="24"/>
        <v>50678</v>
      </c>
      <c r="L203" s="51">
        <f>'OC A CONTRATAR US$'!L203*'OC A CONTRATAR'!$O203</f>
        <v>0</v>
      </c>
      <c r="M203" s="51">
        <f>'OC A CONTRATAR US$'!M203*'OC A CONTRATAR'!$O203</f>
        <v>0</v>
      </c>
      <c r="N203" s="51">
        <f>'OC A CONTRATAR US$'!N203*'OC A CONTRATAR'!$O203</f>
        <v>0</v>
      </c>
      <c r="O203" s="119">
        <f>IF($O$2=0,Encargos!C208,$O$2)</f>
        <v>4.8413000000000004</v>
      </c>
      <c r="P203" s="1">
        <f t="shared" si="25"/>
        <v>50678</v>
      </c>
      <c r="Q203" s="51"/>
      <c r="R203" s="51"/>
      <c r="S203" s="51"/>
      <c r="T203" s="119">
        <f>IF($T$2=0,Encargos!M208,$T$2)</f>
        <v>0</v>
      </c>
      <c r="V203" s="1">
        <f t="shared" si="26"/>
        <v>50678</v>
      </c>
      <c r="W203" s="51">
        <v>0</v>
      </c>
      <c r="X203" s="51">
        <v>0</v>
      </c>
      <c r="Y203" s="51">
        <f t="shared" si="29"/>
        <v>0</v>
      </c>
      <c r="Z203" s="119"/>
      <c r="AB203" s="72">
        <f t="shared" si="27"/>
        <v>50678</v>
      </c>
      <c r="AC203" s="21">
        <f t="shared" si="28"/>
        <v>0</v>
      </c>
      <c r="AD203" s="21">
        <f t="shared" ref="AD203:AE222" si="30">SUMIF($A$2:$Z$2,AD$2,$A203:$Z203)</f>
        <v>0</v>
      </c>
      <c r="AE203" s="21">
        <f t="shared" si="30"/>
        <v>0</v>
      </c>
    </row>
    <row r="204" spans="1:31">
      <c r="A204" s="1">
        <f t="shared" si="22"/>
        <v>50709</v>
      </c>
      <c r="B204" s="51">
        <f>'OC A CONTRATAR US$'!B204*'OC A CONTRATAR'!$E204</f>
        <v>0</v>
      </c>
      <c r="C204" s="51">
        <f>'OC A CONTRATAR US$'!C204*'OC A CONTRATAR'!$E204</f>
        <v>0</v>
      </c>
      <c r="D204" s="51">
        <f>'OC A CONTRATAR US$'!D204*'OC A CONTRATAR'!$E204</f>
        <v>0</v>
      </c>
      <c r="E204" s="119">
        <f>IF($E$2=0,Encargos!C209,$E$2)</f>
        <v>6.1923000000000004</v>
      </c>
      <c r="F204" s="1">
        <f t="shared" si="23"/>
        <v>50709</v>
      </c>
      <c r="G204" s="51">
        <f>'OC A CONTRATAR US$'!G204*'OC A CONTRATAR'!$J204</f>
        <v>0</v>
      </c>
      <c r="H204" s="51">
        <f>'OC A CONTRATAR US$'!H204*'OC A CONTRATAR'!$J204</f>
        <v>0</v>
      </c>
      <c r="I204" s="51">
        <f>'OC A CONTRATAR US$'!I204*'OC A CONTRATAR'!$J204</f>
        <v>0</v>
      </c>
      <c r="J204" s="119">
        <f>IF($J$2=0,Encargos!C209,$J$2)</f>
        <v>4.8413000000000004</v>
      </c>
      <c r="K204" s="1">
        <f t="shared" si="24"/>
        <v>50709</v>
      </c>
      <c r="L204" s="51">
        <f>'OC A CONTRATAR US$'!L204*'OC A CONTRATAR'!$O204</f>
        <v>0</v>
      </c>
      <c r="M204" s="51">
        <f>'OC A CONTRATAR US$'!M204*'OC A CONTRATAR'!$O204</f>
        <v>0</v>
      </c>
      <c r="N204" s="51">
        <f>'OC A CONTRATAR US$'!N204*'OC A CONTRATAR'!$O204</f>
        <v>0</v>
      </c>
      <c r="O204" s="119">
        <f>IF($O$2=0,Encargos!C209,$O$2)</f>
        <v>4.8413000000000004</v>
      </c>
      <c r="P204" s="1">
        <f t="shared" si="25"/>
        <v>50709</v>
      </c>
      <c r="Q204" s="51"/>
      <c r="R204" s="51"/>
      <c r="S204" s="51"/>
      <c r="T204" s="119">
        <f>IF($T$2=0,Encargos!M209,$T$2)</f>
        <v>0</v>
      </c>
      <c r="V204" s="1">
        <f t="shared" si="26"/>
        <v>50709</v>
      </c>
      <c r="W204" s="51">
        <v>0</v>
      </c>
      <c r="X204" s="51">
        <v>0</v>
      </c>
      <c r="Y204" s="51">
        <f t="shared" si="29"/>
        <v>0</v>
      </c>
      <c r="Z204" s="119"/>
      <c r="AB204" s="72">
        <f t="shared" si="27"/>
        <v>50709</v>
      </c>
      <c r="AC204" s="21">
        <f t="shared" si="28"/>
        <v>0</v>
      </c>
      <c r="AD204" s="21">
        <f t="shared" si="30"/>
        <v>0</v>
      </c>
      <c r="AE204" s="21">
        <f t="shared" si="30"/>
        <v>0</v>
      </c>
    </row>
    <row r="205" spans="1:31">
      <c r="A205" s="1">
        <f t="shared" si="22"/>
        <v>50739</v>
      </c>
      <c r="B205" s="51">
        <f>'OC A CONTRATAR US$'!B205*'OC A CONTRATAR'!$E205</f>
        <v>0</v>
      </c>
      <c r="C205" s="51">
        <f>'OC A CONTRATAR US$'!C205*'OC A CONTRATAR'!$E205</f>
        <v>0</v>
      </c>
      <c r="D205" s="51">
        <f>'OC A CONTRATAR US$'!D205*'OC A CONTRATAR'!$E205</f>
        <v>0</v>
      </c>
      <c r="E205" s="119">
        <f>IF($E$2=0,Encargos!C210,$E$2)</f>
        <v>6.1923000000000004</v>
      </c>
      <c r="F205" s="1">
        <f t="shared" si="23"/>
        <v>50739</v>
      </c>
      <c r="G205" s="51">
        <f>'OC A CONTRATAR US$'!G205*'OC A CONTRATAR'!$J205</f>
        <v>0</v>
      </c>
      <c r="H205" s="51">
        <f>'OC A CONTRATAR US$'!H205*'OC A CONTRATAR'!$J205</f>
        <v>0</v>
      </c>
      <c r="I205" s="51">
        <f>'OC A CONTRATAR US$'!I205*'OC A CONTRATAR'!$J205</f>
        <v>0</v>
      </c>
      <c r="J205" s="119">
        <f>IF($J$2=0,Encargos!C210,$J$2)</f>
        <v>4.8413000000000004</v>
      </c>
      <c r="K205" s="1">
        <f t="shared" si="24"/>
        <v>50739</v>
      </c>
      <c r="L205" s="51">
        <f>'OC A CONTRATAR US$'!L205*'OC A CONTRATAR'!$O205</f>
        <v>0</v>
      </c>
      <c r="M205" s="51">
        <f>'OC A CONTRATAR US$'!M205*'OC A CONTRATAR'!$O205</f>
        <v>0</v>
      </c>
      <c r="N205" s="51">
        <f>'OC A CONTRATAR US$'!N205*'OC A CONTRATAR'!$O205</f>
        <v>0</v>
      </c>
      <c r="O205" s="119">
        <f>IF($O$2=0,Encargos!C210,$O$2)</f>
        <v>4.8413000000000004</v>
      </c>
      <c r="P205" s="1">
        <f t="shared" si="25"/>
        <v>50739</v>
      </c>
      <c r="Q205" s="51"/>
      <c r="R205" s="51"/>
      <c r="S205" s="51"/>
      <c r="T205" s="119">
        <f>IF($T$2=0,Encargos!M210,$T$2)</f>
        <v>0</v>
      </c>
      <c r="V205" s="1">
        <f t="shared" si="26"/>
        <v>50739</v>
      </c>
      <c r="W205" s="51">
        <v>0</v>
      </c>
      <c r="X205" s="51">
        <v>0</v>
      </c>
      <c r="Y205" s="51">
        <f t="shared" si="29"/>
        <v>0</v>
      </c>
      <c r="Z205" s="119"/>
      <c r="AB205" s="72">
        <f t="shared" si="27"/>
        <v>50739</v>
      </c>
      <c r="AC205" s="21">
        <f t="shared" si="28"/>
        <v>0</v>
      </c>
      <c r="AD205" s="21">
        <f t="shared" si="30"/>
        <v>0</v>
      </c>
      <c r="AE205" s="21">
        <f t="shared" si="30"/>
        <v>0</v>
      </c>
    </row>
    <row r="206" spans="1:31">
      <c r="A206" s="1">
        <f t="shared" si="22"/>
        <v>50770</v>
      </c>
      <c r="B206" s="51">
        <f>'OC A CONTRATAR US$'!B206*'OC A CONTRATAR'!$E206</f>
        <v>18576900</v>
      </c>
      <c r="C206" s="51">
        <f>'OC A CONTRATAR US$'!C206*'OC A CONTRATAR'!$E206</f>
        <v>8844720.726654321</v>
      </c>
      <c r="D206" s="51">
        <f>'OC A CONTRATAR US$'!D206*'OC A CONTRATAR'!$E206</f>
        <v>27421620.726654325</v>
      </c>
      <c r="E206" s="119">
        <f>IF($E$2=0,Encargos!C211,$E$2)</f>
        <v>6.1923000000000004</v>
      </c>
      <c r="F206" s="1">
        <f t="shared" si="23"/>
        <v>50770</v>
      </c>
      <c r="G206" s="51">
        <f>'OC A CONTRATAR US$'!G206*'OC A CONTRATAR'!$J206</f>
        <v>5240075.4375927923</v>
      </c>
      <c r="H206" s="51">
        <f>'OC A CONTRATAR US$'!H206*'OC A CONTRATAR'!$J206</f>
        <v>3088890.2208934766</v>
      </c>
      <c r="I206" s="51">
        <f>'OC A CONTRATAR US$'!I206*'OC A CONTRATAR'!$J206</f>
        <v>8328965.6584862685</v>
      </c>
      <c r="J206" s="119">
        <f>IF($J$2=0,Encargos!C211,$J$2)</f>
        <v>4.8413000000000004</v>
      </c>
      <c r="K206" s="1">
        <f t="shared" si="24"/>
        <v>50770</v>
      </c>
      <c r="L206" s="51">
        <f>'OC A CONTRATAR US$'!L206*'OC A CONTRATAR'!$O206</f>
        <v>27204607.101715628</v>
      </c>
      <c r="M206" s="51">
        <f>'OC A CONTRATAR US$'!M206*'OC A CONTRATAR'!$O206</f>
        <v>29389894.563576937</v>
      </c>
      <c r="N206" s="51">
        <f>'OC A CONTRATAR US$'!N206*'OC A CONTRATAR'!$O206</f>
        <v>56594501.665292561</v>
      </c>
      <c r="O206" s="119">
        <f>IF($O$2=0,Encargos!C211,$O$2)</f>
        <v>4.8413000000000004</v>
      </c>
      <c r="P206" s="1">
        <f t="shared" si="25"/>
        <v>50770</v>
      </c>
      <c r="Q206" s="51"/>
      <c r="R206" s="51"/>
      <c r="S206" s="51"/>
      <c r="T206" s="119">
        <f>IF($T$2=0,Encargos!M211,$T$2)</f>
        <v>0</v>
      </c>
      <c r="V206" s="1">
        <f t="shared" si="26"/>
        <v>50770</v>
      </c>
      <c r="W206" s="51">
        <v>0</v>
      </c>
      <c r="X206" s="51">
        <v>0</v>
      </c>
      <c r="Y206" s="51">
        <f t="shared" si="29"/>
        <v>0</v>
      </c>
      <c r="Z206" s="119"/>
      <c r="AB206" s="72">
        <f t="shared" si="27"/>
        <v>50770</v>
      </c>
      <c r="AC206" s="21">
        <f t="shared" si="28"/>
        <v>0</v>
      </c>
      <c r="AD206" s="21">
        <f t="shared" si="30"/>
        <v>41323505.51112473</v>
      </c>
      <c r="AE206" s="21">
        <f t="shared" si="30"/>
        <v>92345088.050433159</v>
      </c>
    </row>
    <row r="207" spans="1:31">
      <c r="A207" s="1">
        <f t="shared" si="22"/>
        <v>50801</v>
      </c>
      <c r="B207" s="51">
        <f>'OC A CONTRATAR US$'!B207*'OC A CONTRATAR'!$E207</f>
        <v>0</v>
      </c>
      <c r="C207" s="51">
        <f>'OC A CONTRATAR US$'!C207*'OC A CONTRATAR'!$E207</f>
        <v>0</v>
      </c>
      <c r="D207" s="51">
        <f>'OC A CONTRATAR US$'!D207*'OC A CONTRATAR'!$E207</f>
        <v>0</v>
      </c>
      <c r="E207" s="119">
        <f>IF($E$2=0,Encargos!C212,$E$2)</f>
        <v>6.1923000000000004</v>
      </c>
      <c r="F207" s="1">
        <f t="shared" si="23"/>
        <v>50801</v>
      </c>
      <c r="G207" s="51">
        <f>'OC A CONTRATAR US$'!G207*'OC A CONTRATAR'!$J207</f>
        <v>0</v>
      </c>
      <c r="H207" s="51">
        <f>'OC A CONTRATAR US$'!H207*'OC A CONTRATAR'!$J207</f>
        <v>0</v>
      </c>
      <c r="I207" s="51">
        <f>'OC A CONTRATAR US$'!I207*'OC A CONTRATAR'!$J207</f>
        <v>0</v>
      </c>
      <c r="J207" s="119">
        <f>IF($J$2=0,Encargos!C212,$J$2)</f>
        <v>4.8413000000000004</v>
      </c>
      <c r="K207" s="1">
        <f t="shared" si="24"/>
        <v>50801</v>
      </c>
      <c r="L207" s="51">
        <f>'OC A CONTRATAR US$'!L207*'OC A CONTRATAR'!$O207</f>
        <v>0</v>
      </c>
      <c r="M207" s="51">
        <f>'OC A CONTRATAR US$'!M207*'OC A CONTRATAR'!$O207</f>
        <v>0</v>
      </c>
      <c r="N207" s="51">
        <f>'OC A CONTRATAR US$'!N207*'OC A CONTRATAR'!$O207</f>
        <v>0</v>
      </c>
      <c r="O207" s="119">
        <f>IF($O$2=0,Encargos!C212,$O$2)</f>
        <v>4.8413000000000004</v>
      </c>
      <c r="P207" s="1">
        <f t="shared" si="25"/>
        <v>50801</v>
      </c>
      <c r="Q207" s="51"/>
      <c r="R207" s="51"/>
      <c r="S207" s="51"/>
      <c r="T207" s="119">
        <f>IF($T$2=0,Encargos!M212,$T$2)</f>
        <v>0</v>
      </c>
      <c r="V207" s="1">
        <f t="shared" si="26"/>
        <v>50801</v>
      </c>
      <c r="W207" s="51">
        <v>0</v>
      </c>
      <c r="X207" s="51">
        <v>0</v>
      </c>
      <c r="Y207" s="51">
        <f t="shared" si="29"/>
        <v>0</v>
      </c>
      <c r="Z207" s="119"/>
      <c r="AB207" s="72">
        <f t="shared" si="27"/>
        <v>50801</v>
      </c>
      <c r="AC207" s="21">
        <f t="shared" si="28"/>
        <v>51021582.539308421</v>
      </c>
      <c r="AD207" s="21">
        <f t="shared" si="30"/>
        <v>0</v>
      </c>
      <c r="AE207" s="21">
        <f t="shared" si="30"/>
        <v>0</v>
      </c>
    </row>
    <row r="208" spans="1:31">
      <c r="A208" s="1">
        <f t="shared" si="22"/>
        <v>50829</v>
      </c>
      <c r="B208" s="51">
        <f>'OC A CONTRATAR US$'!B208*'OC A CONTRATAR'!$E208</f>
        <v>0</v>
      </c>
      <c r="C208" s="51">
        <f>'OC A CONTRATAR US$'!C208*'OC A CONTRATAR'!$E208</f>
        <v>0</v>
      </c>
      <c r="D208" s="51">
        <f>'OC A CONTRATAR US$'!D208*'OC A CONTRATAR'!$E208</f>
        <v>0</v>
      </c>
      <c r="E208" s="119">
        <f>IF($E$2=0,Encargos!C213,$E$2)</f>
        <v>6.1923000000000004</v>
      </c>
      <c r="F208" s="1">
        <f t="shared" si="23"/>
        <v>50829</v>
      </c>
      <c r="G208" s="51">
        <f>'OC A CONTRATAR US$'!G208*'OC A CONTRATAR'!$J208</f>
        <v>0</v>
      </c>
      <c r="H208" s="51">
        <f>'OC A CONTRATAR US$'!H208*'OC A CONTRATAR'!$J208</f>
        <v>0</v>
      </c>
      <c r="I208" s="51">
        <f>'OC A CONTRATAR US$'!I208*'OC A CONTRATAR'!$J208</f>
        <v>0</v>
      </c>
      <c r="J208" s="119">
        <f>IF($J$2=0,Encargos!C213,$J$2)</f>
        <v>4.8413000000000004</v>
      </c>
      <c r="K208" s="1">
        <f t="shared" si="24"/>
        <v>50829</v>
      </c>
      <c r="L208" s="51">
        <f>'OC A CONTRATAR US$'!L208*'OC A CONTRATAR'!$O208</f>
        <v>0</v>
      </c>
      <c r="M208" s="51">
        <f>'OC A CONTRATAR US$'!M208*'OC A CONTRATAR'!$O208</f>
        <v>0</v>
      </c>
      <c r="N208" s="51">
        <f>'OC A CONTRATAR US$'!N208*'OC A CONTRATAR'!$O208</f>
        <v>0</v>
      </c>
      <c r="O208" s="119">
        <f>IF($O$2=0,Encargos!C213,$O$2)</f>
        <v>4.8413000000000004</v>
      </c>
      <c r="P208" s="1">
        <f t="shared" si="25"/>
        <v>50829</v>
      </c>
      <c r="Q208" s="51"/>
      <c r="R208" s="51"/>
      <c r="S208" s="51"/>
      <c r="T208" s="119">
        <f>IF($T$2=0,Encargos!M213,$T$2)</f>
        <v>0</v>
      </c>
      <c r="V208" s="1">
        <f t="shared" si="26"/>
        <v>50829</v>
      </c>
      <c r="W208" s="51">
        <v>0</v>
      </c>
      <c r="X208" s="51">
        <v>0</v>
      </c>
      <c r="Y208" s="51">
        <f t="shared" si="29"/>
        <v>0</v>
      </c>
      <c r="Z208" s="119"/>
      <c r="AB208" s="72">
        <f t="shared" si="27"/>
        <v>50829</v>
      </c>
      <c r="AC208" s="21">
        <f t="shared" si="28"/>
        <v>0</v>
      </c>
      <c r="AD208" s="21">
        <f t="shared" si="30"/>
        <v>0</v>
      </c>
      <c r="AE208" s="21">
        <f t="shared" si="30"/>
        <v>0</v>
      </c>
    </row>
    <row r="209" spans="1:31">
      <c r="A209" s="1">
        <f t="shared" si="22"/>
        <v>50860</v>
      </c>
      <c r="B209" s="51">
        <f>'OC A CONTRATAR US$'!B209*'OC A CONTRATAR'!$E209</f>
        <v>0</v>
      </c>
      <c r="C209" s="51">
        <f>'OC A CONTRATAR US$'!C209*'OC A CONTRATAR'!$E209</f>
        <v>0</v>
      </c>
      <c r="D209" s="51">
        <f>'OC A CONTRATAR US$'!D209*'OC A CONTRATAR'!$E209</f>
        <v>0</v>
      </c>
      <c r="E209" s="119">
        <f>IF($E$2=0,Encargos!C214,$E$2)</f>
        <v>6.1923000000000004</v>
      </c>
      <c r="F209" s="1">
        <f t="shared" si="23"/>
        <v>50860</v>
      </c>
      <c r="G209" s="51">
        <f>'OC A CONTRATAR US$'!G209*'OC A CONTRATAR'!$J209</f>
        <v>0</v>
      </c>
      <c r="H209" s="51">
        <f>'OC A CONTRATAR US$'!H209*'OC A CONTRATAR'!$J209</f>
        <v>0</v>
      </c>
      <c r="I209" s="51">
        <f>'OC A CONTRATAR US$'!I209*'OC A CONTRATAR'!$J209</f>
        <v>0</v>
      </c>
      <c r="J209" s="119">
        <f>IF($J$2=0,Encargos!C214,$J$2)</f>
        <v>4.8413000000000004</v>
      </c>
      <c r="K209" s="1">
        <f t="shared" si="24"/>
        <v>50860</v>
      </c>
      <c r="L209" s="51">
        <f>'OC A CONTRATAR US$'!L209*'OC A CONTRATAR'!$O209</f>
        <v>0</v>
      </c>
      <c r="M209" s="51">
        <f>'OC A CONTRATAR US$'!M209*'OC A CONTRATAR'!$O209</f>
        <v>0</v>
      </c>
      <c r="N209" s="51">
        <f>'OC A CONTRATAR US$'!N209*'OC A CONTRATAR'!$O209</f>
        <v>0</v>
      </c>
      <c r="O209" s="119">
        <f>IF($O$2=0,Encargos!C214,$O$2)</f>
        <v>4.8413000000000004</v>
      </c>
      <c r="P209" s="1">
        <f t="shared" si="25"/>
        <v>50860</v>
      </c>
      <c r="Q209" s="51"/>
      <c r="R209" s="51"/>
      <c r="S209" s="51"/>
      <c r="T209" s="119">
        <f>IF($T$2=0,Encargos!M214,$T$2)</f>
        <v>0</v>
      </c>
      <c r="V209" s="1">
        <f t="shared" si="26"/>
        <v>50860</v>
      </c>
      <c r="W209" s="51">
        <v>0</v>
      </c>
      <c r="X209" s="51">
        <v>0</v>
      </c>
      <c r="Y209" s="51">
        <f t="shared" si="29"/>
        <v>0</v>
      </c>
      <c r="Z209" s="119"/>
      <c r="AB209" s="72">
        <f t="shared" si="27"/>
        <v>50860</v>
      </c>
      <c r="AC209" s="21">
        <f t="shared" si="28"/>
        <v>0</v>
      </c>
      <c r="AD209" s="21">
        <f t="shared" si="30"/>
        <v>0</v>
      </c>
      <c r="AE209" s="21">
        <f t="shared" si="30"/>
        <v>0</v>
      </c>
    </row>
    <row r="210" spans="1:31">
      <c r="A210" s="1">
        <f t="shared" si="22"/>
        <v>50890</v>
      </c>
      <c r="B210" s="51">
        <f>'OC A CONTRATAR US$'!B210*'OC A CONTRATAR'!$E210</f>
        <v>0</v>
      </c>
      <c r="C210" s="51">
        <f>'OC A CONTRATAR US$'!C210*'OC A CONTRATAR'!$E210</f>
        <v>0</v>
      </c>
      <c r="D210" s="51">
        <f>'OC A CONTRATAR US$'!D210*'OC A CONTRATAR'!$E210</f>
        <v>0</v>
      </c>
      <c r="E210" s="119">
        <f>IF($E$2=0,Encargos!C215,$E$2)</f>
        <v>6.1923000000000004</v>
      </c>
      <c r="F210" s="1">
        <f t="shared" si="23"/>
        <v>50890</v>
      </c>
      <c r="G210" s="51">
        <f>'OC A CONTRATAR US$'!G210*'OC A CONTRATAR'!$J210</f>
        <v>0</v>
      </c>
      <c r="H210" s="51">
        <f>'OC A CONTRATAR US$'!H210*'OC A CONTRATAR'!$J210</f>
        <v>0</v>
      </c>
      <c r="I210" s="51">
        <f>'OC A CONTRATAR US$'!I210*'OC A CONTRATAR'!$J210</f>
        <v>0</v>
      </c>
      <c r="J210" s="119">
        <f>IF($J$2=0,Encargos!C215,$J$2)</f>
        <v>4.8413000000000004</v>
      </c>
      <c r="K210" s="1">
        <f t="shared" si="24"/>
        <v>50890</v>
      </c>
      <c r="L210" s="51">
        <f>'OC A CONTRATAR US$'!L210*'OC A CONTRATAR'!$O210</f>
        <v>0</v>
      </c>
      <c r="M210" s="51">
        <f>'OC A CONTRATAR US$'!M210*'OC A CONTRATAR'!$O210</f>
        <v>0</v>
      </c>
      <c r="N210" s="51">
        <f>'OC A CONTRATAR US$'!N210*'OC A CONTRATAR'!$O210</f>
        <v>0</v>
      </c>
      <c r="O210" s="119">
        <f>IF($O$2=0,Encargos!C215,$O$2)</f>
        <v>4.8413000000000004</v>
      </c>
      <c r="P210" s="1">
        <f t="shared" si="25"/>
        <v>50890</v>
      </c>
      <c r="Q210" s="51"/>
      <c r="R210" s="51"/>
      <c r="S210" s="51"/>
      <c r="T210" s="119">
        <f>IF($T$2=0,Encargos!M215,$T$2)</f>
        <v>0</v>
      </c>
      <c r="V210" s="1">
        <f t="shared" si="26"/>
        <v>50890</v>
      </c>
      <c r="W210" s="51">
        <v>0</v>
      </c>
      <c r="X210" s="51">
        <v>0</v>
      </c>
      <c r="Y210" s="51">
        <f t="shared" si="29"/>
        <v>0</v>
      </c>
      <c r="Z210" s="119"/>
      <c r="AB210" s="72">
        <f t="shared" si="27"/>
        <v>50890</v>
      </c>
      <c r="AC210" s="21">
        <f t="shared" si="28"/>
        <v>0</v>
      </c>
      <c r="AD210" s="21">
        <f t="shared" si="30"/>
        <v>0</v>
      </c>
      <c r="AE210" s="21">
        <f t="shared" si="30"/>
        <v>0</v>
      </c>
    </row>
    <row r="211" spans="1:31">
      <c r="A211" s="1">
        <f t="shared" si="22"/>
        <v>50921</v>
      </c>
      <c r="B211" s="51">
        <f>'OC A CONTRATAR US$'!B211*'OC A CONTRATAR'!$E211</f>
        <v>0</v>
      </c>
      <c r="C211" s="51">
        <f>'OC A CONTRATAR US$'!C211*'OC A CONTRATAR'!$E211</f>
        <v>0</v>
      </c>
      <c r="D211" s="51">
        <f>'OC A CONTRATAR US$'!D211*'OC A CONTRATAR'!$E211</f>
        <v>0</v>
      </c>
      <c r="E211" s="119">
        <f>IF($E$2=0,Encargos!C216,$E$2)</f>
        <v>6.1923000000000004</v>
      </c>
      <c r="F211" s="1">
        <f t="shared" si="23"/>
        <v>50921</v>
      </c>
      <c r="G211" s="51">
        <f>'OC A CONTRATAR US$'!G211*'OC A CONTRATAR'!$J211</f>
        <v>0</v>
      </c>
      <c r="H211" s="51">
        <f>'OC A CONTRATAR US$'!H211*'OC A CONTRATAR'!$J211</f>
        <v>0</v>
      </c>
      <c r="I211" s="51">
        <f>'OC A CONTRATAR US$'!I211*'OC A CONTRATAR'!$J211</f>
        <v>0</v>
      </c>
      <c r="J211" s="119">
        <f>IF($J$2=0,Encargos!C216,$J$2)</f>
        <v>4.8413000000000004</v>
      </c>
      <c r="K211" s="1">
        <f t="shared" si="24"/>
        <v>50921</v>
      </c>
      <c r="L211" s="51">
        <f>'OC A CONTRATAR US$'!L211*'OC A CONTRATAR'!$O211</f>
        <v>0</v>
      </c>
      <c r="M211" s="51">
        <f>'OC A CONTRATAR US$'!M211*'OC A CONTRATAR'!$O211</f>
        <v>0</v>
      </c>
      <c r="N211" s="51">
        <f>'OC A CONTRATAR US$'!N211*'OC A CONTRATAR'!$O211</f>
        <v>0</v>
      </c>
      <c r="O211" s="119">
        <f>IF($O$2=0,Encargos!C216,$O$2)</f>
        <v>4.8413000000000004</v>
      </c>
      <c r="P211" s="1">
        <f t="shared" si="25"/>
        <v>50921</v>
      </c>
      <c r="Q211" s="51"/>
      <c r="R211" s="51"/>
      <c r="S211" s="51"/>
      <c r="T211" s="119">
        <f>IF($T$2=0,Encargos!M216,$T$2)</f>
        <v>0</v>
      </c>
      <c r="V211" s="1">
        <f t="shared" si="26"/>
        <v>50921</v>
      </c>
      <c r="W211" s="51">
        <v>0</v>
      </c>
      <c r="X211" s="51">
        <v>0</v>
      </c>
      <c r="Y211" s="51">
        <f t="shared" si="29"/>
        <v>0</v>
      </c>
      <c r="Z211" s="119"/>
      <c r="AB211" s="72">
        <f t="shared" si="27"/>
        <v>50921</v>
      </c>
      <c r="AC211" s="21">
        <f t="shared" si="28"/>
        <v>0</v>
      </c>
      <c r="AD211" s="21">
        <f t="shared" si="30"/>
        <v>0</v>
      </c>
      <c r="AE211" s="21">
        <f t="shared" si="30"/>
        <v>0</v>
      </c>
    </row>
    <row r="212" spans="1:31">
      <c r="A212" s="1">
        <f t="shared" si="22"/>
        <v>50951</v>
      </c>
      <c r="B212" s="51">
        <f>'OC A CONTRATAR US$'!B212*'OC A CONTRATAR'!$E212</f>
        <v>18576900</v>
      </c>
      <c r="C212" s="51">
        <f>'OC A CONTRATAR US$'!C212*'OC A CONTRATAR'!$E212</f>
        <v>8358978.1386354892</v>
      </c>
      <c r="D212" s="51">
        <f>'OC A CONTRATAR US$'!D212*'OC A CONTRATAR'!$E212</f>
        <v>26935878.13863549</v>
      </c>
      <c r="E212" s="119">
        <f>IF($E$2=0,Encargos!C217,$E$2)</f>
        <v>6.1923000000000004</v>
      </c>
      <c r="F212" s="1">
        <f t="shared" si="23"/>
        <v>50951</v>
      </c>
      <c r="G212" s="51">
        <f>'OC A CONTRATAR US$'!G212*'OC A CONTRATAR'!$J212</f>
        <v>5240075.4375927923</v>
      </c>
      <c r="H212" s="51">
        <f>'OC A CONTRATAR US$'!H212*'OC A CONTRATAR'!$J212</f>
        <v>2947321.4063997762</v>
      </c>
      <c r="I212" s="51">
        <f>'OC A CONTRATAR US$'!I212*'OC A CONTRATAR'!$J212</f>
        <v>8187396.8439925686</v>
      </c>
      <c r="J212" s="119">
        <f>IF($J$2=0,Encargos!C217,$J$2)</f>
        <v>4.8413000000000004</v>
      </c>
      <c r="K212" s="1">
        <f t="shared" si="24"/>
        <v>50951</v>
      </c>
      <c r="L212" s="51">
        <f>'OC A CONTRATAR US$'!L212*'OC A CONTRATAR'!$O212</f>
        <v>27204607.101715628</v>
      </c>
      <c r="M212" s="51">
        <f>'OC A CONTRATAR US$'!M212*'OC A CONTRATAR'!$O212</f>
        <v>28477714.463054221</v>
      </c>
      <c r="N212" s="51">
        <f>'OC A CONTRATAR US$'!N212*'OC A CONTRATAR'!$O212</f>
        <v>55682321.564769849</v>
      </c>
      <c r="O212" s="119">
        <f>IF($O$2=0,Encargos!C217,$O$2)</f>
        <v>4.8413000000000004</v>
      </c>
      <c r="P212" s="1">
        <f t="shared" si="25"/>
        <v>50951</v>
      </c>
      <c r="Q212" s="51"/>
      <c r="R212" s="51"/>
      <c r="S212" s="51"/>
      <c r="T212" s="119">
        <f>IF($T$2=0,Encargos!M217,$T$2)</f>
        <v>0</v>
      </c>
      <c r="V212" s="1">
        <f t="shared" si="26"/>
        <v>50951</v>
      </c>
      <c r="W212" s="51">
        <v>0</v>
      </c>
      <c r="X212" s="51">
        <v>0</v>
      </c>
      <c r="Y212" s="51">
        <f t="shared" si="29"/>
        <v>0</v>
      </c>
      <c r="Z212" s="119"/>
      <c r="AB212" s="72">
        <f t="shared" si="27"/>
        <v>50951</v>
      </c>
      <c r="AC212" s="21">
        <f t="shared" si="28"/>
        <v>0</v>
      </c>
      <c r="AD212" s="21">
        <f t="shared" si="30"/>
        <v>39784014.008089483</v>
      </c>
      <c r="AE212" s="21">
        <f t="shared" si="30"/>
        <v>90805596.547397912</v>
      </c>
    </row>
    <row r="213" spans="1:31">
      <c r="A213" s="1">
        <f t="shared" si="22"/>
        <v>50982</v>
      </c>
      <c r="B213" s="51">
        <f>'OC A CONTRATAR US$'!B213*'OC A CONTRATAR'!$E213</f>
        <v>0</v>
      </c>
      <c r="C213" s="51">
        <f>'OC A CONTRATAR US$'!C213*'OC A CONTRATAR'!$E213</f>
        <v>0</v>
      </c>
      <c r="D213" s="51">
        <f>'OC A CONTRATAR US$'!D213*'OC A CONTRATAR'!$E213</f>
        <v>0</v>
      </c>
      <c r="E213" s="119">
        <f>IF($E$2=0,Encargos!C218,$E$2)</f>
        <v>6.1923000000000004</v>
      </c>
      <c r="F213" s="1">
        <f t="shared" si="23"/>
        <v>50982</v>
      </c>
      <c r="G213" s="51">
        <f>'OC A CONTRATAR US$'!G213*'OC A CONTRATAR'!$J213</f>
        <v>0</v>
      </c>
      <c r="H213" s="51">
        <f>'OC A CONTRATAR US$'!H213*'OC A CONTRATAR'!$J213</f>
        <v>0</v>
      </c>
      <c r="I213" s="51">
        <f>'OC A CONTRATAR US$'!I213*'OC A CONTRATAR'!$J213</f>
        <v>0</v>
      </c>
      <c r="J213" s="119">
        <f>IF($J$2=0,Encargos!C218,$J$2)</f>
        <v>4.8413000000000004</v>
      </c>
      <c r="K213" s="1">
        <f t="shared" si="24"/>
        <v>50982</v>
      </c>
      <c r="L213" s="51">
        <f>'OC A CONTRATAR US$'!L213*'OC A CONTRATAR'!$O213</f>
        <v>0</v>
      </c>
      <c r="M213" s="51">
        <f>'OC A CONTRATAR US$'!M213*'OC A CONTRATAR'!$O213</f>
        <v>0</v>
      </c>
      <c r="N213" s="51">
        <f>'OC A CONTRATAR US$'!N213*'OC A CONTRATAR'!$O213</f>
        <v>0</v>
      </c>
      <c r="O213" s="119">
        <f>IF($O$2=0,Encargos!C218,$O$2)</f>
        <v>4.8413000000000004</v>
      </c>
      <c r="P213" s="1">
        <f t="shared" si="25"/>
        <v>50982</v>
      </c>
      <c r="Q213" s="51"/>
      <c r="R213" s="51"/>
      <c r="S213" s="51"/>
      <c r="T213" s="119">
        <f>IF($T$2=0,Encargos!M218,$T$2)</f>
        <v>0</v>
      </c>
      <c r="V213" s="1">
        <f t="shared" si="26"/>
        <v>50982</v>
      </c>
      <c r="W213" s="51">
        <v>0</v>
      </c>
      <c r="X213" s="51">
        <v>0</v>
      </c>
      <c r="Y213" s="51">
        <f t="shared" si="29"/>
        <v>0</v>
      </c>
      <c r="Z213" s="119"/>
      <c r="AB213" s="72">
        <f t="shared" si="27"/>
        <v>50982</v>
      </c>
      <c r="AC213" s="21">
        <f t="shared" si="28"/>
        <v>51021582.539308421</v>
      </c>
      <c r="AD213" s="21">
        <f t="shared" si="30"/>
        <v>0</v>
      </c>
      <c r="AE213" s="21">
        <f t="shared" si="30"/>
        <v>0</v>
      </c>
    </row>
    <row r="214" spans="1:31">
      <c r="A214" s="1">
        <f t="shared" si="22"/>
        <v>51013</v>
      </c>
      <c r="B214" s="51">
        <f>'OC A CONTRATAR US$'!B214*'OC A CONTRATAR'!$E214</f>
        <v>0</v>
      </c>
      <c r="C214" s="51">
        <f>'OC A CONTRATAR US$'!C214*'OC A CONTRATAR'!$E214</f>
        <v>0</v>
      </c>
      <c r="D214" s="51">
        <f>'OC A CONTRATAR US$'!D214*'OC A CONTRATAR'!$E214</f>
        <v>0</v>
      </c>
      <c r="E214" s="119">
        <f>IF($E$2=0,Encargos!C219,$E$2)</f>
        <v>6.1923000000000004</v>
      </c>
      <c r="F214" s="1">
        <f t="shared" si="23"/>
        <v>51013</v>
      </c>
      <c r="G214" s="51">
        <f>'OC A CONTRATAR US$'!G214*'OC A CONTRATAR'!$J214</f>
        <v>0</v>
      </c>
      <c r="H214" s="51">
        <f>'OC A CONTRATAR US$'!H214*'OC A CONTRATAR'!$J214</f>
        <v>0</v>
      </c>
      <c r="I214" s="51">
        <f>'OC A CONTRATAR US$'!I214*'OC A CONTRATAR'!$J214</f>
        <v>0</v>
      </c>
      <c r="J214" s="119">
        <f>IF($J$2=0,Encargos!C219,$J$2)</f>
        <v>4.8413000000000004</v>
      </c>
      <c r="K214" s="1">
        <f t="shared" si="24"/>
        <v>51013</v>
      </c>
      <c r="L214" s="51">
        <f>'OC A CONTRATAR US$'!L214*'OC A CONTRATAR'!$O214</f>
        <v>0</v>
      </c>
      <c r="M214" s="51">
        <f>'OC A CONTRATAR US$'!M214*'OC A CONTRATAR'!$O214</f>
        <v>0</v>
      </c>
      <c r="N214" s="51">
        <f>'OC A CONTRATAR US$'!N214*'OC A CONTRATAR'!$O214</f>
        <v>0</v>
      </c>
      <c r="O214" s="119">
        <f>IF($O$2=0,Encargos!C219,$O$2)</f>
        <v>4.8413000000000004</v>
      </c>
      <c r="P214" s="1">
        <f t="shared" si="25"/>
        <v>51013</v>
      </c>
      <c r="Q214" s="51"/>
      <c r="R214" s="51"/>
      <c r="S214" s="51"/>
      <c r="T214" s="119">
        <f>IF($T$2=0,Encargos!M219,$T$2)</f>
        <v>0</v>
      </c>
      <c r="V214" s="1">
        <f t="shared" si="26"/>
        <v>51013</v>
      </c>
      <c r="W214" s="51">
        <v>0</v>
      </c>
      <c r="X214" s="51">
        <v>0</v>
      </c>
      <c r="Y214" s="51">
        <f t="shared" si="29"/>
        <v>0</v>
      </c>
      <c r="Z214" s="119"/>
      <c r="AB214" s="72">
        <f t="shared" si="27"/>
        <v>51013</v>
      </c>
      <c r="AC214" s="21">
        <f t="shared" si="28"/>
        <v>0</v>
      </c>
      <c r="AD214" s="21">
        <f t="shared" si="30"/>
        <v>0</v>
      </c>
      <c r="AE214" s="21">
        <f t="shared" si="30"/>
        <v>0</v>
      </c>
    </row>
    <row r="215" spans="1:31">
      <c r="A215" s="1">
        <f t="shared" si="22"/>
        <v>51043</v>
      </c>
      <c r="B215" s="51">
        <f>'OC A CONTRATAR US$'!B215*'OC A CONTRATAR'!$E215</f>
        <v>0</v>
      </c>
      <c r="C215" s="51">
        <f>'OC A CONTRATAR US$'!C215*'OC A CONTRATAR'!$E215</f>
        <v>0</v>
      </c>
      <c r="D215" s="51">
        <f>'OC A CONTRATAR US$'!D215*'OC A CONTRATAR'!$E215</f>
        <v>0</v>
      </c>
      <c r="E215" s="119">
        <f>IF($E$2=0,Encargos!C220,$E$2)</f>
        <v>6.1923000000000004</v>
      </c>
      <c r="F215" s="1">
        <f t="shared" si="23"/>
        <v>51043</v>
      </c>
      <c r="G215" s="51">
        <f>'OC A CONTRATAR US$'!G215*'OC A CONTRATAR'!$J215</f>
        <v>0</v>
      </c>
      <c r="H215" s="51">
        <f>'OC A CONTRATAR US$'!H215*'OC A CONTRATAR'!$J215</f>
        <v>0</v>
      </c>
      <c r="I215" s="51">
        <f>'OC A CONTRATAR US$'!I215*'OC A CONTRATAR'!$J215</f>
        <v>0</v>
      </c>
      <c r="J215" s="119">
        <f>IF($J$2=0,Encargos!C220,$J$2)</f>
        <v>4.8413000000000004</v>
      </c>
      <c r="K215" s="1">
        <f t="shared" si="24"/>
        <v>51043</v>
      </c>
      <c r="L215" s="51">
        <f>'OC A CONTRATAR US$'!L215*'OC A CONTRATAR'!$O215</f>
        <v>0</v>
      </c>
      <c r="M215" s="51">
        <f>'OC A CONTRATAR US$'!M215*'OC A CONTRATAR'!$O215</f>
        <v>0</v>
      </c>
      <c r="N215" s="51">
        <f>'OC A CONTRATAR US$'!N215*'OC A CONTRATAR'!$O215</f>
        <v>0</v>
      </c>
      <c r="O215" s="119">
        <f>IF($O$2=0,Encargos!C220,$O$2)</f>
        <v>4.8413000000000004</v>
      </c>
      <c r="P215" s="1">
        <f t="shared" si="25"/>
        <v>51043</v>
      </c>
      <c r="Q215" s="51"/>
      <c r="R215" s="51"/>
      <c r="S215" s="51"/>
      <c r="T215" s="119">
        <f>IF($T$2=0,Encargos!M220,$T$2)</f>
        <v>0</v>
      </c>
      <c r="V215" s="1">
        <f t="shared" si="26"/>
        <v>51043</v>
      </c>
      <c r="W215" s="51">
        <v>0</v>
      </c>
      <c r="X215" s="51">
        <v>0</v>
      </c>
      <c r="Y215" s="51">
        <f t="shared" si="29"/>
        <v>0</v>
      </c>
      <c r="Z215" s="119"/>
      <c r="AB215" s="72">
        <f t="shared" si="27"/>
        <v>51043</v>
      </c>
      <c r="AC215" s="21">
        <f t="shared" si="28"/>
        <v>0</v>
      </c>
      <c r="AD215" s="21">
        <f t="shared" si="30"/>
        <v>0</v>
      </c>
      <c r="AE215" s="21">
        <f t="shared" si="30"/>
        <v>0</v>
      </c>
    </row>
    <row r="216" spans="1:31">
      <c r="A216" s="1">
        <f t="shared" si="22"/>
        <v>51074</v>
      </c>
      <c r="B216" s="51">
        <f>'OC A CONTRATAR US$'!B216*'OC A CONTRATAR'!$E216</f>
        <v>0</v>
      </c>
      <c r="C216" s="51">
        <f>'OC A CONTRATAR US$'!C216*'OC A CONTRATAR'!$E216</f>
        <v>0</v>
      </c>
      <c r="D216" s="51">
        <f>'OC A CONTRATAR US$'!D216*'OC A CONTRATAR'!$E216</f>
        <v>0</v>
      </c>
      <c r="E216" s="119">
        <f>IF($E$2=0,Encargos!C221,$E$2)</f>
        <v>6.1923000000000004</v>
      </c>
      <c r="F216" s="1">
        <f t="shared" si="23"/>
        <v>51074</v>
      </c>
      <c r="G216" s="51">
        <f>'OC A CONTRATAR US$'!G216*'OC A CONTRATAR'!$J216</f>
        <v>0</v>
      </c>
      <c r="H216" s="51">
        <f>'OC A CONTRATAR US$'!H216*'OC A CONTRATAR'!$J216</f>
        <v>0</v>
      </c>
      <c r="I216" s="51">
        <f>'OC A CONTRATAR US$'!I216*'OC A CONTRATAR'!$J216</f>
        <v>0</v>
      </c>
      <c r="J216" s="119">
        <f>IF($J$2=0,Encargos!C221,$J$2)</f>
        <v>4.8413000000000004</v>
      </c>
      <c r="K216" s="1">
        <f t="shared" si="24"/>
        <v>51074</v>
      </c>
      <c r="L216" s="51">
        <f>'OC A CONTRATAR US$'!L216*'OC A CONTRATAR'!$O216</f>
        <v>0</v>
      </c>
      <c r="M216" s="51">
        <f>'OC A CONTRATAR US$'!M216*'OC A CONTRATAR'!$O216</f>
        <v>0</v>
      </c>
      <c r="N216" s="51">
        <f>'OC A CONTRATAR US$'!N216*'OC A CONTRATAR'!$O216</f>
        <v>0</v>
      </c>
      <c r="O216" s="119">
        <f>IF($O$2=0,Encargos!C221,$O$2)</f>
        <v>4.8413000000000004</v>
      </c>
      <c r="P216" s="1">
        <f t="shared" si="25"/>
        <v>51074</v>
      </c>
      <c r="Q216" s="51"/>
      <c r="R216" s="51"/>
      <c r="S216" s="51"/>
      <c r="T216" s="119">
        <f>IF($T$2=0,Encargos!M221,$T$2)</f>
        <v>0</v>
      </c>
      <c r="V216" s="1">
        <f t="shared" si="26"/>
        <v>51074</v>
      </c>
      <c r="W216" s="51">
        <v>0</v>
      </c>
      <c r="X216" s="51">
        <v>0</v>
      </c>
      <c r="Y216" s="51">
        <f t="shared" si="29"/>
        <v>0</v>
      </c>
      <c r="Z216" s="119"/>
      <c r="AB216" s="72">
        <f t="shared" si="27"/>
        <v>51074</v>
      </c>
      <c r="AC216" s="21">
        <f t="shared" si="28"/>
        <v>0</v>
      </c>
      <c r="AD216" s="21">
        <f t="shared" si="30"/>
        <v>0</v>
      </c>
      <c r="AE216" s="21">
        <f t="shared" si="30"/>
        <v>0</v>
      </c>
    </row>
    <row r="217" spans="1:31">
      <c r="A217" s="1">
        <f t="shared" si="22"/>
        <v>51104</v>
      </c>
      <c r="B217" s="51">
        <f>'OC A CONTRATAR US$'!B217*'OC A CONTRATAR'!$E217</f>
        <v>0</v>
      </c>
      <c r="C217" s="51">
        <f>'OC A CONTRATAR US$'!C217*'OC A CONTRATAR'!$E217</f>
        <v>0</v>
      </c>
      <c r="D217" s="51">
        <f>'OC A CONTRATAR US$'!D217*'OC A CONTRATAR'!$E217</f>
        <v>0</v>
      </c>
      <c r="E217" s="119">
        <f>IF($E$2=0,Encargos!C222,$E$2)</f>
        <v>6.1923000000000004</v>
      </c>
      <c r="F217" s="1">
        <f t="shared" si="23"/>
        <v>51104</v>
      </c>
      <c r="G217" s="51">
        <f>'OC A CONTRATAR US$'!G217*'OC A CONTRATAR'!$J217</f>
        <v>0</v>
      </c>
      <c r="H217" s="51">
        <f>'OC A CONTRATAR US$'!H217*'OC A CONTRATAR'!$J217</f>
        <v>0</v>
      </c>
      <c r="I217" s="51">
        <f>'OC A CONTRATAR US$'!I217*'OC A CONTRATAR'!$J217</f>
        <v>0</v>
      </c>
      <c r="J217" s="119">
        <f>IF($J$2=0,Encargos!C222,$J$2)</f>
        <v>4.8413000000000004</v>
      </c>
      <c r="K217" s="1">
        <f t="shared" si="24"/>
        <v>51104</v>
      </c>
      <c r="L217" s="51">
        <f>'OC A CONTRATAR US$'!L217*'OC A CONTRATAR'!$O217</f>
        <v>0</v>
      </c>
      <c r="M217" s="51">
        <f>'OC A CONTRATAR US$'!M217*'OC A CONTRATAR'!$O217</f>
        <v>0</v>
      </c>
      <c r="N217" s="51">
        <f>'OC A CONTRATAR US$'!N217*'OC A CONTRATAR'!$O217</f>
        <v>0</v>
      </c>
      <c r="O217" s="119">
        <f>IF($O$2=0,Encargos!C222,$O$2)</f>
        <v>4.8413000000000004</v>
      </c>
      <c r="P217" s="1">
        <f t="shared" si="25"/>
        <v>51104</v>
      </c>
      <c r="Q217" s="51"/>
      <c r="R217" s="51"/>
      <c r="S217" s="51"/>
      <c r="T217" s="119">
        <f>IF($T$2=0,Encargos!M222,$T$2)</f>
        <v>0</v>
      </c>
      <c r="V217" s="1">
        <f t="shared" si="26"/>
        <v>51104</v>
      </c>
      <c r="W217" s="51">
        <v>0</v>
      </c>
      <c r="X217" s="51">
        <v>0</v>
      </c>
      <c r="Y217" s="51">
        <f t="shared" si="29"/>
        <v>0</v>
      </c>
      <c r="Z217" s="119"/>
      <c r="AB217" s="72">
        <f t="shared" si="27"/>
        <v>51104</v>
      </c>
      <c r="AC217" s="21">
        <f t="shared" si="28"/>
        <v>0</v>
      </c>
      <c r="AD217" s="21">
        <f t="shared" si="30"/>
        <v>0</v>
      </c>
      <c r="AE217" s="21">
        <f t="shared" si="30"/>
        <v>0</v>
      </c>
    </row>
    <row r="218" spans="1:31">
      <c r="A218" s="1">
        <f t="shared" si="22"/>
        <v>51135</v>
      </c>
      <c r="B218" s="51">
        <f>'OC A CONTRATAR US$'!B218*'OC A CONTRATAR'!$E218</f>
        <v>18576900</v>
      </c>
      <c r="C218" s="51">
        <f>'OC A CONTRATAR US$'!C218*'OC A CONTRATAR'!$E218</f>
        <v>7966379.0955077633</v>
      </c>
      <c r="D218" s="51">
        <f>'OC A CONTRATAR US$'!D218*'OC A CONTRATAR'!$E218</f>
        <v>26543279.095507763</v>
      </c>
      <c r="E218" s="119">
        <f>IF($E$2=0,Encargos!C223,$E$2)</f>
        <v>6.1923000000000004</v>
      </c>
      <c r="F218" s="1">
        <f t="shared" si="23"/>
        <v>51135</v>
      </c>
      <c r="G218" s="51">
        <f>'OC A CONTRATAR US$'!G218*'OC A CONTRATAR'!$J218</f>
        <v>5240075.4375927923</v>
      </c>
      <c r="H218" s="51">
        <f>'OC A CONTRATAR US$'!H218*'OC A CONTRATAR'!$J218</f>
        <v>2838460.8337806701</v>
      </c>
      <c r="I218" s="51">
        <f>'OC A CONTRATAR US$'!I218*'OC A CONTRATAR'!$J218</f>
        <v>8078536.2713734619</v>
      </c>
      <c r="J218" s="119">
        <f>IF($J$2=0,Encargos!C223,$J$2)</f>
        <v>4.8413000000000004</v>
      </c>
      <c r="K218" s="1">
        <f t="shared" si="24"/>
        <v>51135</v>
      </c>
      <c r="L218" s="51">
        <f>'OC A CONTRATAR US$'!L218*'OC A CONTRATAR'!$O218</f>
        <v>27204607.101715628</v>
      </c>
      <c r="M218" s="51">
        <f>'OC A CONTRATAR US$'!M218*'OC A CONTRATAR'!$O218</f>
        <v>27879426.470742647</v>
      </c>
      <c r="N218" s="51">
        <f>'OC A CONTRATAR US$'!N218*'OC A CONTRATAR'!$O218</f>
        <v>55084033.572458275</v>
      </c>
      <c r="O218" s="119">
        <f>IF($O$2=0,Encargos!C223,$O$2)</f>
        <v>4.8413000000000004</v>
      </c>
      <c r="P218" s="1">
        <f t="shared" si="25"/>
        <v>51135</v>
      </c>
      <c r="Q218" s="51"/>
      <c r="R218" s="51"/>
      <c r="S218" s="51"/>
      <c r="T218" s="119">
        <f>IF($T$2=0,Encargos!M223,$T$2)</f>
        <v>0</v>
      </c>
      <c r="V218" s="1">
        <f t="shared" si="26"/>
        <v>51135</v>
      </c>
      <c r="W218" s="51">
        <v>0</v>
      </c>
      <c r="X218" s="51">
        <v>0</v>
      </c>
      <c r="Y218" s="51">
        <f t="shared" si="29"/>
        <v>0</v>
      </c>
      <c r="Z218" s="119"/>
      <c r="AB218" s="72">
        <f t="shared" si="27"/>
        <v>51135</v>
      </c>
      <c r="AC218" s="21">
        <f t="shared" si="28"/>
        <v>0</v>
      </c>
      <c r="AD218" s="21">
        <f t="shared" si="30"/>
        <v>38684266.400031082</v>
      </c>
      <c r="AE218" s="21">
        <f t="shared" si="30"/>
        <v>89705848.939339489</v>
      </c>
    </row>
    <row r="219" spans="1:31">
      <c r="A219" s="1">
        <f t="shared" si="22"/>
        <v>51166</v>
      </c>
      <c r="B219" s="51">
        <f>'OC A CONTRATAR US$'!B219*'OC A CONTRATAR'!$E219</f>
        <v>0</v>
      </c>
      <c r="C219" s="51">
        <f>'OC A CONTRATAR US$'!C219*'OC A CONTRATAR'!$E219</f>
        <v>0</v>
      </c>
      <c r="D219" s="51">
        <f>'OC A CONTRATAR US$'!D219*'OC A CONTRATAR'!$E219</f>
        <v>0</v>
      </c>
      <c r="E219" s="119">
        <f>IF($E$2=0,Encargos!C224,$E$2)</f>
        <v>6.1923000000000004</v>
      </c>
      <c r="F219" s="1">
        <f t="shared" si="23"/>
        <v>51166</v>
      </c>
      <c r="G219" s="51">
        <f>'OC A CONTRATAR US$'!G219*'OC A CONTRATAR'!$J219</f>
        <v>0</v>
      </c>
      <c r="H219" s="51">
        <f>'OC A CONTRATAR US$'!H219*'OC A CONTRATAR'!$J219</f>
        <v>0</v>
      </c>
      <c r="I219" s="51">
        <f>'OC A CONTRATAR US$'!I219*'OC A CONTRATAR'!$J219</f>
        <v>0</v>
      </c>
      <c r="J219" s="119">
        <f>IF($J$2=0,Encargos!C224,$J$2)</f>
        <v>4.8413000000000004</v>
      </c>
      <c r="K219" s="1">
        <f t="shared" si="24"/>
        <v>51166</v>
      </c>
      <c r="L219" s="51">
        <f>'OC A CONTRATAR US$'!L219*'OC A CONTRATAR'!$O219</f>
        <v>0</v>
      </c>
      <c r="M219" s="51">
        <f>'OC A CONTRATAR US$'!M219*'OC A CONTRATAR'!$O219</f>
        <v>0</v>
      </c>
      <c r="N219" s="51">
        <f>'OC A CONTRATAR US$'!N219*'OC A CONTRATAR'!$O219</f>
        <v>0</v>
      </c>
      <c r="O219" s="119">
        <f>IF($O$2=0,Encargos!C224,$O$2)</f>
        <v>4.8413000000000004</v>
      </c>
      <c r="P219" s="1">
        <f t="shared" si="25"/>
        <v>51166</v>
      </c>
      <c r="Q219" s="51"/>
      <c r="R219" s="51"/>
      <c r="S219" s="51"/>
      <c r="T219" s="119">
        <f>IF($T$2=0,Encargos!M224,$T$2)</f>
        <v>0</v>
      </c>
      <c r="V219" s="1">
        <f t="shared" si="26"/>
        <v>51166</v>
      </c>
      <c r="W219" s="51">
        <v>0</v>
      </c>
      <c r="X219" s="51">
        <v>0</v>
      </c>
      <c r="Y219" s="51">
        <f t="shared" si="29"/>
        <v>0</v>
      </c>
      <c r="Z219" s="119"/>
      <c r="AB219" s="72">
        <f t="shared" si="27"/>
        <v>51166</v>
      </c>
      <c r="AC219" s="21">
        <f t="shared" si="28"/>
        <v>51021582.539308421</v>
      </c>
      <c r="AD219" s="21">
        <f t="shared" si="30"/>
        <v>0</v>
      </c>
      <c r="AE219" s="21">
        <f t="shared" si="30"/>
        <v>0</v>
      </c>
    </row>
    <row r="220" spans="1:31">
      <c r="A220" s="1">
        <f t="shared" si="22"/>
        <v>51195</v>
      </c>
      <c r="B220" s="51">
        <f>'OC A CONTRATAR US$'!B220*'OC A CONTRATAR'!$E220</f>
        <v>0</v>
      </c>
      <c r="C220" s="51">
        <f>'OC A CONTRATAR US$'!C220*'OC A CONTRATAR'!$E220</f>
        <v>0</v>
      </c>
      <c r="D220" s="51">
        <f>'OC A CONTRATAR US$'!D220*'OC A CONTRATAR'!$E220</f>
        <v>0</v>
      </c>
      <c r="E220" s="119">
        <f>IF($E$2=0,Encargos!C225,$E$2)</f>
        <v>6.1923000000000004</v>
      </c>
      <c r="F220" s="1">
        <f t="shared" si="23"/>
        <v>51195</v>
      </c>
      <c r="G220" s="51">
        <f>'OC A CONTRATAR US$'!G220*'OC A CONTRATAR'!$J220</f>
        <v>0</v>
      </c>
      <c r="H220" s="51">
        <f>'OC A CONTRATAR US$'!H220*'OC A CONTRATAR'!$J220</f>
        <v>0</v>
      </c>
      <c r="I220" s="51">
        <f>'OC A CONTRATAR US$'!I220*'OC A CONTRATAR'!$J220</f>
        <v>0</v>
      </c>
      <c r="J220" s="119">
        <f>IF($J$2=0,Encargos!C225,$J$2)</f>
        <v>4.8413000000000004</v>
      </c>
      <c r="K220" s="1">
        <f t="shared" si="24"/>
        <v>51195</v>
      </c>
      <c r="L220" s="51">
        <f>'OC A CONTRATAR US$'!L220*'OC A CONTRATAR'!$O220</f>
        <v>0</v>
      </c>
      <c r="M220" s="51">
        <f>'OC A CONTRATAR US$'!M220*'OC A CONTRATAR'!$O220</f>
        <v>0</v>
      </c>
      <c r="N220" s="51">
        <f>'OC A CONTRATAR US$'!N220*'OC A CONTRATAR'!$O220</f>
        <v>0</v>
      </c>
      <c r="O220" s="119">
        <f>IF($O$2=0,Encargos!C225,$O$2)</f>
        <v>4.8413000000000004</v>
      </c>
      <c r="P220" s="1">
        <f t="shared" si="25"/>
        <v>51195</v>
      </c>
      <c r="Q220" s="51"/>
      <c r="R220" s="51"/>
      <c r="S220" s="51"/>
      <c r="T220" s="119">
        <f>IF($T$2=0,Encargos!M225,$T$2)</f>
        <v>0</v>
      </c>
      <c r="V220" s="1">
        <f t="shared" si="26"/>
        <v>51195</v>
      </c>
      <c r="W220" s="51">
        <v>0</v>
      </c>
      <c r="X220" s="51">
        <v>0</v>
      </c>
      <c r="Y220" s="51">
        <f t="shared" si="29"/>
        <v>0</v>
      </c>
      <c r="Z220" s="119"/>
      <c r="AB220" s="72">
        <f t="shared" si="27"/>
        <v>51195</v>
      </c>
      <c r="AC220" s="21">
        <f t="shared" si="28"/>
        <v>0</v>
      </c>
      <c r="AD220" s="21">
        <f t="shared" si="30"/>
        <v>0</v>
      </c>
      <c r="AE220" s="21">
        <f t="shared" si="30"/>
        <v>0</v>
      </c>
    </row>
    <row r="221" spans="1:31">
      <c r="A221" s="1">
        <f t="shared" si="22"/>
        <v>51226</v>
      </c>
      <c r="B221" s="51">
        <f>'OC A CONTRATAR US$'!B221*'OC A CONTRATAR'!$E221</f>
        <v>0</v>
      </c>
      <c r="C221" s="51">
        <f>'OC A CONTRATAR US$'!C221*'OC A CONTRATAR'!$E221</f>
        <v>0</v>
      </c>
      <c r="D221" s="51">
        <f>'OC A CONTRATAR US$'!D221*'OC A CONTRATAR'!$E221</f>
        <v>0</v>
      </c>
      <c r="E221" s="119">
        <f>IF($E$2=0,Encargos!C226,$E$2)</f>
        <v>6.1923000000000004</v>
      </c>
      <c r="F221" s="1">
        <f t="shared" si="23"/>
        <v>51226</v>
      </c>
      <c r="G221" s="51">
        <f>'OC A CONTRATAR US$'!G221*'OC A CONTRATAR'!$J221</f>
        <v>0</v>
      </c>
      <c r="H221" s="51">
        <f>'OC A CONTRATAR US$'!H221*'OC A CONTRATAR'!$J221</f>
        <v>0</v>
      </c>
      <c r="I221" s="51">
        <f>'OC A CONTRATAR US$'!I221*'OC A CONTRATAR'!$J221</f>
        <v>0</v>
      </c>
      <c r="J221" s="119">
        <f>IF($J$2=0,Encargos!C226,$J$2)</f>
        <v>4.8413000000000004</v>
      </c>
      <c r="K221" s="1">
        <f t="shared" si="24"/>
        <v>51226</v>
      </c>
      <c r="L221" s="51">
        <f>'OC A CONTRATAR US$'!L221*'OC A CONTRATAR'!$O221</f>
        <v>0</v>
      </c>
      <c r="M221" s="51">
        <f>'OC A CONTRATAR US$'!M221*'OC A CONTRATAR'!$O221</f>
        <v>0</v>
      </c>
      <c r="N221" s="51">
        <f>'OC A CONTRATAR US$'!N221*'OC A CONTRATAR'!$O221</f>
        <v>0</v>
      </c>
      <c r="O221" s="119">
        <f>IF($O$2=0,Encargos!C226,$O$2)</f>
        <v>4.8413000000000004</v>
      </c>
      <c r="P221" s="1">
        <f t="shared" si="25"/>
        <v>51226</v>
      </c>
      <c r="Q221" s="51"/>
      <c r="R221" s="51"/>
      <c r="S221" s="51"/>
      <c r="T221" s="119">
        <f>IF($T$2=0,Encargos!M226,$T$2)</f>
        <v>0</v>
      </c>
      <c r="V221" s="1">
        <f t="shared" si="26"/>
        <v>51226</v>
      </c>
      <c r="W221" s="51">
        <v>0</v>
      </c>
      <c r="X221" s="51">
        <v>0</v>
      </c>
      <c r="Y221" s="51">
        <f t="shared" si="29"/>
        <v>0</v>
      </c>
      <c r="Z221" s="119"/>
      <c r="AB221" s="72">
        <f t="shared" si="27"/>
        <v>51226</v>
      </c>
      <c r="AC221" s="21">
        <f t="shared" si="28"/>
        <v>0</v>
      </c>
      <c r="AD221" s="21">
        <f t="shared" si="30"/>
        <v>0</v>
      </c>
      <c r="AE221" s="21">
        <f t="shared" si="30"/>
        <v>0</v>
      </c>
    </row>
    <row r="222" spans="1:31">
      <c r="A222" s="1">
        <f t="shared" si="22"/>
        <v>51256</v>
      </c>
      <c r="B222" s="51">
        <f>'OC A CONTRATAR US$'!B222*'OC A CONTRATAR'!$E222</f>
        <v>0</v>
      </c>
      <c r="C222" s="51">
        <f>'OC A CONTRATAR US$'!C222*'OC A CONTRATAR'!$E222</f>
        <v>0</v>
      </c>
      <c r="D222" s="51">
        <f>'OC A CONTRATAR US$'!D222*'OC A CONTRATAR'!$E222</f>
        <v>0</v>
      </c>
      <c r="E222" s="119">
        <f>IF($E$2=0,Encargos!C227,$E$2)</f>
        <v>6.1923000000000004</v>
      </c>
      <c r="F222" s="1">
        <f t="shared" si="23"/>
        <v>51256</v>
      </c>
      <c r="G222" s="51">
        <f>'OC A CONTRATAR US$'!G222*'OC A CONTRATAR'!$J222</f>
        <v>0</v>
      </c>
      <c r="H222" s="51">
        <f>'OC A CONTRATAR US$'!H222*'OC A CONTRATAR'!$J222</f>
        <v>0</v>
      </c>
      <c r="I222" s="51">
        <f>'OC A CONTRATAR US$'!I222*'OC A CONTRATAR'!$J222</f>
        <v>0</v>
      </c>
      <c r="J222" s="119">
        <f>IF($J$2=0,Encargos!C227,$J$2)</f>
        <v>4.8413000000000004</v>
      </c>
      <c r="K222" s="1">
        <f t="shared" si="24"/>
        <v>51256</v>
      </c>
      <c r="L222" s="51">
        <f>'OC A CONTRATAR US$'!L222*'OC A CONTRATAR'!$O222</f>
        <v>0</v>
      </c>
      <c r="M222" s="51">
        <f>'OC A CONTRATAR US$'!M222*'OC A CONTRATAR'!$O222</f>
        <v>0</v>
      </c>
      <c r="N222" s="51">
        <f>'OC A CONTRATAR US$'!N222*'OC A CONTRATAR'!$O222</f>
        <v>0</v>
      </c>
      <c r="O222" s="119">
        <f>IF($O$2=0,Encargos!C227,$O$2)</f>
        <v>4.8413000000000004</v>
      </c>
      <c r="P222" s="1">
        <f t="shared" si="25"/>
        <v>51256</v>
      </c>
      <c r="Q222" s="51"/>
      <c r="R222" s="51"/>
      <c r="S222" s="51"/>
      <c r="T222" s="119">
        <f>IF($T$2=0,Encargos!M227,$T$2)</f>
        <v>0</v>
      </c>
      <c r="V222" s="1">
        <f t="shared" si="26"/>
        <v>51256</v>
      </c>
      <c r="W222" s="51">
        <v>0</v>
      </c>
      <c r="X222" s="51">
        <v>0</v>
      </c>
      <c r="Y222" s="51">
        <f t="shared" si="29"/>
        <v>0</v>
      </c>
      <c r="Z222" s="119"/>
      <c r="AB222" s="72">
        <f t="shared" si="27"/>
        <v>51256</v>
      </c>
      <c r="AC222" s="21">
        <f t="shared" si="28"/>
        <v>0</v>
      </c>
      <c r="AD222" s="21">
        <f t="shared" si="30"/>
        <v>0</v>
      </c>
      <c r="AE222" s="21">
        <f t="shared" si="30"/>
        <v>0</v>
      </c>
    </row>
    <row r="223" spans="1:31">
      <c r="A223" s="1">
        <f t="shared" si="22"/>
        <v>51287</v>
      </c>
      <c r="B223" s="51">
        <f>'OC A CONTRATAR US$'!B223*'OC A CONTRATAR'!$E223</f>
        <v>0</v>
      </c>
      <c r="C223" s="51">
        <f>'OC A CONTRATAR US$'!C223*'OC A CONTRATAR'!$E223</f>
        <v>0</v>
      </c>
      <c r="D223" s="51">
        <f>'OC A CONTRATAR US$'!D223*'OC A CONTRATAR'!$E223</f>
        <v>0</v>
      </c>
      <c r="E223" s="119">
        <f>IF($E$2=0,Encargos!C228,$E$2)</f>
        <v>6.1923000000000004</v>
      </c>
      <c r="F223" s="1">
        <f t="shared" si="23"/>
        <v>51287</v>
      </c>
      <c r="G223" s="51">
        <f>'OC A CONTRATAR US$'!G223*'OC A CONTRATAR'!$J223</f>
        <v>0</v>
      </c>
      <c r="H223" s="51">
        <f>'OC A CONTRATAR US$'!H223*'OC A CONTRATAR'!$J223</f>
        <v>0</v>
      </c>
      <c r="I223" s="51">
        <f>'OC A CONTRATAR US$'!I223*'OC A CONTRATAR'!$J223</f>
        <v>0</v>
      </c>
      <c r="J223" s="119">
        <f>IF($J$2=0,Encargos!C228,$J$2)</f>
        <v>4.8413000000000004</v>
      </c>
      <c r="K223" s="1">
        <f t="shared" si="24"/>
        <v>51287</v>
      </c>
      <c r="L223" s="51">
        <f>'OC A CONTRATAR US$'!L223*'OC A CONTRATAR'!$O223</f>
        <v>0</v>
      </c>
      <c r="M223" s="51">
        <f>'OC A CONTRATAR US$'!M223*'OC A CONTRATAR'!$O223</f>
        <v>0</v>
      </c>
      <c r="N223" s="51">
        <f>'OC A CONTRATAR US$'!N223*'OC A CONTRATAR'!$O223</f>
        <v>0</v>
      </c>
      <c r="O223" s="119">
        <f>IF($O$2=0,Encargos!C228,$O$2)</f>
        <v>4.8413000000000004</v>
      </c>
      <c r="P223" s="1">
        <f t="shared" si="25"/>
        <v>51287</v>
      </c>
      <c r="Q223" s="51"/>
      <c r="R223" s="51"/>
      <c r="S223" s="51"/>
      <c r="T223" s="119">
        <f>IF($T$2=0,Encargos!M228,$T$2)</f>
        <v>0</v>
      </c>
      <c r="V223" s="1">
        <f t="shared" si="26"/>
        <v>51287</v>
      </c>
      <c r="W223" s="51">
        <v>0</v>
      </c>
      <c r="X223" s="51">
        <v>0</v>
      </c>
      <c r="Y223" s="51">
        <f t="shared" si="29"/>
        <v>0</v>
      </c>
      <c r="Z223" s="119"/>
      <c r="AB223" s="72">
        <f t="shared" si="27"/>
        <v>51287</v>
      </c>
      <c r="AC223" s="21">
        <f t="shared" si="28"/>
        <v>0</v>
      </c>
      <c r="AD223" s="21">
        <f t="shared" ref="AD223:AE242" si="31">SUMIF($A$2:$Z$2,AD$2,$A223:$Z223)</f>
        <v>0</v>
      </c>
      <c r="AE223" s="21">
        <f t="shared" si="31"/>
        <v>0</v>
      </c>
    </row>
    <row r="224" spans="1:31">
      <c r="A224" s="1">
        <f t="shared" si="22"/>
        <v>51317</v>
      </c>
      <c r="B224" s="51">
        <f>'OC A CONTRATAR US$'!B224*'OC A CONTRATAR'!$E224</f>
        <v>18576900</v>
      </c>
      <c r="C224" s="51">
        <f>'OC A CONTRATAR US$'!C224*'OC A CONTRATAR'!$E224</f>
        <v>7543651.8213000009</v>
      </c>
      <c r="D224" s="51">
        <f>'OC A CONTRATAR US$'!D224*'OC A CONTRATAR'!$E224</f>
        <v>26120551.8213</v>
      </c>
      <c r="E224" s="119">
        <f>IF($E$2=0,Encargos!C229,$E$2)</f>
        <v>6.1923000000000004</v>
      </c>
      <c r="F224" s="1">
        <f t="shared" si="23"/>
        <v>51317</v>
      </c>
      <c r="G224" s="51">
        <f>'OC A CONTRATAR US$'!G224*'OC A CONTRATAR'!$J224</f>
        <v>5240075.4375927923</v>
      </c>
      <c r="H224" s="51">
        <f>'OC A CONTRATAR US$'!H224*'OC A CONTRATAR'!$J224</f>
        <v>2718950.2561022718</v>
      </c>
      <c r="I224" s="51">
        <f>'OC A CONTRATAR US$'!I224*'OC A CONTRATAR'!$J224</f>
        <v>7959025.6936950637</v>
      </c>
      <c r="J224" s="119">
        <f>IF($J$2=0,Encargos!C229,$J$2)</f>
        <v>4.8413000000000004</v>
      </c>
      <c r="K224" s="1">
        <f t="shared" si="24"/>
        <v>51317</v>
      </c>
      <c r="L224" s="51">
        <f>'OC A CONTRATAR US$'!L224*'OC A CONTRATAR'!$O224</f>
        <v>27204607.101715628</v>
      </c>
      <c r="M224" s="51">
        <f>'OC A CONTRATAR US$'!M224*'OC A CONTRATAR'!$O224</f>
        <v>27171512.697176583</v>
      </c>
      <c r="N224" s="51">
        <f>'OC A CONTRATAR US$'!N224*'OC A CONTRATAR'!$O224</f>
        <v>54376119.798892207</v>
      </c>
      <c r="O224" s="119">
        <f>IF($O$2=0,Encargos!C229,$O$2)</f>
        <v>4.8413000000000004</v>
      </c>
      <c r="P224" s="1">
        <f t="shared" si="25"/>
        <v>51317</v>
      </c>
      <c r="Q224" s="51"/>
      <c r="R224" s="51"/>
      <c r="S224" s="51"/>
      <c r="T224" s="119">
        <f>IF($T$2=0,Encargos!M229,$T$2)</f>
        <v>0</v>
      </c>
      <c r="V224" s="1">
        <f t="shared" si="26"/>
        <v>51317</v>
      </c>
      <c r="W224" s="51">
        <v>0</v>
      </c>
      <c r="X224" s="51">
        <v>0</v>
      </c>
      <c r="Y224" s="51">
        <f t="shared" si="29"/>
        <v>0</v>
      </c>
      <c r="Z224" s="119"/>
      <c r="AB224" s="72">
        <f t="shared" si="27"/>
        <v>51317</v>
      </c>
      <c r="AC224" s="21">
        <f t="shared" si="28"/>
        <v>0</v>
      </c>
      <c r="AD224" s="21">
        <f t="shared" si="31"/>
        <v>37434114.774578854</v>
      </c>
      <c r="AE224" s="21">
        <f t="shared" si="31"/>
        <v>88455697.313887268</v>
      </c>
    </row>
    <row r="225" spans="1:31">
      <c r="A225" s="1">
        <f t="shared" si="22"/>
        <v>51348</v>
      </c>
      <c r="B225" s="51">
        <f>'OC A CONTRATAR US$'!B225*'OC A CONTRATAR'!$E225</f>
        <v>0</v>
      </c>
      <c r="C225" s="51">
        <f>'OC A CONTRATAR US$'!C225*'OC A CONTRATAR'!$E225</f>
        <v>0</v>
      </c>
      <c r="D225" s="51">
        <f>'OC A CONTRATAR US$'!D225*'OC A CONTRATAR'!$E225</f>
        <v>0</v>
      </c>
      <c r="E225" s="119">
        <f>IF($E$2=0,Encargos!C230,$E$2)</f>
        <v>6.1923000000000004</v>
      </c>
      <c r="F225" s="1">
        <f t="shared" si="23"/>
        <v>51348</v>
      </c>
      <c r="G225" s="51">
        <f>'OC A CONTRATAR US$'!G225*'OC A CONTRATAR'!$J225</f>
        <v>0</v>
      </c>
      <c r="H225" s="51">
        <f>'OC A CONTRATAR US$'!H225*'OC A CONTRATAR'!$J225</f>
        <v>0</v>
      </c>
      <c r="I225" s="51">
        <f>'OC A CONTRATAR US$'!I225*'OC A CONTRATAR'!$J225</f>
        <v>0</v>
      </c>
      <c r="J225" s="119">
        <f>IF($J$2=0,Encargos!C230,$J$2)</f>
        <v>4.8413000000000004</v>
      </c>
      <c r="K225" s="1">
        <f t="shared" si="24"/>
        <v>51348</v>
      </c>
      <c r="L225" s="51">
        <f>'OC A CONTRATAR US$'!L225*'OC A CONTRATAR'!$O225</f>
        <v>0</v>
      </c>
      <c r="M225" s="51">
        <f>'OC A CONTRATAR US$'!M225*'OC A CONTRATAR'!$O225</f>
        <v>0</v>
      </c>
      <c r="N225" s="51">
        <f>'OC A CONTRATAR US$'!N225*'OC A CONTRATAR'!$O225</f>
        <v>0</v>
      </c>
      <c r="O225" s="119">
        <f>IF($O$2=0,Encargos!C230,$O$2)</f>
        <v>4.8413000000000004</v>
      </c>
      <c r="P225" s="1">
        <f t="shared" si="25"/>
        <v>51348</v>
      </c>
      <c r="Q225" s="51"/>
      <c r="R225" s="51"/>
      <c r="S225" s="51"/>
      <c r="T225" s="119">
        <f>IF($T$2=0,Encargos!M230,$T$2)</f>
        <v>0</v>
      </c>
      <c r="V225" s="1">
        <f t="shared" si="26"/>
        <v>51348</v>
      </c>
      <c r="W225" s="51">
        <v>0</v>
      </c>
      <c r="X225" s="51">
        <v>0</v>
      </c>
      <c r="Y225" s="51">
        <f t="shared" si="29"/>
        <v>0</v>
      </c>
      <c r="Z225" s="119"/>
      <c r="AB225" s="72">
        <f t="shared" si="27"/>
        <v>51348</v>
      </c>
      <c r="AC225" s="21">
        <f t="shared" si="28"/>
        <v>51021582.539308421</v>
      </c>
      <c r="AD225" s="21">
        <f t="shared" si="31"/>
        <v>0</v>
      </c>
      <c r="AE225" s="21">
        <f t="shared" si="31"/>
        <v>0</v>
      </c>
    </row>
    <row r="226" spans="1:31">
      <c r="A226" s="1">
        <f t="shared" si="22"/>
        <v>51379</v>
      </c>
      <c r="B226" s="51">
        <f>'OC A CONTRATAR US$'!B226*'OC A CONTRATAR'!$E226</f>
        <v>0</v>
      </c>
      <c r="C226" s="51">
        <f>'OC A CONTRATAR US$'!C226*'OC A CONTRATAR'!$E226</f>
        <v>0</v>
      </c>
      <c r="D226" s="51">
        <f>'OC A CONTRATAR US$'!D226*'OC A CONTRATAR'!$E226</f>
        <v>0</v>
      </c>
      <c r="E226" s="119">
        <f>IF($E$2=0,Encargos!C231,$E$2)</f>
        <v>6.1923000000000004</v>
      </c>
      <c r="F226" s="1">
        <f t="shared" si="23"/>
        <v>51379</v>
      </c>
      <c r="G226" s="51">
        <f>'OC A CONTRATAR US$'!G226*'OC A CONTRATAR'!$J226</f>
        <v>0</v>
      </c>
      <c r="H226" s="51">
        <f>'OC A CONTRATAR US$'!H226*'OC A CONTRATAR'!$J226</f>
        <v>0</v>
      </c>
      <c r="I226" s="51">
        <f>'OC A CONTRATAR US$'!I226*'OC A CONTRATAR'!$J226</f>
        <v>0</v>
      </c>
      <c r="J226" s="119">
        <f>IF($J$2=0,Encargos!C231,$J$2)</f>
        <v>4.8413000000000004</v>
      </c>
      <c r="K226" s="1">
        <f t="shared" si="24"/>
        <v>51379</v>
      </c>
      <c r="L226" s="51">
        <f>'OC A CONTRATAR US$'!L226*'OC A CONTRATAR'!$O226</f>
        <v>0</v>
      </c>
      <c r="M226" s="51">
        <f>'OC A CONTRATAR US$'!M226*'OC A CONTRATAR'!$O226</f>
        <v>0</v>
      </c>
      <c r="N226" s="51">
        <f>'OC A CONTRATAR US$'!N226*'OC A CONTRATAR'!$O226</f>
        <v>0</v>
      </c>
      <c r="O226" s="119">
        <f>IF($O$2=0,Encargos!C231,$O$2)</f>
        <v>4.8413000000000004</v>
      </c>
      <c r="P226" s="1">
        <f t="shared" si="25"/>
        <v>51379</v>
      </c>
      <c r="Q226" s="51"/>
      <c r="R226" s="51"/>
      <c r="S226" s="51"/>
      <c r="T226" s="119">
        <f>IF($T$2=0,Encargos!M231,$T$2)</f>
        <v>0</v>
      </c>
      <c r="V226" s="1">
        <f t="shared" si="26"/>
        <v>51379</v>
      </c>
      <c r="W226" s="51">
        <v>0</v>
      </c>
      <c r="X226" s="51">
        <v>0</v>
      </c>
      <c r="Y226" s="51">
        <f t="shared" si="29"/>
        <v>0</v>
      </c>
      <c r="Z226" s="119"/>
      <c r="AB226" s="72">
        <f t="shared" si="27"/>
        <v>51379</v>
      </c>
      <c r="AC226" s="21">
        <f t="shared" si="28"/>
        <v>0</v>
      </c>
      <c r="AD226" s="21">
        <f t="shared" si="31"/>
        <v>0</v>
      </c>
      <c r="AE226" s="21">
        <f t="shared" si="31"/>
        <v>0</v>
      </c>
    </row>
    <row r="227" spans="1:31">
      <c r="A227" s="1">
        <f t="shared" si="22"/>
        <v>51409</v>
      </c>
      <c r="B227" s="51">
        <f>'OC A CONTRATAR US$'!B227*'OC A CONTRATAR'!$E227</f>
        <v>0</v>
      </c>
      <c r="C227" s="51">
        <f>'OC A CONTRATAR US$'!C227*'OC A CONTRATAR'!$E227</f>
        <v>0</v>
      </c>
      <c r="D227" s="51">
        <f>'OC A CONTRATAR US$'!D227*'OC A CONTRATAR'!$E227</f>
        <v>0</v>
      </c>
      <c r="E227" s="119">
        <f>IF($E$2=0,Encargos!C232,$E$2)</f>
        <v>6.1923000000000004</v>
      </c>
      <c r="F227" s="1">
        <f t="shared" si="23"/>
        <v>51409</v>
      </c>
      <c r="G227" s="51">
        <f>'OC A CONTRATAR US$'!G227*'OC A CONTRATAR'!$J227</f>
        <v>0</v>
      </c>
      <c r="H227" s="51">
        <f>'OC A CONTRATAR US$'!H227*'OC A CONTRATAR'!$J227</f>
        <v>0</v>
      </c>
      <c r="I227" s="51">
        <f>'OC A CONTRATAR US$'!I227*'OC A CONTRATAR'!$J227</f>
        <v>0</v>
      </c>
      <c r="J227" s="119">
        <f>IF($J$2=0,Encargos!C232,$J$2)</f>
        <v>4.8413000000000004</v>
      </c>
      <c r="K227" s="1">
        <f t="shared" si="24"/>
        <v>51409</v>
      </c>
      <c r="L227" s="51">
        <f>'OC A CONTRATAR US$'!L227*'OC A CONTRATAR'!$O227</f>
        <v>0</v>
      </c>
      <c r="M227" s="51">
        <f>'OC A CONTRATAR US$'!M227*'OC A CONTRATAR'!$O227</f>
        <v>0</v>
      </c>
      <c r="N227" s="51">
        <f>'OC A CONTRATAR US$'!N227*'OC A CONTRATAR'!$O227</f>
        <v>0</v>
      </c>
      <c r="O227" s="119">
        <f>IF($O$2=0,Encargos!C232,$O$2)</f>
        <v>4.8413000000000004</v>
      </c>
      <c r="P227" s="1">
        <f t="shared" si="25"/>
        <v>51409</v>
      </c>
      <c r="Q227" s="51"/>
      <c r="R227" s="51"/>
      <c r="S227" s="51"/>
      <c r="T227" s="119">
        <f>IF($T$2=0,Encargos!M232,$T$2)</f>
        <v>0</v>
      </c>
      <c r="V227" s="1">
        <f t="shared" si="26"/>
        <v>51409</v>
      </c>
      <c r="W227" s="51">
        <v>0</v>
      </c>
      <c r="X227" s="51">
        <v>0</v>
      </c>
      <c r="Y227" s="51">
        <f t="shared" si="29"/>
        <v>0</v>
      </c>
      <c r="Z227" s="119"/>
      <c r="AB227" s="72">
        <f t="shared" si="27"/>
        <v>51409</v>
      </c>
      <c r="AC227" s="21">
        <f t="shared" si="28"/>
        <v>0</v>
      </c>
      <c r="AD227" s="21">
        <f t="shared" si="31"/>
        <v>0</v>
      </c>
      <c r="AE227" s="21">
        <f t="shared" si="31"/>
        <v>0</v>
      </c>
    </row>
    <row r="228" spans="1:31">
      <c r="A228" s="1">
        <f t="shared" si="22"/>
        <v>51440</v>
      </c>
      <c r="B228" s="51">
        <f>'OC A CONTRATAR US$'!B228*'OC A CONTRATAR'!$E228</f>
        <v>0</v>
      </c>
      <c r="C228" s="51">
        <f>'OC A CONTRATAR US$'!C228*'OC A CONTRATAR'!$E228</f>
        <v>0</v>
      </c>
      <c r="D228" s="51">
        <f>'OC A CONTRATAR US$'!D228*'OC A CONTRATAR'!$E228</f>
        <v>0</v>
      </c>
      <c r="E228" s="119">
        <f>IF($E$2=0,Encargos!C233,$E$2)</f>
        <v>6.1923000000000004</v>
      </c>
      <c r="F228" s="1">
        <f t="shared" si="23"/>
        <v>51440</v>
      </c>
      <c r="G228" s="51">
        <f>'OC A CONTRATAR US$'!G228*'OC A CONTRATAR'!$J228</f>
        <v>0</v>
      </c>
      <c r="H228" s="51">
        <f>'OC A CONTRATAR US$'!H228*'OC A CONTRATAR'!$J228</f>
        <v>0</v>
      </c>
      <c r="I228" s="51">
        <f>'OC A CONTRATAR US$'!I228*'OC A CONTRATAR'!$J228</f>
        <v>0</v>
      </c>
      <c r="J228" s="119">
        <f>IF($J$2=0,Encargos!C233,$J$2)</f>
        <v>4.8413000000000004</v>
      </c>
      <c r="K228" s="1">
        <f t="shared" si="24"/>
        <v>51440</v>
      </c>
      <c r="L228" s="51">
        <f>'OC A CONTRATAR US$'!L228*'OC A CONTRATAR'!$O228</f>
        <v>0</v>
      </c>
      <c r="M228" s="51">
        <f>'OC A CONTRATAR US$'!M228*'OC A CONTRATAR'!$O228</f>
        <v>0</v>
      </c>
      <c r="N228" s="51">
        <f>'OC A CONTRATAR US$'!N228*'OC A CONTRATAR'!$O228</f>
        <v>0</v>
      </c>
      <c r="O228" s="119">
        <f>IF($O$2=0,Encargos!C233,$O$2)</f>
        <v>4.8413000000000004</v>
      </c>
      <c r="P228" s="1">
        <f t="shared" si="25"/>
        <v>51440</v>
      </c>
      <c r="Q228" s="51"/>
      <c r="R228" s="51"/>
      <c r="S228" s="51"/>
      <c r="T228" s="119">
        <f>IF($T$2=0,Encargos!M233,$T$2)</f>
        <v>0</v>
      </c>
      <c r="V228" s="1">
        <f t="shared" si="26"/>
        <v>51440</v>
      </c>
      <c r="W228" s="51">
        <v>0</v>
      </c>
      <c r="X228" s="51">
        <v>0</v>
      </c>
      <c r="Y228" s="51">
        <f t="shared" si="29"/>
        <v>0</v>
      </c>
      <c r="Z228" s="119"/>
      <c r="AB228" s="72">
        <f t="shared" si="27"/>
        <v>51440</v>
      </c>
      <c r="AC228" s="21">
        <f t="shared" si="28"/>
        <v>0</v>
      </c>
      <c r="AD228" s="21">
        <f t="shared" si="31"/>
        <v>0</v>
      </c>
      <c r="AE228" s="21">
        <f t="shared" si="31"/>
        <v>0</v>
      </c>
    </row>
    <row r="229" spans="1:31">
      <c r="A229" s="1">
        <f t="shared" si="22"/>
        <v>51470</v>
      </c>
      <c r="B229" s="51">
        <f>'OC A CONTRATAR US$'!B229*'OC A CONTRATAR'!$E229</f>
        <v>0</v>
      </c>
      <c r="C229" s="51">
        <f>'OC A CONTRATAR US$'!C229*'OC A CONTRATAR'!$E229</f>
        <v>0</v>
      </c>
      <c r="D229" s="51">
        <f>'OC A CONTRATAR US$'!D229*'OC A CONTRATAR'!$E229</f>
        <v>0</v>
      </c>
      <c r="E229" s="119">
        <f>IF($E$2=0,Encargos!C234,$E$2)</f>
        <v>6.1923000000000004</v>
      </c>
      <c r="F229" s="1">
        <f t="shared" si="23"/>
        <v>51470</v>
      </c>
      <c r="G229" s="51">
        <f>'OC A CONTRATAR US$'!G229*'OC A CONTRATAR'!$J229</f>
        <v>0</v>
      </c>
      <c r="H229" s="51">
        <f>'OC A CONTRATAR US$'!H229*'OC A CONTRATAR'!$J229</f>
        <v>0</v>
      </c>
      <c r="I229" s="51">
        <f>'OC A CONTRATAR US$'!I229*'OC A CONTRATAR'!$J229</f>
        <v>0</v>
      </c>
      <c r="J229" s="119">
        <f>IF($J$2=0,Encargos!C234,$J$2)</f>
        <v>4.8413000000000004</v>
      </c>
      <c r="K229" s="1">
        <f t="shared" si="24"/>
        <v>51470</v>
      </c>
      <c r="L229" s="51">
        <f>'OC A CONTRATAR US$'!L229*'OC A CONTRATAR'!$O229</f>
        <v>0</v>
      </c>
      <c r="M229" s="51">
        <f>'OC A CONTRATAR US$'!M229*'OC A CONTRATAR'!$O229</f>
        <v>0</v>
      </c>
      <c r="N229" s="51">
        <f>'OC A CONTRATAR US$'!N229*'OC A CONTRATAR'!$O229</f>
        <v>0</v>
      </c>
      <c r="O229" s="119">
        <f>IF($O$2=0,Encargos!C234,$O$2)</f>
        <v>4.8413000000000004</v>
      </c>
      <c r="P229" s="1">
        <f t="shared" si="25"/>
        <v>51470</v>
      </c>
      <c r="Q229" s="51"/>
      <c r="R229" s="51"/>
      <c r="S229" s="51"/>
      <c r="T229" s="119">
        <f>IF($T$2=0,Encargos!M234,$T$2)</f>
        <v>0</v>
      </c>
      <c r="V229" s="1">
        <f t="shared" si="26"/>
        <v>51470</v>
      </c>
      <c r="W229" s="51">
        <v>0</v>
      </c>
      <c r="X229" s="51">
        <v>0</v>
      </c>
      <c r="Y229" s="51">
        <f t="shared" si="29"/>
        <v>0</v>
      </c>
      <c r="Z229" s="119"/>
      <c r="AB229" s="72">
        <f t="shared" si="27"/>
        <v>51470</v>
      </c>
      <c r="AC229" s="21">
        <f t="shared" si="28"/>
        <v>0</v>
      </c>
      <c r="AD229" s="21">
        <f t="shared" si="31"/>
        <v>0</v>
      </c>
      <c r="AE229" s="21">
        <f t="shared" si="31"/>
        <v>0</v>
      </c>
    </row>
    <row r="230" spans="1:31">
      <c r="A230" s="1">
        <f t="shared" si="22"/>
        <v>51501</v>
      </c>
      <c r="B230" s="51">
        <f>'OC A CONTRATAR US$'!B230*'OC A CONTRATAR'!$E230</f>
        <v>18576900</v>
      </c>
      <c r="C230" s="51">
        <f>'OC A CONTRATAR US$'!C230*'OC A CONTRATAR'!$E230</f>
        <v>7124560.0534500005</v>
      </c>
      <c r="D230" s="51">
        <f>'OC A CONTRATAR US$'!D230*'OC A CONTRATAR'!$E230</f>
        <v>25701460.053450003</v>
      </c>
      <c r="E230" s="119">
        <f>IF($E$2=0,Encargos!C235,$E$2)</f>
        <v>6.1923000000000004</v>
      </c>
      <c r="F230" s="1">
        <f t="shared" si="23"/>
        <v>51501</v>
      </c>
      <c r="G230" s="51">
        <f>'OC A CONTRATAR US$'!G230*'OC A CONTRATAR'!$J230</f>
        <v>5240075.4375927923</v>
      </c>
      <c r="H230" s="51">
        <f>'OC A CONTRATAR US$'!H230*'OC A CONTRATAR'!$J230</f>
        <v>2600735.0275760735</v>
      </c>
      <c r="I230" s="51">
        <f>'OC A CONTRATAR US$'!I230*'OC A CONTRATAR'!$J230</f>
        <v>7840810.4651688654</v>
      </c>
      <c r="J230" s="119">
        <f>IF($J$2=0,Encargos!C235,$J$2)</f>
        <v>4.8413000000000004</v>
      </c>
      <c r="K230" s="1">
        <f t="shared" si="24"/>
        <v>51501</v>
      </c>
      <c r="L230" s="51">
        <f>'OC A CONTRATAR US$'!L230*'OC A CONTRATAR'!$O230</f>
        <v>27204607.101715628</v>
      </c>
      <c r="M230" s="51">
        <f>'OC A CONTRATAR US$'!M230*'OC A CONTRATAR'!$O230</f>
        <v>26474807.243402831</v>
      </c>
      <c r="N230" s="51">
        <f>'OC A CONTRATAR US$'!N230*'OC A CONTRATAR'!$O230</f>
        <v>53679414.345118463</v>
      </c>
      <c r="O230" s="119">
        <f>IF($O$2=0,Encargos!C235,$O$2)</f>
        <v>4.8413000000000004</v>
      </c>
      <c r="P230" s="1">
        <f t="shared" si="25"/>
        <v>51501</v>
      </c>
      <c r="Q230" s="51"/>
      <c r="R230" s="51"/>
      <c r="S230" s="51"/>
      <c r="T230" s="119">
        <f>IF($T$2=0,Encargos!M235,$T$2)</f>
        <v>0</v>
      </c>
      <c r="V230" s="1">
        <f t="shared" si="26"/>
        <v>51501</v>
      </c>
      <c r="W230" s="51">
        <v>0</v>
      </c>
      <c r="X230" s="51">
        <v>0</v>
      </c>
      <c r="Y230" s="51">
        <f t="shared" si="29"/>
        <v>0</v>
      </c>
      <c r="Z230" s="119"/>
      <c r="AB230" s="72">
        <f t="shared" si="27"/>
        <v>51501</v>
      </c>
      <c r="AC230" s="21">
        <f t="shared" si="28"/>
        <v>0</v>
      </c>
      <c r="AD230" s="21">
        <f t="shared" si="31"/>
        <v>36200102.324428901</v>
      </c>
      <c r="AE230" s="21">
        <f t="shared" si="31"/>
        <v>87221684.86373733</v>
      </c>
    </row>
    <row r="231" spans="1:31">
      <c r="A231" s="1">
        <f t="shared" si="22"/>
        <v>51532</v>
      </c>
      <c r="B231" s="51">
        <f>'OC A CONTRATAR US$'!B231*'OC A CONTRATAR'!$E231</f>
        <v>0</v>
      </c>
      <c r="C231" s="51">
        <f>'OC A CONTRATAR US$'!C231*'OC A CONTRATAR'!$E231</f>
        <v>0</v>
      </c>
      <c r="D231" s="51">
        <f>'OC A CONTRATAR US$'!D231*'OC A CONTRATAR'!$E231</f>
        <v>0</v>
      </c>
      <c r="E231" s="119">
        <f>IF($E$2=0,Encargos!C236,$E$2)</f>
        <v>6.1923000000000004</v>
      </c>
      <c r="F231" s="1">
        <f t="shared" si="23"/>
        <v>51532</v>
      </c>
      <c r="G231" s="51">
        <f>'OC A CONTRATAR US$'!G231*'OC A CONTRATAR'!$J231</f>
        <v>0</v>
      </c>
      <c r="H231" s="51">
        <f>'OC A CONTRATAR US$'!H231*'OC A CONTRATAR'!$J231</f>
        <v>0</v>
      </c>
      <c r="I231" s="51">
        <f>'OC A CONTRATAR US$'!I231*'OC A CONTRATAR'!$J231</f>
        <v>0</v>
      </c>
      <c r="J231" s="119">
        <f>IF($J$2=0,Encargos!C236,$J$2)</f>
        <v>4.8413000000000004</v>
      </c>
      <c r="K231" s="1">
        <f t="shared" si="24"/>
        <v>51532</v>
      </c>
      <c r="L231" s="51">
        <f>'OC A CONTRATAR US$'!L231*'OC A CONTRATAR'!$O231</f>
        <v>0</v>
      </c>
      <c r="M231" s="51">
        <f>'OC A CONTRATAR US$'!M231*'OC A CONTRATAR'!$O231</f>
        <v>0</v>
      </c>
      <c r="N231" s="51">
        <f>'OC A CONTRATAR US$'!N231*'OC A CONTRATAR'!$O231</f>
        <v>0</v>
      </c>
      <c r="O231" s="119">
        <f>IF($O$2=0,Encargos!C236,$O$2)</f>
        <v>4.8413000000000004</v>
      </c>
      <c r="P231" s="1">
        <f t="shared" si="25"/>
        <v>51532</v>
      </c>
      <c r="Q231" s="51"/>
      <c r="R231" s="51"/>
      <c r="S231" s="51"/>
      <c r="T231" s="119">
        <f>IF($T$2=0,Encargos!M236,$T$2)</f>
        <v>0</v>
      </c>
      <c r="V231" s="1">
        <f t="shared" si="26"/>
        <v>51532</v>
      </c>
      <c r="W231" s="51">
        <v>0</v>
      </c>
      <c r="X231" s="51">
        <v>0</v>
      </c>
      <c r="Y231" s="51">
        <f t="shared" si="29"/>
        <v>0</v>
      </c>
      <c r="Z231" s="119"/>
      <c r="AB231" s="72">
        <f t="shared" si="27"/>
        <v>51532</v>
      </c>
      <c r="AC231" s="21">
        <f t="shared" si="28"/>
        <v>51021582.539308421</v>
      </c>
      <c r="AD231" s="21">
        <f t="shared" si="31"/>
        <v>0</v>
      </c>
      <c r="AE231" s="21">
        <f t="shared" si="31"/>
        <v>0</v>
      </c>
    </row>
    <row r="232" spans="1:31">
      <c r="A232" s="1">
        <f t="shared" si="22"/>
        <v>51560</v>
      </c>
      <c r="B232" s="51">
        <f>'OC A CONTRATAR US$'!B232*'OC A CONTRATAR'!$E232</f>
        <v>0</v>
      </c>
      <c r="C232" s="51">
        <f>'OC A CONTRATAR US$'!C232*'OC A CONTRATAR'!$E232</f>
        <v>0</v>
      </c>
      <c r="D232" s="51">
        <f>'OC A CONTRATAR US$'!D232*'OC A CONTRATAR'!$E232</f>
        <v>0</v>
      </c>
      <c r="E232" s="119">
        <f>IF($E$2=0,Encargos!C237,$E$2)</f>
        <v>6.1923000000000004</v>
      </c>
      <c r="F232" s="1">
        <f t="shared" si="23"/>
        <v>51560</v>
      </c>
      <c r="G232" s="51">
        <f>'OC A CONTRATAR US$'!G232*'OC A CONTRATAR'!$J232</f>
        <v>0</v>
      </c>
      <c r="H232" s="51">
        <f>'OC A CONTRATAR US$'!H232*'OC A CONTRATAR'!$J232</f>
        <v>0</v>
      </c>
      <c r="I232" s="51">
        <f>'OC A CONTRATAR US$'!I232*'OC A CONTRATAR'!$J232</f>
        <v>0</v>
      </c>
      <c r="J232" s="119">
        <f>IF($J$2=0,Encargos!C237,$J$2)</f>
        <v>4.8413000000000004</v>
      </c>
      <c r="K232" s="1">
        <f t="shared" si="24"/>
        <v>51560</v>
      </c>
      <c r="L232" s="51">
        <f>'OC A CONTRATAR US$'!L232*'OC A CONTRATAR'!$O232</f>
        <v>0</v>
      </c>
      <c r="M232" s="51">
        <f>'OC A CONTRATAR US$'!M232*'OC A CONTRATAR'!$O232</f>
        <v>0</v>
      </c>
      <c r="N232" s="51">
        <f>'OC A CONTRATAR US$'!N232*'OC A CONTRATAR'!$O232</f>
        <v>0</v>
      </c>
      <c r="O232" s="119">
        <f>IF($O$2=0,Encargos!C237,$O$2)</f>
        <v>4.8413000000000004</v>
      </c>
      <c r="P232" s="1">
        <f t="shared" si="25"/>
        <v>51560</v>
      </c>
      <c r="Q232" s="51"/>
      <c r="R232" s="51"/>
      <c r="S232" s="51"/>
      <c r="T232" s="119">
        <f>IF($T$2=0,Encargos!M237,$T$2)</f>
        <v>0</v>
      </c>
      <c r="V232" s="1">
        <f t="shared" si="26"/>
        <v>51560</v>
      </c>
      <c r="W232" s="51">
        <v>0</v>
      </c>
      <c r="X232" s="51">
        <v>0</v>
      </c>
      <c r="Y232" s="51">
        <f t="shared" si="29"/>
        <v>0</v>
      </c>
      <c r="Z232" s="119"/>
      <c r="AB232" s="72">
        <f t="shared" si="27"/>
        <v>51560</v>
      </c>
      <c r="AC232" s="21">
        <f t="shared" si="28"/>
        <v>0</v>
      </c>
      <c r="AD232" s="21">
        <f t="shared" si="31"/>
        <v>0</v>
      </c>
      <c r="AE232" s="21">
        <f t="shared" si="31"/>
        <v>0</v>
      </c>
    </row>
    <row r="233" spans="1:31">
      <c r="A233" s="1">
        <f t="shared" si="22"/>
        <v>51591</v>
      </c>
      <c r="B233" s="51">
        <f>'OC A CONTRATAR US$'!B233*'OC A CONTRATAR'!$E233</f>
        <v>0</v>
      </c>
      <c r="C233" s="51">
        <f>'OC A CONTRATAR US$'!C233*'OC A CONTRATAR'!$E233</f>
        <v>0</v>
      </c>
      <c r="D233" s="51">
        <f>'OC A CONTRATAR US$'!D233*'OC A CONTRATAR'!$E233</f>
        <v>0</v>
      </c>
      <c r="E233" s="119">
        <f>IF($E$2=0,Encargos!C238,$E$2)</f>
        <v>6.1923000000000004</v>
      </c>
      <c r="F233" s="1">
        <f t="shared" si="23"/>
        <v>51591</v>
      </c>
      <c r="G233" s="51">
        <f>'OC A CONTRATAR US$'!G233*'OC A CONTRATAR'!$J233</f>
        <v>0</v>
      </c>
      <c r="H233" s="51">
        <f>'OC A CONTRATAR US$'!H233*'OC A CONTRATAR'!$J233</f>
        <v>0</v>
      </c>
      <c r="I233" s="51">
        <f>'OC A CONTRATAR US$'!I233*'OC A CONTRATAR'!$J233</f>
        <v>0</v>
      </c>
      <c r="J233" s="119">
        <f>IF($J$2=0,Encargos!C238,$J$2)</f>
        <v>4.8413000000000004</v>
      </c>
      <c r="K233" s="1">
        <f t="shared" si="24"/>
        <v>51591</v>
      </c>
      <c r="L233" s="51">
        <f>'OC A CONTRATAR US$'!L233*'OC A CONTRATAR'!$O233</f>
        <v>0</v>
      </c>
      <c r="M233" s="51">
        <f>'OC A CONTRATAR US$'!M233*'OC A CONTRATAR'!$O233</f>
        <v>0</v>
      </c>
      <c r="N233" s="51">
        <f>'OC A CONTRATAR US$'!N233*'OC A CONTRATAR'!$O233</f>
        <v>0</v>
      </c>
      <c r="O233" s="119">
        <f>IF($O$2=0,Encargos!C238,$O$2)</f>
        <v>4.8413000000000004</v>
      </c>
      <c r="P233" s="1">
        <f t="shared" si="25"/>
        <v>51591</v>
      </c>
      <c r="Q233" s="51"/>
      <c r="R233" s="51"/>
      <c r="S233" s="51"/>
      <c r="T233" s="119">
        <f>IF($T$2=0,Encargos!M238,$T$2)</f>
        <v>0</v>
      </c>
      <c r="V233" s="1">
        <f t="shared" si="26"/>
        <v>51591</v>
      </c>
      <c r="W233" s="51">
        <v>0</v>
      </c>
      <c r="X233" s="51">
        <v>0</v>
      </c>
      <c r="Y233" s="51">
        <f t="shared" si="29"/>
        <v>0</v>
      </c>
      <c r="Z233" s="119"/>
      <c r="AB233" s="72">
        <f t="shared" si="27"/>
        <v>51591</v>
      </c>
      <c r="AC233" s="21">
        <f t="shared" si="28"/>
        <v>0</v>
      </c>
      <c r="AD233" s="21">
        <f t="shared" si="31"/>
        <v>0</v>
      </c>
      <c r="AE233" s="21">
        <f t="shared" si="31"/>
        <v>0</v>
      </c>
    </row>
    <row r="234" spans="1:31">
      <c r="A234" s="1">
        <f t="shared" si="22"/>
        <v>51621</v>
      </c>
      <c r="B234" s="51">
        <f>'OC A CONTRATAR US$'!B234*'OC A CONTRATAR'!$E234</f>
        <v>0</v>
      </c>
      <c r="C234" s="51">
        <f>'OC A CONTRATAR US$'!C234*'OC A CONTRATAR'!$E234</f>
        <v>0</v>
      </c>
      <c r="D234" s="51">
        <f>'OC A CONTRATAR US$'!D234*'OC A CONTRATAR'!$E234</f>
        <v>0</v>
      </c>
      <c r="E234" s="119">
        <f>IF($E$2=0,Encargos!C239,$E$2)</f>
        <v>6.1923000000000004</v>
      </c>
      <c r="F234" s="1">
        <f t="shared" si="23"/>
        <v>51621</v>
      </c>
      <c r="G234" s="51">
        <f>'OC A CONTRATAR US$'!G234*'OC A CONTRATAR'!$J234</f>
        <v>0</v>
      </c>
      <c r="H234" s="51">
        <f>'OC A CONTRATAR US$'!H234*'OC A CONTRATAR'!$J234</f>
        <v>0</v>
      </c>
      <c r="I234" s="51">
        <f>'OC A CONTRATAR US$'!I234*'OC A CONTRATAR'!$J234</f>
        <v>0</v>
      </c>
      <c r="J234" s="119">
        <f>IF($J$2=0,Encargos!C239,$J$2)</f>
        <v>4.8413000000000004</v>
      </c>
      <c r="K234" s="1">
        <f t="shared" si="24"/>
        <v>51621</v>
      </c>
      <c r="L234" s="51">
        <f>'OC A CONTRATAR US$'!L234*'OC A CONTRATAR'!$O234</f>
        <v>0</v>
      </c>
      <c r="M234" s="51">
        <f>'OC A CONTRATAR US$'!M234*'OC A CONTRATAR'!$O234</f>
        <v>0</v>
      </c>
      <c r="N234" s="51">
        <f>'OC A CONTRATAR US$'!N234*'OC A CONTRATAR'!$O234</f>
        <v>0</v>
      </c>
      <c r="O234" s="119">
        <f>IF($O$2=0,Encargos!C239,$O$2)</f>
        <v>4.8413000000000004</v>
      </c>
      <c r="P234" s="1">
        <f t="shared" si="25"/>
        <v>51621</v>
      </c>
      <c r="Q234" s="51"/>
      <c r="R234" s="51"/>
      <c r="S234" s="51"/>
      <c r="T234" s="119">
        <f>IF($T$2=0,Encargos!M239,$T$2)</f>
        <v>0</v>
      </c>
      <c r="V234" s="1">
        <f t="shared" si="26"/>
        <v>51621</v>
      </c>
      <c r="W234" s="51">
        <v>0</v>
      </c>
      <c r="X234" s="51">
        <v>0</v>
      </c>
      <c r="Y234" s="51">
        <f t="shared" si="29"/>
        <v>0</v>
      </c>
      <c r="Z234" s="119"/>
      <c r="AB234" s="72">
        <f t="shared" si="27"/>
        <v>51621</v>
      </c>
      <c r="AC234" s="21">
        <f t="shared" si="28"/>
        <v>0</v>
      </c>
      <c r="AD234" s="21">
        <f t="shared" si="31"/>
        <v>0</v>
      </c>
      <c r="AE234" s="21">
        <f t="shared" si="31"/>
        <v>0</v>
      </c>
    </row>
    <row r="235" spans="1:31">
      <c r="A235" s="1">
        <f t="shared" si="22"/>
        <v>51652</v>
      </c>
      <c r="B235" s="51">
        <f>'OC A CONTRATAR US$'!B235*'OC A CONTRATAR'!$E235</f>
        <v>0</v>
      </c>
      <c r="C235" s="51">
        <f>'OC A CONTRATAR US$'!C235*'OC A CONTRATAR'!$E235</f>
        <v>0</v>
      </c>
      <c r="D235" s="51">
        <f>'OC A CONTRATAR US$'!D235*'OC A CONTRATAR'!$E235</f>
        <v>0</v>
      </c>
      <c r="E235" s="119">
        <f>IF($E$2=0,Encargos!C240,$E$2)</f>
        <v>6.1923000000000004</v>
      </c>
      <c r="F235" s="1">
        <f t="shared" si="23"/>
        <v>51652</v>
      </c>
      <c r="G235" s="51">
        <f>'OC A CONTRATAR US$'!G235*'OC A CONTRATAR'!$J235</f>
        <v>0</v>
      </c>
      <c r="H235" s="51">
        <f>'OC A CONTRATAR US$'!H235*'OC A CONTRATAR'!$J235</f>
        <v>0</v>
      </c>
      <c r="I235" s="51">
        <f>'OC A CONTRATAR US$'!I235*'OC A CONTRATAR'!$J235</f>
        <v>0</v>
      </c>
      <c r="J235" s="119">
        <f>IF($J$2=0,Encargos!C240,$J$2)</f>
        <v>4.8413000000000004</v>
      </c>
      <c r="K235" s="1">
        <f t="shared" si="24"/>
        <v>51652</v>
      </c>
      <c r="L235" s="51">
        <f>'OC A CONTRATAR US$'!L235*'OC A CONTRATAR'!$O235</f>
        <v>0</v>
      </c>
      <c r="M235" s="51">
        <f>'OC A CONTRATAR US$'!M235*'OC A CONTRATAR'!$O235</f>
        <v>0</v>
      </c>
      <c r="N235" s="51">
        <f>'OC A CONTRATAR US$'!N235*'OC A CONTRATAR'!$O235</f>
        <v>0</v>
      </c>
      <c r="O235" s="119">
        <f>IF($O$2=0,Encargos!C240,$O$2)</f>
        <v>4.8413000000000004</v>
      </c>
      <c r="P235" s="1">
        <f t="shared" si="25"/>
        <v>51652</v>
      </c>
      <c r="Q235" s="51"/>
      <c r="R235" s="51"/>
      <c r="S235" s="51"/>
      <c r="T235" s="119">
        <f>IF($T$2=0,Encargos!M240,$T$2)</f>
        <v>0</v>
      </c>
      <c r="V235" s="1">
        <f t="shared" si="26"/>
        <v>51652</v>
      </c>
      <c r="W235" s="51">
        <v>0</v>
      </c>
      <c r="X235" s="51">
        <v>0</v>
      </c>
      <c r="Y235" s="51">
        <f t="shared" si="29"/>
        <v>0</v>
      </c>
      <c r="Z235" s="119"/>
      <c r="AB235" s="72">
        <f t="shared" si="27"/>
        <v>51652</v>
      </c>
      <c r="AC235" s="21">
        <f t="shared" si="28"/>
        <v>0</v>
      </c>
      <c r="AD235" s="21">
        <f t="shared" si="31"/>
        <v>0</v>
      </c>
      <c r="AE235" s="21">
        <f t="shared" si="31"/>
        <v>0</v>
      </c>
    </row>
    <row r="236" spans="1:31">
      <c r="A236" s="1">
        <f t="shared" si="22"/>
        <v>51682</v>
      </c>
      <c r="B236" s="51">
        <f>'OC A CONTRATAR US$'!B236*'OC A CONTRATAR'!$E236</f>
        <v>18576900</v>
      </c>
      <c r="C236" s="51">
        <f>'OC A CONTRATAR US$'!C236*'OC A CONTRATAR'!$E236</f>
        <v>6668826.38240002</v>
      </c>
      <c r="D236" s="51">
        <f>'OC A CONTRATAR US$'!D236*'OC A CONTRATAR'!$E236</f>
        <v>25245726.382400021</v>
      </c>
      <c r="E236" s="119">
        <f>IF($E$2=0,Encargos!C241,$E$2)</f>
        <v>6.1923000000000004</v>
      </c>
      <c r="F236" s="1">
        <f t="shared" si="23"/>
        <v>51682</v>
      </c>
      <c r="G236" s="51">
        <f>'OC A CONTRATAR US$'!G236*'OC A CONTRATAR'!$J236</f>
        <v>5240075.4375927923</v>
      </c>
      <c r="H236" s="51">
        <f>'OC A CONTRATAR US$'!H236*'OC A CONTRATAR'!$J236</f>
        <v>2468954.1170878736</v>
      </c>
      <c r="I236" s="51">
        <f>'OC A CONTRATAR US$'!I236*'OC A CONTRATAR'!$J236</f>
        <v>7709029.554680666</v>
      </c>
      <c r="J236" s="119">
        <f>IF($J$2=0,Encargos!C241,$J$2)</f>
        <v>4.8413000000000004</v>
      </c>
      <c r="K236" s="1">
        <f t="shared" si="24"/>
        <v>51682</v>
      </c>
      <c r="L236" s="51">
        <f>'OC A CONTRATAR US$'!L236*'OC A CONTRATAR'!$O236</f>
        <v>27204607.101715628</v>
      </c>
      <c r="M236" s="51">
        <f>'OC A CONTRATAR US$'!M236*'OC A CONTRATAR'!$O236</f>
        <v>25637237.845423162</v>
      </c>
      <c r="N236" s="51">
        <f>'OC A CONTRATAR US$'!N236*'OC A CONTRATAR'!$O236</f>
        <v>52841844.947138786</v>
      </c>
      <c r="O236" s="119">
        <f>IF($O$2=0,Encargos!C241,$O$2)</f>
        <v>4.8413000000000004</v>
      </c>
      <c r="P236" s="1">
        <f t="shared" si="25"/>
        <v>51682</v>
      </c>
      <c r="Q236" s="51"/>
      <c r="R236" s="51"/>
      <c r="S236" s="51"/>
      <c r="T236" s="119">
        <f>IF($T$2=0,Encargos!M241,$T$2)</f>
        <v>0</v>
      </c>
      <c r="V236" s="1">
        <f t="shared" si="26"/>
        <v>51682</v>
      </c>
      <c r="W236" s="51">
        <v>0</v>
      </c>
      <c r="X236" s="51">
        <v>0</v>
      </c>
      <c r="Y236" s="51">
        <f t="shared" si="29"/>
        <v>0</v>
      </c>
      <c r="Z236" s="119"/>
      <c r="AB236" s="72">
        <f t="shared" si="27"/>
        <v>51682</v>
      </c>
      <c r="AC236" s="21">
        <f t="shared" si="28"/>
        <v>0</v>
      </c>
      <c r="AD236" s="21">
        <f t="shared" si="31"/>
        <v>34775018.344911054</v>
      </c>
      <c r="AE236" s="21">
        <f t="shared" si="31"/>
        <v>85796600.884219468</v>
      </c>
    </row>
    <row r="237" spans="1:31">
      <c r="A237" s="1">
        <f t="shared" si="22"/>
        <v>51713</v>
      </c>
      <c r="B237" s="51">
        <f>'OC A CONTRATAR US$'!B237*'OC A CONTRATAR'!$E237</f>
        <v>0</v>
      </c>
      <c r="C237" s="51">
        <f>'OC A CONTRATAR US$'!C237*'OC A CONTRATAR'!$E237</f>
        <v>0</v>
      </c>
      <c r="D237" s="51">
        <f>'OC A CONTRATAR US$'!D237*'OC A CONTRATAR'!$E237</f>
        <v>0</v>
      </c>
      <c r="E237" s="119">
        <f>IF($E$2=0,Encargos!C242,$E$2)</f>
        <v>6.1923000000000004</v>
      </c>
      <c r="F237" s="1">
        <f t="shared" si="23"/>
        <v>51713</v>
      </c>
      <c r="G237" s="51">
        <f>'OC A CONTRATAR US$'!G237*'OC A CONTRATAR'!$J237</f>
        <v>0</v>
      </c>
      <c r="H237" s="51">
        <f>'OC A CONTRATAR US$'!H237*'OC A CONTRATAR'!$J237</f>
        <v>0</v>
      </c>
      <c r="I237" s="51">
        <f>'OC A CONTRATAR US$'!I237*'OC A CONTRATAR'!$J237</f>
        <v>0</v>
      </c>
      <c r="J237" s="119">
        <f>IF($J$2=0,Encargos!C242,$J$2)</f>
        <v>4.8413000000000004</v>
      </c>
      <c r="K237" s="1">
        <f t="shared" si="24"/>
        <v>51713</v>
      </c>
      <c r="L237" s="51">
        <f>'OC A CONTRATAR US$'!L237*'OC A CONTRATAR'!$O237</f>
        <v>0</v>
      </c>
      <c r="M237" s="51">
        <f>'OC A CONTRATAR US$'!M237*'OC A CONTRATAR'!$O237</f>
        <v>0</v>
      </c>
      <c r="N237" s="51">
        <f>'OC A CONTRATAR US$'!N237*'OC A CONTRATAR'!$O237</f>
        <v>0</v>
      </c>
      <c r="O237" s="119">
        <f>IF($O$2=0,Encargos!C242,$O$2)</f>
        <v>4.8413000000000004</v>
      </c>
      <c r="P237" s="1">
        <f t="shared" si="25"/>
        <v>51713</v>
      </c>
      <c r="Q237" s="51"/>
      <c r="R237" s="51"/>
      <c r="S237" s="51"/>
      <c r="T237" s="119">
        <f>IF($T$2=0,Encargos!M242,$T$2)</f>
        <v>0</v>
      </c>
      <c r="V237" s="1">
        <f t="shared" si="26"/>
        <v>51713</v>
      </c>
      <c r="W237" s="51">
        <v>0</v>
      </c>
      <c r="X237" s="51">
        <v>0</v>
      </c>
      <c r="Y237" s="51">
        <f t="shared" si="29"/>
        <v>0</v>
      </c>
      <c r="Z237" s="119"/>
      <c r="AB237" s="72">
        <f t="shared" si="27"/>
        <v>51713</v>
      </c>
      <c r="AC237" s="21">
        <f t="shared" si="28"/>
        <v>51021582.539308421</v>
      </c>
      <c r="AD237" s="21">
        <f t="shared" si="31"/>
        <v>0</v>
      </c>
      <c r="AE237" s="21">
        <f t="shared" si="31"/>
        <v>0</v>
      </c>
    </row>
    <row r="238" spans="1:31">
      <c r="A238" s="1">
        <f t="shared" si="22"/>
        <v>51744</v>
      </c>
      <c r="B238" s="51">
        <f>'OC A CONTRATAR US$'!B238*'OC A CONTRATAR'!$E238</f>
        <v>0</v>
      </c>
      <c r="C238" s="51">
        <f>'OC A CONTRATAR US$'!C238*'OC A CONTRATAR'!$E238</f>
        <v>0</v>
      </c>
      <c r="D238" s="51">
        <f>'OC A CONTRATAR US$'!D238*'OC A CONTRATAR'!$E238</f>
        <v>0</v>
      </c>
      <c r="E238" s="119">
        <f>IF($E$2=0,Encargos!C243,$E$2)</f>
        <v>6.1923000000000004</v>
      </c>
      <c r="F238" s="1">
        <f t="shared" si="23"/>
        <v>51744</v>
      </c>
      <c r="G238" s="51">
        <f>'OC A CONTRATAR US$'!G238*'OC A CONTRATAR'!$J238</f>
        <v>0</v>
      </c>
      <c r="H238" s="51">
        <f>'OC A CONTRATAR US$'!H238*'OC A CONTRATAR'!$J238</f>
        <v>0</v>
      </c>
      <c r="I238" s="51">
        <f>'OC A CONTRATAR US$'!I238*'OC A CONTRATAR'!$J238</f>
        <v>0</v>
      </c>
      <c r="J238" s="119">
        <f>IF($J$2=0,Encargos!C243,$J$2)</f>
        <v>4.8413000000000004</v>
      </c>
      <c r="K238" s="1">
        <f t="shared" si="24"/>
        <v>51744</v>
      </c>
      <c r="L238" s="51">
        <f>'OC A CONTRATAR US$'!L238*'OC A CONTRATAR'!$O238</f>
        <v>0</v>
      </c>
      <c r="M238" s="51">
        <f>'OC A CONTRATAR US$'!M238*'OC A CONTRATAR'!$O238</f>
        <v>0</v>
      </c>
      <c r="N238" s="51">
        <f>'OC A CONTRATAR US$'!N238*'OC A CONTRATAR'!$O238</f>
        <v>0</v>
      </c>
      <c r="O238" s="119">
        <f>IF($O$2=0,Encargos!C243,$O$2)</f>
        <v>4.8413000000000004</v>
      </c>
      <c r="P238" s="1">
        <f t="shared" si="25"/>
        <v>51744</v>
      </c>
      <c r="Q238" s="51"/>
      <c r="R238" s="51"/>
      <c r="S238" s="51"/>
      <c r="T238" s="119">
        <f>IF($T$2=0,Encargos!M243,$T$2)</f>
        <v>0</v>
      </c>
      <c r="V238" s="1">
        <f t="shared" si="26"/>
        <v>51744</v>
      </c>
      <c r="W238" s="51">
        <v>0</v>
      </c>
      <c r="X238" s="51">
        <v>0</v>
      </c>
      <c r="Y238" s="51">
        <f t="shared" si="29"/>
        <v>0</v>
      </c>
      <c r="Z238" s="119"/>
      <c r="AB238" s="72">
        <f t="shared" si="27"/>
        <v>51744</v>
      </c>
      <c r="AC238" s="21">
        <f t="shared" si="28"/>
        <v>0</v>
      </c>
      <c r="AD238" s="21">
        <f t="shared" si="31"/>
        <v>0</v>
      </c>
      <c r="AE238" s="21">
        <f t="shared" si="31"/>
        <v>0</v>
      </c>
    </row>
    <row r="239" spans="1:31">
      <c r="A239" s="1">
        <f t="shared" si="22"/>
        <v>51774</v>
      </c>
      <c r="B239" s="51">
        <f>'OC A CONTRATAR US$'!B239*'OC A CONTRATAR'!$E239</f>
        <v>0</v>
      </c>
      <c r="C239" s="51">
        <f>'OC A CONTRATAR US$'!C239*'OC A CONTRATAR'!$E239</f>
        <v>0</v>
      </c>
      <c r="D239" s="51">
        <f>'OC A CONTRATAR US$'!D239*'OC A CONTRATAR'!$E239</f>
        <v>0</v>
      </c>
      <c r="E239" s="119">
        <f>IF($E$2=0,Encargos!C244,$E$2)</f>
        <v>6.1923000000000004</v>
      </c>
      <c r="F239" s="1">
        <f t="shared" si="23"/>
        <v>51774</v>
      </c>
      <c r="G239" s="51">
        <f>'OC A CONTRATAR US$'!G239*'OC A CONTRATAR'!$J239</f>
        <v>0</v>
      </c>
      <c r="H239" s="51">
        <f>'OC A CONTRATAR US$'!H239*'OC A CONTRATAR'!$J239</f>
        <v>0</v>
      </c>
      <c r="I239" s="51">
        <f>'OC A CONTRATAR US$'!I239*'OC A CONTRATAR'!$J239</f>
        <v>0</v>
      </c>
      <c r="J239" s="119">
        <f>IF($J$2=0,Encargos!C244,$J$2)</f>
        <v>4.8413000000000004</v>
      </c>
      <c r="K239" s="1">
        <f t="shared" si="24"/>
        <v>51774</v>
      </c>
      <c r="L239" s="51">
        <f>'OC A CONTRATAR US$'!L239*'OC A CONTRATAR'!$O239</f>
        <v>0</v>
      </c>
      <c r="M239" s="51">
        <f>'OC A CONTRATAR US$'!M239*'OC A CONTRATAR'!$O239</f>
        <v>0</v>
      </c>
      <c r="N239" s="51">
        <f>'OC A CONTRATAR US$'!N239*'OC A CONTRATAR'!$O239</f>
        <v>0</v>
      </c>
      <c r="O239" s="119">
        <f>IF($O$2=0,Encargos!C244,$O$2)</f>
        <v>4.8413000000000004</v>
      </c>
      <c r="P239" s="1">
        <f t="shared" si="25"/>
        <v>51774</v>
      </c>
      <c r="Q239" s="51"/>
      <c r="R239" s="51"/>
      <c r="S239" s="51"/>
      <c r="T239" s="119">
        <f>IF($T$2=0,Encargos!M244,$T$2)</f>
        <v>0</v>
      </c>
      <c r="V239" s="1">
        <f t="shared" si="26"/>
        <v>51774</v>
      </c>
      <c r="W239" s="51">
        <v>0</v>
      </c>
      <c r="X239" s="51">
        <v>0</v>
      </c>
      <c r="Y239" s="51">
        <f t="shared" si="29"/>
        <v>0</v>
      </c>
      <c r="Z239" s="119"/>
      <c r="AB239" s="72">
        <f t="shared" si="27"/>
        <v>51774</v>
      </c>
      <c r="AC239" s="21">
        <f t="shared" si="28"/>
        <v>0</v>
      </c>
      <c r="AD239" s="21">
        <f t="shared" si="31"/>
        <v>0</v>
      </c>
      <c r="AE239" s="21">
        <f t="shared" si="31"/>
        <v>0</v>
      </c>
    </row>
    <row r="240" spans="1:31">
      <c r="A240" s="1">
        <f t="shared" si="22"/>
        <v>51805</v>
      </c>
      <c r="B240" s="51">
        <f>'OC A CONTRATAR US$'!B240*'OC A CONTRATAR'!$E240</f>
        <v>0</v>
      </c>
      <c r="C240" s="51">
        <f>'OC A CONTRATAR US$'!C240*'OC A CONTRATAR'!$E240</f>
        <v>0</v>
      </c>
      <c r="D240" s="51">
        <f>'OC A CONTRATAR US$'!D240*'OC A CONTRATAR'!$E240</f>
        <v>0</v>
      </c>
      <c r="E240" s="119">
        <f>IF($E$2=0,Encargos!C245,$E$2)</f>
        <v>6.1923000000000004</v>
      </c>
      <c r="F240" s="1">
        <f t="shared" si="23"/>
        <v>51805</v>
      </c>
      <c r="G240" s="51">
        <f>'OC A CONTRATAR US$'!G240*'OC A CONTRATAR'!$J240</f>
        <v>0</v>
      </c>
      <c r="H240" s="51">
        <f>'OC A CONTRATAR US$'!H240*'OC A CONTRATAR'!$J240</f>
        <v>0</v>
      </c>
      <c r="I240" s="51">
        <f>'OC A CONTRATAR US$'!I240*'OC A CONTRATAR'!$J240</f>
        <v>0</v>
      </c>
      <c r="J240" s="119">
        <f>IF($J$2=0,Encargos!C245,$J$2)</f>
        <v>4.8413000000000004</v>
      </c>
      <c r="K240" s="1">
        <f t="shared" si="24"/>
        <v>51805</v>
      </c>
      <c r="L240" s="51">
        <f>'OC A CONTRATAR US$'!L240*'OC A CONTRATAR'!$O240</f>
        <v>0</v>
      </c>
      <c r="M240" s="51">
        <f>'OC A CONTRATAR US$'!M240*'OC A CONTRATAR'!$O240</f>
        <v>0</v>
      </c>
      <c r="N240" s="51">
        <f>'OC A CONTRATAR US$'!N240*'OC A CONTRATAR'!$O240</f>
        <v>0</v>
      </c>
      <c r="O240" s="119">
        <f>IF($O$2=0,Encargos!C245,$O$2)</f>
        <v>4.8413000000000004</v>
      </c>
      <c r="P240" s="1">
        <f t="shared" si="25"/>
        <v>51805</v>
      </c>
      <c r="Q240" s="51"/>
      <c r="R240" s="51"/>
      <c r="S240" s="51"/>
      <c r="T240" s="119">
        <f>IF($T$2=0,Encargos!M245,$T$2)</f>
        <v>0</v>
      </c>
      <c r="V240" s="1">
        <f t="shared" si="26"/>
        <v>51805</v>
      </c>
      <c r="W240" s="51">
        <v>0</v>
      </c>
      <c r="X240" s="51">
        <v>0</v>
      </c>
      <c r="Y240" s="51">
        <f t="shared" si="29"/>
        <v>0</v>
      </c>
      <c r="Z240" s="119"/>
      <c r="AB240" s="72">
        <f t="shared" si="27"/>
        <v>51805</v>
      </c>
      <c r="AC240" s="21">
        <f t="shared" si="28"/>
        <v>0</v>
      </c>
      <c r="AD240" s="21">
        <f t="shared" si="31"/>
        <v>0</v>
      </c>
      <c r="AE240" s="21">
        <f t="shared" si="31"/>
        <v>0</v>
      </c>
    </row>
    <row r="241" spans="1:31">
      <c r="A241" s="1">
        <f t="shared" si="22"/>
        <v>51835</v>
      </c>
      <c r="B241" s="51">
        <f>'OC A CONTRATAR US$'!B241*'OC A CONTRATAR'!$E241</f>
        <v>0</v>
      </c>
      <c r="C241" s="51">
        <f>'OC A CONTRATAR US$'!C241*'OC A CONTRATAR'!$E241</f>
        <v>0</v>
      </c>
      <c r="D241" s="51">
        <f>'OC A CONTRATAR US$'!D241*'OC A CONTRATAR'!$E241</f>
        <v>0</v>
      </c>
      <c r="E241" s="119">
        <f>IF($E$2=0,Encargos!C246,$E$2)</f>
        <v>6.1923000000000004</v>
      </c>
      <c r="F241" s="1">
        <f t="shared" si="23"/>
        <v>51835</v>
      </c>
      <c r="G241" s="51">
        <f>'OC A CONTRATAR US$'!G241*'OC A CONTRATAR'!$J241</f>
        <v>0</v>
      </c>
      <c r="H241" s="51">
        <f>'OC A CONTRATAR US$'!H241*'OC A CONTRATAR'!$J241</f>
        <v>0</v>
      </c>
      <c r="I241" s="51">
        <f>'OC A CONTRATAR US$'!I241*'OC A CONTRATAR'!$J241</f>
        <v>0</v>
      </c>
      <c r="J241" s="119">
        <f>IF($J$2=0,Encargos!C246,$J$2)</f>
        <v>4.8413000000000004</v>
      </c>
      <c r="K241" s="1">
        <f t="shared" si="24"/>
        <v>51835</v>
      </c>
      <c r="L241" s="51">
        <f>'OC A CONTRATAR US$'!L241*'OC A CONTRATAR'!$O241</f>
        <v>0</v>
      </c>
      <c r="M241" s="51">
        <f>'OC A CONTRATAR US$'!M241*'OC A CONTRATAR'!$O241</f>
        <v>0</v>
      </c>
      <c r="N241" s="51">
        <f>'OC A CONTRATAR US$'!N241*'OC A CONTRATAR'!$O241</f>
        <v>0</v>
      </c>
      <c r="O241" s="119">
        <f>IF($O$2=0,Encargos!C246,$O$2)</f>
        <v>4.8413000000000004</v>
      </c>
      <c r="P241" s="1">
        <f t="shared" si="25"/>
        <v>51835</v>
      </c>
      <c r="Q241" s="51"/>
      <c r="R241" s="51"/>
      <c r="S241" s="51"/>
      <c r="T241" s="119">
        <f>IF($T$2=0,Encargos!M246,$T$2)</f>
        <v>0</v>
      </c>
      <c r="V241" s="1">
        <f t="shared" si="26"/>
        <v>51835</v>
      </c>
      <c r="W241" s="51">
        <v>0</v>
      </c>
      <c r="X241" s="51">
        <v>0</v>
      </c>
      <c r="Y241" s="51">
        <f t="shared" si="29"/>
        <v>0</v>
      </c>
      <c r="Z241" s="119"/>
      <c r="AB241" s="72">
        <f t="shared" si="27"/>
        <v>51835</v>
      </c>
      <c r="AC241" s="21">
        <f t="shared" si="28"/>
        <v>0</v>
      </c>
      <c r="AD241" s="21">
        <f t="shared" si="31"/>
        <v>0</v>
      </c>
      <c r="AE241" s="21">
        <f t="shared" si="31"/>
        <v>0</v>
      </c>
    </row>
    <row r="242" spans="1:31">
      <c r="A242" s="1">
        <f t="shared" si="22"/>
        <v>51866</v>
      </c>
      <c r="B242" s="51">
        <f>'OC A CONTRATAR US$'!B242*'OC A CONTRATAR'!$E242</f>
        <v>18576900</v>
      </c>
      <c r="C242" s="51">
        <f>'OC A CONTRATAR US$'!C242*'OC A CONTRATAR'!$E242</f>
        <v>6286376.5177500006</v>
      </c>
      <c r="D242" s="51">
        <f>'OC A CONTRATAR US$'!D242*'OC A CONTRATAR'!$E242</f>
        <v>24863276.517750002</v>
      </c>
      <c r="E242" s="119">
        <f>IF($E$2=0,Encargos!C247,$E$2)</f>
        <v>6.1923000000000004</v>
      </c>
      <c r="F242" s="1">
        <f t="shared" si="23"/>
        <v>51866</v>
      </c>
      <c r="G242" s="51">
        <f>'OC A CONTRATAR US$'!G242*'OC A CONTRATAR'!$J242</f>
        <v>5240075.4375927923</v>
      </c>
      <c r="H242" s="51">
        <f>'OC A CONTRATAR US$'!H242*'OC A CONTRATAR'!$J242</f>
        <v>2364304.5705237249</v>
      </c>
      <c r="I242" s="51">
        <f>'OC A CONTRATAR US$'!I242*'OC A CONTRATAR'!$J242</f>
        <v>7604380.0081165172</v>
      </c>
      <c r="J242" s="119">
        <f>IF($J$2=0,Encargos!C247,$J$2)</f>
        <v>4.8413000000000004</v>
      </c>
      <c r="K242" s="1">
        <f t="shared" si="24"/>
        <v>51866</v>
      </c>
      <c r="L242" s="51">
        <f>'OC A CONTRATAR US$'!L242*'OC A CONTRATAR'!$O242</f>
        <v>27204607.101715628</v>
      </c>
      <c r="M242" s="51">
        <f>'OC A CONTRATAR US$'!M242*'OC A CONTRATAR'!$O242</f>
        <v>25081396.335855313</v>
      </c>
      <c r="N242" s="51">
        <f>'OC A CONTRATAR US$'!N242*'OC A CONTRATAR'!$O242</f>
        <v>52286003.437570944</v>
      </c>
      <c r="O242" s="119">
        <f>IF($O$2=0,Encargos!C247,$O$2)</f>
        <v>4.8413000000000004</v>
      </c>
      <c r="P242" s="1">
        <f t="shared" si="25"/>
        <v>51866</v>
      </c>
      <c r="Q242" s="51"/>
      <c r="R242" s="51"/>
      <c r="S242" s="51"/>
      <c r="T242" s="119">
        <f>IF($T$2=0,Encargos!M247,$T$2)</f>
        <v>0</v>
      </c>
      <c r="V242" s="1">
        <f t="shared" si="26"/>
        <v>51866</v>
      </c>
      <c r="W242" s="51">
        <v>0</v>
      </c>
      <c r="X242" s="51">
        <v>0</v>
      </c>
      <c r="Y242" s="51">
        <f t="shared" si="29"/>
        <v>0</v>
      </c>
      <c r="Z242" s="119"/>
      <c r="AB242" s="72">
        <f t="shared" si="27"/>
        <v>51866</v>
      </c>
      <c r="AC242" s="21">
        <f t="shared" si="28"/>
        <v>0</v>
      </c>
      <c r="AD242" s="21">
        <f t="shared" si="31"/>
        <v>33732077.424129039</v>
      </c>
      <c r="AE242" s="21">
        <f t="shared" si="31"/>
        <v>84753659.963437468</v>
      </c>
    </row>
    <row r="243" spans="1:31">
      <c r="A243" s="1">
        <f t="shared" si="22"/>
        <v>51897</v>
      </c>
      <c r="B243" s="51">
        <f>'OC A CONTRATAR US$'!B243*'OC A CONTRATAR'!$E243</f>
        <v>0</v>
      </c>
      <c r="C243" s="51">
        <f>'OC A CONTRATAR US$'!C243*'OC A CONTRATAR'!$E243</f>
        <v>0</v>
      </c>
      <c r="D243" s="51">
        <f>'OC A CONTRATAR US$'!D243*'OC A CONTRATAR'!$E243</f>
        <v>0</v>
      </c>
      <c r="E243" s="119">
        <f>IF($E$2=0,Encargos!C248,$E$2)</f>
        <v>6.1923000000000004</v>
      </c>
      <c r="F243" s="1">
        <f t="shared" si="23"/>
        <v>51897</v>
      </c>
      <c r="G243" s="51">
        <f>'OC A CONTRATAR US$'!G243*'OC A CONTRATAR'!$J243</f>
        <v>0</v>
      </c>
      <c r="H243" s="51">
        <f>'OC A CONTRATAR US$'!H243*'OC A CONTRATAR'!$J243</f>
        <v>0</v>
      </c>
      <c r="I243" s="51">
        <f>'OC A CONTRATAR US$'!I243*'OC A CONTRATAR'!$J243</f>
        <v>0</v>
      </c>
      <c r="J243" s="119">
        <f>IF($J$2=0,Encargos!C248,$J$2)</f>
        <v>4.8413000000000004</v>
      </c>
      <c r="K243" s="1">
        <f t="shared" si="24"/>
        <v>51897</v>
      </c>
      <c r="L243" s="51">
        <f>'OC A CONTRATAR US$'!L243*'OC A CONTRATAR'!$O243</f>
        <v>0</v>
      </c>
      <c r="M243" s="51">
        <f>'OC A CONTRATAR US$'!M243*'OC A CONTRATAR'!$O243</f>
        <v>0</v>
      </c>
      <c r="N243" s="51">
        <f>'OC A CONTRATAR US$'!N243*'OC A CONTRATAR'!$O243</f>
        <v>0</v>
      </c>
      <c r="O243" s="119">
        <f>IF($O$2=0,Encargos!C248,$O$2)</f>
        <v>4.8413000000000004</v>
      </c>
      <c r="P243" s="1">
        <f t="shared" si="25"/>
        <v>51897</v>
      </c>
      <c r="Q243" s="51"/>
      <c r="R243" s="51"/>
      <c r="S243" s="51"/>
      <c r="T243" s="119">
        <f>IF($T$2=0,Encargos!M248,$T$2)</f>
        <v>0</v>
      </c>
      <c r="V243" s="1">
        <f t="shared" si="26"/>
        <v>51897</v>
      </c>
      <c r="W243" s="51">
        <v>0</v>
      </c>
      <c r="X243" s="51">
        <v>0</v>
      </c>
      <c r="Y243" s="51">
        <f t="shared" si="29"/>
        <v>0</v>
      </c>
      <c r="Z243" s="119"/>
      <c r="AB243" s="72">
        <f t="shared" si="27"/>
        <v>51897</v>
      </c>
      <c r="AC243" s="21">
        <f t="shared" si="28"/>
        <v>51021582.539308421</v>
      </c>
      <c r="AD243" s="21">
        <f t="shared" ref="AD243:AE262" si="32">SUMIF($A$2:$Z$2,AD$2,$A243:$Z243)</f>
        <v>0</v>
      </c>
      <c r="AE243" s="21">
        <f t="shared" si="32"/>
        <v>0</v>
      </c>
    </row>
    <row r="244" spans="1:31">
      <c r="A244" s="1">
        <f t="shared" si="22"/>
        <v>51925</v>
      </c>
      <c r="B244" s="51">
        <f>'OC A CONTRATAR US$'!B244*'OC A CONTRATAR'!$E244</f>
        <v>0</v>
      </c>
      <c r="C244" s="51">
        <f>'OC A CONTRATAR US$'!C244*'OC A CONTRATAR'!$E244</f>
        <v>0</v>
      </c>
      <c r="D244" s="51">
        <f>'OC A CONTRATAR US$'!D244*'OC A CONTRATAR'!$E244</f>
        <v>0</v>
      </c>
      <c r="E244" s="119">
        <f>IF($E$2=0,Encargos!C249,$E$2)</f>
        <v>6.1923000000000004</v>
      </c>
      <c r="F244" s="1">
        <f t="shared" si="23"/>
        <v>51925</v>
      </c>
      <c r="G244" s="51">
        <f>'OC A CONTRATAR US$'!G244*'OC A CONTRATAR'!$J244</f>
        <v>0</v>
      </c>
      <c r="H244" s="51">
        <f>'OC A CONTRATAR US$'!H244*'OC A CONTRATAR'!$J244</f>
        <v>0</v>
      </c>
      <c r="I244" s="51">
        <f>'OC A CONTRATAR US$'!I244*'OC A CONTRATAR'!$J244</f>
        <v>0</v>
      </c>
      <c r="J244" s="119">
        <f>IF($J$2=0,Encargos!C249,$J$2)</f>
        <v>4.8413000000000004</v>
      </c>
      <c r="K244" s="1">
        <f t="shared" si="24"/>
        <v>51925</v>
      </c>
      <c r="L244" s="51">
        <f>'OC A CONTRATAR US$'!L244*'OC A CONTRATAR'!$O244</f>
        <v>0</v>
      </c>
      <c r="M244" s="51">
        <f>'OC A CONTRATAR US$'!M244*'OC A CONTRATAR'!$O244</f>
        <v>0</v>
      </c>
      <c r="N244" s="51">
        <f>'OC A CONTRATAR US$'!N244*'OC A CONTRATAR'!$O244</f>
        <v>0</v>
      </c>
      <c r="O244" s="119">
        <f>IF($O$2=0,Encargos!C249,$O$2)</f>
        <v>4.8413000000000004</v>
      </c>
      <c r="P244" s="1">
        <f t="shared" si="25"/>
        <v>51925</v>
      </c>
      <c r="Q244" s="51"/>
      <c r="R244" s="51"/>
      <c r="S244" s="51"/>
      <c r="T244" s="119">
        <f>IF($T$2=0,Encargos!M249,$T$2)</f>
        <v>0</v>
      </c>
      <c r="V244" s="1">
        <f t="shared" si="26"/>
        <v>51925</v>
      </c>
      <c r="W244" s="51">
        <v>0</v>
      </c>
      <c r="X244" s="51">
        <v>0</v>
      </c>
      <c r="Y244" s="51">
        <f t="shared" si="29"/>
        <v>0</v>
      </c>
      <c r="Z244" s="119"/>
      <c r="AB244" s="72">
        <f t="shared" si="27"/>
        <v>51925</v>
      </c>
      <c r="AC244" s="21">
        <f t="shared" si="28"/>
        <v>0</v>
      </c>
      <c r="AD244" s="21">
        <f t="shared" si="32"/>
        <v>0</v>
      </c>
      <c r="AE244" s="21">
        <f t="shared" si="32"/>
        <v>0</v>
      </c>
    </row>
    <row r="245" spans="1:31">
      <c r="A245" s="1">
        <f t="shared" si="22"/>
        <v>51956</v>
      </c>
      <c r="B245" s="51">
        <f>'OC A CONTRATAR US$'!B245*'OC A CONTRATAR'!$E245</f>
        <v>0</v>
      </c>
      <c r="C245" s="51">
        <f>'OC A CONTRATAR US$'!C245*'OC A CONTRATAR'!$E245</f>
        <v>0</v>
      </c>
      <c r="D245" s="51">
        <f>'OC A CONTRATAR US$'!D245*'OC A CONTRATAR'!$E245</f>
        <v>0</v>
      </c>
      <c r="E245" s="119">
        <f>IF($E$2=0,Encargos!C250,$E$2)</f>
        <v>6.1923000000000004</v>
      </c>
      <c r="F245" s="1">
        <f t="shared" si="23"/>
        <v>51956</v>
      </c>
      <c r="G245" s="51">
        <f>'OC A CONTRATAR US$'!G245*'OC A CONTRATAR'!$J245</f>
        <v>0</v>
      </c>
      <c r="H245" s="51">
        <f>'OC A CONTRATAR US$'!H245*'OC A CONTRATAR'!$J245</f>
        <v>0</v>
      </c>
      <c r="I245" s="51">
        <f>'OC A CONTRATAR US$'!I245*'OC A CONTRATAR'!$J245</f>
        <v>0</v>
      </c>
      <c r="J245" s="119">
        <f>IF($J$2=0,Encargos!C250,$J$2)</f>
        <v>4.8413000000000004</v>
      </c>
      <c r="K245" s="1">
        <f t="shared" si="24"/>
        <v>51956</v>
      </c>
      <c r="L245" s="51">
        <f>'OC A CONTRATAR US$'!L245*'OC A CONTRATAR'!$O245</f>
        <v>0</v>
      </c>
      <c r="M245" s="51">
        <f>'OC A CONTRATAR US$'!M245*'OC A CONTRATAR'!$O245</f>
        <v>0</v>
      </c>
      <c r="N245" s="51">
        <f>'OC A CONTRATAR US$'!N245*'OC A CONTRATAR'!$O245</f>
        <v>0</v>
      </c>
      <c r="O245" s="119">
        <f>IF($O$2=0,Encargos!C250,$O$2)</f>
        <v>4.8413000000000004</v>
      </c>
      <c r="P245" s="1">
        <f t="shared" si="25"/>
        <v>51956</v>
      </c>
      <c r="Q245" s="51"/>
      <c r="R245" s="51"/>
      <c r="S245" s="51"/>
      <c r="T245" s="119">
        <f>IF($T$2=0,Encargos!M250,$T$2)</f>
        <v>0</v>
      </c>
      <c r="V245" s="1">
        <f t="shared" si="26"/>
        <v>51956</v>
      </c>
      <c r="W245" s="51">
        <v>0</v>
      </c>
      <c r="X245" s="51">
        <v>0</v>
      </c>
      <c r="Y245" s="51">
        <f t="shared" si="29"/>
        <v>0</v>
      </c>
      <c r="Z245" s="119"/>
      <c r="AB245" s="72">
        <f t="shared" si="27"/>
        <v>51956</v>
      </c>
      <c r="AC245" s="21">
        <f t="shared" si="28"/>
        <v>0</v>
      </c>
      <c r="AD245" s="21">
        <f t="shared" si="32"/>
        <v>0</v>
      </c>
      <c r="AE245" s="21">
        <f t="shared" si="32"/>
        <v>0</v>
      </c>
    </row>
    <row r="246" spans="1:31">
      <c r="A246" s="1">
        <f t="shared" si="22"/>
        <v>51986</v>
      </c>
      <c r="B246" s="51">
        <f>'OC A CONTRATAR US$'!B246*'OC A CONTRATAR'!$E246</f>
        <v>0</v>
      </c>
      <c r="C246" s="51">
        <f>'OC A CONTRATAR US$'!C246*'OC A CONTRATAR'!$E246</f>
        <v>0</v>
      </c>
      <c r="D246" s="51">
        <f>'OC A CONTRATAR US$'!D246*'OC A CONTRATAR'!$E246</f>
        <v>0</v>
      </c>
      <c r="E246" s="119">
        <f>IF($E$2=0,Encargos!C251,$E$2)</f>
        <v>6.1923000000000004</v>
      </c>
      <c r="F246" s="1">
        <f t="shared" si="23"/>
        <v>51986</v>
      </c>
      <c r="G246" s="51">
        <f>'OC A CONTRATAR US$'!G246*'OC A CONTRATAR'!$J246</f>
        <v>0</v>
      </c>
      <c r="H246" s="51">
        <f>'OC A CONTRATAR US$'!H246*'OC A CONTRATAR'!$J246</f>
        <v>0</v>
      </c>
      <c r="I246" s="51">
        <f>'OC A CONTRATAR US$'!I246*'OC A CONTRATAR'!$J246</f>
        <v>0</v>
      </c>
      <c r="J246" s="119">
        <f>IF($J$2=0,Encargos!C251,$J$2)</f>
        <v>4.8413000000000004</v>
      </c>
      <c r="K246" s="1">
        <f t="shared" si="24"/>
        <v>51986</v>
      </c>
      <c r="L246" s="51">
        <f>'OC A CONTRATAR US$'!L246*'OC A CONTRATAR'!$O246</f>
        <v>0</v>
      </c>
      <c r="M246" s="51">
        <f>'OC A CONTRATAR US$'!M246*'OC A CONTRATAR'!$O246</f>
        <v>0</v>
      </c>
      <c r="N246" s="51">
        <f>'OC A CONTRATAR US$'!N246*'OC A CONTRATAR'!$O246</f>
        <v>0</v>
      </c>
      <c r="O246" s="119">
        <f>IF($O$2=0,Encargos!C251,$O$2)</f>
        <v>4.8413000000000004</v>
      </c>
      <c r="P246" s="1">
        <f t="shared" si="25"/>
        <v>51986</v>
      </c>
      <c r="Q246" s="51"/>
      <c r="R246" s="51"/>
      <c r="S246" s="51"/>
      <c r="T246" s="119">
        <f>IF($T$2=0,Encargos!M251,$T$2)</f>
        <v>0</v>
      </c>
      <c r="V246" s="1">
        <f t="shared" si="26"/>
        <v>51986</v>
      </c>
      <c r="W246" s="51">
        <v>0</v>
      </c>
      <c r="X246" s="51">
        <v>0</v>
      </c>
      <c r="Y246" s="51">
        <f t="shared" si="29"/>
        <v>0</v>
      </c>
      <c r="Z246" s="119"/>
      <c r="AB246" s="72">
        <f t="shared" si="27"/>
        <v>51986</v>
      </c>
      <c r="AC246" s="21">
        <f t="shared" si="28"/>
        <v>0</v>
      </c>
      <c r="AD246" s="21">
        <f t="shared" si="32"/>
        <v>0</v>
      </c>
      <c r="AE246" s="21">
        <f t="shared" si="32"/>
        <v>0</v>
      </c>
    </row>
    <row r="247" spans="1:31">
      <c r="A247" s="1">
        <f t="shared" si="22"/>
        <v>52017</v>
      </c>
      <c r="B247" s="51">
        <f>'OC A CONTRATAR US$'!B247*'OC A CONTRATAR'!$E247</f>
        <v>0</v>
      </c>
      <c r="C247" s="51">
        <f>'OC A CONTRATAR US$'!C247*'OC A CONTRATAR'!$E247</f>
        <v>0</v>
      </c>
      <c r="D247" s="51">
        <f>'OC A CONTRATAR US$'!D247*'OC A CONTRATAR'!$E247</f>
        <v>0</v>
      </c>
      <c r="E247" s="119">
        <f>IF($E$2=0,Encargos!C252,$E$2)</f>
        <v>6.1923000000000004</v>
      </c>
      <c r="F247" s="1">
        <f t="shared" si="23"/>
        <v>52017</v>
      </c>
      <c r="G247" s="51">
        <f>'OC A CONTRATAR US$'!G247*'OC A CONTRATAR'!$J247</f>
        <v>0</v>
      </c>
      <c r="H247" s="51">
        <f>'OC A CONTRATAR US$'!H247*'OC A CONTRATAR'!$J247</f>
        <v>0</v>
      </c>
      <c r="I247" s="51">
        <f>'OC A CONTRATAR US$'!I247*'OC A CONTRATAR'!$J247</f>
        <v>0</v>
      </c>
      <c r="J247" s="119">
        <f>IF($J$2=0,Encargos!C252,$J$2)</f>
        <v>4.8413000000000004</v>
      </c>
      <c r="K247" s="1">
        <f t="shared" si="24"/>
        <v>52017</v>
      </c>
      <c r="L247" s="51">
        <f>'OC A CONTRATAR US$'!L247*'OC A CONTRATAR'!$O247</f>
        <v>0</v>
      </c>
      <c r="M247" s="51">
        <f>'OC A CONTRATAR US$'!M247*'OC A CONTRATAR'!$O247</f>
        <v>0</v>
      </c>
      <c r="N247" s="51">
        <f>'OC A CONTRATAR US$'!N247*'OC A CONTRATAR'!$O247</f>
        <v>0</v>
      </c>
      <c r="O247" s="119">
        <f>IF($O$2=0,Encargos!C252,$O$2)</f>
        <v>4.8413000000000004</v>
      </c>
      <c r="P247" s="1">
        <f t="shared" si="25"/>
        <v>52017</v>
      </c>
      <c r="Q247" s="51"/>
      <c r="R247" s="51"/>
      <c r="S247" s="51"/>
      <c r="T247" s="119">
        <f>IF($T$2=0,Encargos!M252,$T$2)</f>
        <v>0</v>
      </c>
      <c r="V247" s="1">
        <f t="shared" si="26"/>
        <v>52017</v>
      </c>
      <c r="W247" s="51">
        <v>0</v>
      </c>
      <c r="X247" s="51">
        <v>0</v>
      </c>
      <c r="Y247" s="51">
        <f t="shared" si="29"/>
        <v>0</v>
      </c>
      <c r="Z247" s="119"/>
      <c r="AB247" s="72">
        <f t="shared" si="27"/>
        <v>52017</v>
      </c>
      <c r="AC247" s="21">
        <f t="shared" si="28"/>
        <v>0</v>
      </c>
      <c r="AD247" s="21">
        <f t="shared" si="32"/>
        <v>0</v>
      </c>
      <c r="AE247" s="21">
        <f t="shared" si="32"/>
        <v>0</v>
      </c>
    </row>
    <row r="248" spans="1:31">
      <c r="A248" s="1">
        <f t="shared" si="22"/>
        <v>52047</v>
      </c>
      <c r="B248" s="51">
        <f>'OC A CONTRATAR US$'!B248*'OC A CONTRATAR'!$E248</f>
        <v>18576900</v>
      </c>
      <c r="C248" s="51">
        <f>'OC A CONTRATAR US$'!C248*'OC A CONTRATAR'!$E248</f>
        <v>5835223.0845999811</v>
      </c>
      <c r="D248" s="51">
        <f>'OC A CONTRATAR US$'!D248*'OC A CONTRATAR'!$E248</f>
        <v>24412123.084599983</v>
      </c>
      <c r="E248" s="119">
        <f>IF($E$2=0,Encargos!C253,$E$2)</f>
        <v>6.1923000000000004</v>
      </c>
      <c r="F248" s="1">
        <f t="shared" si="23"/>
        <v>52047</v>
      </c>
      <c r="G248" s="51">
        <f>'OC A CONTRATAR US$'!G248*'OC A CONTRATAR'!$J248</f>
        <v>5240075.4375927923</v>
      </c>
      <c r="H248" s="51">
        <f>'OC A CONTRATAR US$'!H248*'OC A CONTRATAR'!$J248</f>
        <v>2233815.6297461945</v>
      </c>
      <c r="I248" s="51">
        <f>'OC A CONTRATAR US$'!I248*'OC A CONTRATAR'!$J248</f>
        <v>7473891.0673389863</v>
      </c>
      <c r="J248" s="119">
        <f>IF($J$2=0,Encargos!C253,$J$2)</f>
        <v>4.8413000000000004</v>
      </c>
      <c r="K248" s="1">
        <f t="shared" si="24"/>
        <v>52047</v>
      </c>
      <c r="L248" s="51">
        <f>'OC A CONTRATAR US$'!L248*'OC A CONTRATAR'!$O248</f>
        <v>27204607.101715628</v>
      </c>
      <c r="M248" s="51">
        <f>'OC A CONTRATAR US$'!M248*'OC A CONTRATAR'!$O248</f>
        <v>24251441.205129966</v>
      </c>
      <c r="N248" s="51">
        <f>'OC A CONTRATAR US$'!N248*'OC A CONTRATAR'!$O248</f>
        <v>51456048.30684559</v>
      </c>
      <c r="O248" s="119">
        <f>IF($O$2=0,Encargos!C253,$O$2)</f>
        <v>4.8413000000000004</v>
      </c>
      <c r="P248" s="1">
        <f t="shared" si="25"/>
        <v>52047</v>
      </c>
      <c r="Q248" s="51"/>
      <c r="R248" s="51"/>
      <c r="S248" s="51"/>
      <c r="T248" s="119">
        <f>IF($T$2=0,Encargos!M253,$T$2)</f>
        <v>0</v>
      </c>
      <c r="V248" s="1">
        <f t="shared" si="26"/>
        <v>52047</v>
      </c>
      <c r="W248" s="51">
        <v>0</v>
      </c>
      <c r="X248" s="51">
        <v>0</v>
      </c>
      <c r="Y248" s="51">
        <f t="shared" si="29"/>
        <v>0</v>
      </c>
      <c r="Z248" s="119"/>
      <c r="AB248" s="72">
        <f t="shared" si="27"/>
        <v>52047</v>
      </c>
      <c r="AC248" s="21">
        <f t="shared" si="28"/>
        <v>0</v>
      </c>
      <c r="AD248" s="21">
        <f t="shared" si="32"/>
        <v>32320479.919476144</v>
      </c>
      <c r="AE248" s="21">
        <f t="shared" si="32"/>
        <v>83342062.45878455</v>
      </c>
    </row>
    <row r="249" spans="1:31">
      <c r="A249" s="1">
        <f t="shared" si="22"/>
        <v>52078</v>
      </c>
      <c r="B249" s="51">
        <f>'OC A CONTRATAR US$'!B249*'OC A CONTRATAR'!$E249</f>
        <v>0</v>
      </c>
      <c r="C249" s="51">
        <f>'OC A CONTRATAR US$'!C249*'OC A CONTRATAR'!$E249</f>
        <v>0</v>
      </c>
      <c r="D249" s="51">
        <f>'OC A CONTRATAR US$'!D249*'OC A CONTRATAR'!$E249</f>
        <v>0</v>
      </c>
      <c r="E249" s="119">
        <f>IF($E$2=0,Encargos!C254,$E$2)</f>
        <v>6.1923000000000004</v>
      </c>
      <c r="F249" s="1">
        <f t="shared" si="23"/>
        <v>52078</v>
      </c>
      <c r="G249" s="51">
        <f>'OC A CONTRATAR US$'!G249*'OC A CONTRATAR'!$J249</f>
        <v>0</v>
      </c>
      <c r="H249" s="51">
        <f>'OC A CONTRATAR US$'!H249*'OC A CONTRATAR'!$J249</f>
        <v>0</v>
      </c>
      <c r="I249" s="51">
        <f>'OC A CONTRATAR US$'!I249*'OC A CONTRATAR'!$J249</f>
        <v>0</v>
      </c>
      <c r="J249" s="119">
        <f>IF($J$2=0,Encargos!C254,$J$2)</f>
        <v>4.8413000000000004</v>
      </c>
      <c r="K249" s="1">
        <f t="shared" si="24"/>
        <v>52078</v>
      </c>
      <c r="L249" s="51">
        <f>'OC A CONTRATAR US$'!L249*'OC A CONTRATAR'!$O249</f>
        <v>0</v>
      </c>
      <c r="M249" s="51">
        <f>'OC A CONTRATAR US$'!M249*'OC A CONTRATAR'!$O249</f>
        <v>0</v>
      </c>
      <c r="N249" s="51">
        <f>'OC A CONTRATAR US$'!N249*'OC A CONTRATAR'!$O249</f>
        <v>0</v>
      </c>
      <c r="O249" s="119">
        <f>IF($O$2=0,Encargos!C254,$O$2)</f>
        <v>4.8413000000000004</v>
      </c>
      <c r="P249" s="1">
        <f t="shared" si="25"/>
        <v>52078</v>
      </c>
      <c r="Q249" s="51"/>
      <c r="R249" s="51"/>
      <c r="S249" s="51"/>
      <c r="T249" s="119">
        <f>IF($T$2=0,Encargos!M254,$T$2)</f>
        <v>0</v>
      </c>
      <c r="V249" s="1">
        <f t="shared" si="26"/>
        <v>52078</v>
      </c>
      <c r="W249" s="51">
        <v>0</v>
      </c>
      <c r="X249" s="51">
        <v>0</v>
      </c>
      <c r="Y249" s="51">
        <f t="shared" si="29"/>
        <v>0</v>
      </c>
      <c r="Z249" s="119"/>
      <c r="AB249" s="72">
        <f t="shared" si="27"/>
        <v>52078</v>
      </c>
      <c r="AC249" s="21">
        <f t="shared" si="28"/>
        <v>51021582.539308421</v>
      </c>
      <c r="AD249" s="21">
        <f t="shared" si="32"/>
        <v>0</v>
      </c>
      <c r="AE249" s="21">
        <f t="shared" si="32"/>
        <v>0</v>
      </c>
    </row>
    <row r="250" spans="1:31">
      <c r="A250" s="1">
        <f t="shared" si="22"/>
        <v>52109</v>
      </c>
      <c r="B250" s="51">
        <f>'OC A CONTRATAR US$'!B250*'OC A CONTRATAR'!$E250</f>
        <v>0</v>
      </c>
      <c r="C250" s="51">
        <f>'OC A CONTRATAR US$'!C250*'OC A CONTRATAR'!$E250</f>
        <v>0</v>
      </c>
      <c r="D250" s="51">
        <f>'OC A CONTRATAR US$'!D250*'OC A CONTRATAR'!$E250</f>
        <v>0</v>
      </c>
      <c r="E250" s="119">
        <f>IF($E$2=0,Encargos!C255,$E$2)</f>
        <v>6.1923000000000004</v>
      </c>
      <c r="F250" s="1">
        <f t="shared" si="23"/>
        <v>52109</v>
      </c>
      <c r="G250" s="51">
        <f>'OC A CONTRATAR US$'!G250*'OC A CONTRATAR'!$J250</f>
        <v>0</v>
      </c>
      <c r="H250" s="51">
        <f>'OC A CONTRATAR US$'!H250*'OC A CONTRATAR'!$J250</f>
        <v>0</v>
      </c>
      <c r="I250" s="51">
        <f>'OC A CONTRATAR US$'!I250*'OC A CONTRATAR'!$J250</f>
        <v>0</v>
      </c>
      <c r="J250" s="119">
        <f>IF($J$2=0,Encargos!C255,$J$2)</f>
        <v>4.8413000000000004</v>
      </c>
      <c r="K250" s="1">
        <f t="shared" si="24"/>
        <v>52109</v>
      </c>
      <c r="L250" s="51">
        <f>'OC A CONTRATAR US$'!L250*'OC A CONTRATAR'!$O250</f>
        <v>0</v>
      </c>
      <c r="M250" s="51">
        <f>'OC A CONTRATAR US$'!M250*'OC A CONTRATAR'!$O250</f>
        <v>0</v>
      </c>
      <c r="N250" s="51">
        <f>'OC A CONTRATAR US$'!N250*'OC A CONTRATAR'!$O250</f>
        <v>0</v>
      </c>
      <c r="O250" s="119">
        <f>IF($O$2=0,Encargos!C255,$O$2)</f>
        <v>4.8413000000000004</v>
      </c>
      <c r="P250" s="1">
        <f t="shared" si="25"/>
        <v>52109</v>
      </c>
      <c r="Q250" s="51"/>
      <c r="R250" s="51"/>
      <c r="S250" s="51"/>
      <c r="T250" s="119">
        <f>IF($T$2=0,Encargos!M255,$T$2)</f>
        <v>0</v>
      </c>
      <c r="V250" s="1">
        <f t="shared" si="26"/>
        <v>52109</v>
      </c>
      <c r="W250" s="51">
        <v>0</v>
      </c>
      <c r="X250" s="51">
        <v>0</v>
      </c>
      <c r="Y250" s="51">
        <f t="shared" si="29"/>
        <v>0</v>
      </c>
      <c r="Z250" s="119"/>
      <c r="AB250" s="72">
        <f t="shared" si="27"/>
        <v>52109</v>
      </c>
      <c r="AC250" s="21">
        <f t="shared" si="28"/>
        <v>0</v>
      </c>
      <c r="AD250" s="21">
        <f t="shared" si="32"/>
        <v>0</v>
      </c>
      <c r="AE250" s="21">
        <f t="shared" si="32"/>
        <v>0</v>
      </c>
    </row>
    <row r="251" spans="1:31">
      <c r="A251" s="1">
        <f t="shared" si="22"/>
        <v>52139</v>
      </c>
      <c r="B251" s="51">
        <f>'OC A CONTRATAR US$'!B251*'OC A CONTRATAR'!$E251</f>
        <v>0</v>
      </c>
      <c r="C251" s="51">
        <f>'OC A CONTRATAR US$'!C251*'OC A CONTRATAR'!$E251</f>
        <v>0</v>
      </c>
      <c r="D251" s="51">
        <f>'OC A CONTRATAR US$'!D251*'OC A CONTRATAR'!$E251</f>
        <v>0</v>
      </c>
      <c r="E251" s="119">
        <f>IF($E$2=0,Encargos!C256,$E$2)</f>
        <v>6.1923000000000004</v>
      </c>
      <c r="F251" s="1">
        <f t="shared" si="23"/>
        <v>52139</v>
      </c>
      <c r="G251" s="51">
        <f>'OC A CONTRATAR US$'!G251*'OC A CONTRATAR'!$J251</f>
        <v>0</v>
      </c>
      <c r="H251" s="51">
        <f>'OC A CONTRATAR US$'!H251*'OC A CONTRATAR'!$J251</f>
        <v>0</v>
      </c>
      <c r="I251" s="51">
        <f>'OC A CONTRATAR US$'!I251*'OC A CONTRATAR'!$J251</f>
        <v>0</v>
      </c>
      <c r="J251" s="119">
        <f>IF($J$2=0,Encargos!C256,$J$2)</f>
        <v>4.8413000000000004</v>
      </c>
      <c r="K251" s="1">
        <f t="shared" si="24"/>
        <v>52139</v>
      </c>
      <c r="L251" s="51">
        <f>'OC A CONTRATAR US$'!L251*'OC A CONTRATAR'!$O251</f>
        <v>0</v>
      </c>
      <c r="M251" s="51">
        <f>'OC A CONTRATAR US$'!M251*'OC A CONTRATAR'!$O251</f>
        <v>0</v>
      </c>
      <c r="N251" s="51">
        <f>'OC A CONTRATAR US$'!N251*'OC A CONTRATAR'!$O251</f>
        <v>0</v>
      </c>
      <c r="O251" s="119">
        <f>IF($O$2=0,Encargos!C256,$O$2)</f>
        <v>4.8413000000000004</v>
      </c>
      <c r="P251" s="1">
        <f t="shared" si="25"/>
        <v>52139</v>
      </c>
      <c r="Q251" s="51"/>
      <c r="R251" s="51"/>
      <c r="S251" s="51"/>
      <c r="T251" s="119">
        <f>IF($T$2=0,Encargos!M256,$T$2)</f>
        <v>0</v>
      </c>
      <c r="V251" s="1">
        <f t="shared" si="26"/>
        <v>52139</v>
      </c>
      <c r="W251" s="51">
        <v>0</v>
      </c>
      <c r="X251" s="51">
        <v>0</v>
      </c>
      <c r="Y251" s="51">
        <f t="shared" si="29"/>
        <v>0</v>
      </c>
      <c r="Z251" s="119"/>
      <c r="AB251" s="72">
        <f t="shared" si="27"/>
        <v>52139</v>
      </c>
      <c r="AC251" s="21">
        <f t="shared" si="28"/>
        <v>0</v>
      </c>
      <c r="AD251" s="21">
        <f t="shared" si="32"/>
        <v>0</v>
      </c>
      <c r="AE251" s="21">
        <f t="shared" si="32"/>
        <v>0</v>
      </c>
    </row>
    <row r="252" spans="1:31">
      <c r="A252" s="1">
        <f t="shared" ref="A252:A315" si="33">EDATE(A251+1,1)-1</f>
        <v>52170</v>
      </c>
      <c r="B252" s="51">
        <f>'OC A CONTRATAR US$'!B252*'OC A CONTRATAR'!$E252</f>
        <v>0</v>
      </c>
      <c r="C252" s="51">
        <f>'OC A CONTRATAR US$'!C252*'OC A CONTRATAR'!$E252</f>
        <v>0</v>
      </c>
      <c r="D252" s="51">
        <f>'OC A CONTRATAR US$'!D252*'OC A CONTRATAR'!$E252</f>
        <v>0</v>
      </c>
      <c r="E252" s="119">
        <f>IF($E$2=0,Encargos!C257,$E$2)</f>
        <v>6.1923000000000004</v>
      </c>
      <c r="F252" s="1">
        <f t="shared" ref="F252:F315" si="34">EDATE(F251+1,1)-1</f>
        <v>52170</v>
      </c>
      <c r="G252" s="51">
        <f>'OC A CONTRATAR US$'!G252*'OC A CONTRATAR'!$J252</f>
        <v>0</v>
      </c>
      <c r="H252" s="51">
        <f>'OC A CONTRATAR US$'!H252*'OC A CONTRATAR'!$J252</f>
        <v>0</v>
      </c>
      <c r="I252" s="51">
        <f>'OC A CONTRATAR US$'!I252*'OC A CONTRATAR'!$J252</f>
        <v>0</v>
      </c>
      <c r="J252" s="119">
        <f>IF($J$2=0,Encargos!C257,$J$2)</f>
        <v>4.8413000000000004</v>
      </c>
      <c r="K252" s="1">
        <f t="shared" ref="K252:K315" si="35">EDATE(K251+1,1)-1</f>
        <v>52170</v>
      </c>
      <c r="L252" s="51">
        <f>'OC A CONTRATAR US$'!L252*'OC A CONTRATAR'!$O252</f>
        <v>0</v>
      </c>
      <c r="M252" s="51">
        <f>'OC A CONTRATAR US$'!M252*'OC A CONTRATAR'!$O252</f>
        <v>0</v>
      </c>
      <c r="N252" s="51">
        <f>'OC A CONTRATAR US$'!N252*'OC A CONTRATAR'!$O252</f>
        <v>0</v>
      </c>
      <c r="O252" s="119">
        <f>IF($O$2=0,Encargos!C257,$O$2)</f>
        <v>4.8413000000000004</v>
      </c>
      <c r="P252" s="1">
        <f t="shared" ref="P252:P315" si="36">EDATE(P251+1,1)-1</f>
        <v>52170</v>
      </c>
      <c r="Q252" s="51"/>
      <c r="R252" s="51"/>
      <c r="S252" s="51"/>
      <c r="T252" s="119">
        <f>IF($T$2=0,Encargos!M257,$T$2)</f>
        <v>0</v>
      </c>
      <c r="V252" s="1">
        <f t="shared" ref="V252:V315" si="37">EDATE(V251+1,1)-1</f>
        <v>52170</v>
      </c>
      <c r="W252" s="51">
        <v>0</v>
      </c>
      <c r="X252" s="51">
        <v>0</v>
      </c>
      <c r="Y252" s="51">
        <f t="shared" si="29"/>
        <v>0</v>
      </c>
      <c r="Z252" s="119"/>
      <c r="AB252" s="72">
        <f t="shared" ref="AB252:AB315" si="38">EDATE(AB251+1,1)-1</f>
        <v>52170</v>
      </c>
      <c r="AC252" s="21">
        <f t="shared" si="28"/>
        <v>0</v>
      </c>
      <c r="AD252" s="21">
        <f t="shared" si="32"/>
        <v>0</v>
      </c>
      <c r="AE252" s="21">
        <f t="shared" si="32"/>
        <v>0</v>
      </c>
    </row>
    <row r="253" spans="1:31">
      <c r="A253" s="1">
        <f t="shared" si="33"/>
        <v>52200</v>
      </c>
      <c r="B253" s="51">
        <f>'OC A CONTRATAR US$'!B253*'OC A CONTRATAR'!$E253</f>
        <v>0</v>
      </c>
      <c r="C253" s="51">
        <f>'OC A CONTRATAR US$'!C253*'OC A CONTRATAR'!$E253</f>
        <v>0</v>
      </c>
      <c r="D253" s="51">
        <f>'OC A CONTRATAR US$'!D253*'OC A CONTRATAR'!$E253</f>
        <v>0</v>
      </c>
      <c r="E253" s="119">
        <f>IF($E$2=0,Encargos!C258,$E$2)</f>
        <v>6.1923000000000004</v>
      </c>
      <c r="F253" s="1">
        <f t="shared" si="34"/>
        <v>52200</v>
      </c>
      <c r="G253" s="51">
        <f>'OC A CONTRATAR US$'!G253*'OC A CONTRATAR'!$J253</f>
        <v>0</v>
      </c>
      <c r="H253" s="51">
        <f>'OC A CONTRATAR US$'!H253*'OC A CONTRATAR'!$J253</f>
        <v>0</v>
      </c>
      <c r="I253" s="51">
        <f>'OC A CONTRATAR US$'!I253*'OC A CONTRATAR'!$J253</f>
        <v>0</v>
      </c>
      <c r="J253" s="119">
        <f>IF($J$2=0,Encargos!C258,$J$2)</f>
        <v>4.8413000000000004</v>
      </c>
      <c r="K253" s="1">
        <f t="shared" si="35"/>
        <v>52200</v>
      </c>
      <c r="L253" s="51">
        <f>'OC A CONTRATAR US$'!L253*'OC A CONTRATAR'!$O253</f>
        <v>0</v>
      </c>
      <c r="M253" s="51">
        <f>'OC A CONTRATAR US$'!M253*'OC A CONTRATAR'!$O253</f>
        <v>0</v>
      </c>
      <c r="N253" s="51">
        <f>'OC A CONTRATAR US$'!N253*'OC A CONTRATAR'!$O253</f>
        <v>0</v>
      </c>
      <c r="O253" s="119">
        <f>IF($O$2=0,Encargos!C258,$O$2)</f>
        <v>4.8413000000000004</v>
      </c>
      <c r="P253" s="1">
        <f t="shared" si="36"/>
        <v>52200</v>
      </c>
      <c r="Q253" s="51"/>
      <c r="R253" s="51"/>
      <c r="S253" s="51"/>
      <c r="T253" s="119">
        <f>IF($T$2=0,Encargos!M258,$T$2)</f>
        <v>0</v>
      </c>
      <c r="V253" s="1">
        <f t="shared" si="37"/>
        <v>52200</v>
      </c>
      <c r="W253" s="51">
        <v>0</v>
      </c>
      <c r="X253" s="51">
        <v>0</v>
      </c>
      <c r="Y253" s="51">
        <f t="shared" si="29"/>
        <v>0</v>
      </c>
      <c r="Z253" s="119"/>
      <c r="AB253" s="72">
        <f t="shared" si="38"/>
        <v>52200</v>
      </c>
      <c r="AC253" s="21">
        <f t="shared" si="28"/>
        <v>0</v>
      </c>
      <c r="AD253" s="21">
        <f t="shared" si="32"/>
        <v>0</v>
      </c>
      <c r="AE253" s="21">
        <f t="shared" si="32"/>
        <v>0</v>
      </c>
    </row>
    <row r="254" spans="1:31">
      <c r="A254" s="1">
        <f t="shared" si="33"/>
        <v>52231</v>
      </c>
      <c r="B254" s="51">
        <f>'OC A CONTRATAR US$'!B254*'OC A CONTRATAR'!$E254</f>
        <v>18576900</v>
      </c>
      <c r="C254" s="51">
        <f>'OC A CONTRATAR US$'!C254*'OC A CONTRATAR'!$E254</f>
        <v>5448192.9820500007</v>
      </c>
      <c r="D254" s="51">
        <f>'OC A CONTRATAR US$'!D254*'OC A CONTRATAR'!$E254</f>
        <v>24025092.982050002</v>
      </c>
      <c r="E254" s="119">
        <f>IF($E$2=0,Encargos!C259,$E$2)</f>
        <v>6.1923000000000004</v>
      </c>
      <c r="F254" s="1">
        <f t="shared" si="34"/>
        <v>52231</v>
      </c>
      <c r="G254" s="51">
        <f>'OC A CONTRATAR US$'!G254*'OC A CONTRATAR'!$J254</f>
        <v>5240075.4375927923</v>
      </c>
      <c r="H254" s="51">
        <f>'OC A CONTRATAR US$'!H254*'OC A CONTRATAR'!$J254</f>
        <v>2127874.1134713287</v>
      </c>
      <c r="I254" s="51">
        <f>'OC A CONTRATAR US$'!I254*'OC A CONTRATAR'!$J254</f>
        <v>7367949.5510641206</v>
      </c>
      <c r="J254" s="119">
        <f>IF($J$2=0,Encargos!C259,$J$2)</f>
        <v>4.8413000000000004</v>
      </c>
      <c r="K254" s="1">
        <f t="shared" si="35"/>
        <v>52231</v>
      </c>
      <c r="L254" s="51">
        <f>'OC A CONTRATAR US$'!L254*'OC A CONTRATAR'!$O254</f>
        <v>27204607.101715628</v>
      </c>
      <c r="M254" s="51">
        <f>'OC A CONTRATAR US$'!M254*'OC A CONTRATAR'!$O254</f>
        <v>23687985.428307798</v>
      </c>
      <c r="N254" s="51">
        <f>'OC A CONTRATAR US$'!N254*'OC A CONTRATAR'!$O254</f>
        <v>50892592.530023426</v>
      </c>
      <c r="O254" s="119">
        <f>IF($O$2=0,Encargos!C259,$O$2)</f>
        <v>4.8413000000000004</v>
      </c>
      <c r="P254" s="1">
        <f t="shared" si="36"/>
        <v>52231</v>
      </c>
      <c r="Q254" s="51"/>
      <c r="R254" s="51"/>
      <c r="S254" s="51"/>
      <c r="T254" s="119">
        <f>IF($T$2=0,Encargos!M259,$T$2)</f>
        <v>0</v>
      </c>
      <c r="V254" s="1">
        <f t="shared" si="37"/>
        <v>52231</v>
      </c>
      <c r="W254" s="51">
        <v>0</v>
      </c>
      <c r="X254" s="51">
        <v>0</v>
      </c>
      <c r="Y254" s="51">
        <f t="shared" si="29"/>
        <v>0</v>
      </c>
      <c r="Z254" s="119"/>
      <c r="AB254" s="72">
        <f t="shared" si="38"/>
        <v>52231</v>
      </c>
      <c r="AC254" s="21">
        <f t="shared" si="28"/>
        <v>0</v>
      </c>
      <c r="AD254" s="21">
        <f t="shared" si="32"/>
        <v>31264052.523829125</v>
      </c>
      <c r="AE254" s="21">
        <f t="shared" si="32"/>
        <v>82285635.063137546</v>
      </c>
    </row>
    <row r="255" spans="1:31">
      <c r="A255" s="1">
        <f t="shared" si="33"/>
        <v>52262</v>
      </c>
      <c r="B255" s="51">
        <f>'OC A CONTRATAR US$'!B255*'OC A CONTRATAR'!$E255</f>
        <v>0</v>
      </c>
      <c r="C255" s="51">
        <f>'OC A CONTRATAR US$'!C255*'OC A CONTRATAR'!$E255</f>
        <v>0</v>
      </c>
      <c r="D255" s="51">
        <f>'OC A CONTRATAR US$'!D255*'OC A CONTRATAR'!$E255</f>
        <v>0</v>
      </c>
      <c r="E255" s="119">
        <f>IF($E$2=0,Encargos!C260,$E$2)</f>
        <v>6.1923000000000004</v>
      </c>
      <c r="F255" s="1">
        <f t="shared" si="34"/>
        <v>52262</v>
      </c>
      <c r="G255" s="51">
        <f>'OC A CONTRATAR US$'!G255*'OC A CONTRATAR'!$J255</f>
        <v>0</v>
      </c>
      <c r="H255" s="51">
        <f>'OC A CONTRATAR US$'!H255*'OC A CONTRATAR'!$J255</f>
        <v>0</v>
      </c>
      <c r="I255" s="51">
        <f>'OC A CONTRATAR US$'!I255*'OC A CONTRATAR'!$J255</f>
        <v>0</v>
      </c>
      <c r="J255" s="119">
        <f>IF($J$2=0,Encargos!C260,$J$2)</f>
        <v>4.8413000000000004</v>
      </c>
      <c r="K255" s="1">
        <f t="shared" si="35"/>
        <v>52262</v>
      </c>
      <c r="L255" s="51">
        <f>'OC A CONTRATAR US$'!L255*'OC A CONTRATAR'!$O255</f>
        <v>0</v>
      </c>
      <c r="M255" s="51">
        <f>'OC A CONTRATAR US$'!M255*'OC A CONTRATAR'!$O255</f>
        <v>0</v>
      </c>
      <c r="N255" s="51">
        <f>'OC A CONTRATAR US$'!N255*'OC A CONTRATAR'!$O255</f>
        <v>0</v>
      </c>
      <c r="O255" s="119">
        <f>IF($O$2=0,Encargos!C260,$O$2)</f>
        <v>4.8413000000000004</v>
      </c>
      <c r="P255" s="1">
        <f t="shared" si="36"/>
        <v>52262</v>
      </c>
      <c r="Q255" s="51"/>
      <c r="R255" s="51"/>
      <c r="S255" s="51"/>
      <c r="T255" s="119">
        <f>IF($T$2=0,Encargos!M260,$T$2)</f>
        <v>0</v>
      </c>
      <c r="V255" s="1">
        <f t="shared" si="37"/>
        <v>52262</v>
      </c>
      <c r="W255" s="51">
        <v>0</v>
      </c>
      <c r="X255" s="51">
        <v>0</v>
      </c>
      <c r="Y255" s="51">
        <f t="shared" si="29"/>
        <v>0</v>
      </c>
      <c r="Z255" s="119"/>
      <c r="AB255" s="72">
        <f t="shared" si="38"/>
        <v>52262</v>
      </c>
      <c r="AC255" s="21">
        <f t="shared" si="28"/>
        <v>51021582.539308421</v>
      </c>
      <c r="AD255" s="21">
        <f t="shared" si="32"/>
        <v>0</v>
      </c>
      <c r="AE255" s="21">
        <f t="shared" si="32"/>
        <v>0</v>
      </c>
    </row>
    <row r="256" spans="1:31">
      <c r="A256" s="1">
        <f t="shared" si="33"/>
        <v>52290</v>
      </c>
      <c r="B256" s="51">
        <f>'OC A CONTRATAR US$'!B256*'OC A CONTRATAR'!$E256</f>
        <v>0</v>
      </c>
      <c r="C256" s="51">
        <f>'OC A CONTRATAR US$'!C256*'OC A CONTRATAR'!$E256</f>
        <v>0</v>
      </c>
      <c r="D256" s="51">
        <f>'OC A CONTRATAR US$'!D256*'OC A CONTRATAR'!$E256</f>
        <v>0</v>
      </c>
      <c r="E256" s="119">
        <f>IF($E$2=0,Encargos!C261,$E$2)</f>
        <v>6.1923000000000004</v>
      </c>
      <c r="F256" s="1">
        <f t="shared" si="34"/>
        <v>52290</v>
      </c>
      <c r="G256" s="51">
        <f>'OC A CONTRATAR US$'!G256*'OC A CONTRATAR'!$J256</f>
        <v>0</v>
      </c>
      <c r="H256" s="51">
        <f>'OC A CONTRATAR US$'!H256*'OC A CONTRATAR'!$J256</f>
        <v>0</v>
      </c>
      <c r="I256" s="51">
        <f>'OC A CONTRATAR US$'!I256*'OC A CONTRATAR'!$J256</f>
        <v>0</v>
      </c>
      <c r="J256" s="119">
        <f>IF($J$2=0,Encargos!C261,$J$2)</f>
        <v>4.8413000000000004</v>
      </c>
      <c r="K256" s="1">
        <f t="shared" si="35"/>
        <v>52290</v>
      </c>
      <c r="L256" s="51">
        <f>'OC A CONTRATAR US$'!L256*'OC A CONTRATAR'!$O256</f>
        <v>0</v>
      </c>
      <c r="M256" s="51">
        <f>'OC A CONTRATAR US$'!M256*'OC A CONTRATAR'!$O256</f>
        <v>0</v>
      </c>
      <c r="N256" s="51">
        <f>'OC A CONTRATAR US$'!N256*'OC A CONTRATAR'!$O256</f>
        <v>0</v>
      </c>
      <c r="O256" s="119">
        <f>IF($O$2=0,Encargos!C261,$O$2)</f>
        <v>4.8413000000000004</v>
      </c>
      <c r="P256" s="1">
        <f t="shared" si="36"/>
        <v>52290</v>
      </c>
      <c r="Q256" s="51"/>
      <c r="R256" s="51"/>
      <c r="S256" s="51"/>
      <c r="T256" s="119">
        <f>IF($T$2=0,Encargos!M261,$T$2)</f>
        <v>0</v>
      </c>
      <c r="V256" s="1">
        <f t="shared" si="37"/>
        <v>52290</v>
      </c>
      <c r="W256" s="51">
        <v>0</v>
      </c>
      <c r="X256" s="51">
        <v>0</v>
      </c>
      <c r="Y256" s="51">
        <f t="shared" si="29"/>
        <v>0</v>
      </c>
      <c r="Z256" s="119"/>
      <c r="AB256" s="72">
        <f t="shared" si="38"/>
        <v>52290</v>
      </c>
      <c r="AC256" s="21">
        <f t="shared" si="28"/>
        <v>0</v>
      </c>
      <c r="AD256" s="21">
        <f t="shared" si="32"/>
        <v>0</v>
      </c>
      <c r="AE256" s="21">
        <f t="shared" si="32"/>
        <v>0</v>
      </c>
    </row>
    <row r="257" spans="1:31">
      <c r="A257" s="1">
        <f t="shared" si="33"/>
        <v>52321</v>
      </c>
      <c r="B257" s="51">
        <f>'OC A CONTRATAR US$'!B257*'OC A CONTRATAR'!$E257</f>
        <v>0</v>
      </c>
      <c r="C257" s="51">
        <f>'OC A CONTRATAR US$'!C257*'OC A CONTRATAR'!$E257</f>
        <v>0</v>
      </c>
      <c r="D257" s="51">
        <f>'OC A CONTRATAR US$'!D257*'OC A CONTRATAR'!$E257</f>
        <v>0</v>
      </c>
      <c r="E257" s="119">
        <f>IF($E$2=0,Encargos!C262,$E$2)</f>
        <v>6.1923000000000004</v>
      </c>
      <c r="F257" s="1">
        <f t="shared" si="34"/>
        <v>52321</v>
      </c>
      <c r="G257" s="51">
        <f>'OC A CONTRATAR US$'!G257*'OC A CONTRATAR'!$J257</f>
        <v>0</v>
      </c>
      <c r="H257" s="51">
        <f>'OC A CONTRATAR US$'!H257*'OC A CONTRATAR'!$J257</f>
        <v>0</v>
      </c>
      <c r="I257" s="51">
        <f>'OC A CONTRATAR US$'!I257*'OC A CONTRATAR'!$J257</f>
        <v>0</v>
      </c>
      <c r="J257" s="119">
        <f>IF($J$2=0,Encargos!C262,$J$2)</f>
        <v>4.8413000000000004</v>
      </c>
      <c r="K257" s="1">
        <f t="shared" si="35"/>
        <v>52321</v>
      </c>
      <c r="L257" s="51">
        <f>'OC A CONTRATAR US$'!L257*'OC A CONTRATAR'!$O257</f>
        <v>0</v>
      </c>
      <c r="M257" s="51">
        <f>'OC A CONTRATAR US$'!M257*'OC A CONTRATAR'!$O257</f>
        <v>0</v>
      </c>
      <c r="N257" s="51">
        <f>'OC A CONTRATAR US$'!N257*'OC A CONTRATAR'!$O257</f>
        <v>0</v>
      </c>
      <c r="O257" s="119">
        <f>IF($O$2=0,Encargos!C262,$O$2)</f>
        <v>4.8413000000000004</v>
      </c>
      <c r="P257" s="1">
        <f t="shared" si="36"/>
        <v>52321</v>
      </c>
      <c r="Q257" s="51"/>
      <c r="R257" s="51"/>
      <c r="S257" s="51"/>
      <c r="T257" s="119">
        <f>IF($T$2=0,Encargos!M262,$T$2)</f>
        <v>0</v>
      </c>
      <c r="V257" s="1">
        <f t="shared" si="37"/>
        <v>52321</v>
      </c>
      <c r="W257" s="51">
        <v>0</v>
      </c>
      <c r="X257" s="51">
        <v>0</v>
      </c>
      <c r="Y257" s="51">
        <f t="shared" si="29"/>
        <v>0</v>
      </c>
      <c r="Z257" s="119"/>
      <c r="AB257" s="72">
        <f t="shared" si="38"/>
        <v>52321</v>
      </c>
      <c r="AC257" s="21">
        <f t="shared" si="28"/>
        <v>0</v>
      </c>
      <c r="AD257" s="21">
        <f t="shared" si="32"/>
        <v>0</v>
      </c>
      <c r="AE257" s="21">
        <f t="shared" si="32"/>
        <v>0</v>
      </c>
    </row>
    <row r="258" spans="1:31">
      <c r="A258" s="1">
        <f t="shared" si="33"/>
        <v>52351</v>
      </c>
      <c r="B258" s="51">
        <f>'OC A CONTRATAR US$'!B258*'OC A CONTRATAR'!$E258</f>
        <v>0</v>
      </c>
      <c r="C258" s="51">
        <f>'OC A CONTRATAR US$'!C258*'OC A CONTRATAR'!$E258</f>
        <v>0</v>
      </c>
      <c r="D258" s="51">
        <f>'OC A CONTRATAR US$'!D258*'OC A CONTRATAR'!$E258</f>
        <v>0</v>
      </c>
      <c r="E258" s="119">
        <f>IF($E$2=0,Encargos!C263,$E$2)</f>
        <v>6.1923000000000004</v>
      </c>
      <c r="F258" s="1">
        <f t="shared" si="34"/>
        <v>52351</v>
      </c>
      <c r="G258" s="51">
        <f>'OC A CONTRATAR US$'!G258*'OC A CONTRATAR'!$J258</f>
        <v>0</v>
      </c>
      <c r="H258" s="51">
        <f>'OC A CONTRATAR US$'!H258*'OC A CONTRATAR'!$J258</f>
        <v>0</v>
      </c>
      <c r="I258" s="51">
        <f>'OC A CONTRATAR US$'!I258*'OC A CONTRATAR'!$J258</f>
        <v>0</v>
      </c>
      <c r="J258" s="119">
        <f>IF($J$2=0,Encargos!C263,$J$2)</f>
        <v>4.8413000000000004</v>
      </c>
      <c r="K258" s="1">
        <f t="shared" si="35"/>
        <v>52351</v>
      </c>
      <c r="L258" s="51">
        <f>'OC A CONTRATAR US$'!L258*'OC A CONTRATAR'!$O258</f>
        <v>0</v>
      </c>
      <c r="M258" s="51">
        <f>'OC A CONTRATAR US$'!M258*'OC A CONTRATAR'!$O258</f>
        <v>0</v>
      </c>
      <c r="N258" s="51">
        <f>'OC A CONTRATAR US$'!N258*'OC A CONTRATAR'!$O258</f>
        <v>0</v>
      </c>
      <c r="O258" s="119">
        <f>IF($O$2=0,Encargos!C263,$O$2)</f>
        <v>4.8413000000000004</v>
      </c>
      <c r="P258" s="1">
        <f t="shared" si="36"/>
        <v>52351</v>
      </c>
      <c r="Q258" s="51"/>
      <c r="R258" s="51"/>
      <c r="S258" s="51"/>
      <c r="T258" s="119">
        <f>IF($T$2=0,Encargos!M263,$T$2)</f>
        <v>0</v>
      </c>
      <c r="V258" s="1">
        <f t="shared" si="37"/>
        <v>52351</v>
      </c>
      <c r="W258" s="51">
        <v>0</v>
      </c>
      <c r="X258" s="51">
        <v>0</v>
      </c>
      <c r="Y258" s="51">
        <f t="shared" si="29"/>
        <v>0</v>
      </c>
      <c r="Z258" s="119"/>
      <c r="AB258" s="72">
        <f t="shared" si="38"/>
        <v>52351</v>
      </c>
      <c r="AC258" s="21">
        <f t="shared" si="28"/>
        <v>0</v>
      </c>
      <c r="AD258" s="21">
        <f t="shared" si="32"/>
        <v>0</v>
      </c>
      <c r="AE258" s="21">
        <f t="shared" si="32"/>
        <v>0</v>
      </c>
    </row>
    <row r="259" spans="1:31">
      <c r="A259" s="1">
        <f t="shared" si="33"/>
        <v>52382</v>
      </c>
      <c r="B259" s="51">
        <f>'OC A CONTRATAR US$'!B259*'OC A CONTRATAR'!$E259</f>
        <v>0</v>
      </c>
      <c r="C259" s="51">
        <f>'OC A CONTRATAR US$'!C259*'OC A CONTRATAR'!$E259</f>
        <v>0</v>
      </c>
      <c r="D259" s="51">
        <f>'OC A CONTRATAR US$'!D259*'OC A CONTRATAR'!$E259</f>
        <v>0</v>
      </c>
      <c r="E259" s="119">
        <f>IF($E$2=0,Encargos!C264,$E$2)</f>
        <v>6.1923000000000004</v>
      </c>
      <c r="F259" s="1">
        <f t="shared" si="34"/>
        <v>52382</v>
      </c>
      <c r="G259" s="51">
        <f>'OC A CONTRATAR US$'!G259*'OC A CONTRATAR'!$J259</f>
        <v>0</v>
      </c>
      <c r="H259" s="51">
        <f>'OC A CONTRATAR US$'!H259*'OC A CONTRATAR'!$J259</f>
        <v>0</v>
      </c>
      <c r="I259" s="51">
        <f>'OC A CONTRATAR US$'!I259*'OC A CONTRATAR'!$J259</f>
        <v>0</v>
      </c>
      <c r="J259" s="119">
        <f>IF($J$2=0,Encargos!C264,$J$2)</f>
        <v>4.8413000000000004</v>
      </c>
      <c r="K259" s="1">
        <f t="shared" si="35"/>
        <v>52382</v>
      </c>
      <c r="L259" s="51">
        <f>'OC A CONTRATAR US$'!L259*'OC A CONTRATAR'!$O259</f>
        <v>0</v>
      </c>
      <c r="M259" s="51">
        <f>'OC A CONTRATAR US$'!M259*'OC A CONTRATAR'!$O259</f>
        <v>0</v>
      </c>
      <c r="N259" s="51">
        <f>'OC A CONTRATAR US$'!N259*'OC A CONTRATAR'!$O259</f>
        <v>0</v>
      </c>
      <c r="O259" s="119">
        <f>IF($O$2=0,Encargos!C264,$O$2)</f>
        <v>4.8413000000000004</v>
      </c>
      <c r="P259" s="1">
        <f t="shared" si="36"/>
        <v>52382</v>
      </c>
      <c r="Q259" s="51"/>
      <c r="R259" s="51"/>
      <c r="S259" s="51"/>
      <c r="T259" s="119">
        <f>IF($T$2=0,Encargos!M264,$T$2)</f>
        <v>0</v>
      </c>
      <c r="V259" s="1">
        <f t="shared" si="37"/>
        <v>52382</v>
      </c>
      <c r="W259" s="51">
        <v>0</v>
      </c>
      <c r="X259" s="51">
        <v>0</v>
      </c>
      <c r="Y259" s="51">
        <f t="shared" si="29"/>
        <v>0</v>
      </c>
      <c r="Z259" s="119"/>
      <c r="AB259" s="72">
        <f t="shared" si="38"/>
        <v>52382</v>
      </c>
      <c r="AC259" s="21">
        <f t="shared" ref="AC259:AC322" si="39">SUMIF($A$2:$Z$2,AC$2,$A258:$Z259)</f>
        <v>0</v>
      </c>
      <c r="AD259" s="21">
        <f t="shared" si="32"/>
        <v>0</v>
      </c>
      <c r="AE259" s="21">
        <f t="shared" si="32"/>
        <v>0</v>
      </c>
    </row>
    <row r="260" spans="1:31">
      <c r="A260" s="1">
        <f t="shared" si="33"/>
        <v>52412</v>
      </c>
      <c r="B260" s="51">
        <f>'OC A CONTRATAR US$'!B260*'OC A CONTRATAR'!$E260</f>
        <v>18576900</v>
      </c>
      <c r="C260" s="51">
        <f>'OC A CONTRATAR US$'!C260*'OC A CONTRATAR'!$E260</f>
        <v>5001619.7867999999</v>
      </c>
      <c r="D260" s="51">
        <f>'OC A CONTRATAR US$'!D260*'OC A CONTRATAR'!$E260</f>
        <v>23578519.786800001</v>
      </c>
      <c r="E260" s="119">
        <f>IF($E$2=0,Encargos!C265,$E$2)</f>
        <v>6.1923000000000004</v>
      </c>
      <c r="F260" s="1">
        <f t="shared" si="34"/>
        <v>52412</v>
      </c>
      <c r="G260" s="51">
        <f>'OC A CONTRATAR US$'!G260*'OC A CONTRATAR'!$J260</f>
        <v>5240075.4375927923</v>
      </c>
      <c r="H260" s="51">
        <f>'OC A CONTRATAR US$'!H260*'OC A CONTRATAR'!$J260</f>
        <v>1998677.1424044666</v>
      </c>
      <c r="I260" s="51">
        <f>'OC A CONTRATAR US$'!I260*'OC A CONTRATAR'!$J260</f>
        <v>7238752.5799972592</v>
      </c>
      <c r="J260" s="119">
        <f>IF($J$2=0,Encargos!C265,$J$2)</f>
        <v>4.8413000000000004</v>
      </c>
      <c r="K260" s="1">
        <f t="shared" si="35"/>
        <v>52412</v>
      </c>
      <c r="L260" s="51">
        <f>'OC A CONTRATAR US$'!L260*'OC A CONTRATAR'!$O260</f>
        <v>27204607.101715628</v>
      </c>
      <c r="M260" s="51">
        <f>'OC A CONTRATAR US$'!M260*'OC A CONTRATAR'!$O260</f>
        <v>22865644.56483677</v>
      </c>
      <c r="N260" s="51">
        <f>'OC A CONTRATAR US$'!N260*'OC A CONTRATAR'!$O260</f>
        <v>50070251.666552402</v>
      </c>
      <c r="O260" s="119">
        <f>IF($O$2=0,Encargos!C265,$O$2)</f>
        <v>4.8413000000000004</v>
      </c>
      <c r="P260" s="1">
        <f t="shared" si="36"/>
        <v>52412</v>
      </c>
      <c r="Q260" s="51"/>
      <c r="R260" s="51"/>
      <c r="S260" s="51"/>
      <c r="T260" s="119">
        <f>IF($T$2=0,Encargos!M265,$T$2)</f>
        <v>0</v>
      </c>
      <c r="V260" s="1">
        <f t="shared" si="37"/>
        <v>52412</v>
      </c>
      <c r="W260" s="51">
        <v>0</v>
      </c>
      <c r="X260" s="51">
        <v>0</v>
      </c>
      <c r="Y260" s="51">
        <f t="shared" ref="Y260:Y323" si="40">W260+X260</f>
        <v>0</v>
      </c>
      <c r="Z260" s="119"/>
      <c r="AB260" s="72">
        <f t="shared" si="38"/>
        <v>52412</v>
      </c>
      <c r="AC260" s="21">
        <f t="shared" si="39"/>
        <v>0</v>
      </c>
      <c r="AD260" s="21">
        <f t="shared" si="32"/>
        <v>29865941.494041238</v>
      </c>
      <c r="AE260" s="21">
        <f t="shared" si="32"/>
        <v>80887524.033349663</v>
      </c>
    </row>
    <row r="261" spans="1:31">
      <c r="A261" s="1">
        <f t="shared" si="33"/>
        <v>52443</v>
      </c>
      <c r="B261" s="51">
        <f>'OC A CONTRATAR US$'!B261*'OC A CONTRATAR'!$E261</f>
        <v>0</v>
      </c>
      <c r="C261" s="51">
        <f>'OC A CONTRATAR US$'!C261*'OC A CONTRATAR'!$E261</f>
        <v>0</v>
      </c>
      <c r="D261" s="51">
        <f>'OC A CONTRATAR US$'!D261*'OC A CONTRATAR'!$E261</f>
        <v>0</v>
      </c>
      <c r="E261" s="119">
        <f>IF($E$2=0,Encargos!C266,$E$2)</f>
        <v>6.1923000000000004</v>
      </c>
      <c r="F261" s="1">
        <f t="shared" si="34"/>
        <v>52443</v>
      </c>
      <c r="G261" s="51">
        <f>'OC A CONTRATAR US$'!G261*'OC A CONTRATAR'!$J261</f>
        <v>0</v>
      </c>
      <c r="H261" s="51">
        <f>'OC A CONTRATAR US$'!H261*'OC A CONTRATAR'!$J261</f>
        <v>0</v>
      </c>
      <c r="I261" s="51">
        <f>'OC A CONTRATAR US$'!I261*'OC A CONTRATAR'!$J261</f>
        <v>0</v>
      </c>
      <c r="J261" s="119">
        <f>IF($J$2=0,Encargos!C266,$J$2)</f>
        <v>4.8413000000000004</v>
      </c>
      <c r="K261" s="1">
        <f t="shared" si="35"/>
        <v>52443</v>
      </c>
      <c r="L261" s="51">
        <f>'OC A CONTRATAR US$'!L261*'OC A CONTRATAR'!$O261</f>
        <v>0</v>
      </c>
      <c r="M261" s="51">
        <f>'OC A CONTRATAR US$'!M261*'OC A CONTRATAR'!$O261</f>
        <v>0</v>
      </c>
      <c r="N261" s="51">
        <f>'OC A CONTRATAR US$'!N261*'OC A CONTRATAR'!$O261</f>
        <v>0</v>
      </c>
      <c r="O261" s="119">
        <f>IF($O$2=0,Encargos!C266,$O$2)</f>
        <v>4.8413000000000004</v>
      </c>
      <c r="P261" s="1">
        <f t="shared" si="36"/>
        <v>52443</v>
      </c>
      <c r="Q261" s="51"/>
      <c r="R261" s="51"/>
      <c r="S261" s="51"/>
      <c r="T261" s="119">
        <f>IF($T$2=0,Encargos!M266,$T$2)</f>
        <v>0</v>
      </c>
      <c r="V261" s="1">
        <f t="shared" si="37"/>
        <v>52443</v>
      </c>
      <c r="W261" s="51">
        <v>0</v>
      </c>
      <c r="X261" s="51">
        <v>0</v>
      </c>
      <c r="Y261" s="51">
        <f t="shared" si="40"/>
        <v>0</v>
      </c>
      <c r="Z261" s="119"/>
      <c r="AB261" s="72">
        <f t="shared" si="38"/>
        <v>52443</v>
      </c>
      <c r="AC261" s="21">
        <f t="shared" si="39"/>
        <v>51021582.539308421</v>
      </c>
      <c r="AD261" s="21">
        <f t="shared" si="32"/>
        <v>0</v>
      </c>
      <c r="AE261" s="21">
        <f t="shared" si="32"/>
        <v>0</v>
      </c>
    </row>
    <row r="262" spans="1:31">
      <c r="A262" s="1">
        <f t="shared" si="33"/>
        <v>52474</v>
      </c>
      <c r="B262" s="51">
        <f>'OC A CONTRATAR US$'!B262*'OC A CONTRATAR'!$E262</f>
        <v>0</v>
      </c>
      <c r="C262" s="51">
        <f>'OC A CONTRATAR US$'!C262*'OC A CONTRATAR'!$E262</f>
        <v>0</v>
      </c>
      <c r="D262" s="51">
        <f>'OC A CONTRATAR US$'!D262*'OC A CONTRATAR'!$E262</f>
        <v>0</v>
      </c>
      <c r="E262" s="119">
        <f>IF($E$2=0,Encargos!C267,$E$2)</f>
        <v>6.1923000000000004</v>
      </c>
      <c r="F262" s="1">
        <f t="shared" si="34"/>
        <v>52474</v>
      </c>
      <c r="G262" s="51">
        <f>'OC A CONTRATAR US$'!G262*'OC A CONTRATAR'!$J262</f>
        <v>0</v>
      </c>
      <c r="H262" s="51">
        <f>'OC A CONTRATAR US$'!H262*'OC A CONTRATAR'!$J262</f>
        <v>0</v>
      </c>
      <c r="I262" s="51">
        <f>'OC A CONTRATAR US$'!I262*'OC A CONTRATAR'!$J262</f>
        <v>0</v>
      </c>
      <c r="J262" s="119">
        <f>IF($J$2=0,Encargos!C267,$J$2)</f>
        <v>4.8413000000000004</v>
      </c>
      <c r="K262" s="1">
        <f t="shared" si="35"/>
        <v>52474</v>
      </c>
      <c r="L262" s="51">
        <f>'OC A CONTRATAR US$'!L262*'OC A CONTRATAR'!$O262</f>
        <v>0</v>
      </c>
      <c r="M262" s="51">
        <f>'OC A CONTRATAR US$'!M262*'OC A CONTRATAR'!$O262</f>
        <v>0</v>
      </c>
      <c r="N262" s="51">
        <f>'OC A CONTRATAR US$'!N262*'OC A CONTRATAR'!$O262</f>
        <v>0</v>
      </c>
      <c r="O262" s="119">
        <f>IF($O$2=0,Encargos!C267,$O$2)</f>
        <v>4.8413000000000004</v>
      </c>
      <c r="P262" s="1">
        <f t="shared" si="36"/>
        <v>52474</v>
      </c>
      <c r="Q262" s="51"/>
      <c r="R262" s="51"/>
      <c r="S262" s="51"/>
      <c r="T262" s="119">
        <f>IF($T$2=0,Encargos!M267,$T$2)</f>
        <v>0</v>
      </c>
      <c r="V262" s="1">
        <f t="shared" si="37"/>
        <v>52474</v>
      </c>
      <c r="W262" s="51">
        <v>0</v>
      </c>
      <c r="X262" s="51">
        <v>0</v>
      </c>
      <c r="Y262" s="51">
        <f t="shared" si="40"/>
        <v>0</v>
      </c>
      <c r="Z262" s="119"/>
      <c r="AB262" s="72">
        <f t="shared" si="38"/>
        <v>52474</v>
      </c>
      <c r="AC262" s="21">
        <f t="shared" si="39"/>
        <v>0</v>
      </c>
      <c r="AD262" s="21">
        <f t="shared" si="32"/>
        <v>0</v>
      </c>
      <c r="AE262" s="21">
        <f t="shared" si="32"/>
        <v>0</v>
      </c>
    </row>
    <row r="263" spans="1:31">
      <c r="A263" s="1">
        <f t="shared" si="33"/>
        <v>52504</v>
      </c>
      <c r="B263" s="51">
        <f>'OC A CONTRATAR US$'!B263*'OC A CONTRATAR'!$E263</f>
        <v>0</v>
      </c>
      <c r="C263" s="51">
        <f>'OC A CONTRATAR US$'!C263*'OC A CONTRATAR'!$E263</f>
        <v>0</v>
      </c>
      <c r="D263" s="51">
        <f>'OC A CONTRATAR US$'!D263*'OC A CONTRATAR'!$E263</f>
        <v>0</v>
      </c>
      <c r="E263" s="119">
        <f>IF($E$2=0,Encargos!C268,$E$2)</f>
        <v>6.1923000000000004</v>
      </c>
      <c r="F263" s="1">
        <f t="shared" si="34"/>
        <v>52504</v>
      </c>
      <c r="G263" s="51">
        <f>'OC A CONTRATAR US$'!G263*'OC A CONTRATAR'!$J263</f>
        <v>0</v>
      </c>
      <c r="H263" s="51">
        <f>'OC A CONTRATAR US$'!H263*'OC A CONTRATAR'!$J263</f>
        <v>0</v>
      </c>
      <c r="I263" s="51">
        <f>'OC A CONTRATAR US$'!I263*'OC A CONTRATAR'!$J263</f>
        <v>0</v>
      </c>
      <c r="J263" s="119">
        <f>IF($J$2=0,Encargos!C268,$J$2)</f>
        <v>4.8413000000000004</v>
      </c>
      <c r="K263" s="1">
        <f t="shared" si="35"/>
        <v>52504</v>
      </c>
      <c r="L263" s="51">
        <f>'OC A CONTRATAR US$'!L263*'OC A CONTRATAR'!$O263</f>
        <v>0</v>
      </c>
      <c r="M263" s="51">
        <f>'OC A CONTRATAR US$'!M263*'OC A CONTRATAR'!$O263</f>
        <v>0</v>
      </c>
      <c r="N263" s="51">
        <f>'OC A CONTRATAR US$'!N263*'OC A CONTRATAR'!$O263</f>
        <v>0</v>
      </c>
      <c r="O263" s="119">
        <f>IF($O$2=0,Encargos!C268,$O$2)</f>
        <v>4.8413000000000004</v>
      </c>
      <c r="P263" s="1">
        <f t="shared" si="36"/>
        <v>52504</v>
      </c>
      <c r="Q263" s="51"/>
      <c r="R263" s="51"/>
      <c r="S263" s="51"/>
      <c r="T263" s="119">
        <f>IF($T$2=0,Encargos!M268,$T$2)</f>
        <v>0</v>
      </c>
      <c r="V263" s="1">
        <f t="shared" si="37"/>
        <v>52504</v>
      </c>
      <c r="W263" s="51">
        <v>0</v>
      </c>
      <c r="X263" s="51">
        <v>0</v>
      </c>
      <c r="Y263" s="51">
        <f t="shared" si="40"/>
        <v>0</v>
      </c>
      <c r="Z263" s="119"/>
      <c r="AB263" s="72">
        <f t="shared" si="38"/>
        <v>52504</v>
      </c>
      <c r="AC263" s="21">
        <f t="shared" si="39"/>
        <v>0</v>
      </c>
      <c r="AD263" s="21">
        <f t="shared" ref="AD263:AE282" si="41">SUMIF($A$2:$Z$2,AD$2,$A263:$Z263)</f>
        <v>0</v>
      </c>
      <c r="AE263" s="21">
        <f t="shared" si="41"/>
        <v>0</v>
      </c>
    </row>
    <row r="264" spans="1:31">
      <c r="A264" s="1">
        <f t="shared" si="33"/>
        <v>52535</v>
      </c>
      <c r="B264" s="51">
        <f>'OC A CONTRATAR US$'!B264*'OC A CONTRATAR'!$E264</f>
        <v>0</v>
      </c>
      <c r="C264" s="51">
        <f>'OC A CONTRATAR US$'!C264*'OC A CONTRATAR'!$E264</f>
        <v>0</v>
      </c>
      <c r="D264" s="51">
        <f>'OC A CONTRATAR US$'!D264*'OC A CONTRATAR'!$E264</f>
        <v>0</v>
      </c>
      <c r="E264" s="119">
        <f>IF($E$2=0,Encargos!C269,$E$2)</f>
        <v>6.1923000000000004</v>
      </c>
      <c r="F264" s="1">
        <f t="shared" si="34"/>
        <v>52535</v>
      </c>
      <c r="G264" s="51">
        <f>'OC A CONTRATAR US$'!G264*'OC A CONTRATAR'!$J264</f>
        <v>0</v>
      </c>
      <c r="H264" s="51">
        <f>'OC A CONTRATAR US$'!H264*'OC A CONTRATAR'!$J264</f>
        <v>0</v>
      </c>
      <c r="I264" s="51">
        <f>'OC A CONTRATAR US$'!I264*'OC A CONTRATAR'!$J264</f>
        <v>0</v>
      </c>
      <c r="J264" s="119">
        <f>IF($J$2=0,Encargos!C269,$J$2)</f>
        <v>4.8413000000000004</v>
      </c>
      <c r="K264" s="1">
        <f t="shared" si="35"/>
        <v>52535</v>
      </c>
      <c r="L264" s="51">
        <f>'OC A CONTRATAR US$'!L264*'OC A CONTRATAR'!$O264</f>
        <v>0</v>
      </c>
      <c r="M264" s="51">
        <f>'OC A CONTRATAR US$'!M264*'OC A CONTRATAR'!$O264</f>
        <v>0</v>
      </c>
      <c r="N264" s="51">
        <f>'OC A CONTRATAR US$'!N264*'OC A CONTRATAR'!$O264</f>
        <v>0</v>
      </c>
      <c r="O264" s="119">
        <f>IF($O$2=0,Encargos!C269,$O$2)</f>
        <v>4.8413000000000004</v>
      </c>
      <c r="P264" s="1">
        <f t="shared" si="36"/>
        <v>52535</v>
      </c>
      <c r="Q264" s="51"/>
      <c r="R264" s="51"/>
      <c r="S264" s="51"/>
      <c r="T264" s="119">
        <f>IF($T$2=0,Encargos!M269,$T$2)</f>
        <v>0</v>
      </c>
      <c r="V264" s="1">
        <f t="shared" si="37"/>
        <v>52535</v>
      </c>
      <c r="W264" s="51">
        <v>0</v>
      </c>
      <c r="X264" s="51">
        <v>0</v>
      </c>
      <c r="Y264" s="51">
        <f t="shared" si="40"/>
        <v>0</v>
      </c>
      <c r="Z264" s="119"/>
      <c r="AB264" s="72">
        <f t="shared" si="38"/>
        <v>52535</v>
      </c>
      <c r="AC264" s="21">
        <f t="shared" si="39"/>
        <v>0</v>
      </c>
      <c r="AD264" s="21">
        <f t="shared" si="41"/>
        <v>0</v>
      </c>
      <c r="AE264" s="21">
        <f t="shared" si="41"/>
        <v>0</v>
      </c>
    </row>
    <row r="265" spans="1:31">
      <c r="A265" s="1">
        <f t="shared" si="33"/>
        <v>52565</v>
      </c>
      <c r="B265" s="51">
        <f>'OC A CONTRATAR US$'!B265*'OC A CONTRATAR'!$E265</f>
        <v>0</v>
      </c>
      <c r="C265" s="51">
        <f>'OC A CONTRATAR US$'!C265*'OC A CONTRATAR'!$E265</f>
        <v>0</v>
      </c>
      <c r="D265" s="51">
        <f>'OC A CONTRATAR US$'!D265*'OC A CONTRATAR'!$E265</f>
        <v>0</v>
      </c>
      <c r="E265" s="119">
        <f>IF($E$2=0,Encargos!C270,$E$2)</f>
        <v>6.1923000000000004</v>
      </c>
      <c r="F265" s="1">
        <f t="shared" si="34"/>
        <v>52565</v>
      </c>
      <c r="G265" s="51">
        <f>'OC A CONTRATAR US$'!G265*'OC A CONTRATAR'!$J265</f>
        <v>0</v>
      </c>
      <c r="H265" s="51">
        <f>'OC A CONTRATAR US$'!H265*'OC A CONTRATAR'!$J265</f>
        <v>0</v>
      </c>
      <c r="I265" s="51">
        <f>'OC A CONTRATAR US$'!I265*'OC A CONTRATAR'!$J265</f>
        <v>0</v>
      </c>
      <c r="J265" s="119">
        <f>IF($J$2=0,Encargos!C270,$J$2)</f>
        <v>4.8413000000000004</v>
      </c>
      <c r="K265" s="1">
        <f t="shared" si="35"/>
        <v>52565</v>
      </c>
      <c r="L265" s="51">
        <f>'OC A CONTRATAR US$'!L265*'OC A CONTRATAR'!$O265</f>
        <v>0</v>
      </c>
      <c r="M265" s="51">
        <f>'OC A CONTRATAR US$'!M265*'OC A CONTRATAR'!$O265</f>
        <v>0</v>
      </c>
      <c r="N265" s="51">
        <f>'OC A CONTRATAR US$'!N265*'OC A CONTRATAR'!$O265</f>
        <v>0</v>
      </c>
      <c r="O265" s="119">
        <f>IF($O$2=0,Encargos!C270,$O$2)</f>
        <v>4.8413000000000004</v>
      </c>
      <c r="P265" s="1">
        <f t="shared" si="36"/>
        <v>52565</v>
      </c>
      <c r="Q265" s="51"/>
      <c r="R265" s="51"/>
      <c r="S265" s="51"/>
      <c r="T265" s="119">
        <f>IF($T$2=0,Encargos!M270,$T$2)</f>
        <v>0</v>
      </c>
      <c r="V265" s="1">
        <f t="shared" si="37"/>
        <v>52565</v>
      </c>
      <c r="W265" s="51">
        <v>0</v>
      </c>
      <c r="X265" s="51">
        <v>0</v>
      </c>
      <c r="Y265" s="51">
        <f t="shared" si="40"/>
        <v>0</v>
      </c>
      <c r="Z265" s="119"/>
      <c r="AB265" s="72">
        <f t="shared" si="38"/>
        <v>52565</v>
      </c>
      <c r="AC265" s="21">
        <f t="shared" si="39"/>
        <v>0</v>
      </c>
      <c r="AD265" s="21">
        <f t="shared" si="41"/>
        <v>0</v>
      </c>
      <c r="AE265" s="21">
        <f t="shared" si="41"/>
        <v>0</v>
      </c>
    </row>
    <row r="266" spans="1:31">
      <c r="A266" s="1">
        <f t="shared" si="33"/>
        <v>52596</v>
      </c>
      <c r="B266" s="51">
        <f>'OC A CONTRATAR US$'!B266*'OC A CONTRATAR'!$E266</f>
        <v>18576900</v>
      </c>
      <c r="C266" s="51">
        <f>'OC A CONTRATAR US$'!C266*'OC A CONTRATAR'!$E266</f>
        <v>4610009.4463499999</v>
      </c>
      <c r="D266" s="51">
        <f>'OC A CONTRATAR US$'!D266*'OC A CONTRATAR'!$E266</f>
        <v>23186909.446350001</v>
      </c>
      <c r="E266" s="119">
        <f>IF($E$2=0,Encargos!C271,$E$2)</f>
        <v>6.1923000000000004</v>
      </c>
      <c r="F266" s="1">
        <f t="shared" si="34"/>
        <v>52596</v>
      </c>
      <c r="G266" s="51">
        <f>'OC A CONTRATAR US$'!G266*'OC A CONTRATAR'!$J266</f>
        <v>5240075.4375927923</v>
      </c>
      <c r="H266" s="51">
        <f>'OC A CONTRATAR US$'!H266*'OC A CONTRATAR'!$J266</f>
        <v>1891443.6564189801</v>
      </c>
      <c r="I266" s="51">
        <f>'OC A CONTRATAR US$'!I266*'OC A CONTRATAR'!$J266</f>
        <v>7131519.0940117724</v>
      </c>
      <c r="J266" s="119">
        <f>IF($J$2=0,Encargos!C271,$J$2)</f>
        <v>4.8413000000000004</v>
      </c>
      <c r="K266" s="1">
        <f t="shared" si="35"/>
        <v>52596</v>
      </c>
      <c r="L266" s="51">
        <f>'OC A CONTRATAR US$'!L266*'OC A CONTRATAR'!$O266</f>
        <v>27204607.101715628</v>
      </c>
      <c r="M266" s="51">
        <f>'OC A CONTRATAR US$'!M266*'OC A CONTRATAR'!$O266</f>
        <v>22294574.520760279</v>
      </c>
      <c r="N266" s="51">
        <f>'OC A CONTRATAR US$'!N266*'OC A CONTRATAR'!$O266</f>
        <v>49499181.622475907</v>
      </c>
      <c r="O266" s="119">
        <f>IF($O$2=0,Encargos!C271,$O$2)</f>
        <v>4.8413000000000004</v>
      </c>
      <c r="P266" s="1">
        <f t="shared" si="36"/>
        <v>52596</v>
      </c>
      <c r="Q266" s="51"/>
      <c r="R266" s="51"/>
      <c r="S266" s="51"/>
      <c r="T266" s="119">
        <f>IF($T$2=0,Encargos!M271,$T$2)</f>
        <v>0</v>
      </c>
      <c r="V266" s="1">
        <f t="shared" si="37"/>
        <v>52596</v>
      </c>
      <c r="W266" s="51">
        <v>0</v>
      </c>
      <c r="X266" s="51">
        <v>0</v>
      </c>
      <c r="Y266" s="51">
        <f t="shared" si="40"/>
        <v>0</v>
      </c>
      <c r="Z266" s="119"/>
      <c r="AB266" s="72">
        <f t="shared" si="38"/>
        <v>52596</v>
      </c>
      <c r="AC266" s="21">
        <f t="shared" si="39"/>
        <v>0</v>
      </c>
      <c r="AD266" s="21">
        <f t="shared" si="41"/>
        <v>28796027.623529259</v>
      </c>
      <c r="AE266" s="21">
        <f t="shared" si="41"/>
        <v>79817610.162837684</v>
      </c>
    </row>
    <row r="267" spans="1:31">
      <c r="A267" s="1">
        <f t="shared" si="33"/>
        <v>52627</v>
      </c>
      <c r="B267" s="51">
        <f>'OC A CONTRATAR US$'!B267*'OC A CONTRATAR'!$E267</f>
        <v>0</v>
      </c>
      <c r="C267" s="51">
        <f>'OC A CONTRATAR US$'!C267*'OC A CONTRATAR'!$E267</f>
        <v>0</v>
      </c>
      <c r="D267" s="51">
        <f>'OC A CONTRATAR US$'!D267*'OC A CONTRATAR'!$E267</f>
        <v>0</v>
      </c>
      <c r="E267" s="119">
        <f>IF($E$2=0,Encargos!C272,$E$2)</f>
        <v>6.1923000000000004</v>
      </c>
      <c r="F267" s="1">
        <f t="shared" si="34"/>
        <v>52627</v>
      </c>
      <c r="G267" s="51">
        <f>'OC A CONTRATAR US$'!G267*'OC A CONTRATAR'!$J267</f>
        <v>0</v>
      </c>
      <c r="H267" s="51">
        <f>'OC A CONTRATAR US$'!H267*'OC A CONTRATAR'!$J267</f>
        <v>0</v>
      </c>
      <c r="I267" s="51">
        <f>'OC A CONTRATAR US$'!I267*'OC A CONTRATAR'!$J267</f>
        <v>0</v>
      </c>
      <c r="J267" s="119">
        <f>IF($J$2=0,Encargos!C272,$J$2)</f>
        <v>4.8413000000000004</v>
      </c>
      <c r="K267" s="1">
        <f t="shared" si="35"/>
        <v>52627</v>
      </c>
      <c r="L267" s="51">
        <f>'OC A CONTRATAR US$'!L267*'OC A CONTRATAR'!$O267</f>
        <v>0</v>
      </c>
      <c r="M267" s="51">
        <f>'OC A CONTRATAR US$'!M267*'OC A CONTRATAR'!$O267</f>
        <v>0</v>
      </c>
      <c r="N267" s="51">
        <f>'OC A CONTRATAR US$'!N267*'OC A CONTRATAR'!$O267</f>
        <v>0</v>
      </c>
      <c r="O267" s="119">
        <f>IF($O$2=0,Encargos!C272,$O$2)</f>
        <v>4.8413000000000004</v>
      </c>
      <c r="P267" s="1">
        <f t="shared" si="36"/>
        <v>52627</v>
      </c>
      <c r="Q267" s="51"/>
      <c r="R267" s="51"/>
      <c r="S267" s="51"/>
      <c r="T267" s="119">
        <f>IF($T$2=0,Encargos!M272,$T$2)</f>
        <v>0</v>
      </c>
      <c r="V267" s="1">
        <f t="shared" si="37"/>
        <v>52627</v>
      </c>
      <c r="W267" s="51">
        <v>0</v>
      </c>
      <c r="X267" s="51">
        <v>0</v>
      </c>
      <c r="Y267" s="51">
        <f t="shared" si="40"/>
        <v>0</v>
      </c>
      <c r="Z267" s="119"/>
      <c r="AB267" s="72">
        <f t="shared" si="38"/>
        <v>52627</v>
      </c>
      <c r="AC267" s="21">
        <f t="shared" si="39"/>
        <v>51021582.539308421</v>
      </c>
      <c r="AD267" s="21">
        <f t="shared" si="41"/>
        <v>0</v>
      </c>
      <c r="AE267" s="21">
        <f t="shared" si="41"/>
        <v>0</v>
      </c>
    </row>
    <row r="268" spans="1:31">
      <c r="A268" s="1">
        <f t="shared" si="33"/>
        <v>52656</v>
      </c>
      <c r="B268" s="51">
        <f>'OC A CONTRATAR US$'!B268*'OC A CONTRATAR'!$E268</f>
        <v>0</v>
      </c>
      <c r="C268" s="51">
        <f>'OC A CONTRATAR US$'!C268*'OC A CONTRATAR'!$E268</f>
        <v>0</v>
      </c>
      <c r="D268" s="51">
        <f>'OC A CONTRATAR US$'!D268*'OC A CONTRATAR'!$E268</f>
        <v>0</v>
      </c>
      <c r="E268" s="119">
        <f>IF($E$2=0,Encargos!C273,$E$2)</f>
        <v>6.1923000000000004</v>
      </c>
      <c r="F268" s="1">
        <f t="shared" si="34"/>
        <v>52656</v>
      </c>
      <c r="G268" s="51">
        <f>'OC A CONTRATAR US$'!G268*'OC A CONTRATAR'!$J268</f>
        <v>0</v>
      </c>
      <c r="H268" s="51">
        <f>'OC A CONTRATAR US$'!H268*'OC A CONTRATAR'!$J268</f>
        <v>0</v>
      </c>
      <c r="I268" s="51">
        <f>'OC A CONTRATAR US$'!I268*'OC A CONTRATAR'!$J268</f>
        <v>0</v>
      </c>
      <c r="J268" s="119">
        <f>IF($J$2=0,Encargos!C273,$J$2)</f>
        <v>4.8413000000000004</v>
      </c>
      <c r="K268" s="1">
        <f t="shared" si="35"/>
        <v>52656</v>
      </c>
      <c r="L268" s="51">
        <f>'OC A CONTRATAR US$'!L268*'OC A CONTRATAR'!$O268</f>
        <v>0</v>
      </c>
      <c r="M268" s="51">
        <f>'OC A CONTRATAR US$'!M268*'OC A CONTRATAR'!$O268</f>
        <v>0</v>
      </c>
      <c r="N268" s="51">
        <f>'OC A CONTRATAR US$'!N268*'OC A CONTRATAR'!$O268</f>
        <v>0</v>
      </c>
      <c r="O268" s="119">
        <f>IF($O$2=0,Encargos!C273,$O$2)</f>
        <v>4.8413000000000004</v>
      </c>
      <c r="P268" s="1">
        <f t="shared" si="36"/>
        <v>52656</v>
      </c>
      <c r="Q268" s="51"/>
      <c r="R268" s="51"/>
      <c r="S268" s="51"/>
      <c r="T268" s="119">
        <f>IF($T$2=0,Encargos!M273,$T$2)</f>
        <v>0</v>
      </c>
      <c r="V268" s="1">
        <f t="shared" si="37"/>
        <v>52656</v>
      </c>
      <c r="W268" s="51">
        <v>0</v>
      </c>
      <c r="X268" s="51">
        <v>0</v>
      </c>
      <c r="Y268" s="51">
        <f t="shared" si="40"/>
        <v>0</v>
      </c>
      <c r="Z268" s="119"/>
      <c r="AB268" s="72">
        <f t="shared" si="38"/>
        <v>52656</v>
      </c>
      <c r="AC268" s="21">
        <f t="shared" si="39"/>
        <v>0</v>
      </c>
      <c r="AD268" s="21">
        <f t="shared" si="41"/>
        <v>0</v>
      </c>
      <c r="AE268" s="21">
        <f t="shared" si="41"/>
        <v>0</v>
      </c>
    </row>
    <row r="269" spans="1:31">
      <c r="A269" s="1">
        <f t="shared" si="33"/>
        <v>52687</v>
      </c>
      <c r="B269" s="51">
        <f>'OC A CONTRATAR US$'!B269*'OC A CONTRATAR'!$E269</f>
        <v>0</v>
      </c>
      <c r="C269" s="51">
        <f>'OC A CONTRATAR US$'!C269*'OC A CONTRATAR'!$E269</f>
        <v>0</v>
      </c>
      <c r="D269" s="51">
        <f>'OC A CONTRATAR US$'!D269*'OC A CONTRATAR'!$E269</f>
        <v>0</v>
      </c>
      <c r="E269" s="119">
        <f>IF($E$2=0,Encargos!C274,$E$2)</f>
        <v>6.1923000000000004</v>
      </c>
      <c r="F269" s="1">
        <f t="shared" si="34"/>
        <v>52687</v>
      </c>
      <c r="G269" s="51">
        <f>'OC A CONTRATAR US$'!G269*'OC A CONTRATAR'!$J269</f>
        <v>0</v>
      </c>
      <c r="H269" s="51">
        <f>'OC A CONTRATAR US$'!H269*'OC A CONTRATAR'!$J269</f>
        <v>0</v>
      </c>
      <c r="I269" s="51">
        <f>'OC A CONTRATAR US$'!I269*'OC A CONTRATAR'!$J269</f>
        <v>0</v>
      </c>
      <c r="J269" s="119">
        <f>IF($J$2=0,Encargos!C274,$J$2)</f>
        <v>4.8413000000000004</v>
      </c>
      <c r="K269" s="1">
        <f t="shared" si="35"/>
        <v>52687</v>
      </c>
      <c r="L269" s="51">
        <f>'OC A CONTRATAR US$'!L269*'OC A CONTRATAR'!$O269</f>
        <v>0</v>
      </c>
      <c r="M269" s="51">
        <f>'OC A CONTRATAR US$'!M269*'OC A CONTRATAR'!$O269</f>
        <v>0</v>
      </c>
      <c r="N269" s="51">
        <f>'OC A CONTRATAR US$'!N269*'OC A CONTRATAR'!$O269</f>
        <v>0</v>
      </c>
      <c r="O269" s="119">
        <f>IF($O$2=0,Encargos!C274,$O$2)</f>
        <v>4.8413000000000004</v>
      </c>
      <c r="P269" s="1">
        <f t="shared" si="36"/>
        <v>52687</v>
      </c>
      <c r="Q269" s="51"/>
      <c r="R269" s="51"/>
      <c r="S269" s="51"/>
      <c r="T269" s="119">
        <f>IF($T$2=0,Encargos!M274,$T$2)</f>
        <v>0</v>
      </c>
      <c r="V269" s="1">
        <f t="shared" si="37"/>
        <v>52687</v>
      </c>
      <c r="W269" s="51">
        <v>0</v>
      </c>
      <c r="X269" s="51">
        <v>0</v>
      </c>
      <c r="Y269" s="51">
        <f t="shared" si="40"/>
        <v>0</v>
      </c>
      <c r="Z269" s="119"/>
      <c r="AB269" s="72">
        <f t="shared" si="38"/>
        <v>52687</v>
      </c>
      <c r="AC269" s="21">
        <f t="shared" si="39"/>
        <v>0</v>
      </c>
      <c r="AD269" s="21">
        <f t="shared" si="41"/>
        <v>0</v>
      </c>
      <c r="AE269" s="21">
        <f t="shared" si="41"/>
        <v>0</v>
      </c>
    </row>
    <row r="270" spans="1:31">
      <c r="A270" s="1">
        <f t="shared" si="33"/>
        <v>52717</v>
      </c>
      <c r="B270" s="51">
        <f>'OC A CONTRATAR US$'!B270*'OC A CONTRATAR'!$E270</f>
        <v>0</v>
      </c>
      <c r="C270" s="51">
        <f>'OC A CONTRATAR US$'!C270*'OC A CONTRATAR'!$E270</f>
        <v>0</v>
      </c>
      <c r="D270" s="51">
        <f>'OC A CONTRATAR US$'!D270*'OC A CONTRATAR'!$E270</f>
        <v>0</v>
      </c>
      <c r="E270" s="119">
        <f>IF($E$2=0,Encargos!C275,$E$2)</f>
        <v>6.1923000000000004</v>
      </c>
      <c r="F270" s="1">
        <f t="shared" si="34"/>
        <v>52717</v>
      </c>
      <c r="G270" s="51">
        <f>'OC A CONTRATAR US$'!G270*'OC A CONTRATAR'!$J270</f>
        <v>0</v>
      </c>
      <c r="H270" s="51">
        <f>'OC A CONTRATAR US$'!H270*'OC A CONTRATAR'!$J270</f>
        <v>0</v>
      </c>
      <c r="I270" s="51">
        <f>'OC A CONTRATAR US$'!I270*'OC A CONTRATAR'!$J270</f>
        <v>0</v>
      </c>
      <c r="J270" s="119">
        <f>IF($J$2=0,Encargos!C275,$J$2)</f>
        <v>4.8413000000000004</v>
      </c>
      <c r="K270" s="1">
        <f t="shared" si="35"/>
        <v>52717</v>
      </c>
      <c r="L270" s="51">
        <f>'OC A CONTRATAR US$'!L270*'OC A CONTRATAR'!$O270</f>
        <v>0</v>
      </c>
      <c r="M270" s="51">
        <f>'OC A CONTRATAR US$'!M270*'OC A CONTRATAR'!$O270</f>
        <v>0</v>
      </c>
      <c r="N270" s="51">
        <f>'OC A CONTRATAR US$'!N270*'OC A CONTRATAR'!$O270</f>
        <v>0</v>
      </c>
      <c r="O270" s="119">
        <f>IF($O$2=0,Encargos!C275,$O$2)</f>
        <v>4.8413000000000004</v>
      </c>
      <c r="P270" s="1">
        <f t="shared" si="36"/>
        <v>52717</v>
      </c>
      <c r="Q270" s="51"/>
      <c r="R270" s="51"/>
      <c r="S270" s="51"/>
      <c r="T270" s="119">
        <f>IF($T$2=0,Encargos!M275,$T$2)</f>
        <v>0</v>
      </c>
      <c r="V270" s="1">
        <f t="shared" si="37"/>
        <v>52717</v>
      </c>
      <c r="W270" s="51">
        <v>0</v>
      </c>
      <c r="X270" s="51">
        <v>0</v>
      </c>
      <c r="Y270" s="51">
        <f t="shared" si="40"/>
        <v>0</v>
      </c>
      <c r="Z270" s="119"/>
      <c r="AB270" s="72">
        <f t="shared" si="38"/>
        <v>52717</v>
      </c>
      <c r="AC270" s="21">
        <f t="shared" si="39"/>
        <v>0</v>
      </c>
      <c r="AD270" s="21">
        <f t="shared" si="41"/>
        <v>0</v>
      </c>
      <c r="AE270" s="21">
        <f t="shared" si="41"/>
        <v>0</v>
      </c>
    </row>
    <row r="271" spans="1:31">
      <c r="A271" s="1">
        <f t="shared" si="33"/>
        <v>52748</v>
      </c>
      <c r="B271" s="51">
        <f>'OC A CONTRATAR US$'!B271*'OC A CONTRATAR'!$E271</f>
        <v>0</v>
      </c>
      <c r="C271" s="51">
        <f>'OC A CONTRATAR US$'!C271*'OC A CONTRATAR'!$E271</f>
        <v>0</v>
      </c>
      <c r="D271" s="51">
        <f>'OC A CONTRATAR US$'!D271*'OC A CONTRATAR'!$E271</f>
        <v>0</v>
      </c>
      <c r="E271" s="119">
        <f>IF($E$2=0,Encargos!C276,$E$2)</f>
        <v>6.1923000000000004</v>
      </c>
      <c r="F271" s="1">
        <f t="shared" si="34"/>
        <v>52748</v>
      </c>
      <c r="G271" s="51">
        <f>'OC A CONTRATAR US$'!G271*'OC A CONTRATAR'!$J271</f>
        <v>0</v>
      </c>
      <c r="H271" s="51">
        <f>'OC A CONTRATAR US$'!H271*'OC A CONTRATAR'!$J271</f>
        <v>0</v>
      </c>
      <c r="I271" s="51">
        <f>'OC A CONTRATAR US$'!I271*'OC A CONTRATAR'!$J271</f>
        <v>0</v>
      </c>
      <c r="J271" s="119">
        <f>IF($J$2=0,Encargos!C276,$J$2)</f>
        <v>4.8413000000000004</v>
      </c>
      <c r="K271" s="1">
        <f t="shared" si="35"/>
        <v>52748</v>
      </c>
      <c r="L271" s="51">
        <f>'OC A CONTRATAR US$'!L271*'OC A CONTRATAR'!$O271</f>
        <v>0</v>
      </c>
      <c r="M271" s="51">
        <f>'OC A CONTRATAR US$'!M271*'OC A CONTRATAR'!$O271</f>
        <v>0</v>
      </c>
      <c r="N271" s="51">
        <f>'OC A CONTRATAR US$'!N271*'OC A CONTRATAR'!$O271</f>
        <v>0</v>
      </c>
      <c r="O271" s="119">
        <f>IF($O$2=0,Encargos!C276,$O$2)</f>
        <v>4.8413000000000004</v>
      </c>
      <c r="P271" s="1">
        <f t="shared" si="36"/>
        <v>52748</v>
      </c>
      <c r="Q271" s="51"/>
      <c r="R271" s="51"/>
      <c r="S271" s="51"/>
      <c r="T271" s="119">
        <f>IF($T$2=0,Encargos!M276,$T$2)</f>
        <v>0</v>
      </c>
      <c r="V271" s="1">
        <f t="shared" si="37"/>
        <v>52748</v>
      </c>
      <c r="W271" s="51">
        <v>0</v>
      </c>
      <c r="X271" s="51">
        <v>0</v>
      </c>
      <c r="Y271" s="51">
        <f t="shared" si="40"/>
        <v>0</v>
      </c>
      <c r="Z271" s="119"/>
      <c r="AB271" s="72">
        <f t="shared" si="38"/>
        <v>52748</v>
      </c>
      <c r="AC271" s="21">
        <f t="shared" si="39"/>
        <v>0</v>
      </c>
      <c r="AD271" s="21">
        <f t="shared" si="41"/>
        <v>0</v>
      </c>
      <c r="AE271" s="21">
        <f t="shared" si="41"/>
        <v>0</v>
      </c>
    </row>
    <row r="272" spans="1:31">
      <c r="A272" s="1">
        <f t="shared" si="33"/>
        <v>52778</v>
      </c>
      <c r="B272" s="51">
        <f>'OC A CONTRATAR US$'!B272*'OC A CONTRATAR'!$E272</f>
        <v>18576900</v>
      </c>
      <c r="C272" s="51">
        <f>'OC A CONTRATAR US$'!C272*'OC A CONTRATAR'!$E272</f>
        <v>4190917.6785000004</v>
      </c>
      <c r="D272" s="51">
        <f>'OC A CONTRATAR US$'!D272*'OC A CONTRATAR'!$E272</f>
        <v>22767817.6785</v>
      </c>
      <c r="E272" s="119">
        <f>IF($E$2=0,Encargos!C277,$E$2)</f>
        <v>6.1923000000000004</v>
      </c>
      <c r="F272" s="1">
        <f t="shared" si="34"/>
        <v>52778</v>
      </c>
      <c r="G272" s="51">
        <f>'OC A CONTRATAR US$'!G272*'OC A CONTRATAR'!$J272</f>
        <v>5240075.4375927923</v>
      </c>
      <c r="H272" s="51">
        <f>'OC A CONTRATAR US$'!H272*'OC A CONTRATAR'!$J272</f>
        <v>1773228.4278927823</v>
      </c>
      <c r="I272" s="51">
        <f>'OC A CONTRATAR US$'!I272*'OC A CONTRATAR'!$J272</f>
        <v>7013303.8654855741</v>
      </c>
      <c r="J272" s="119">
        <f>IF($J$2=0,Encargos!C277,$J$2)</f>
        <v>4.8413000000000004</v>
      </c>
      <c r="K272" s="1">
        <f t="shared" si="35"/>
        <v>52778</v>
      </c>
      <c r="L272" s="51">
        <f>'OC A CONTRATAR US$'!L272*'OC A CONTRATAR'!$O272</f>
        <v>27204607.101715628</v>
      </c>
      <c r="M272" s="51">
        <f>'OC A CONTRATAR US$'!M272*'OC A CONTRATAR'!$O272</f>
        <v>21597869.06698652</v>
      </c>
      <c r="N272" s="51">
        <f>'OC A CONTRATAR US$'!N272*'OC A CONTRATAR'!$O272</f>
        <v>48802476.168702148</v>
      </c>
      <c r="O272" s="119">
        <f>IF($O$2=0,Encargos!C277,$O$2)</f>
        <v>4.8413000000000004</v>
      </c>
      <c r="P272" s="1">
        <f t="shared" si="36"/>
        <v>52778</v>
      </c>
      <c r="Q272" s="51"/>
      <c r="R272" s="51"/>
      <c r="S272" s="51"/>
      <c r="T272" s="119">
        <f>IF($T$2=0,Encargos!M277,$T$2)</f>
        <v>0</v>
      </c>
      <c r="V272" s="1">
        <f t="shared" si="37"/>
        <v>52778</v>
      </c>
      <c r="W272" s="51">
        <v>0</v>
      </c>
      <c r="X272" s="51">
        <v>0</v>
      </c>
      <c r="Y272" s="51">
        <f t="shared" si="40"/>
        <v>0</v>
      </c>
      <c r="Z272" s="119"/>
      <c r="AB272" s="72">
        <f t="shared" si="38"/>
        <v>52778</v>
      </c>
      <c r="AC272" s="21">
        <f t="shared" si="39"/>
        <v>0</v>
      </c>
      <c r="AD272" s="21">
        <f t="shared" si="41"/>
        <v>27562015.173379302</v>
      </c>
      <c r="AE272" s="21">
        <f t="shared" si="41"/>
        <v>78583597.712687731</v>
      </c>
    </row>
    <row r="273" spans="1:31">
      <c r="A273" s="1">
        <f t="shared" si="33"/>
        <v>52809</v>
      </c>
      <c r="B273" s="51">
        <f>'OC A CONTRATAR US$'!B273*'OC A CONTRATAR'!$E273</f>
        <v>0</v>
      </c>
      <c r="C273" s="51">
        <f>'OC A CONTRATAR US$'!C273*'OC A CONTRATAR'!$E273</f>
        <v>0</v>
      </c>
      <c r="D273" s="51">
        <f>'OC A CONTRATAR US$'!D273*'OC A CONTRATAR'!$E273</f>
        <v>0</v>
      </c>
      <c r="E273" s="119">
        <f>IF($E$2=0,Encargos!C278,$E$2)</f>
        <v>6.1923000000000004</v>
      </c>
      <c r="F273" s="1">
        <f t="shared" si="34"/>
        <v>52809</v>
      </c>
      <c r="G273" s="51">
        <f>'OC A CONTRATAR US$'!G273*'OC A CONTRATAR'!$J273</f>
        <v>0</v>
      </c>
      <c r="H273" s="51">
        <f>'OC A CONTRATAR US$'!H273*'OC A CONTRATAR'!$J273</f>
        <v>0</v>
      </c>
      <c r="I273" s="51">
        <f>'OC A CONTRATAR US$'!I273*'OC A CONTRATAR'!$J273</f>
        <v>0</v>
      </c>
      <c r="J273" s="119">
        <f>IF($J$2=0,Encargos!C278,$J$2)</f>
        <v>4.8413000000000004</v>
      </c>
      <c r="K273" s="1">
        <f t="shared" si="35"/>
        <v>52809</v>
      </c>
      <c r="L273" s="51">
        <f>'OC A CONTRATAR US$'!L273*'OC A CONTRATAR'!$O273</f>
        <v>0</v>
      </c>
      <c r="M273" s="51">
        <f>'OC A CONTRATAR US$'!M273*'OC A CONTRATAR'!$O273</f>
        <v>0</v>
      </c>
      <c r="N273" s="51">
        <f>'OC A CONTRATAR US$'!N273*'OC A CONTRATAR'!$O273</f>
        <v>0</v>
      </c>
      <c r="O273" s="119">
        <f>IF($O$2=0,Encargos!C278,$O$2)</f>
        <v>4.8413000000000004</v>
      </c>
      <c r="P273" s="1">
        <f t="shared" si="36"/>
        <v>52809</v>
      </c>
      <c r="Q273" s="51"/>
      <c r="R273" s="51"/>
      <c r="S273" s="51"/>
      <c r="T273" s="119">
        <f>IF($T$2=0,Encargos!M278,$T$2)</f>
        <v>0</v>
      </c>
      <c r="V273" s="1">
        <f t="shared" si="37"/>
        <v>52809</v>
      </c>
      <c r="W273" s="51">
        <v>0</v>
      </c>
      <c r="X273" s="51">
        <v>0</v>
      </c>
      <c r="Y273" s="51">
        <f t="shared" si="40"/>
        <v>0</v>
      </c>
      <c r="Z273" s="119"/>
      <c r="AB273" s="72">
        <f t="shared" si="38"/>
        <v>52809</v>
      </c>
      <c r="AC273" s="21">
        <f t="shared" si="39"/>
        <v>51021582.539308421</v>
      </c>
      <c r="AD273" s="21">
        <f t="shared" si="41"/>
        <v>0</v>
      </c>
      <c r="AE273" s="21">
        <f t="shared" si="41"/>
        <v>0</v>
      </c>
    </row>
    <row r="274" spans="1:31">
      <c r="A274" s="1">
        <f t="shared" si="33"/>
        <v>52840</v>
      </c>
      <c r="B274" s="51">
        <f>'OC A CONTRATAR US$'!B274*'OC A CONTRATAR'!$E274</f>
        <v>0</v>
      </c>
      <c r="C274" s="51">
        <f>'OC A CONTRATAR US$'!C274*'OC A CONTRATAR'!$E274</f>
        <v>0</v>
      </c>
      <c r="D274" s="51">
        <f>'OC A CONTRATAR US$'!D274*'OC A CONTRATAR'!$E274</f>
        <v>0</v>
      </c>
      <c r="E274" s="119">
        <f>IF($E$2=0,Encargos!C279,$E$2)</f>
        <v>6.1923000000000004</v>
      </c>
      <c r="F274" s="1">
        <f t="shared" si="34"/>
        <v>52840</v>
      </c>
      <c r="G274" s="51">
        <f>'OC A CONTRATAR US$'!G274*'OC A CONTRATAR'!$J274</f>
        <v>0</v>
      </c>
      <c r="H274" s="51">
        <f>'OC A CONTRATAR US$'!H274*'OC A CONTRATAR'!$J274</f>
        <v>0</v>
      </c>
      <c r="I274" s="51">
        <f>'OC A CONTRATAR US$'!I274*'OC A CONTRATAR'!$J274</f>
        <v>0</v>
      </c>
      <c r="J274" s="119">
        <f>IF($J$2=0,Encargos!C279,$J$2)</f>
        <v>4.8413000000000004</v>
      </c>
      <c r="K274" s="1">
        <f t="shared" si="35"/>
        <v>52840</v>
      </c>
      <c r="L274" s="51">
        <f>'OC A CONTRATAR US$'!L274*'OC A CONTRATAR'!$O274</f>
        <v>0</v>
      </c>
      <c r="M274" s="51">
        <f>'OC A CONTRATAR US$'!M274*'OC A CONTRATAR'!$O274</f>
        <v>0</v>
      </c>
      <c r="N274" s="51">
        <f>'OC A CONTRATAR US$'!N274*'OC A CONTRATAR'!$O274</f>
        <v>0</v>
      </c>
      <c r="O274" s="119">
        <f>IF($O$2=0,Encargos!C279,$O$2)</f>
        <v>4.8413000000000004</v>
      </c>
      <c r="P274" s="1">
        <f t="shared" si="36"/>
        <v>52840</v>
      </c>
      <c r="Q274" s="51"/>
      <c r="R274" s="51"/>
      <c r="S274" s="51"/>
      <c r="T274" s="119">
        <f>IF($T$2=0,Encargos!M279,$T$2)</f>
        <v>0</v>
      </c>
      <c r="V274" s="1">
        <f t="shared" si="37"/>
        <v>52840</v>
      </c>
      <c r="W274" s="51">
        <v>0</v>
      </c>
      <c r="X274" s="51">
        <v>0</v>
      </c>
      <c r="Y274" s="51">
        <f t="shared" si="40"/>
        <v>0</v>
      </c>
      <c r="Z274" s="119"/>
      <c r="AB274" s="72">
        <f t="shared" si="38"/>
        <v>52840</v>
      </c>
      <c r="AC274" s="21">
        <f t="shared" si="39"/>
        <v>0</v>
      </c>
      <c r="AD274" s="21">
        <f t="shared" si="41"/>
        <v>0</v>
      </c>
      <c r="AE274" s="21">
        <f t="shared" si="41"/>
        <v>0</v>
      </c>
    </row>
    <row r="275" spans="1:31">
      <c r="A275" s="1">
        <f t="shared" si="33"/>
        <v>52870</v>
      </c>
      <c r="B275" s="51">
        <f>'OC A CONTRATAR US$'!B275*'OC A CONTRATAR'!$E275</f>
        <v>0</v>
      </c>
      <c r="C275" s="51">
        <f>'OC A CONTRATAR US$'!C275*'OC A CONTRATAR'!$E275</f>
        <v>0</v>
      </c>
      <c r="D275" s="51">
        <f>'OC A CONTRATAR US$'!D275*'OC A CONTRATAR'!$E275</f>
        <v>0</v>
      </c>
      <c r="E275" s="119">
        <f>IF($E$2=0,Encargos!C280,$E$2)</f>
        <v>6.1923000000000004</v>
      </c>
      <c r="F275" s="1">
        <f t="shared" si="34"/>
        <v>52870</v>
      </c>
      <c r="G275" s="51">
        <f>'OC A CONTRATAR US$'!G275*'OC A CONTRATAR'!$J275</f>
        <v>0</v>
      </c>
      <c r="H275" s="51">
        <f>'OC A CONTRATAR US$'!H275*'OC A CONTRATAR'!$J275</f>
        <v>0</v>
      </c>
      <c r="I275" s="51">
        <f>'OC A CONTRATAR US$'!I275*'OC A CONTRATAR'!$J275</f>
        <v>0</v>
      </c>
      <c r="J275" s="119">
        <f>IF($J$2=0,Encargos!C280,$J$2)</f>
        <v>4.8413000000000004</v>
      </c>
      <c r="K275" s="1">
        <f t="shared" si="35"/>
        <v>52870</v>
      </c>
      <c r="L275" s="51">
        <f>'OC A CONTRATAR US$'!L275*'OC A CONTRATAR'!$O275</f>
        <v>0</v>
      </c>
      <c r="M275" s="51">
        <f>'OC A CONTRATAR US$'!M275*'OC A CONTRATAR'!$O275</f>
        <v>0</v>
      </c>
      <c r="N275" s="51">
        <f>'OC A CONTRATAR US$'!N275*'OC A CONTRATAR'!$O275</f>
        <v>0</v>
      </c>
      <c r="O275" s="119">
        <f>IF($O$2=0,Encargos!C280,$O$2)</f>
        <v>4.8413000000000004</v>
      </c>
      <c r="P275" s="1">
        <f t="shared" si="36"/>
        <v>52870</v>
      </c>
      <c r="Q275" s="51"/>
      <c r="R275" s="51"/>
      <c r="S275" s="51"/>
      <c r="T275" s="119">
        <f>IF($T$2=0,Encargos!M280,$T$2)</f>
        <v>0</v>
      </c>
      <c r="V275" s="1">
        <f t="shared" si="37"/>
        <v>52870</v>
      </c>
      <c r="W275" s="51">
        <v>0</v>
      </c>
      <c r="X275" s="51">
        <v>0</v>
      </c>
      <c r="Y275" s="51">
        <f t="shared" si="40"/>
        <v>0</v>
      </c>
      <c r="Z275" s="119"/>
      <c r="AB275" s="72">
        <f t="shared" si="38"/>
        <v>52870</v>
      </c>
      <c r="AC275" s="21">
        <f t="shared" si="39"/>
        <v>0</v>
      </c>
      <c r="AD275" s="21">
        <f t="shared" si="41"/>
        <v>0</v>
      </c>
      <c r="AE275" s="21">
        <f t="shared" si="41"/>
        <v>0</v>
      </c>
    </row>
    <row r="276" spans="1:31">
      <c r="A276" s="1">
        <f t="shared" si="33"/>
        <v>52901</v>
      </c>
      <c r="B276" s="51">
        <f>'OC A CONTRATAR US$'!B276*'OC A CONTRATAR'!$E276</f>
        <v>0</v>
      </c>
      <c r="C276" s="51">
        <f>'OC A CONTRATAR US$'!C276*'OC A CONTRATAR'!$E276</f>
        <v>0</v>
      </c>
      <c r="D276" s="51">
        <f>'OC A CONTRATAR US$'!D276*'OC A CONTRATAR'!$E276</f>
        <v>0</v>
      </c>
      <c r="E276" s="119">
        <f>IF($E$2=0,Encargos!C281,$E$2)</f>
        <v>6.1923000000000004</v>
      </c>
      <c r="F276" s="1">
        <f t="shared" si="34"/>
        <v>52901</v>
      </c>
      <c r="G276" s="51">
        <f>'OC A CONTRATAR US$'!G276*'OC A CONTRATAR'!$J276</f>
        <v>0</v>
      </c>
      <c r="H276" s="51">
        <f>'OC A CONTRATAR US$'!H276*'OC A CONTRATAR'!$J276</f>
        <v>0</v>
      </c>
      <c r="I276" s="51">
        <f>'OC A CONTRATAR US$'!I276*'OC A CONTRATAR'!$J276</f>
        <v>0</v>
      </c>
      <c r="J276" s="119">
        <f>IF($J$2=0,Encargos!C281,$J$2)</f>
        <v>4.8413000000000004</v>
      </c>
      <c r="K276" s="1">
        <f t="shared" si="35"/>
        <v>52901</v>
      </c>
      <c r="L276" s="51">
        <f>'OC A CONTRATAR US$'!L276*'OC A CONTRATAR'!$O276</f>
        <v>0</v>
      </c>
      <c r="M276" s="51">
        <f>'OC A CONTRATAR US$'!M276*'OC A CONTRATAR'!$O276</f>
        <v>0</v>
      </c>
      <c r="N276" s="51">
        <f>'OC A CONTRATAR US$'!N276*'OC A CONTRATAR'!$O276</f>
        <v>0</v>
      </c>
      <c r="O276" s="119">
        <f>IF($O$2=0,Encargos!C281,$O$2)</f>
        <v>4.8413000000000004</v>
      </c>
      <c r="P276" s="1">
        <f t="shared" si="36"/>
        <v>52901</v>
      </c>
      <c r="Q276" s="51"/>
      <c r="R276" s="51"/>
      <c r="S276" s="51"/>
      <c r="T276" s="119">
        <f>IF($T$2=0,Encargos!M281,$T$2)</f>
        <v>0</v>
      </c>
      <c r="V276" s="1">
        <f t="shared" si="37"/>
        <v>52901</v>
      </c>
      <c r="W276" s="51">
        <v>0</v>
      </c>
      <c r="X276" s="51">
        <v>0</v>
      </c>
      <c r="Y276" s="51">
        <f t="shared" si="40"/>
        <v>0</v>
      </c>
      <c r="Z276" s="119"/>
      <c r="AB276" s="72">
        <f t="shared" si="38"/>
        <v>52901</v>
      </c>
      <c r="AC276" s="21">
        <f t="shared" si="39"/>
        <v>0</v>
      </c>
      <c r="AD276" s="21">
        <f t="shared" si="41"/>
        <v>0</v>
      </c>
      <c r="AE276" s="21">
        <f t="shared" si="41"/>
        <v>0</v>
      </c>
    </row>
    <row r="277" spans="1:31">
      <c r="A277" s="1">
        <f t="shared" si="33"/>
        <v>52931</v>
      </c>
      <c r="B277" s="51">
        <f>'OC A CONTRATAR US$'!B277*'OC A CONTRATAR'!$E277</f>
        <v>0</v>
      </c>
      <c r="C277" s="51">
        <f>'OC A CONTRATAR US$'!C277*'OC A CONTRATAR'!$E277</f>
        <v>0</v>
      </c>
      <c r="D277" s="51">
        <f>'OC A CONTRATAR US$'!D277*'OC A CONTRATAR'!$E277</f>
        <v>0</v>
      </c>
      <c r="E277" s="119">
        <f>IF($E$2=0,Encargos!C282,$E$2)</f>
        <v>6.1923000000000004</v>
      </c>
      <c r="F277" s="1">
        <f t="shared" si="34"/>
        <v>52931</v>
      </c>
      <c r="G277" s="51">
        <f>'OC A CONTRATAR US$'!G277*'OC A CONTRATAR'!$J277</f>
        <v>0</v>
      </c>
      <c r="H277" s="51">
        <f>'OC A CONTRATAR US$'!H277*'OC A CONTRATAR'!$J277</f>
        <v>0</v>
      </c>
      <c r="I277" s="51">
        <f>'OC A CONTRATAR US$'!I277*'OC A CONTRATAR'!$J277</f>
        <v>0</v>
      </c>
      <c r="J277" s="119">
        <f>IF($J$2=0,Encargos!C282,$J$2)</f>
        <v>4.8413000000000004</v>
      </c>
      <c r="K277" s="1">
        <f t="shared" si="35"/>
        <v>52931</v>
      </c>
      <c r="L277" s="51">
        <f>'OC A CONTRATAR US$'!L277*'OC A CONTRATAR'!$O277</f>
        <v>0</v>
      </c>
      <c r="M277" s="51">
        <f>'OC A CONTRATAR US$'!M277*'OC A CONTRATAR'!$O277</f>
        <v>0</v>
      </c>
      <c r="N277" s="51">
        <f>'OC A CONTRATAR US$'!N277*'OC A CONTRATAR'!$O277</f>
        <v>0</v>
      </c>
      <c r="O277" s="119">
        <f>IF($O$2=0,Encargos!C282,$O$2)</f>
        <v>4.8413000000000004</v>
      </c>
      <c r="P277" s="1">
        <f t="shared" si="36"/>
        <v>52931</v>
      </c>
      <c r="Q277" s="51"/>
      <c r="R277" s="51"/>
      <c r="S277" s="51"/>
      <c r="T277" s="119">
        <f>IF($T$2=0,Encargos!M282,$T$2)</f>
        <v>0</v>
      </c>
      <c r="V277" s="1">
        <f t="shared" si="37"/>
        <v>52931</v>
      </c>
      <c r="W277" s="51">
        <v>0</v>
      </c>
      <c r="X277" s="51">
        <v>0</v>
      </c>
      <c r="Y277" s="51">
        <f t="shared" si="40"/>
        <v>0</v>
      </c>
      <c r="Z277" s="119"/>
      <c r="AB277" s="72">
        <f t="shared" si="38"/>
        <v>52931</v>
      </c>
      <c r="AC277" s="21">
        <f t="shared" si="39"/>
        <v>0</v>
      </c>
      <c r="AD277" s="21">
        <f t="shared" si="41"/>
        <v>0</v>
      </c>
      <c r="AE277" s="21">
        <f t="shared" si="41"/>
        <v>0</v>
      </c>
    </row>
    <row r="278" spans="1:31">
      <c r="A278" s="1">
        <f t="shared" si="33"/>
        <v>52962</v>
      </c>
      <c r="B278" s="51">
        <f>'OC A CONTRATAR US$'!B278*'OC A CONTRATAR'!$E278</f>
        <v>18576900</v>
      </c>
      <c r="C278" s="51">
        <f>'OC A CONTRATAR US$'!C278*'OC A CONTRATAR'!$E278</f>
        <v>3771825.9106500004</v>
      </c>
      <c r="D278" s="51">
        <f>'OC A CONTRATAR US$'!D278*'OC A CONTRATAR'!$E278</f>
        <v>22348725.91065</v>
      </c>
      <c r="E278" s="119">
        <f>IF($E$2=0,Encargos!C283,$E$2)</f>
        <v>6.1923000000000004</v>
      </c>
      <c r="F278" s="1">
        <f t="shared" si="34"/>
        <v>52962</v>
      </c>
      <c r="G278" s="51">
        <f>'OC A CONTRATAR US$'!G278*'OC A CONTRATAR'!$J278</f>
        <v>5240075.4375927923</v>
      </c>
      <c r="H278" s="51">
        <f>'OC A CONTRATAR US$'!H278*'OC A CONTRATAR'!$J278</f>
        <v>1655013.199366583</v>
      </c>
      <c r="I278" s="51">
        <f>'OC A CONTRATAR US$'!I278*'OC A CONTRATAR'!$J278</f>
        <v>6895088.6369593749</v>
      </c>
      <c r="J278" s="119">
        <f>IF($J$2=0,Encargos!C283,$J$2)</f>
        <v>4.8413000000000004</v>
      </c>
      <c r="K278" s="1">
        <f t="shared" si="35"/>
        <v>52962</v>
      </c>
      <c r="L278" s="51">
        <f>'OC A CONTRATAR US$'!L278*'OC A CONTRATAR'!$O278</f>
        <v>27204607.101715628</v>
      </c>
      <c r="M278" s="51">
        <f>'OC A CONTRATAR US$'!M278*'OC A CONTRATAR'!$O278</f>
        <v>20901163.613212615</v>
      </c>
      <c r="N278" s="51">
        <f>'OC A CONTRATAR US$'!N278*'OC A CONTRATAR'!$O278</f>
        <v>48105770.714928247</v>
      </c>
      <c r="O278" s="119">
        <f>IF($O$2=0,Encargos!C283,$O$2)</f>
        <v>4.8413000000000004</v>
      </c>
      <c r="P278" s="1">
        <f t="shared" si="36"/>
        <v>52962</v>
      </c>
      <c r="Q278" s="51"/>
      <c r="R278" s="51"/>
      <c r="S278" s="51"/>
      <c r="T278" s="119">
        <f>IF($T$2=0,Encargos!M283,$T$2)</f>
        <v>0</v>
      </c>
      <c r="V278" s="1">
        <f t="shared" si="37"/>
        <v>52962</v>
      </c>
      <c r="W278" s="51">
        <v>0</v>
      </c>
      <c r="X278" s="51">
        <v>0</v>
      </c>
      <c r="Y278" s="51">
        <f t="shared" si="40"/>
        <v>0</v>
      </c>
      <c r="Z278" s="119"/>
      <c r="AB278" s="72">
        <f t="shared" si="38"/>
        <v>52962</v>
      </c>
      <c r="AC278" s="21">
        <f t="shared" si="39"/>
        <v>0</v>
      </c>
      <c r="AD278" s="21">
        <f t="shared" si="41"/>
        <v>26328002.7232292</v>
      </c>
      <c r="AE278" s="21">
        <f t="shared" si="41"/>
        <v>77349585.262537628</v>
      </c>
    </row>
    <row r="279" spans="1:31">
      <c r="A279" s="1">
        <f t="shared" si="33"/>
        <v>52993</v>
      </c>
      <c r="B279" s="51">
        <f>'OC A CONTRATAR US$'!B279*'OC A CONTRATAR'!$E279</f>
        <v>0</v>
      </c>
      <c r="C279" s="51">
        <f>'OC A CONTRATAR US$'!C279*'OC A CONTRATAR'!$E279</f>
        <v>0</v>
      </c>
      <c r="D279" s="51">
        <f>'OC A CONTRATAR US$'!D279*'OC A CONTRATAR'!$E279</f>
        <v>0</v>
      </c>
      <c r="E279" s="119">
        <f>IF($E$2=0,Encargos!C284,$E$2)</f>
        <v>6.1923000000000004</v>
      </c>
      <c r="F279" s="1">
        <f t="shared" si="34"/>
        <v>52993</v>
      </c>
      <c r="G279" s="51">
        <f>'OC A CONTRATAR US$'!G279*'OC A CONTRATAR'!$J279</f>
        <v>0</v>
      </c>
      <c r="H279" s="51">
        <f>'OC A CONTRATAR US$'!H279*'OC A CONTRATAR'!$J279</f>
        <v>0</v>
      </c>
      <c r="I279" s="51">
        <f>'OC A CONTRATAR US$'!I279*'OC A CONTRATAR'!$J279</f>
        <v>0</v>
      </c>
      <c r="J279" s="119">
        <f>IF($J$2=0,Encargos!C284,$J$2)</f>
        <v>4.8413000000000004</v>
      </c>
      <c r="K279" s="1">
        <f t="shared" si="35"/>
        <v>52993</v>
      </c>
      <c r="L279" s="51">
        <f>'OC A CONTRATAR US$'!L279*'OC A CONTRATAR'!$O279</f>
        <v>0</v>
      </c>
      <c r="M279" s="51">
        <f>'OC A CONTRATAR US$'!M279*'OC A CONTRATAR'!$O279</f>
        <v>0</v>
      </c>
      <c r="N279" s="51">
        <f>'OC A CONTRATAR US$'!N279*'OC A CONTRATAR'!$O279</f>
        <v>0</v>
      </c>
      <c r="O279" s="119">
        <f>IF($O$2=0,Encargos!C284,$O$2)</f>
        <v>4.8413000000000004</v>
      </c>
      <c r="P279" s="1">
        <f t="shared" si="36"/>
        <v>52993</v>
      </c>
      <c r="Q279" s="51"/>
      <c r="R279" s="51"/>
      <c r="S279" s="51"/>
      <c r="T279" s="119">
        <f>IF($T$2=0,Encargos!M284,$T$2)</f>
        <v>0</v>
      </c>
      <c r="V279" s="1">
        <f t="shared" si="37"/>
        <v>52993</v>
      </c>
      <c r="W279" s="51">
        <v>0</v>
      </c>
      <c r="X279" s="51">
        <v>0</v>
      </c>
      <c r="Y279" s="51">
        <f t="shared" si="40"/>
        <v>0</v>
      </c>
      <c r="Z279" s="119"/>
      <c r="AB279" s="72">
        <f t="shared" si="38"/>
        <v>52993</v>
      </c>
      <c r="AC279" s="21">
        <f t="shared" si="39"/>
        <v>51021582.539308421</v>
      </c>
      <c r="AD279" s="21">
        <f t="shared" si="41"/>
        <v>0</v>
      </c>
      <c r="AE279" s="21">
        <f t="shared" si="41"/>
        <v>0</v>
      </c>
    </row>
    <row r="280" spans="1:31">
      <c r="A280" s="1">
        <f t="shared" si="33"/>
        <v>53021</v>
      </c>
      <c r="B280" s="51">
        <f>'OC A CONTRATAR US$'!B280*'OC A CONTRATAR'!$E280</f>
        <v>0</v>
      </c>
      <c r="C280" s="51">
        <f>'OC A CONTRATAR US$'!C280*'OC A CONTRATAR'!$E280</f>
        <v>0</v>
      </c>
      <c r="D280" s="51">
        <f>'OC A CONTRATAR US$'!D280*'OC A CONTRATAR'!$E280</f>
        <v>0</v>
      </c>
      <c r="E280" s="119">
        <f>IF($E$2=0,Encargos!C285,$E$2)</f>
        <v>6.1923000000000004</v>
      </c>
      <c r="F280" s="1">
        <f t="shared" si="34"/>
        <v>53021</v>
      </c>
      <c r="G280" s="51">
        <f>'OC A CONTRATAR US$'!G280*'OC A CONTRATAR'!$J280</f>
        <v>0</v>
      </c>
      <c r="H280" s="51">
        <f>'OC A CONTRATAR US$'!H280*'OC A CONTRATAR'!$J280</f>
        <v>0</v>
      </c>
      <c r="I280" s="51">
        <f>'OC A CONTRATAR US$'!I280*'OC A CONTRATAR'!$J280</f>
        <v>0</v>
      </c>
      <c r="J280" s="119">
        <f>IF($J$2=0,Encargos!C285,$J$2)</f>
        <v>4.8413000000000004</v>
      </c>
      <c r="K280" s="1">
        <f t="shared" si="35"/>
        <v>53021</v>
      </c>
      <c r="L280" s="51">
        <f>'OC A CONTRATAR US$'!L280*'OC A CONTRATAR'!$O280</f>
        <v>0</v>
      </c>
      <c r="M280" s="51">
        <f>'OC A CONTRATAR US$'!M280*'OC A CONTRATAR'!$O280</f>
        <v>0</v>
      </c>
      <c r="N280" s="51">
        <f>'OC A CONTRATAR US$'!N280*'OC A CONTRATAR'!$O280</f>
        <v>0</v>
      </c>
      <c r="O280" s="119">
        <f>IF($O$2=0,Encargos!C285,$O$2)</f>
        <v>4.8413000000000004</v>
      </c>
      <c r="P280" s="1">
        <f t="shared" si="36"/>
        <v>53021</v>
      </c>
      <c r="Q280" s="51"/>
      <c r="R280" s="51"/>
      <c r="S280" s="51"/>
      <c r="T280" s="119">
        <f>IF($T$2=0,Encargos!M285,$T$2)</f>
        <v>0</v>
      </c>
      <c r="V280" s="1">
        <f t="shared" si="37"/>
        <v>53021</v>
      </c>
      <c r="W280" s="51">
        <v>0</v>
      </c>
      <c r="X280" s="51">
        <v>0</v>
      </c>
      <c r="Y280" s="51">
        <f t="shared" si="40"/>
        <v>0</v>
      </c>
      <c r="Z280" s="119"/>
      <c r="AB280" s="72">
        <f t="shared" si="38"/>
        <v>53021</v>
      </c>
      <c r="AC280" s="21">
        <f t="shared" si="39"/>
        <v>0</v>
      </c>
      <c r="AD280" s="21">
        <f t="shared" si="41"/>
        <v>0</v>
      </c>
      <c r="AE280" s="21">
        <f t="shared" si="41"/>
        <v>0</v>
      </c>
    </row>
    <row r="281" spans="1:31">
      <c r="A281" s="1">
        <f t="shared" si="33"/>
        <v>53052</v>
      </c>
      <c r="B281" s="51">
        <f>'OC A CONTRATAR US$'!B281*'OC A CONTRATAR'!$E281</f>
        <v>0</v>
      </c>
      <c r="C281" s="51">
        <f>'OC A CONTRATAR US$'!C281*'OC A CONTRATAR'!$E281</f>
        <v>0</v>
      </c>
      <c r="D281" s="51">
        <f>'OC A CONTRATAR US$'!D281*'OC A CONTRATAR'!$E281</f>
        <v>0</v>
      </c>
      <c r="E281" s="119">
        <f>IF($E$2=0,Encargos!C286,$E$2)</f>
        <v>6.1923000000000004</v>
      </c>
      <c r="F281" s="1">
        <f t="shared" si="34"/>
        <v>53052</v>
      </c>
      <c r="G281" s="51">
        <f>'OC A CONTRATAR US$'!G281*'OC A CONTRATAR'!$J281</f>
        <v>0</v>
      </c>
      <c r="H281" s="51">
        <f>'OC A CONTRATAR US$'!H281*'OC A CONTRATAR'!$J281</f>
        <v>0</v>
      </c>
      <c r="I281" s="51">
        <f>'OC A CONTRATAR US$'!I281*'OC A CONTRATAR'!$J281</f>
        <v>0</v>
      </c>
      <c r="J281" s="119">
        <f>IF($J$2=0,Encargos!C286,$J$2)</f>
        <v>4.8413000000000004</v>
      </c>
      <c r="K281" s="1">
        <f t="shared" si="35"/>
        <v>53052</v>
      </c>
      <c r="L281" s="51">
        <f>'OC A CONTRATAR US$'!L281*'OC A CONTRATAR'!$O281</f>
        <v>0</v>
      </c>
      <c r="M281" s="51">
        <f>'OC A CONTRATAR US$'!M281*'OC A CONTRATAR'!$O281</f>
        <v>0</v>
      </c>
      <c r="N281" s="51">
        <f>'OC A CONTRATAR US$'!N281*'OC A CONTRATAR'!$O281</f>
        <v>0</v>
      </c>
      <c r="O281" s="119">
        <f>IF($O$2=0,Encargos!C286,$O$2)</f>
        <v>4.8413000000000004</v>
      </c>
      <c r="P281" s="1">
        <f t="shared" si="36"/>
        <v>53052</v>
      </c>
      <c r="Q281" s="51"/>
      <c r="R281" s="51"/>
      <c r="S281" s="51"/>
      <c r="T281" s="119">
        <f>IF($T$2=0,Encargos!M286,$T$2)</f>
        <v>0</v>
      </c>
      <c r="V281" s="1">
        <f t="shared" si="37"/>
        <v>53052</v>
      </c>
      <c r="W281" s="51">
        <v>0</v>
      </c>
      <c r="X281" s="51">
        <v>0</v>
      </c>
      <c r="Y281" s="51">
        <f t="shared" si="40"/>
        <v>0</v>
      </c>
      <c r="Z281" s="119"/>
      <c r="AB281" s="72">
        <f t="shared" si="38"/>
        <v>53052</v>
      </c>
      <c r="AC281" s="21">
        <f t="shared" si="39"/>
        <v>0</v>
      </c>
      <c r="AD281" s="21">
        <f t="shared" si="41"/>
        <v>0</v>
      </c>
      <c r="AE281" s="21">
        <f t="shared" si="41"/>
        <v>0</v>
      </c>
    </row>
    <row r="282" spans="1:31">
      <c r="A282" s="1">
        <f t="shared" si="33"/>
        <v>53082</v>
      </c>
      <c r="B282" s="51">
        <f>'OC A CONTRATAR US$'!B282*'OC A CONTRATAR'!$E282</f>
        <v>0</v>
      </c>
      <c r="C282" s="51">
        <f>'OC A CONTRATAR US$'!C282*'OC A CONTRATAR'!$E282</f>
        <v>0</v>
      </c>
      <c r="D282" s="51">
        <f>'OC A CONTRATAR US$'!D282*'OC A CONTRATAR'!$E282</f>
        <v>0</v>
      </c>
      <c r="E282" s="119">
        <f>IF($E$2=0,Encargos!C287,$E$2)</f>
        <v>6.1923000000000004</v>
      </c>
      <c r="F282" s="1">
        <f t="shared" si="34"/>
        <v>53082</v>
      </c>
      <c r="G282" s="51">
        <f>'OC A CONTRATAR US$'!G282*'OC A CONTRATAR'!$J282</f>
        <v>0</v>
      </c>
      <c r="H282" s="51">
        <f>'OC A CONTRATAR US$'!H282*'OC A CONTRATAR'!$J282</f>
        <v>0</v>
      </c>
      <c r="I282" s="51">
        <f>'OC A CONTRATAR US$'!I282*'OC A CONTRATAR'!$J282</f>
        <v>0</v>
      </c>
      <c r="J282" s="119">
        <f>IF($J$2=0,Encargos!C287,$J$2)</f>
        <v>4.8413000000000004</v>
      </c>
      <c r="K282" s="1">
        <f t="shared" si="35"/>
        <v>53082</v>
      </c>
      <c r="L282" s="51">
        <f>'OC A CONTRATAR US$'!L282*'OC A CONTRATAR'!$O282</f>
        <v>0</v>
      </c>
      <c r="M282" s="51">
        <f>'OC A CONTRATAR US$'!M282*'OC A CONTRATAR'!$O282</f>
        <v>0</v>
      </c>
      <c r="N282" s="51">
        <f>'OC A CONTRATAR US$'!N282*'OC A CONTRATAR'!$O282</f>
        <v>0</v>
      </c>
      <c r="O282" s="119">
        <f>IF($O$2=0,Encargos!C287,$O$2)</f>
        <v>4.8413000000000004</v>
      </c>
      <c r="P282" s="1">
        <f t="shared" si="36"/>
        <v>53082</v>
      </c>
      <c r="Q282" s="51"/>
      <c r="R282" s="51"/>
      <c r="S282" s="51"/>
      <c r="T282" s="119">
        <f>IF($T$2=0,Encargos!M287,$T$2)</f>
        <v>0</v>
      </c>
      <c r="V282" s="1">
        <f t="shared" si="37"/>
        <v>53082</v>
      </c>
      <c r="W282" s="51">
        <v>0</v>
      </c>
      <c r="X282" s="51">
        <v>0</v>
      </c>
      <c r="Y282" s="51">
        <f t="shared" si="40"/>
        <v>0</v>
      </c>
      <c r="Z282" s="119"/>
      <c r="AB282" s="72">
        <f t="shared" si="38"/>
        <v>53082</v>
      </c>
      <c r="AC282" s="21">
        <f t="shared" si="39"/>
        <v>0</v>
      </c>
      <c r="AD282" s="21">
        <f t="shared" si="41"/>
        <v>0</v>
      </c>
      <c r="AE282" s="21">
        <f t="shared" si="41"/>
        <v>0</v>
      </c>
    </row>
    <row r="283" spans="1:31">
      <c r="A283" s="1">
        <f t="shared" si="33"/>
        <v>53113</v>
      </c>
      <c r="B283" s="51">
        <f>'OC A CONTRATAR US$'!B283*'OC A CONTRATAR'!$E283</f>
        <v>0</v>
      </c>
      <c r="C283" s="51">
        <f>'OC A CONTRATAR US$'!C283*'OC A CONTRATAR'!$E283</f>
        <v>0</v>
      </c>
      <c r="D283" s="51">
        <f>'OC A CONTRATAR US$'!D283*'OC A CONTRATAR'!$E283</f>
        <v>0</v>
      </c>
      <c r="E283" s="119">
        <f>IF($E$2=0,Encargos!C288,$E$2)</f>
        <v>6.1923000000000004</v>
      </c>
      <c r="F283" s="1">
        <f t="shared" si="34"/>
        <v>53113</v>
      </c>
      <c r="G283" s="51">
        <f>'OC A CONTRATAR US$'!G283*'OC A CONTRATAR'!$J283</f>
        <v>0</v>
      </c>
      <c r="H283" s="51">
        <f>'OC A CONTRATAR US$'!H283*'OC A CONTRATAR'!$J283</f>
        <v>0</v>
      </c>
      <c r="I283" s="51">
        <f>'OC A CONTRATAR US$'!I283*'OC A CONTRATAR'!$J283</f>
        <v>0</v>
      </c>
      <c r="J283" s="119">
        <f>IF($J$2=0,Encargos!C288,$J$2)</f>
        <v>4.8413000000000004</v>
      </c>
      <c r="K283" s="1">
        <f t="shared" si="35"/>
        <v>53113</v>
      </c>
      <c r="L283" s="51">
        <f>'OC A CONTRATAR US$'!L283*'OC A CONTRATAR'!$O283</f>
        <v>0</v>
      </c>
      <c r="M283" s="51">
        <f>'OC A CONTRATAR US$'!M283*'OC A CONTRATAR'!$O283</f>
        <v>0</v>
      </c>
      <c r="N283" s="51">
        <f>'OC A CONTRATAR US$'!N283*'OC A CONTRATAR'!$O283</f>
        <v>0</v>
      </c>
      <c r="O283" s="119">
        <f>IF($O$2=0,Encargos!C288,$O$2)</f>
        <v>4.8413000000000004</v>
      </c>
      <c r="P283" s="1">
        <f t="shared" si="36"/>
        <v>53113</v>
      </c>
      <c r="Q283" s="51"/>
      <c r="R283" s="51"/>
      <c r="S283" s="51"/>
      <c r="T283" s="119">
        <f>IF($T$2=0,Encargos!M288,$T$2)</f>
        <v>0</v>
      </c>
      <c r="V283" s="1">
        <f t="shared" si="37"/>
        <v>53113</v>
      </c>
      <c r="W283" s="51">
        <v>0</v>
      </c>
      <c r="X283" s="51">
        <v>0</v>
      </c>
      <c r="Y283" s="51">
        <f t="shared" si="40"/>
        <v>0</v>
      </c>
      <c r="Z283" s="119"/>
      <c r="AB283" s="72">
        <f t="shared" si="38"/>
        <v>53113</v>
      </c>
      <c r="AC283" s="21">
        <f t="shared" si="39"/>
        <v>0</v>
      </c>
      <c r="AD283" s="21">
        <f t="shared" ref="AD283:AE298" si="42">SUMIF($A$2:$Z$2,AD$2,$A283:$Z283)</f>
        <v>0</v>
      </c>
      <c r="AE283" s="21">
        <f t="shared" si="42"/>
        <v>0</v>
      </c>
    </row>
    <row r="284" spans="1:31">
      <c r="A284" s="1">
        <f t="shared" si="33"/>
        <v>53143</v>
      </c>
      <c r="B284" s="51">
        <f>'OC A CONTRATAR US$'!B284*'OC A CONTRATAR'!$E284</f>
        <v>18576900</v>
      </c>
      <c r="C284" s="51">
        <f>'OC A CONTRATAR US$'!C284*'OC A CONTRATAR'!$E284</f>
        <v>3334413.1911999811</v>
      </c>
      <c r="D284" s="51">
        <f>'OC A CONTRATAR US$'!D284*'OC A CONTRATAR'!$E284</f>
        <v>21911313.191199981</v>
      </c>
      <c r="E284" s="119">
        <f>IF($E$2=0,Encargos!C289,$E$2)</f>
        <v>6.1923000000000004</v>
      </c>
      <c r="F284" s="1">
        <f t="shared" si="34"/>
        <v>53143</v>
      </c>
      <c r="G284" s="51">
        <f>'OC A CONTRATAR US$'!G284*'OC A CONTRATAR'!$J284</f>
        <v>5240075.4375927923</v>
      </c>
      <c r="H284" s="51">
        <f>'OC A CONTRATAR US$'!H284*'OC A CONTRATAR'!$J284</f>
        <v>1528400.1677210599</v>
      </c>
      <c r="I284" s="51">
        <f>'OC A CONTRATAR US$'!I284*'OC A CONTRATAR'!$J284</f>
        <v>6768475.6053138515</v>
      </c>
      <c r="J284" s="119">
        <f>IF($J$2=0,Encargos!C289,$J$2)</f>
        <v>4.8413000000000004</v>
      </c>
      <c r="K284" s="1">
        <f t="shared" si="35"/>
        <v>53143</v>
      </c>
      <c r="L284" s="51">
        <f>'OC A CONTRATAR US$'!L284*'OC A CONTRATAR'!$O284</f>
        <v>27204607.101715628</v>
      </c>
      <c r="M284" s="51">
        <f>'OC A CONTRATAR US$'!M284*'OC A CONTRATAR'!$O284</f>
        <v>20094051.284250673</v>
      </c>
      <c r="N284" s="51">
        <f>'OC A CONTRATAR US$'!N284*'OC A CONTRATAR'!$O284</f>
        <v>47298658.385966301</v>
      </c>
      <c r="O284" s="119">
        <f>IF($O$2=0,Encargos!C289,$O$2)</f>
        <v>4.8413000000000004</v>
      </c>
      <c r="P284" s="1">
        <f t="shared" si="36"/>
        <v>53143</v>
      </c>
      <c r="Q284" s="51"/>
      <c r="R284" s="51"/>
      <c r="S284" s="51"/>
      <c r="T284" s="119">
        <f>IF($T$2=0,Encargos!M289,$T$2)</f>
        <v>0</v>
      </c>
      <c r="V284" s="1">
        <f t="shared" si="37"/>
        <v>53143</v>
      </c>
      <c r="W284" s="51">
        <v>0</v>
      </c>
      <c r="X284" s="51">
        <v>0</v>
      </c>
      <c r="Y284" s="51">
        <f t="shared" si="40"/>
        <v>0</v>
      </c>
      <c r="Z284" s="119"/>
      <c r="AB284" s="72">
        <f t="shared" si="38"/>
        <v>53143</v>
      </c>
      <c r="AC284" s="21">
        <f t="shared" si="39"/>
        <v>0</v>
      </c>
      <c r="AD284" s="21">
        <f t="shared" si="42"/>
        <v>24956864.643171713</v>
      </c>
      <c r="AE284" s="21">
        <f t="shared" si="42"/>
        <v>75978447.182480127</v>
      </c>
    </row>
    <row r="285" spans="1:31">
      <c r="A285" s="1">
        <f t="shared" si="33"/>
        <v>53174</v>
      </c>
      <c r="B285" s="51">
        <f>'OC A CONTRATAR US$'!B285*'OC A CONTRATAR'!$E285</f>
        <v>0</v>
      </c>
      <c r="C285" s="51">
        <f>'OC A CONTRATAR US$'!C285*'OC A CONTRATAR'!$E285</f>
        <v>0</v>
      </c>
      <c r="D285" s="51">
        <f>'OC A CONTRATAR US$'!D285*'OC A CONTRATAR'!$E285</f>
        <v>0</v>
      </c>
      <c r="E285" s="119">
        <f>IF($E$2=0,Encargos!C290,$E$2)</f>
        <v>6.1923000000000004</v>
      </c>
      <c r="F285" s="1">
        <f t="shared" si="34"/>
        <v>53174</v>
      </c>
      <c r="G285" s="51">
        <f>'OC A CONTRATAR US$'!G285*'OC A CONTRATAR'!$J285</f>
        <v>0</v>
      </c>
      <c r="H285" s="51">
        <f>'OC A CONTRATAR US$'!H285*'OC A CONTRATAR'!$J285</f>
        <v>0</v>
      </c>
      <c r="I285" s="51">
        <f>'OC A CONTRATAR US$'!I285*'OC A CONTRATAR'!$J285</f>
        <v>0</v>
      </c>
      <c r="J285" s="119">
        <f>IF($J$2=0,Encargos!C290,$J$2)</f>
        <v>4.8413000000000004</v>
      </c>
      <c r="K285" s="1">
        <f t="shared" si="35"/>
        <v>53174</v>
      </c>
      <c r="L285" s="51">
        <f>'OC A CONTRATAR US$'!L285*'OC A CONTRATAR'!$O285</f>
        <v>0</v>
      </c>
      <c r="M285" s="51">
        <f>'OC A CONTRATAR US$'!M285*'OC A CONTRATAR'!$O285</f>
        <v>0</v>
      </c>
      <c r="N285" s="51">
        <f>'OC A CONTRATAR US$'!N285*'OC A CONTRATAR'!$O285</f>
        <v>0</v>
      </c>
      <c r="O285" s="119">
        <f>IF($O$2=0,Encargos!C290,$O$2)</f>
        <v>4.8413000000000004</v>
      </c>
      <c r="P285" s="1">
        <f t="shared" si="36"/>
        <v>53174</v>
      </c>
      <c r="Q285" s="51"/>
      <c r="R285" s="51"/>
      <c r="S285" s="51"/>
      <c r="T285" s="119">
        <f>IF($T$2=0,Encargos!M290,$T$2)</f>
        <v>0</v>
      </c>
      <c r="V285" s="1">
        <f t="shared" si="37"/>
        <v>53174</v>
      </c>
      <c r="W285" s="51">
        <v>0</v>
      </c>
      <c r="X285" s="51">
        <v>0</v>
      </c>
      <c r="Y285" s="51">
        <f t="shared" si="40"/>
        <v>0</v>
      </c>
      <c r="Z285" s="119"/>
      <c r="AB285" s="72">
        <f t="shared" si="38"/>
        <v>53174</v>
      </c>
      <c r="AC285" s="21">
        <f t="shared" si="39"/>
        <v>51021582.539308421</v>
      </c>
      <c r="AD285" s="21">
        <f t="shared" si="42"/>
        <v>0</v>
      </c>
      <c r="AE285" s="21">
        <f t="shared" si="42"/>
        <v>0</v>
      </c>
    </row>
    <row r="286" spans="1:31">
      <c r="A286" s="1">
        <f t="shared" si="33"/>
        <v>53205</v>
      </c>
      <c r="B286" s="51">
        <f>'OC A CONTRATAR US$'!B286*'OC A CONTRATAR'!$E286</f>
        <v>0</v>
      </c>
      <c r="C286" s="51">
        <f>'OC A CONTRATAR US$'!C286*'OC A CONTRATAR'!$E286</f>
        <v>0</v>
      </c>
      <c r="D286" s="51">
        <f>'OC A CONTRATAR US$'!D286*'OC A CONTRATAR'!$E286</f>
        <v>0</v>
      </c>
      <c r="E286" s="119">
        <f>IF($E$2=0,Encargos!C291,$E$2)</f>
        <v>6.1923000000000004</v>
      </c>
      <c r="F286" s="1">
        <f t="shared" si="34"/>
        <v>53205</v>
      </c>
      <c r="G286" s="51">
        <f>'OC A CONTRATAR US$'!G286*'OC A CONTRATAR'!$J286</f>
        <v>0</v>
      </c>
      <c r="H286" s="51">
        <f>'OC A CONTRATAR US$'!H286*'OC A CONTRATAR'!$J286</f>
        <v>0</v>
      </c>
      <c r="I286" s="51">
        <f>'OC A CONTRATAR US$'!I286*'OC A CONTRATAR'!$J286</f>
        <v>0</v>
      </c>
      <c r="J286" s="119">
        <f>IF($J$2=0,Encargos!C291,$J$2)</f>
        <v>4.8413000000000004</v>
      </c>
      <c r="K286" s="1">
        <f t="shared" si="35"/>
        <v>53205</v>
      </c>
      <c r="L286" s="51">
        <f>'OC A CONTRATAR US$'!L286*'OC A CONTRATAR'!$O286</f>
        <v>0</v>
      </c>
      <c r="M286" s="51">
        <f>'OC A CONTRATAR US$'!M286*'OC A CONTRATAR'!$O286</f>
        <v>0</v>
      </c>
      <c r="N286" s="51">
        <f>'OC A CONTRATAR US$'!N286*'OC A CONTRATAR'!$O286</f>
        <v>0</v>
      </c>
      <c r="O286" s="119">
        <f>IF($O$2=0,Encargos!C291,$O$2)</f>
        <v>4.8413000000000004</v>
      </c>
      <c r="P286" s="1">
        <f t="shared" si="36"/>
        <v>53205</v>
      </c>
      <c r="Q286" s="51"/>
      <c r="R286" s="51"/>
      <c r="S286" s="51"/>
      <c r="T286" s="119">
        <f>IF($T$2=0,Encargos!M291,$T$2)</f>
        <v>0</v>
      </c>
      <c r="V286" s="1">
        <f t="shared" si="37"/>
        <v>53205</v>
      </c>
      <c r="W286" s="51">
        <v>0</v>
      </c>
      <c r="X286" s="51">
        <v>0</v>
      </c>
      <c r="Y286" s="51">
        <f t="shared" si="40"/>
        <v>0</v>
      </c>
      <c r="Z286" s="119"/>
      <c r="AB286" s="72">
        <f t="shared" si="38"/>
        <v>53205</v>
      </c>
      <c r="AC286" s="21">
        <f t="shared" si="39"/>
        <v>0</v>
      </c>
      <c r="AD286" s="21">
        <f t="shared" si="42"/>
        <v>0</v>
      </c>
      <c r="AE286" s="21">
        <f t="shared" si="42"/>
        <v>0</v>
      </c>
    </row>
    <row r="287" spans="1:31">
      <c r="A287" s="1">
        <f t="shared" si="33"/>
        <v>53235</v>
      </c>
      <c r="B287" s="51">
        <f>'OC A CONTRATAR US$'!B287*'OC A CONTRATAR'!$E287</f>
        <v>0</v>
      </c>
      <c r="C287" s="51">
        <f>'OC A CONTRATAR US$'!C287*'OC A CONTRATAR'!$E287</f>
        <v>0</v>
      </c>
      <c r="D287" s="51">
        <f>'OC A CONTRATAR US$'!D287*'OC A CONTRATAR'!$E287</f>
        <v>0</v>
      </c>
      <c r="E287" s="119">
        <f>IF($E$2=0,Encargos!C292,$E$2)</f>
        <v>6.1923000000000004</v>
      </c>
      <c r="F287" s="1">
        <f t="shared" si="34"/>
        <v>53235</v>
      </c>
      <c r="G287" s="51">
        <f>'OC A CONTRATAR US$'!G287*'OC A CONTRATAR'!$J287</f>
        <v>0</v>
      </c>
      <c r="H287" s="51">
        <f>'OC A CONTRATAR US$'!H287*'OC A CONTRATAR'!$J287</f>
        <v>0</v>
      </c>
      <c r="I287" s="51">
        <f>'OC A CONTRATAR US$'!I287*'OC A CONTRATAR'!$J287</f>
        <v>0</v>
      </c>
      <c r="J287" s="119">
        <f>IF($J$2=0,Encargos!C292,$J$2)</f>
        <v>4.8413000000000004</v>
      </c>
      <c r="K287" s="1">
        <f t="shared" si="35"/>
        <v>53235</v>
      </c>
      <c r="L287" s="51">
        <f>'OC A CONTRATAR US$'!L287*'OC A CONTRATAR'!$O287</f>
        <v>0</v>
      </c>
      <c r="M287" s="51">
        <f>'OC A CONTRATAR US$'!M287*'OC A CONTRATAR'!$O287</f>
        <v>0</v>
      </c>
      <c r="N287" s="51">
        <f>'OC A CONTRATAR US$'!N287*'OC A CONTRATAR'!$O287</f>
        <v>0</v>
      </c>
      <c r="O287" s="119">
        <f>IF($O$2=0,Encargos!C292,$O$2)</f>
        <v>4.8413000000000004</v>
      </c>
      <c r="P287" s="1">
        <f t="shared" si="36"/>
        <v>53235</v>
      </c>
      <c r="Q287" s="51"/>
      <c r="R287" s="51"/>
      <c r="S287" s="51"/>
      <c r="T287" s="119">
        <f>IF($T$2=0,Encargos!M292,$T$2)</f>
        <v>0</v>
      </c>
      <c r="V287" s="1">
        <f t="shared" si="37"/>
        <v>53235</v>
      </c>
      <c r="W287" s="51">
        <v>0</v>
      </c>
      <c r="X287" s="51">
        <v>0</v>
      </c>
      <c r="Y287" s="51">
        <f t="shared" si="40"/>
        <v>0</v>
      </c>
      <c r="Z287" s="119"/>
      <c r="AB287" s="72">
        <f t="shared" si="38"/>
        <v>53235</v>
      </c>
      <c r="AC287" s="21">
        <f t="shared" si="39"/>
        <v>0</v>
      </c>
      <c r="AD287" s="21">
        <f t="shared" si="42"/>
        <v>0</v>
      </c>
      <c r="AE287" s="21">
        <f t="shared" si="42"/>
        <v>0</v>
      </c>
    </row>
    <row r="288" spans="1:31">
      <c r="A288" s="1">
        <f t="shared" si="33"/>
        <v>53266</v>
      </c>
      <c r="B288" s="51">
        <f>'OC A CONTRATAR US$'!B288*'OC A CONTRATAR'!$E288</f>
        <v>0</v>
      </c>
      <c r="C288" s="51">
        <f>'OC A CONTRATAR US$'!C288*'OC A CONTRATAR'!$E288</f>
        <v>0</v>
      </c>
      <c r="D288" s="51">
        <f>'OC A CONTRATAR US$'!D288*'OC A CONTRATAR'!$E288</f>
        <v>0</v>
      </c>
      <c r="E288" s="119">
        <f>IF($E$2=0,Encargos!C293,$E$2)</f>
        <v>6.1923000000000004</v>
      </c>
      <c r="F288" s="1">
        <f t="shared" si="34"/>
        <v>53266</v>
      </c>
      <c r="G288" s="51">
        <f>'OC A CONTRATAR US$'!G288*'OC A CONTRATAR'!$J288</f>
        <v>0</v>
      </c>
      <c r="H288" s="51">
        <f>'OC A CONTRATAR US$'!H288*'OC A CONTRATAR'!$J288</f>
        <v>0</v>
      </c>
      <c r="I288" s="51">
        <f>'OC A CONTRATAR US$'!I288*'OC A CONTRATAR'!$J288</f>
        <v>0</v>
      </c>
      <c r="J288" s="119">
        <f>IF($J$2=0,Encargos!C293,$J$2)</f>
        <v>4.8413000000000004</v>
      </c>
      <c r="K288" s="1">
        <f t="shared" si="35"/>
        <v>53266</v>
      </c>
      <c r="L288" s="51">
        <f>'OC A CONTRATAR US$'!L288*'OC A CONTRATAR'!$O288</f>
        <v>0</v>
      </c>
      <c r="M288" s="51">
        <f>'OC A CONTRATAR US$'!M288*'OC A CONTRATAR'!$O288</f>
        <v>0</v>
      </c>
      <c r="N288" s="51">
        <f>'OC A CONTRATAR US$'!N288*'OC A CONTRATAR'!$O288</f>
        <v>0</v>
      </c>
      <c r="O288" s="119">
        <f>IF($O$2=0,Encargos!C293,$O$2)</f>
        <v>4.8413000000000004</v>
      </c>
      <c r="P288" s="1">
        <f t="shared" si="36"/>
        <v>53266</v>
      </c>
      <c r="Q288" s="51"/>
      <c r="R288" s="51"/>
      <c r="S288" s="51"/>
      <c r="T288" s="119">
        <f>IF($T$2=0,Encargos!M293,$T$2)</f>
        <v>0</v>
      </c>
      <c r="V288" s="1">
        <f t="shared" si="37"/>
        <v>53266</v>
      </c>
      <c r="W288" s="51">
        <v>0</v>
      </c>
      <c r="X288" s="51">
        <v>0</v>
      </c>
      <c r="Y288" s="51">
        <f t="shared" si="40"/>
        <v>0</v>
      </c>
      <c r="Z288" s="119"/>
      <c r="AB288" s="72">
        <f t="shared" si="38"/>
        <v>53266</v>
      </c>
      <c r="AC288" s="21">
        <f t="shared" si="39"/>
        <v>0</v>
      </c>
      <c r="AD288" s="21">
        <f t="shared" si="42"/>
        <v>0</v>
      </c>
      <c r="AE288" s="21">
        <f t="shared" si="42"/>
        <v>0</v>
      </c>
    </row>
    <row r="289" spans="1:31">
      <c r="A289" s="1">
        <f t="shared" si="33"/>
        <v>53296</v>
      </c>
      <c r="B289" s="51">
        <f>'OC A CONTRATAR US$'!B289*'OC A CONTRATAR'!$E289</f>
        <v>0</v>
      </c>
      <c r="C289" s="51">
        <f>'OC A CONTRATAR US$'!C289*'OC A CONTRATAR'!$E289</f>
        <v>0</v>
      </c>
      <c r="D289" s="51">
        <f>'OC A CONTRATAR US$'!D289*'OC A CONTRATAR'!$E289</f>
        <v>0</v>
      </c>
      <c r="E289" s="119">
        <f>IF($E$2=0,Encargos!C294,$E$2)</f>
        <v>6.1923000000000004</v>
      </c>
      <c r="F289" s="1">
        <f t="shared" si="34"/>
        <v>53296</v>
      </c>
      <c r="G289" s="51">
        <f>'OC A CONTRATAR US$'!G289*'OC A CONTRATAR'!$J289</f>
        <v>0</v>
      </c>
      <c r="H289" s="51">
        <f>'OC A CONTRATAR US$'!H289*'OC A CONTRATAR'!$J289</f>
        <v>0</v>
      </c>
      <c r="I289" s="51">
        <f>'OC A CONTRATAR US$'!I289*'OC A CONTRATAR'!$J289</f>
        <v>0</v>
      </c>
      <c r="J289" s="119">
        <f>IF($J$2=0,Encargos!C294,$J$2)</f>
        <v>4.8413000000000004</v>
      </c>
      <c r="K289" s="1">
        <f t="shared" si="35"/>
        <v>53296</v>
      </c>
      <c r="L289" s="51">
        <f>'OC A CONTRATAR US$'!L289*'OC A CONTRATAR'!$O289</f>
        <v>0</v>
      </c>
      <c r="M289" s="51">
        <f>'OC A CONTRATAR US$'!M289*'OC A CONTRATAR'!$O289</f>
        <v>0</v>
      </c>
      <c r="N289" s="51">
        <f>'OC A CONTRATAR US$'!N289*'OC A CONTRATAR'!$O289</f>
        <v>0</v>
      </c>
      <c r="O289" s="119">
        <f>IF($O$2=0,Encargos!C294,$O$2)</f>
        <v>4.8413000000000004</v>
      </c>
      <c r="P289" s="1">
        <f t="shared" si="36"/>
        <v>53296</v>
      </c>
      <c r="Q289" s="51"/>
      <c r="R289" s="51"/>
      <c r="S289" s="51"/>
      <c r="T289" s="119">
        <f>IF($T$2=0,Encargos!M294,$T$2)</f>
        <v>0</v>
      </c>
      <c r="V289" s="1">
        <f t="shared" si="37"/>
        <v>53296</v>
      </c>
      <c r="W289" s="51">
        <v>0</v>
      </c>
      <c r="X289" s="51">
        <v>0</v>
      </c>
      <c r="Y289" s="51">
        <f t="shared" si="40"/>
        <v>0</v>
      </c>
      <c r="Z289" s="119"/>
      <c r="AB289" s="72">
        <f t="shared" si="38"/>
        <v>53296</v>
      </c>
      <c r="AC289" s="21">
        <f t="shared" si="39"/>
        <v>0</v>
      </c>
      <c r="AD289" s="21">
        <f t="shared" si="42"/>
        <v>0</v>
      </c>
      <c r="AE289" s="21">
        <f t="shared" si="42"/>
        <v>0</v>
      </c>
    </row>
    <row r="290" spans="1:31">
      <c r="A290" s="1">
        <f t="shared" si="33"/>
        <v>53327</v>
      </c>
      <c r="B290" s="51">
        <f>'OC A CONTRATAR US$'!B290*'OC A CONTRATAR'!$E290</f>
        <v>18576900</v>
      </c>
      <c r="C290" s="51">
        <f>'OC A CONTRATAR US$'!C290*'OC A CONTRATAR'!$E290</f>
        <v>2933642.3749500001</v>
      </c>
      <c r="D290" s="51">
        <f>'OC A CONTRATAR US$'!D290*'OC A CONTRATAR'!$E290</f>
        <v>21510542.374950003</v>
      </c>
      <c r="E290" s="119">
        <f>IF($E$2=0,Encargos!C295,$E$2)</f>
        <v>6.1923000000000004</v>
      </c>
      <c r="F290" s="1">
        <f t="shared" si="34"/>
        <v>53327</v>
      </c>
      <c r="G290" s="51">
        <f>'OC A CONTRATAR US$'!G290*'OC A CONTRATAR'!$J290</f>
        <v>5240075.4375927923</v>
      </c>
      <c r="H290" s="51">
        <f>'OC A CONTRATAR US$'!H290*'OC A CONTRATAR'!$J290</f>
        <v>1418582.7423142355</v>
      </c>
      <c r="I290" s="51">
        <f>'OC A CONTRATAR US$'!I290*'OC A CONTRATAR'!$J290</f>
        <v>6658658.1799070276</v>
      </c>
      <c r="J290" s="119">
        <f>IF($J$2=0,Encargos!C295,$J$2)</f>
        <v>4.8413000000000004</v>
      </c>
      <c r="K290" s="1">
        <f t="shared" si="35"/>
        <v>53327</v>
      </c>
      <c r="L290" s="51">
        <f>'OC A CONTRATAR US$'!L290*'OC A CONTRATAR'!$O290</f>
        <v>27204607.101715628</v>
      </c>
      <c r="M290" s="51">
        <f>'OC A CONTRATAR US$'!M290*'OC A CONTRATAR'!$O290</f>
        <v>19507752.705665097</v>
      </c>
      <c r="N290" s="51">
        <f>'OC A CONTRATAR US$'!N290*'OC A CONTRATAR'!$O290</f>
        <v>46712359.807380728</v>
      </c>
      <c r="O290" s="119">
        <f>IF($O$2=0,Encargos!C295,$O$2)</f>
        <v>4.8413000000000004</v>
      </c>
      <c r="P290" s="1">
        <f t="shared" si="36"/>
        <v>53327</v>
      </c>
      <c r="Q290" s="51"/>
      <c r="R290" s="51"/>
      <c r="S290" s="51"/>
      <c r="T290" s="119">
        <f>IF($T$2=0,Encargos!M295,$T$2)</f>
        <v>0</v>
      </c>
      <c r="V290" s="1">
        <f t="shared" si="37"/>
        <v>53327</v>
      </c>
      <c r="W290" s="51">
        <v>0</v>
      </c>
      <c r="X290" s="51">
        <v>0</v>
      </c>
      <c r="Y290" s="51">
        <f t="shared" si="40"/>
        <v>0</v>
      </c>
      <c r="Z290" s="119"/>
      <c r="AB290" s="72">
        <f t="shared" si="38"/>
        <v>53327</v>
      </c>
      <c r="AC290" s="21">
        <f t="shared" si="39"/>
        <v>0</v>
      </c>
      <c r="AD290" s="21">
        <f t="shared" si="42"/>
        <v>23859977.82292933</v>
      </c>
      <c r="AE290" s="21">
        <f t="shared" si="42"/>
        <v>74881560.362237751</v>
      </c>
    </row>
    <row r="291" spans="1:31">
      <c r="A291" s="1">
        <f t="shared" si="33"/>
        <v>53358</v>
      </c>
      <c r="B291" s="51">
        <f>'OC A CONTRATAR US$'!B291*'OC A CONTRATAR'!$E291</f>
        <v>0</v>
      </c>
      <c r="C291" s="51">
        <f>'OC A CONTRATAR US$'!C291*'OC A CONTRATAR'!$E291</f>
        <v>0</v>
      </c>
      <c r="D291" s="51">
        <f>'OC A CONTRATAR US$'!D291*'OC A CONTRATAR'!$E291</f>
        <v>0</v>
      </c>
      <c r="E291" s="119">
        <f>IF($E$2=0,Encargos!C296,$E$2)</f>
        <v>6.1923000000000004</v>
      </c>
      <c r="F291" s="1">
        <f t="shared" si="34"/>
        <v>53358</v>
      </c>
      <c r="G291" s="51">
        <f>'OC A CONTRATAR US$'!G291*'OC A CONTRATAR'!$J291</f>
        <v>0</v>
      </c>
      <c r="H291" s="51">
        <f>'OC A CONTRATAR US$'!H291*'OC A CONTRATAR'!$J291</f>
        <v>0</v>
      </c>
      <c r="I291" s="51">
        <f>'OC A CONTRATAR US$'!I291*'OC A CONTRATAR'!$J291</f>
        <v>0</v>
      </c>
      <c r="J291" s="119">
        <f>IF($J$2=0,Encargos!C296,$J$2)</f>
        <v>4.8413000000000004</v>
      </c>
      <c r="K291" s="1">
        <f t="shared" si="35"/>
        <v>53358</v>
      </c>
      <c r="L291" s="51">
        <f>'OC A CONTRATAR US$'!L291*'OC A CONTRATAR'!$O291</f>
        <v>0</v>
      </c>
      <c r="M291" s="51">
        <f>'OC A CONTRATAR US$'!M291*'OC A CONTRATAR'!$O291</f>
        <v>0</v>
      </c>
      <c r="N291" s="51">
        <f>'OC A CONTRATAR US$'!N291*'OC A CONTRATAR'!$O291</f>
        <v>0</v>
      </c>
      <c r="O291" s="119">
        <f>IF($O$2=0,Encargos!C296,$O$2)</f>
        <v>4.8413000000000004</v>
      </c>
      <c r="P291" s="1">
        <f t="shared" si="36"/>
        <v>53358</v>
      </c>
      <c r="Q291" s="51"/>
      <c r="R291" s="51"/>
      <c r="S291" s="51"/>
      <c r="T291" s="119">
        <f>IF($T$2=0,Encargos!M296,$T$2)</f>
        <v>0</v>
      </c>
      <c r="V291" s="1">
        <f t="shared" si="37"/>
        <v>53358</v>
      </c>
      <c r="W291" s="51">
        <v>0</v>
      </c>
      <c r="X291" s="51">
        <v>0</v>
      </c>
      <c r="Y291" s="51">
        <f t="shared" si="40"/>
        <v>0</v>
      </c>
      <c r="Z291" s="119"/>
      <c r="AB291" s="72">
        <f t="shared" si="38"/>
        <v>53358</v>
      </c>
      <c r="AC291" s="21">
        <f t="shared" si="39"/>
        <v>51021582.539308421</v>
      </c>
      <c r="AD291" s="21">
        <f t="shared" si="42"/>
        <v>0</v>
      </c>
      <c r="AE291" s="21">
        <f t="shared" si="42"/>
        <v>0</v>
      </c>
    </row>
    <row r="292" spans="1:31">
      <c r="A292" s="1">
        <f t="shared" si="33"/>
        <v>53386</v>
      </c>
      <c r="B292" s="51">
        <f>'OC A CONTRATAR US$'!B292*'OC A CONTRATAR'!$E292</f>
        <v>0</v>
      </c>
      <c r="C292" s="51">
        <f>'OC A CONTRATAR US$'!C292*'OC A CONTRATAR'!$E292</f>
        <v>0</v>
      </c>
      <c r="D292" s="51">
        <f>'OC A CONTRATAR US$'!D292*'OC A CONTRATAR'!$E292</f>
        <v>0</v>
      </c>
      <c r="E292" s="119">
        <f>IF($E$2=0,Encargos!C297,$E$2)</f>
        <v>6.1923000000000004</v>
      </c>
      <c r="F292" s="1">
        <f t="shared" si="34"/>
        <v>53386</v>
      </c>
      <c r="G292" s="51">
        <f>'OC A CONTRATAR US$'!G292*'OC A CONTRATAR'!$J292</f>
        <v>0</v>
      </c>
      <c r="H292" s="51">
        <f>'OC A CONTRATAR US$'!H292*'OC A CONTRATAR'!$J292</f>
        <v>0</v>
      </c>
      <c r="I292" s="51">
        <f>'OC A CONTRATAR US$'!I292*'OC A CONTRATAR'!$J292</f>
        <v>0</v>
      </c>
      <c r="J292" s="119">
        <f>IF($J$2=0,Encargos!C297,$J$2)</f>
        <v>4.8413000000000004</v>
      </c>
      <c r="K292" s="1">
        <f t="shared" si="35"/>
        <v>53386</v>
      </c>
      <c r="L292" s="51">
        <f>'OC A CONTRATAR US$'!L292*'OC A CONTRATAR'!$O292</f>
        <v>0</v>
      </c>
      <c r="M292" s="51">
        <f>'OC A CONTRATAR US$'!M292*'OC A CONTRATAR'!$O292</f>
        <v>0</v>
      </c>
      <c r="N292" s="51">
        <f>'OC A CONTRATAR US$'!N292*'OC A CONTRATAR'!$O292</f>
        <v>0</v>
      </c>
      <c r="O292" s="119">
        <f>IF($O$2=0,Encargos!C297,$O$2)</f>
        <v>4.8413000000000004</v>
      </c>
      <c r="P292" s="1">
        <f t="shared" si="36"/>
        <v>53386</v>
      </c>
      <c r="Q292" s="51"/>
      <c r="R292" s="51"/>
      <c r="S292" s="51"/>
      <c r="T292" s="119">
        <f>IF($T$2=0,Encargos!M297,$T$2)</f>
        <v>0</v>
      </c>
      <c r="V292" s="1">
        <f t="shared" si="37"/>
        <v>53386</v>
      </c>
      <c r="W292" s="51">
        <v>0</v>
      </c>
      <c r="X292" s="51">
        <v>0</v>
      </c>
      <c r="Y292" s="51">
        <f t="shared" si="40"/>
        <v>0</v>
      </c>
      <c r="Z292" s="119"/>
      <c r="AB292" s="72">
        <f t="shared" si="38"/>
        <v>53386</v>
      </c>
      <c r="AC292" s="21">
        <f t="shared" si="39"/>
        <v>0</v>
      </c>
      <c r="AD292" s="21">
        <f t="shared" si="42"/>
        <v>0</v>
      </c>
      <c r="AE292" s="21">
        <f t="shared" si="42"/>
        <v>0</v>
      </c>
    </row>
    <row r="293" spans="1:31">
      <c r="A293" s="1">
        <f t="shared" si="33"/>
        <v>53417</v>
      </c>
      <c r="B293" s="51">
        <f>'OC A CONTRATAR US$'!B293*'OC A CONTRATAR'!$E293</f>
        <v>0</v>
      </c>
      <c r="C293" s="51">
        <f>'OC A CONTRATAR US$'!C293*'OC A CONTRATAR'!$E293</f>
        <v>0</v>
      </c>
      <c r="D293" s="51">
        <f>'OC A CONTRATAR US$'!D293*'OC A CONTRATAR'!$E293</f>
        <v>0</v>
      </c>
      <c r="E293" s="119">
        <f>IF($E$2=0,Encargos!C298,$E$2)</f>
        <v>6.1923000000000004</v>
      </c>
      <c r="F293" s="1">
        <f t="shared" si="34"/>
        <v>53417</v>
      </c>
      <c r="G293" s="51">
        <f>'OC A CONTRATAR US$'!G293*'OC A CONTRATAR'!$J293</f>
        <v>0</v>
      </c>
      <c r="H293" s="51">
        <f>'OC A CONTRATAR US$'!H293*'OC A CONTRATAR'!$J293</f>
        <v>0</v>
      </c>
      <c r="I293" s="51">
        <f>'OC A CONTRATAR US$'!I293*'OC A CONTRATAR'!$J293</f>
        <v>0</v>
      </c>
      <c r="J293" s="119">
        <f>IF($J$2=0,Encargos!C298,$J$2)</f>
        <v>4.8413000000000004</v>
      </c>
      <c r="K293" s="1">
        <f t="shared" si="35"/>
        <v>53417</v>
      </c>
      <c r="L293" s="51">
        <f>'OC A CONTRATAR US$'!L293*'OC A CONTRATAR'!$O293</f>
        <v>0</v>
      </c>
      <c r="M293" s="51">
        <f>'OC A CONTRATAR US$'!M293*'OC A CONTRATAR'!$O293</f>
        <v>0</v>
      </c>
      <c r="N293" s="51">
        <f>'OC A CONTRATAR US$'!N293*'OC A CONTRATAR'!$O293</f>
        <v>0</v>
      </c>
      <c r="O293" s="119">
        <f>IF($O$2=0,Encargos!C298,$O$2)</f>
        <v>4.8413000000000004</v>
      </c>
      <c r="P293" s="1">
        <f t="shared" si="36"/>
        <v>53417</v>
      </c>
      <c r="Q293" s="51"/>
      <c r="R293" s="51"/>
      <c r="S293" s="51"/>
      <c r="T293" s="119">
        <f>IF($T$2=0,Encargos!M298,$T$2)</f>
        <v>0</v>
      </c>
      <c r="V293" s="1">
        <f t="shared" si="37"/>
        <v>53417</v>
      </c>
      <c r="W293" s="51">
        <v>0</v>
      </c>
      <c r="X293" s="51">
        <v>0</v>
      </c>
      <c r="Y293" s="51">
        <f t="shared" si="40"/>
        <v>0</v>
      </c>
      <c r="Z293" s="119"/>
      <c r="AB293" s="72">
        <f t="shared" si="38"/>
        <v>53417</v>
      </c>
      <c r="AC293" s="21">
        <f t="shared" si="39"/>
        <v>0</v>
      </c>
      <c r="AD293" s="21">
        <f t="shared" si="42"/>
        <v>0</v>
      </c>
      <c r="AE293" s="21">
        <f t="shared" si="42"/>
        <v>0</v>
      </c>
    </row>
    <row r="294" spans="1:31">
      <c r="A294" s="1">
        <f t="shared" si="33"/>
        <v>53447</v>
      </c>
      <c r="B294" s="51">
        <f>'OC A CONTRATAR US$'!B294*'OC A CONTRATAR'!$E294</f>
        <v>0</v>
      </c>
      <c r="C294" s="51">
        <f>'OC A CONTRATAR US$'!C294*'OC A CONTRATAR'!$E294</f>
        <v>0</v>
      </c>
      <c r="D294" s="51">
        <f>'OC A CONTRATAR US$'!D294*'OC A CONTRATAR'!$E294</f>
        <v>0</v>
      </c>
      <c r="E294" s="119">
        <f>IF($E$2=0,Encargos!C299,$E$2)</f>
        <v>6.1923000000000004</v>
      </c>
      <c r="F294" s="1">
        <f t="shared" si="34"/>
        <v>53447</v>
      </c>
      <c r="G294" s="51">
        <f>'OC A CONTRATAR US$'!G294*'OC A CONTRATAR'!$J294</f>
        <v>0</v>
      </c>
      <c r="H294" s="51">
        <f>'OC A CONTRATAR US$'!H294*'OC A CONTRATAR'!$J294</f>
        <v>0</v>
      </c>
      <c r="I294" s="51">
        <f>'OC A CONTRATAR US$'!I294*'OC A CONTRATAR'!$J294</f>
        <v>0</v>
      </c>
      <c r="J294" s="119">
        <f>IF($J$2=0,Encargos!C299,$J$2)</f>
        <v>4.8413000000000004</v>
      </c>
      <c r="K294" s="1">
        <f t="shared" si="35"/>
        <v>53447</v>
      </c>
      <c r="L294" s="51">
        <f>'OC A CONTRATAR US$'!L294*'OC A CONTRATAR'!$O294</f>
        <v>0</v>
      </c>
      <c r="M294" s="51">
        <f>'OC A CONTRATAR US$'!M294*'OC A CONTRATAR'!$O294</f>
        <v>0</v>
      </c>
      <c r="N294" s="51">
        <f>'OC A CONTRATAR US$'!N294*'OC A CONTRATAR'!$O294</f>
        <v>0</v>
      </c>
      <c r="O294" s="119">
        <f>IF($O$2=0,Encargos!C299,$O$2)</f>
        <v>4.8413000000000004</v>
      </c>
      <c r="P294" s="1">
        <f t="shared" si="36"/>
        <v>53447</v>
      </c>
      <c r="Q294" s="51"/>
      <c r="R294" s="51"/>
      <c r="S294" s="51"/>
      <c r="T294" s="119">
        <f>IF($T$2=0,Encargos!M299,$T$2)</f>
        <v>0</v>
      </c>
      <c r="V294" s="1">
        <f t="shared" si="37"/>
        <v>53447</v>
      </c>
      <c r="W294" s="51">
        <v>0</v>
      </c>
      <c r="X294" s="51">
        <v>0</v>
      </c>
      <c r="Y294" s="51">
        <f t="shared" si="40"/>
        <v>0</v>
      </c>
      <c r="Z294" s="119"/>
      <c r="AB294" s="72">
        <f t="shared" si="38"/>
        <v>53447</v>
      </c>
      <c r="AC294" s="21">
        <f t="shared" si="39"/>
        <v>0</v>
      </c>
      <c r="AD294" s="21">
        <f t="shared" si="42"/>
        <v>0</v>
      </c>
      <c r="AE294" s="21">
        <f t="shared" si="42"/>
        <v>0</v>
      </c>
    </row>
    <row r="295" spans="1:31">
      <c r="A295" s="1">
        <f t="shared" si="33"/>
        <v>53478</v>
      </c>
      <c r="B295" s="51">
        <f>'OC A CONTRATAR US$'!B295*'OC A CONTRATAR'!$E295</f>
        <v>0</v>
      </c>
      <c r="C295" s="51">
        <f>'OC A CONTRATAR US$'!C295*'OC A CONTRATAR'!$E295</f>
        <v>0</v>
      </c>
      <c r="D295" s="51">
        <f>'OC A CONTRATAR US$'!D295*'OC A CONTRATAR'!$E295</f>
        <v>0</v>
      </c>
      <c r="E295" s="119">
        <f>IF($E$2=0,Encargos!C300,$E$2)</f>
        <v>6.1923000000000004</v>
      </c>
      <c r="F295" s="1">
        <f t="shared" si="34"/>
        <v>53478</v>
      </c>
      <c r="G295" s="51">
        <f>'OC A CONTRATAR US$'!G295*'OC A CONTRATAR'!$J295</f>
        <v>0</v>
      </c>
      <c r="H295" s="51">
        <f>'OC A CONTRATAR US$'!H295*'OC A CONTRATAR'!$J295</f>
        <v>0</v>
      </c>
      <c r="I295" s="51">
        <f>'OC A CONTRATAR US$'!I295*'OC A CONTRATAR'!$J295</f>
        <v>0</v>
      </c>
      <c r="J295" s="119">
        <f>IF($J$2=0,Encargos!C300,$J$2)</f>
        <v>4.8413000000000004</v>
      </c>
      <c r="K295" s="1">
        <f t="shared" si="35"/>
        <v>53478</v>
      </c>
      <c r="L295" s="51">
        <f>'OC A CONTRATAR US$'!L295*'OC A CONTRATAR'!$O295</f>
        <v>0</v>
      </c>
      <c r="M295" s="51">
        <f>'OC A CONTRATAR US$'!M295*'OC A CONTRATAR'!$O295</f>
        <v>0</v>
      </c>
      <c r="N295" s="51">
        <f>'OC A CONTRATAR US$'!N295*'OC A CONTRATAR'!$O295</f>
        <v>0</v>
      </c>
      <c r="O295" s="119">
        <f>IF($O$2=0,Encargos!C300,$O$2)</f>
        <v>4.8413000000000004</v>
      </c>
      <c r="P295" s="1">
        <f t="shared" si="36"/>
        <v>53478</v>
      </c>
      <c r="Q295" s="51"/>
      <c r="R295" s="51"/>
      <c r="S295" s="51"/>
      <c r="T295" s="119">
        <f>IF($T$2=0,Encargos!M300,$T$2)</f>
        <v>0</v>
      </c>
      <c r="V295" s="1">
        <f t="shared" si="37"/>
        <v>53478</v>
      </c>
      <c r="W295" s="51">
        <v>0</v>
      </c>
      <c r="X295" s="51">
        <v>0</v>
      </c>
      <c r="Y295" s="51">
        <f t="shared" si="40"/>
        <v>0</v>
      </c>
      <c r="Z295" s="119"/>
      <c r="AB295" s="72">
        <f t="shared" si="38"/>
        <v>53478</v>
      </c>
      <c r="AC295" s="21">
        <f t="shared" si="39"/>
        <v>0</v>
      </c>
      <c r="AD295" s="21">
        <f t="shared" si="42"/>
        <v>0</v>
      </c>
      <c r="AE295" s="21">
        <f t="shared" si="42"/>
        <v>0</v>
      </c>
    </row>
    <row r="296" spans="1:31">
      <c r="A296" s="1">
        <f t="shared" si="33"/>
        <v>53508</v>
      </c>
      <c r="B296" s="51">
        <f>'OC A CONTRATAR US$'!B296*'OC A CONTRATAR'!$E296</f>
        <v>18576900</v>
      </c>
      <c r="C296" s="51">
        <f>'OC A CONTRATAR US$'!C296*'OC A CONTRATAR'!$E296</f>
        <v>2500809.8933999999</v>
      </c>
      <c r="D296" s="51">
        <f>'OC A CONTRATAR US$'!D296*'OC A CONTRATAR'!$E296</f>
        <v>21077709.893400002</v>
      </c>
      <c r="E296" s="119">
        <f>IF($E$2=0,Encargos!C301,$E$2)</f>
        <v>6.1923000000000004</v>
      </c>
      <c r="F296" s="1">
        <f t="shared" si="34"/>
        <v>53508</v>
      </c>
      <c r="G296" s="51">
        <f>'OC A CONTRATAR US$'!G296*'OC A CONTRATAR'!$J296</f>
        <v>5240075.4375927923</v>
      </c>
      <c r="H296" s="51">
        <f>'OC A CONTRATAR US$'!H296*'OC A CONTRATAR'!$J296</f>
        <v>1293261.6803793805</v>
      </c>
      <c r="I296" s="51">
        <f>'OC A CONTRATAR US$'!I296*'OC A CONTRATAR'!$J296</f>
        <v>6533337.1179721728</v>
      </c>
      <c r="J296" s="119">
        <f>IF($J$2=0,Encargos!C301,$J$2)</f>
        <v>4.8413000000000004</v>
      </c>
      <c r="K296" s="1">
        <f t="shared" si="35"/>
        <v>53508</v>
      </c>
      <c r="L296" s="51">
        <f>'OC A CONTRATAR US$'!L296*'OC A CONTRATAR'!$O296</f>
        <v>27204607.101715628</v>
      </c>
      <c r="M296" s="51">
        <f>'OC A CONTRATAR US$'!M296*'OC A CONTRATAR'!$O296</f>
        <v>18708254.643957522</v>
      </c>
      <c r="N296" s="51">
        <f>'OC A CONTRATAR US$'!N296*'OC A CONTRATAR'!$O296</f>
        <v>45912861.74567315</v>
      </c>
      <c r="O296" s="119">
        <f>IF($O$2=0,Encargos!C301,$O$2)</f>
        <v>4.8413000000000004</v>
      </c>
      <c r="P296" s="1">
        <f t="shared" si="36"/>
        <v>53508</v>
      </c>
      <c r="Q296" s="51"/>
      <c r="R296" s="51"/>
      <c r="S296" s="51"/>
      <c r="T296" s="119">
        <f>IF($T$2=0,Encargos!M301,$T$2)</f>
        <v>0</v>
      </c>
      <c r="V296" s="1">
        <f t="shared" si="37"/>
        <v>53508</v>
      </c>
      <c r="W296" s="51">
        <v>0</v>
      </c>
      <c r="X296" s="51">
        <v>0</v>
      </c>
      <c r="Y296" s="51">
        <f t="shared" si="40"/>
        <v>0</v>
      </c>
      <c r="Z296" s="119"/>
      <c r="AB296" s="72">
        <f t="shared" si="38"/>
        <v>53508</v>
      </c>
      <c r="AC296" s="21">
        <f t="shared" si="39"/>
        <v>0</v>
      </c>
      <c r="AD296" s="21">
        <f t="shared" si="42"/>
        <v>22502326.217736904</v>
      </c>
      <c r="AE296" s="21">
        <f t="shared" si="42"/>
        <v>73523908.757045329</v>
      </c>
    </row>
    <row r="297" spans="1:31">
      <c r="A297" s="1">
        <f t="shared" si="33"/>
        <v>53539</v>
      </c>
      <c r="B297" s="51">
        <f>'OC A CONTRATAR US$'!B297*'OC A CONTRATAR'!$E297</f>
        <v>0</v>
      </c>
      <c r="C297" s="51">
        <f>'OC A CONTRATAR US$'!C297*'OC A CONTRATAR'!$E297</f>
        <v>0</v>
      </c>
      <c r="D297" s="51">
        <f>'OC A CONTRATAR US$'!D297*'OC A CONTRATAR'!$E297</f>
        <v>0</v>
      </c>
      <c r="E297" s="119">
        <f>IF($E$2=0,Encargos!C302,$E$2)</f>
        <v>6.1923000000000004</v>
      </c>
      <c r="F297" s="1">
        <f t="shared" si="34"/>
        <v>53539</v>
      </c>
      <c r="G297" s="51">
        <f>'OC A CONTRATAR US$'!G297*'OC A CONTRATAR'!$J297</f>
        <v>0</v>
      </c>
      <c r="H297" s="51">
        <f>'OC A CONTRATAR US$'!H297*'OC A CONTRATAR'!$J297</f>
        <v>0</v>
      </c>
      <c r="I297" s="51">
        <f>'OC A CONTRATAR US$'!I297*'OC A CONTRATAR'!$J297</f>
        <v>0</v>
      </c>
      <c r="J297" s="119">
        <f>IF($J$2=0,Encargos!C302,$J$2)</f>
        <v>4.8413000000000004</v>
      </c>
      <c r="K297" s="1">
        <f t="shared" si="35"/>
        <v>53539</v>
      </c>
      <c r="L297" s="51">
        <f>'OC A CONTRATAR US$'!L297*'OC A CONTRATAR'!$O297</f>
        <v>0</v>
      </c>
      <c r="M297" s="51">
        <f>'OC A CONTRATAR US$'!M297*'OC A CONTRATAR'!$O297</f>
        <v>0</v>
      </c>
      <c r="N297" s="51">
        <f>'OC A CONTRATAR US$'!N297*'OC A CONTRATAR'!$O297</f>
        <v>0</v>
      </c>
      <c r="O297" s="119">
        <f>IF($O$2=0,Encargos!C302,$O$2)</f>
        <v>4.8413000000000004</v>
      </c>
      <c r="P297" s="1">
        <f t="shared" si="36"/>
        <v>53539</v>
      </c>
      <c r="Q297" s="51"/>
      <c r="R297" s="51"/>
      <c r="S297" s="51"/>
      <c r="T297" s="119">
        <f>IF($T$2=0,Encargos!M302,$T$2)</f>
        <v>0</v>
      </c>
      <c r="V297" s="1">
        <f t="shared" si="37"/>
        <v>53539</v>
      </c>
      <c r="W297" s="51">
        <v>0</v>
      </c>
      <c r="X297" s="51">
        <v>0</v>
      </c>
      <c r="Y297" s="51">
        <f t="shared" si="40"/>
        <v>0</v>
      </c>
      <c r="Z297" s="119"/>
      <c r="AB297" s="72">
        <f t="shared" si="38"/>
        <v>53539</v>
      </c>
      <c r="AC297" s="21">
        <f t="shared" si="39"/>
        <v>51021582.539308421</v>
      </c>
      <c r="AD297" s="21">
        <f t="shared" si="42"/>
        <v>0</v>
      </c>
      <c r="AE297" s="21">
        <f t="shared" si="42"/>
        <v>0</v>
      </c>
    </row>
    <row r="298" spans="1:31">
      <c r="A298" s="1">
        <f t="shared" si="33"/>
        <v>53570</v>
      </c>
      <c r="B298" s="51">
        <f>'OC A CONTRATAR US$'!B298*'OC A CONTRATAR'!$E298</f>
        <v>0</v>
      </c>
      <c r="C298" s="51">
        <f>'OC A CONTRATAR US$'!C298*'OC A CONTRATAR'!$E298</f>
        <v>0</v>
      </c>
      <c r="D298" s="51">
        <f>'OC A CONTRATAR US$'!D298*'OC A CONTRATAR'!$E298</f>
        <v>0</v>
      </c>
      <c r="E298" s="119">
        <f>IF($E$2=0,Encargos!C303,$E$2)</f>
        <v>6.1923000000000004</v>
      </c>
      <c r="F298" s="1">
        <f t="shared" si="34"/>
        <v>53570</v>
      </c>
      <c r="G298" s="51">
        <f>'OC A CONTRATAR US$'!G298*'OC A CONTRATAR'!$J298</f>
        <v>0</v>
      </c>
      <c r="H298" s="51">
        <f>'OC A CONTRATAR US$'!H298*'OC A CONTRATAR'!$J298</f>
        <v>0</v>
      </c>
      <c r="I298" s="51">
        <f>'OC A CONTRATAR US$'!I298*'OC A CONTRATAR'!$J298</f>
        <v>0</v>
      </c>
      <c r="J298" s="119">
        <f>IF($J$2=0,Encargos!C303,$J$2)</f>
        <v>4.8413000000000004</v>
      </c>
      <c r="K298" s="1">
        <f t="shared" si="35"/>
        <v>53570</v>
      </c>
      <c r="L298" s="51">
        <f>'OC A CONTRATAR US$'!L298*'OC A CONTRATAR'!$O298</f>
        <v>0</v>
      </c>
      <c r="M298" s="51">
        <f>'OC A CONTRATAR US$'!M298*'OC A CONTRATAR'!$O298</f>
        <v>0</v>
      </c>
      <c r="N298" s="51">
        <f>'OC A CONTRATAR US$'!N298*'OC A CONTRATAR'!$O298</f>
        <v>0</v>
      </c>
      <c r="O298" s="119">
        <f>IF($O$2=0,Encargos!C303,$O$2)</f>
        <v>4.8413000000000004</v>
      </c>
      <c r="P298" s="1">
        <f t="shared" si="36"/>
        <v>53570</v>
      </c>
      <c r="Q298" s="51"/>
      <c r="R298" s="51"/>
      <c r="S298" s="51"/>
      <c r="T298" s="119">
        <f>IF($T$2=0,Encargos!M303,$T$2)</f>
        <v>0</v>
      </c>
      <c r="V298" s="1">
        <f t="shared" si="37"/>
        <v>53570</v>
      </c>
      <c r="W298" s="51">
        <v>0</v>
      </c>
      <c r="X298" s="51">
        <v>0</v>
      </c>
      <c r="Y298" s="51">
        <f t="shared" si="40"/>
        <v>0</v>
      </c>
      <c r="Z298" s="119"/>
      <c r="AB298" s="72">
        <f t="shared" si="38"/>
        <v>53570</v>
      </c>
      <c r="AC298" s="21">
        <f t="shared" si="39"/>
        <v>0</v>
      </c>
      <c r="AD298" s="21">
        <f t="shared" si="42"/>
        <v>0</v>
      </c>
      <c r="AE298" s="21">
        <f t="shared" si="42"/>
        <v>0</v>
      </c>
    </row>
    <row r="299" spans="1:31">
      <c r="A299" s="1">
        <f t="shared" si="33"/>
        <v>53600</v>
      </c>
      <c r="B299" s="51">
        <f>'OC A CONTRATAR US$'!B299*'OC A CONTRATAR'!$E299</f>
        <v>0</v>
      </c>
      <c r="C299" s="51">
        <f>'OC A CONTRATAR US$'!C299*'OC A CONTRATAR'!$E299</f>
        <v>0</v>
      </c>
      <c r="D299" s="51">
        <f>'OC A CONTRATAR US$'!D299*'OC A CONTRATAR'!$E299</f>
        <v>0</v>
      </c>
      <c r="E299" s="119">
        <f>IF($E$2=0,Encargos!C304,$E$2)</f>
        <v>6.1923000000000004</v>
      </c>
      <c r="F299" s="1">
        <f t="shared" si="34"/>
        <v>53600</v>
      </c>
      <c r="G299" s="51">
        <f>'OC A CONTRATAR US$'!G299*'OC A CONTRATAR'!$J299</f>
        <v>0</v>
      </c>
      <c r="H299" s="51">
        <f>'OC A CONTRATAR US$'!H299*'OC A CONTRATAR'!$J299</f>
        <v>0</v>
      </c>
      <c r="I299" s="51">
        <f>'OC A CONTRATAR US$'!I299*'OC A CONTRATAR'!$J299</f>
        <v>0</v>
      </c>
      <c r="J299" s="119">
        <f>IF($J$2=0,Encargos!C304,$J$2)</f>
        <v>4.8413000000000004</v>
      </c>
      <c r="K299" s="1">
        <f t="shared" si="35"/>
        <v>53600</v>
      </c>
      <c r="L299" s="51">
        <f>'OC A CONTRATAR US$'!L299*'OC A CONTRATAR'!$O299</f>
        <v>0</v>
      </c>
      <c r="M299" s="51">
        <f>'OC A CONTRATAR US$'!M299*'OC A CONTRATAR'!$O299</f>
        <v>0</v>
      </c>
      <c r="N299" s="51">
        <f>'OC A CONTRATAR US$'!N299*'OC A CONTRATAR'!$O299</f>
        <v>0</v>
      </c>
      <c r="O299" s="119">
        <f>IF($O$2=0,Encargos!C304,$O$2)</f>
        <v>4.8413000000000004</v>
      </c>
      <c r="P299" s="1">
        <f t="shared" si="36"/>
        <v>53600</v>
      </c>
      <c r="Q299" s="51"/>
      <c r="R299" s="51"/>
      <c r="S299" s="51"/>
      <c r="T299" s="119">
        <f>IF($T$2=0,Encargos!M304,$T$2)</f>
        <v>0</v>
      </c>
      <c r="V299" s="1">
        <f t="shared" si="37"/>
        <v>53600</v>
      </c>
      <c r="W299" s="51">
        <v>0</v>
      </c>
      <c r="X299" s="51">
        <v>0</v>
      </c>
      <c r="Y299" s="51">
        <f t="shared" si="40"/>
        <v>0</v>
      </c>
      <c r="Z299" s="119"/>
      <c r="AB299" s="72">
        <f t="shared" si="38"/>
        <v>53600</v>
      </c>
      <c r="AC299" s="21">
        <f t="shared" si="39"/>
        <v>0</v>
      </c>
      <c r="AD299" s="21">
        <f t="shared" ref="AD299:AE362" si="43">SUMIF($A$2:$Z$2,AD$2,$A299:$Z299)</f>
        <v>0</v>
      </c>
      <c r="AE299" s="21">
        <f t="shared" si="43"/>
        <v>0</v>
      </c>
    </row>
    <row r="300" spans="1:31">
      <c r="A300" s="1">
        <f t="shared" si="33"/>
        <v>53631</v>
      </c>
      <c r="B300" s="51">
        <f>'OC A CONTRATAR US$'!B300*'OC A CONTRATAR'!$E300</f>
        <v>0</v>
      </c>
      <c r="C300" s="51">
        <f>'OC A CONTRATAR US$'!C300*'OC A CONTRATAR'!$E300</f>
        <v>0</v>
      </c>
      <c r="D300" s="51">
        <f>'OC A CONTRATAR US$'!D300*'OC A CONTRATAR'!$E300</f>
        <v>0</v>
      </c>
      <c r="E300" s="119">
        <f>IF($E$2=0,Encargos!C305,$E$2)</f>
        <v>6.1923000000000004</v>
      </c>
      <c r="F300" s="1">
        <f t="shared" si="34"/>
        <v>53631</v>
      </c>
      <c r="G300" s="51">
        <f>'OC A CONTRATAR US$'!G300*'OC A CONTRATAR'!$J300</f>
        <v>0</v>
      </c>
      <c r="H300" s="51">
        <f>'OC A CONTRATAR US$'!H300*'OC A CONTRATAR'!$J300</f>
        <v>0</v>
      </c>
      <c r="I300" s="51">
        <f>'OC A CONTRATAR US$'!I300*'OC A CONTRATAR'!$J300</f>
        <v>0</v>
      </c>
      <c r="J300" s="119">
        <f>IF($J$2=0,Encargos!C305,$J$2)</f>
        <v>4.8413000000000004</v>
      </c>
      <c r="K300" s="1">
        <f t="shared" si="35"/>
        <v>53631</v>
      </c>
      <c r="L300" s="51">
        <f>'OC A CONTRATAR US$'!L300*'OC A CONTRATAR'!$O300</f>
        <v>0</v>
      </c>
      <c r="M300" s="51">
        <f>'OC A CONTRATAR US$'!M300*'OC A CONTRATAR'!$O300</f>
        <v>0</v>
      </c>
      <c r="N300" s="51">
        <f>'OC A CONTRATAR US$'!N300*'OC A CONTRATAR'!$O300</f>
        <v>0</v>
      </c>
      <c r="O300" s="119">
        <f>IF($O$2=0,Encargos!C305,$O$2)</f>
        <v>4.8413000000000004</v>
      </c>
      <c r="P300" s="1">
        <f t="shared" si="36"/>
        <v>53631</v>
      </c>
      <c r="Q300" s="51"/>
      <c r="R300" s="51"/>
      <c r="S300" s="51"/>
      <c r="T300" s="119">
        <f>IF($T$2=0,Encargos!M305,$T$2)</f>
        <v>0</v>
      </c>
      <c r="V300" s="1">
        <f t="shared" si="37"/>
        <v>53631</v>
      </c>
      <c r="W300" s="51">
        <v>0</v>
      </c>
      <c r="X300" s="51">
        <v>0</v>
      </c>
      <c r="Y300" s="51">
        <f t="shared" si="40"/>
        <v>0</v>
      </c>
      <c r="Z300" s="119"/>
      <c r="AB300" s="72">
        <f t="shared" si="38"/>
        <v>53631</v>
      </c>
      <c r="AC300" s="21">
        <f t="shared" si="39"/>
        <v>0</v>
      </c>
      <c r="AD300" s="21">
        <f t="shared" si="43"/>
        <v>0</v>
      </c>
      <c r="AE300" s="21">
        <f t="shared" si="43"/>
        <v>0</v>
      </c>
    </row>
    <row r="301" spans="1:31">
      <c r="A301" s="1">
        <f t="shared" si="33"/>
        <v>53661</v>
      </c>
      <c r="B301" s="51">
        <f>'OC A CONTRATAR US$'!B301*'OC A CONTRATAR'!$E301</f>
        <v>0</v>
      </c>
      <c r="C301" s="51">
        <f>'OC A CONTRATAR US$'!C301*'OC A CONTRATAR'!$E301</f>
        <v>0</v>
      </c>
      <c r="D301" s="51">
        <f>'OC A CONTRATAR US$'!D301*'OC A CONTRATAR'!$E301</f>
        <v>0</v>
      </c>
      <c r="E301" s="119">
        <f>IF($E$2=0,Encargos!C306,$E$2)</f>
        <v>6.1923000000000004</v>
      </c>
      <c r="F301" s="1">
        <f t="shared" si="34"/>
        <v>53661</v>
      </c>
      <c r="G301" s="51">
        <f>'OC A CONTRATAR US$'!G301*'OC A CONTRATAR'!$J301</f>
        <v>0</v>
      </c>
      <c r="H301" s="51">
        <f>'OC A CONTRATAR US$'!H301*'OC A CONTRATAR'!$J301</f>
        <v>0</v>
      </c>
      <c r="I301" s="51">
        <f>'OC A CONTRATAR US$'!I301*'OC A CONTRATAR'!$J301</f>
        <v>0</v>
      </c>
      <c r="J301" s="119">
        <f>IF($J$2=0,Encargos!C306,$J$2)</f>
        <v>4.8413000000000004</v>
      </c>
      <c r="K301" s="1">
        <f t="shared" si="35"/>
        <v>53661</v>
      </c>
      <c r="L301" s="51">
        <f>'OC A CONTRATAR US$'!L301*'OC A CONTRATAR'!$O301</f>
        <v>0</v>
      </c>
      <c r="M301" s="51">
        <f>'OC A CONTRATAR US$'!M301*'OC A CONTRATAR'!$O301</f>
        <v>0</v>
      </c>
      <c r="N301" s="51">
        <f>'OC A CONTRATAR US$'!N301*'OC A CONTRATAR'!$O301</f>
        <v>0</v>
      </c>
      <c r="O301" s="119">
        <f>IF($O$2=0,Encargos!C306,$O$2)</f>
        <v>4.8413000000000004</v>
      </c>
      <c r="P301" s="1">
        <f t="shared" si="36"/>
        <v>53661</v>
      </c>
      <c r="Q301" s="51"/>
      <c r="R301" s="51"/>
      <c r="S301" s="51"/>
      <c r="T301" s="119">
        <f>IF($T$2=0,Encargos!M306,$T$2)</f>
        <v>0</v>
      </c>
      <c r="V301" s="1">
        <f t="shared" si="37"/>
        <v>53661</v>
      </c>
      <c r="W301" s="51">
        <v>0</v>
      </c>
      <c r="X301" s="51">
        <v>0</v>
      </c>
      <c r="Y301" s="51">
        <f t="shared" si="40"/>
        <v>0</v>
      </c>
      <c r="Z301" s="119"/>
      <c r="AB301" s="72">
        <f t="shared" si="38"/>
        <v>53661</v>
      </c>
      <c r="AC301" s="21">
        <f t="shared" si="39"/>
        <v>0</v>
      </c>
      <c r="AD301" s="21">
        <f t="shared" si="43"/>
        <v>0</v>
      </c>
      <c r="AE301" s="21">
        <f t="shared" si="43"/>
        <v>0</v>
      </c>
    </row>
    <row r="302" spans="1:31">
      <c r="A302" s="1">
        <f t="shared" si="33"/>
        <v>53692</v>
      </c>
      <c r="B302" s="51">
        <f>'OC A CONTRATAR US$'!B302*'OC A CONTRATAR'!$E302</f>
        <v>18576900</v>
      </c>
      <c r="C302" s="51">
        <f>'OC A CONTRATAR US$'!C302*'OC A CONTRATAR'!$E302</f>
        <v>2095458.8392500002</v>
      </c>
      <c r="D302" s="51">
        <f>'OC A CONTRATAR US$'!D302*'OC A CONTRATAR'!$E302</f>
        <v>20672358.839250002</v>
      </c>
      <c r="E302" s="119">
        <f>IF($E$2=0,Encargos!C307,$E$2)</f>
        <v>6.1923000000000004</v>
      </c>
      <c r="F302" s="1">
        <f t="shared" si="34"/>
        <v>53692</v>
      </c>
      <c r="G302" s="51">
        <f>'OC A CONTRATAR US$'!G302*'OC A CONTRATAR'!$J302</f>
        <v>5240075.4375927923</v>
      </c>
      <c r="H302" s="51">
        <f>'OC A CONTRATAR US$'!H302*'OC A CONTRATAR'!$J302</f>
        <v>1182152.2852618382</v>
      </c>
      <c r="I302" s="51">
        <f>'OC A CONTRATAR US$'!I302*'OC A CONTRATAR'!$J302</f>
        <v>6422227.7228546301</v>
      </c>
      <c r="J302" s="119">
        <f>IF($J$2=0,Encargos!C307,$J$2)</f>
        <v>4.8413000000000004</v>
      </c>
      <c r="K302" s="1">
        <f t="shared" si="35"/>
        <v>53692</v>
      </c>
      <c r="L302" s="51">
        <f>'OC A CONTRATAR US$'!L302*'OC A CONTRATAR'!$O302</f>
        <v>27204607.101715628</v>
      </c>
      <c r="M302" s="51">
        <f>'OC A CONTRATAR US$'!M302*'OC A CONTRATAR'!$O302</f>
        <v>18114341.798117582</v>
      </c>
      <c r="N302" s="51">
        <f>'OC A CONTRATAR US$'!N302*'OC A CONTRATAR'!$O302</f>
        <v>45318948.89983321</v>
      </c>
      <c r="O302" s="119">
        <f>IF($O$2=0,Encargos!C307,$O$2)</f>
        <v>4.8413000000000004</v>
      </c>
      <c r="P302" s="1">
        <f t="shared" si="36"/>
        <v>53692</v>
      </c>
      <c r="Q302" s="51"/>
      <c r="R302" s="51"/>
      <c r="S302" s="51"/>
      <c r="T302" s="119">
        <f>IF($T$2=0,Encargos!M307,$T$2)</f>
        <v>0</v>
      </c>
      <c r="V302" s="1">
        <f t="shared" si="37"/>
        <v>53692</v>
      </c>
      <c r="W302" s="51">
        <v>0</v>
      </c>
      <c r="X302" s="51">
        <v>0</v>
      </c>
      <c r="Y302" s="51">
        <f t="shared" si="40"/>
        <v>0</v>
      </c>
      <c r="Z302" s="119"/>
      <c r="AB302" s="72">
        <f t="shared" si="38"/>
        <v>53692</v>
      </c>
      <c r="AC302" s="21">
        <f t="shared" si="39"/>
        <v>0</v>
      </c>
      <c r="AD302" s="21">
        <f t="shared" si="43"/>
        <v>21391952.92262942</v>
      </c>
      <c r="AE302" s="21">
        <f t="shared" si="43"/>
        <v>72413535.461937845</v>
      </c>
    </row>
    <row r="303" spans="1:31">
      <c r="A303" s="1">
        <f t="shared" si="33"/>
        <v>53723</v>
      </c>
      <c r="B303" s="51">
        <f>'OC A CONTRATAR US$'!B303*'OC A CONTRATAR'!$E303</f>
        <v>0</v>
      </c>
      <c r="C303" s="51">
        <f>'OC A CONTRATAR US$'!C303*'OC A CONTRATAR'!$E303</f>
        <v>0</v>
      </c>
      <c r="D303" s="51">
        <f>'OC A CONTRATAR US$'!D303*'OC A CONTRATAR'!$E303</f>
        <v>0</v>
      </c>
      <c r="E303" s="119">
        <f>IF($E$2=0,Encargos!C308,$E$2)</f>
        <v>6.1923000000000004</v>
      </c>
      <c r="F303" s="1">
        <f t="shared" si="34"/>
        <v>53723</v>
      </c>
      <c r="G303" s="51">
        <f>'OC A CONTRATAR US$'!G303*'OC A CONTRATAR'!$J303</f>
        <v>0</v>
      </c>
      <c r="H303" s="51">
        <f>'OC A CONTRATAR US$'!H303*'OC A CONTRATAR'!$J303</f>
        <v>0</v>
      </c>
      <c r="I303" s="51">
        <f>'OC A CONTRATAR US$'!I303*'OC A CONTRATAR'!$J303</f>
        <v>0</v>
      </c>
      <c r="J303" s="119">
        <f>IF($J$2=0,Encargos!C308,$J$2)</f>
        <v>4.8413000000000004</v>
      </c>
      <c r="K303" s="1">
        <f t="shared" si="35"/>
        <v>53723</v>
      </c>
      <c r="L303" s="51">
        <f>'OC A CONTRATAR US$'!L303*'OC A CONTRATAR'!$O303</f>
        <v>0</v>
      </c>
      <c r="M303" s="51">
        <f>'OC A CONTRATAR US$'!M303*'OC A CONTRATAR'!$O303</f>
        <v>0</v>
      </c>
      <c r="N303" s="51">
        <f>'OC A CONTRATAR US$'!N303*'OC A CONTRATAR'!$O303</f>
        <v>0</v>
      </c>
      <c r="O303" s="119">
        <f>IF($O$2=0,Encargos!C308,$O$2)</f>
        <v>4.8413000000000004</v>
      </c>
      <c r="P303" s="1">
        <f t="shared" si="36"/>
        <v>53723</v>
      </c>
      <c r="Q303" s="51"/>
      <c r="R303" s="51"/>
      <c r="S303" s="51"/>
      <c r="T303" s="119">
        <f>IF($T$2=0,Encargos!M308,$T$2)</f>
        <v>0</v>
      </c>
      <c r="V303" s="1">
        <f t="shared" si="37"/>
        <v>53723</v>
      </c>
      <c r="W303" s="51">
        <v>0</v>
      </c>
      <c r="X303" s="51">
        <v>0</v>
      </c>
      <c r="Y303" s="51">
        <f t="shared" si="40"/>
        <v>0</v>
      </c>
      <c r="Z303" s="119"/>
      <c r="AB303" s="72">
        <f t="shared" si="38"/>
        <v>53723</v>
      </c>
      <c r="AC303" s="21">
        <f t="shared" si="39"/>
        <v>51021582.539308421</v>
      </c>
      <c r="AD303" s="21">
        <f t="shared" si="43"/>
        <v>0</v>
      </c>
      <c r="AE303" s="21">
        <f t="shared" si="43"/>
        <v>0</v>
      </c>
    </row>
    <row r="304" spans="1:31">
      <c r="A304" s="1">
        <f t="shared" si="33"/>
        <v>53751</v>
      </c>
      <c r="B304" s="51">
        <f>'OC A CONTRATAR US$'!B304*'OC A CONTRATAR'!$E304</f>
        <v>0</v>
      </c>
      <c r="C304" s="51">
        <f>'OC A CONTRATAR US$'!C304*'OC A CONTRATAR'!$E304</f>
        <v>0</v>
      </c>
      <c r="D304" s="51">
        <f>'OC A CONTRATAR US$'!D304*'OC A CONTRATAR'!$E304</f>
        <v>0</v>
      </c>
      <c r="E304" s="119">
        <f>IF($E$2=0,Encargos!C309,$E$2)</f>
        <v>6.1923000000000004</v>
      </c>
      <c r="F304" s="1">
        <f t="shared" si="34"/>
        <v>53751</v>
      </c>
      <c r="G304" s="51">
        <f>'OC A CONTRATAR US$'!G304*'OC A CONTRATAR'!$J304</f>
        <v>0</v>
      </c>
      <c r="H304" s="51">
        <f>'OC A CONTRATAR US$'!H304*'OC A CONTRATAR'!$J304</f>
        <v>0</v>
      </c>
      <c r="I304" s="51">
        <f>'OC A CONTRATAR US$'!I304*'OC A CONTRATAR'!$J304</f>
        <v>0</v>
      </c>
      <c r="J304" s="119">
        <f>IF($J$2=0,Encargos!C309,$J$2)</f>
        <v>4.8413000000000004</v>
      </c>
      <c r="K304" s="1">
        <f t="shared" si="35"/>
        <v>53751</v>
      </c>
      <c r="L304" s="51">
        <f>'OC A CONTRATAR US$'!L304*'OC A CONTRATAR'!$O304</f>
        <v>0</v>
      </c>
      <c r="M304" s="51">
        <f>'OC A CONTRATAR US$'!M304*'OC A CONTRATAR'!$O304</f>
        <v>0</v>
      </c>
      <c r="N304" s="51">
        <f>'OC A CONTRATAR US$'!N304*'OC A CONTRATAR'!$O304</f>
        <v>0</v>
      </c>
      <c r="O304" s="119">
        <f>IF($O$2=0,Encargos!C309,$O$2)</f>
        <v>4.8413000000000004</v>
      </c>
      <c r="P304" s="1">
        <f t="shared" si="36"/>
        <v>53751</v>
      </c>
      <c r="Q304" s="51"/>
      <c r="R304" s="51"/>
      <c r="S304" s="51"/>
      <c r="T304" s="119">
        <f>IF($T$2=0,Encargos!M309,$T$2)</f>
        <v>0</v>
      </c>
      <c r="V304" s="1">
        <f t="shared" si="37"/>
        <v>53751</v>
      </c>
      <c r="W304" s="51">
        <v>0</v>
      </c>
      <c r="X304" s="51">
        <v>0</v>
      </c>
      <c r="Y304" s="51">
        <f t="shared" si="40"/>
        <v>0</v>
      </c>
      <c r="Z304" s="119"/>
      <c r="AB304" s="72">
        <f t="shared" si="38"/>
        <v>53751</v>
      </c>
      <c r="AC304" s="21">
        <f t="shared" si="39"/>
        <v>0</v>
      </c>
      <c r="AD304" s="21">
        <f t="shared" si="43"/>
        <v>0</v>
      </c>
      <c r="AE304" s="21">
        <f t="shared" si="43"/>
        <v>0</v>
      </c>
    </row>
    <row r="305" spans="1:31">
      <c r="A305" s="1">
        <f t="shared" si="33"/>
        <v>53782</v>
      </c>
      <c r="B305" s="51">
        <f>'OC A CONTRATAR US$'!B305*'OC A CONTRATAR'!$E305</f>
        <v>0</v>
      </c>
      <c r="C305" s="51">
        <f>'OC A CONTRATAR US$'!C305*'OC A CONTRATAR'!$E305</f>
        <v>0</v>
      </c>
      <c r="D305" s="51">
        <f>'OC A CONTRATAR US$'!D305*'OC A CONTRATAR'!$E305</f>
        <v>0</v>
      </c>
      <c r="E305" s="119">
        <f>IF($E$2=0,Encargos!C310,$E$2)</f>
        <v>6.1923000000000004</v>
      </c>
      <c r="F305" s="1">
        <f t="shared" si="34"/>
        <v>53782</v>
      </c>
      <c r="G305" s="51">
        <f>'OC A CONTRATAR US$'!G305*'OC A CONTRATAR'!$J305</f>
        <v>0</v>
      </c>
      <c r="H305" s="51">
        <f>'OC A CONTRATAR US$'!H305*'OC A CONTRATAR'!$J305</f>
        <v>0</v>
      </c>
      <c r="I305" s="51">
        <f>'OC A CONTRATAR US$'!I305*'OC A CONTRATAR'!$J305</f>
        <v>0</v>
      </c>
      <c r="J305" s="119">
        <f>IF($J$2=0,Encargos!C310,$J$2)</f>
        <v>4.8413000000000004</v>
      </c>
      <c r="K305" s="1">
        <f t="shared" si="35"/>
        <v>53782</v>
      </c>
      <c r="L305" s="51">
        <f>'OC A CONTRATAR US$'!L305*'OC A CONTRATAR'!$O305</f>
        <v>0</v>
      </c>
      <c r="M305" s="51">
        <f>'OC A CONTRATAR US$'!M305*'OC A CONTRATAR'!$O305</f>
        <v>0</v>
      </c>
      <c r="N305" s="51">
        <f>'OC A CONTRATAR US$'!N305*'OC A CONTRATAR'!$O305</f>
        <v>0</v>
      </c>
      <c r="O305" s="119">
        <f>IF($O$2=0,Encargos!C310,$O$2)</f>
        <v>4.8413000000000004</v>
      </c>
      <c r="P305" s="1">
        <f t="shared" si="36"/>
        <v>53782</v>
      </c>
      <c r="Q305" s="51"/>
      <c r="R305" s="51"/>
      <c r="S305" s="51"/>
      <c r="T305" s="119">
        <f>IF($T$2=0,Encargos!M310,$T$2)</f>
        <v>0</v>
      </c>
      <c r="V305" s="1">
        <f t="shared" si="37"/>
        <v>53782</v>
      </c>
      <c r="W305" s="51">
        <v>0</v>
      </c>
      <c r="X305" s="51">
        <v>0</v>
      </c>
      <c r="Y305" s="51">
        <f t="shared" si="40"/>
        <v>0</v>
      </c>
      <c r="Z305" s="119"/>
      <c r="AB305" s="72">
        <f t="shared" si="38"/>
        <v>53782</v>
      </c>
      <c r="AC305" s="21">
        <f t="shared" si="39"/>
        <v>0</v>
      </c>
      <c r="AD305" s="21">
        <f t="shared" si="43"/>
        <v>0</v>
      </c>
      <c r="AE305" s="21">
        <f t="shared" si="43"/>
        <v>0</v>
      </c>
    </row>
    <row r="306" spans="1:31">
      <c r="A306" s="1">
        <f t="shared" si="33"/>
        <v>53812</v>
      </c>
      <c r="B306" s="51">
        <f>'OC A CONTRATAR US$'!B306*'OC A CONTRATAR'!$E306</f>
        <v>0</v>
      </c>
      <c r="C306" s="51">
        <f>'OC A CONTRATAR US$'!C306*'OC A CONTRATAR'!$E306</f>
        <v>0</v>
      </c>
      <c r="D306" s="51">
        <f>'OC A CONTRATAR US$'!D306*'OC A CONTRATAR'!$E306</f>
        <v>0</v>
      </c>
      <c r="E306" s="119">
        <f>IF($E$2=0,Encargos!C311,$E$2)</f>
        <v>6.1923000000000004</v>
      </c>
      <c r="F306" s="1">
        <f t="shared" si="34"/>
        <v>53812</v>
      </c>
      <c r="G306" s="51">
        <f>'OC A CONTRATAR US$'!G306*'OC A CONTRATAR'!$J306</f>
        <v>0</v>
      </c>
      <c r="H306" s="51">
        <f>'OC A CONTRATAR US$'!H306*'OC A CONTRATAR'!$J306</f>
        <v>0</v>
      </c>
      <c r="I306" s="51">
        <f>'OC A CONTRATAR US$'!I306*'OC A CONTRATAR'!$J306</f>
        <v>0</v>
      </c>
      <c r="J306" s="119">
        <f>IF($J$2=0,Encargos!C311,$J$2)</f>
        <v>4.8413000000000004</v>
      </c>
      <c r="K306" s="1">
        <f t="shared" si="35"/>
        <v>53812</v>
      </c>
      <c r="L306" s="51">
        <f>'OC A CONTRATAR US$'!L306*'OC A CONTRATAR'!$O306</f>
        <v>0</v>
      </c>
      <c r="M306" s="51">
        <f>'OC A CONTRATAR US$'!M306*'OC A CONTRATAR'!$O306</f>
        <v>0</v>
      </c>
      <c r="N306" s="51">
        <f>'OC A CONTRATAR US$'!N306*'OC A CONTRATAR'!$O306</f>
        <v>0</v>
      </c>
      <c r="O306" s="119">
        <f>IF($O$2=0,Encargos!C311,$O$2)</f>
        <v>4.8413000000000004</v>
      </c>
      <c r="P306" s="1">
        <f t="shared" si="36"/>
        <v>53812</v>
      </c>
      <c r="Q306" s="51"/>
      <c r="R306" s="51"/>
      <c r="S306" s="51"/>
      <c r="T306" s="119">
        <f>IF($T$2=0,Encargos!M311,$T$2)</f>
        <v>0</v>
      </c>
      <c r="V306" s="1">
        <f t="shared" si="37"/>
        <v>53812</v>
      </c>
      <c r="W306" s="51">
        <v>0</v>
      </c>
      <c r="X306" s="51">
        <v>0</v>
      </c>
      <c r="Y306" s="51">
        <f t="shared" si="40"/>
        <v>0</v>
      </c>
      <c r="Z306" s="119"/>
      <c r="AB306" s="72">
        <f t="shared" si="38"/>
        <v>53812</v>
      </c>
      <c r="AC306" s="21">
        <f t="shared" si="39"/>
        <v>0</v>
      </c>
      <c r="AD306" s="21">
        <f t="shared" si="43"/>
        <v>0</v>
      </c>
      <c r="AE306" s="21">
        <f t="shared" si="43"/>
        <v>0</v>
      </c>
    </row>
    <row r="307" spans="1:31">
      <c r="A307" s="1">
        <f t="shared" si="33"/>
        <v>53843</v>
      </c>
      <c r="B307" s="51">
        <f>'OC A CONTRATAR US$'!B307*'OC A CONTRATAR'!$E307</f>
        <v>0</v>
      </c>
      <c r="C307" s="51">
        <f>'OC A CONTRATAR US$'!C307*'OC A CONTRATAR'!$E307</f>
        <v>0</v>
      </c>
      <c r="D307" s="51">
        <f>'OC A CONTRATAR US$'!D307*'OC A CONTRATAR'!$E307</f>
        <v>0</v>
      </c>
      <c r="E307" s="119">
        <f>IF($E$2=0,Encargos!C312,$E$2)</f>
        <v>6.1923000000000004</v>
      </c>
      <c r="F307" s="1">
        <f t="shared" si="34"/>
        <v>53843</v>
      </c>
      <c r="G307" s="51">
        <f>'OC A CONTRATAR US$'!G307*'OC A CONTRATAR'!$J307</f>
        <v>0</v>
      </c>
      <c r="H307" s="51">
        <f>'OC A CONTRATAR US$'!H307*'OC A CONTRATAR'!$J307</f>
        <v>0</v>
      </c>
      <c r="I307" s="51">
        <f>'OC A CONTRATAR US$'!I307*'OC A CONTRATAR'!$J307</f>
        <v>0</v>
      </c>
      <c r="J307" s="119">
        <f>IF($J$2=0,Encargos!C312,$J$2)</f>
        <v>4.8413000000000004</v>
      </c>
      <c r="K307" s="1">
        <f t="shared" si="35"/>
        <v>53843</v>
      </c>
      <c r="L307" s="51">
        <f>'OC A CONTRATAR US$'!L307*'OC A CONTRATAR'!$O307</f>
        <v>0</v>
      </c>
      <c r="M307" s="51">
        <f>'OC A CONTRATAR US$'!M307*'OC A CONTRATAR'!$O307</f>
        <v>0</v>
      </c>
      <c r="N307" s="51">
        <f>'OC A CONTRATAR US$'!N307*'OC A CONTRATAR'!$O307</f>
        <v>0</v>
      </c>
      <c r="O307" s="119">
        <f>IF($O$2=0,Encargos!C312,$O$2)</f>
        <v>4.8413000000000004</v>
      </c>
      <c r="P307" s="1">
        <f t="shared" si="36"/>
        <v>53843</v>
      </c>
      <c r="Q307" s="51"/>
      <c r="R307" s="51"/>
      <c r="S307" s="51"/>
      <c r="T307" s="119">
        <f>IF($T$2=0,Encargos!M312,$T$2)</f>
        <v>0</v>
      </c>
      <c r="V307" s="1">
        <f t="shared" si="37"/>
        <v>53843</v>
      </c>
      <c r="W307" s="51">
        <v>0</v>
      </c>
      <c r="X307" s="51">
        <v>0</v>
      </c>
      <c r="Y307" s="51">
        <f t="shared" si="40"/>
        <v>0</v>
      </c>
      <c r="Z307" s="119"/>
      <c r="AB307" s="72">
        <f t="shared" si="38"/>
        <v>53843</v>
      </c>
      <c r="AC307" s="21">
        <f t="shared" si="39"/>
        <v>0</v>
      </c>
      <c r="AD307" s="21">
        <f t="shared" si="43"/>
        <v>0</v>
      </c>
      <c r="AE307" s="21">
        <f t="shared" si="43"/>
        <v>0</v>
      </c>
    </row>
    <row r="308" spans="1:31">
      <c r="A308" s="1">
        <f t="shared" si="33"/>
        <v>53873</v>
      </c>
      <c r="B308" s="51">
        <f>'OC A CONTRATAR US$'!B308*'OC A CONTRATAR'!$E308</f>
        <v>18576900</v>
      </c>
      <c r="C308" s="51">
        <f>'OC A CONTRATAR US$'!C308*'OC A CONTRATAR'!$E308</f>
        <v>1667206.5956000192</v>
      </c>
      <c r="D308" s="51">
        <f>'OC A CONTRATAR US$'!D308*'OC A CONTRATAR'!$E308</f>
        <v>20244106.59560002</v>
      </c>
      <c r="E308" s="119">
        <f>IF($E$2=0,Encargos!C313,$E$2)</f>
        <v>6.1923000000000004</v>
      </c>
      <c r="F308" s="1">
        <f t="shared" si="34"/>
        <v>53873</v>
      </c>
      <c r="G308" s="51">
        <f>'OC A CONTRATAR US$'!G308*'OC A CONTRATAR'!$J308</f>
        <v>5240075.4375927923</v>
      </c>
      <c r="H308" s="51">
        <f>'OC A CONTRATAR US$'!H308*'OC A CONTRATAR'!$J308</f>
        <v>1058123.1930376529</v>
      </c>
      <c r="I308" s="51">
        <f>'OC A CONTRATAR US$'!I308*'OC A CONTRATAR'!$J308</f>
        <v>6298198.6306304447</v>
      </c>
      <c r="J308" s="119">
        <f>IF($J$2=0,Encargos!C313,$J$2)</f>
        <v>4.8413000000000004</v>
      </c>
      <c r="K308" s="1">
        <f t="shared" si="35"/>
        <v>53873</v>
      </c>
      <c r="L308" s="51">
        <f>'OC A CONTRATAR US$'!L308*'OC A CONTRATAR'!$O308</f>
        <v>27204607.101715628</v>
      </c>
      <c r="M308" s="51">
        <f>'OC A CONTRATAR US$'!M308*'OC A CONTRATAR'!$O308</f>
        <v>17322458.003664374</v>
      </c>
      <c r="N308" s="51">
        <f>'OC A CONTRATAR US$'!N308*'OC A CONTRATAR'!$O308</f>
        <v>44527065.105379999</v>
      </c>
      <c r="O308" s="119">
        <f>IF($O$2=0,Encargos!C313,$O$2)</f>
        <v>4.8413000000000004</v>
      </c>
      <c r="P308" s="1">
        <f t="shared" si="36"/>
        <v>53873</v>
      </c>
      <c r="Q308" s="51"/>
      <c r="R308" s="51"/>
      <c r="S308" s="51"/>
      <c r="T308" s="119">
        <f>IF($T$2=0,Encargos!M313,$T$2)</f>
        <v>0</v>
      </c>
      <c r="V308" s="1">
        <f t="shared" si="37"/>
        <v>53873</v>
      </c>
      <c r="W308" s="51">
        <v>0</v>
      </c>
      <c r="X308" s="51">
        <v>0</v>
      </c>
      <c r="Y308" s="51">
        <f t="shared" si="40"/>
        <v>0</v>
      </c>
      <c r="Z308" s="119"/>
      <c r="AB308" s="72">
        <f t="shared" si="38"/>
        <v>53873</v>
      </c>
      <c r="AC308" s="21">
        <f t="shared" si="39"/>
        <v>0</v>
      </c>
      <c r="AD308" s="21">
        <f t="shared" si="43"/>
        <v>20047787.792302046</v>
      </c>
      <c r="AE308" s="21">
        <f t="shared" si="43"/>
        <v>71069370.331610471</v>
      </c>
    </row>
    <row r="309" spans="1:31">
      <c r="A309" s="1">
        <f t="shared" si="33"/>
        <v>53904</v>
      </c>
      <c r="B309" s="51">
        <f>'OC A CONTRATAR US$'!B309*'OC A CONTRATAR'!$E309</f>
        <v>0</v>
      </c>
      <c r="C309" s="51">
        <f>'OC A CONTRATAR US$'!C309*'OC A CONTRATAR'!$E309</f>
        <v>0</v>
      </c>
      <c r="D309" s="51">
        <f>'OC A CONTRATAR US$'!D309*'OC A CONTRATAR'!$E309</f>
        <v>0</v>
      </c>
      <c r="E309" s="119">
        <f>IF($E$2=0,Encargos!C314,$E$2)</f>
        <v>6.1923000000000004</v>
      </c>
      <c r="F309" s="1">
        <f t="shared" si="34"/>
        <v>53904</v>
      </c>
      <c r="G309" s="51">
        <f>'OC A CONTRATAR US$'!G309*'OC A CONTRATAR'!$J309</f>
        <v>0</v>
      </c>
      <c r="H309" s="51">
        <f>'OC A CONTRATAR US$'!H309*'OC A CONTRATAR'!$J309</f>
        <v>0</v>
      </c>
      <c r="I309" s="51">
        <f>'OC A CONTRATAR US$'!I309*'OC A CONTRATAR'!$J309</f>
        <v>0</v>
      </c>
      <c r="J309" s="119">
        <f>IF($J$2=0,Encargos!C314,$J$2)</f>
        <v>4.8413000000000004</v>
      </c>
      <c r="K309" s="1">
        <f t="shared" si="35"/>
        <v>53904</v>
      </c>
      <c r="L309" s="51">
        <f>'OC A CONTRATAR US$'!L309*'OC A CONTRATAR'!$O309</f>
        <v>0</v>
      </c>
      <c r="M309" s="51">
        <f>'OC A CONTRATAR US$'!M309*'OC A CONTRATAR'!$O309</f>
        <v>0</v>
      </c>
      <c r="N309" s="51">
        <f>'OC A CONTRATAR US$'!N309*'OC A CONTRATAR'!$O309</f>
        <v>0</v>
      </c>
      <c r="O309" s="119">
        <f>IF($O$2=0,Encargos!C314,$O$2)</f>
        <v>4.8413000000000004</v>
      </c>
      <c r="P309" s="1">
        <f t="shared" si="36"/>
        <v>53904</v>
      </c>
      <c r="Q309" s="51"/>
      <c r="R309" s="51"/>
      <c r="S309" s="51"/>
      <c r="T309" s="119">
        <f>IF($T$2=0,Encargos!M314,$T$2)</f>
        <v>0</v>
      </c>
      <c r="V309" s="1">
        <f t="shared" si="37"/>
        <v>53904</v>
      </c>
      <c r="W309" s="51">
        <v>0</v>
      </c>
      <c r="X309" s="51">
        <v>0</v>
      </c>
      <c r="Y309" s="51">
        <f t="shared" si="40"/>
        <v>0</v>
      </c>
      <c r="Z309" s="119"/>
      <c r="AB309" s="72">
        <f t="shared" si="38"/>
        <v>53904</v>
      </c>
      <c r="AC309" s="21">
        <f t="shared" si="39"/>
        <v>51021582.539308421</v>
      </c>
      <c r="AD309" s="21">
        <f t="shared" si="43"/>
        <v>0</v>
      </c>
      <c r="AE309" s="21">
        <f t="shared" si="43"/>
        <v>0</v>
      </c>
    </row>
    <row r="310" spans="1:31">
      <c r="A310" s="1">
        <f t="shared" si="33"/>
        <v>53935</v>
      </c>
      <c r="B310" s="51">
        <f>'OC A CONTRATAR US$'!B310*'OC A CONTRATAR'!$E310</f>
        <v>0</v>
      </c>
      <c r="C310" s="51">
        <f>'OC A CONTRATAR US$'!C310*'OC A CONTRATAR'!$E310</f>
        <v>0</v>
      </c>
      <c r="D310" s="51">
        <f>'OC A CONTRATAR US$'!D310*'OC A CONTRATAR'!$E310</f>
        <v>0</v>
      </c>
      <c r="E310" s="119">
        <f>IF($E$2=0,Encargos!C315,$E$2)</f>
        <v>6.1923000000000004</v>
      </c>
      <c r="F310" s="1">
        <f t="shared" si="34"/>
        <v>53935</v>
      </c>
      <c r="G310" s="51">
        <f>'OC A CONTRATAR US$'!G310*'OC A CONTRATAR'!$J310</f>
        <v>0</v>
      </c>
      <c r="H310" s="51">
        <f>'OC A CONTRATAR US$'!H310*'OC A CONTRATAR'!$J310</f>
        <v>0</v>
      </c>
      <c r="I310" s="51">
        <f>'OC A CONTRATAR US$'!I310*'OC A CONTRATAR'!$J310</f>
        <v>0</v>
      </c>
      <c r="J310" s="119">
        <f>IF($J$2=0,Encargos!C315,$J$2)</f>
        <v>4.8413000000000004</v>
      </c>
      <c r="K310" s="1">
        <f t="shared" si="35"/>
        <v>53935</v>
      </c>
      <c r="L310" s="51">
        <f>'OC A CONTRATAR US$'!L310*'OC A CONTRATAR'!$O310</f>
        <v>0</v>
      </c>
      <c r="M310" s="51">
        <f>'OC A CONTRATAR US$'!M310*'OC A CONTRATAR'!$O310</f>
        <v>0</v>
      </c>
      <c r="N310" s="51">
        <f>'OC A CONTRATAR US$'!N310*'OC A CONTRATAR'!$O310</f>
        <v>0</v>
      </c>
      <c r="O310" s="119">
        <f>IF($O$2=0,Encargos!C315,$O$2)</f>
        <v>4.8413000000000004</v>
      </c>
      <c r="P310" s="1">
        <f t="shared" si="36"/>
        <v>53935</v>
      </c>
      <c r="Q310" s="51"/>
      <c r="R310" s="51"/>
      <c r="S310" s="51"/>
      <c r="T310" s="119">
        <f>IF($T$2=0,Encargos!M315,$T$2)</f>
        <v>0</v>
      </c>
      <c r="V310" s="1">
        <f t="shared" si="37"/>
        <v>53935</v>
      </c>
      <c r="W310" s="51">
        <v>0</v>
      </c>
      <c r="X310" s="51">
        <v>0</v>
      </c>
      <c r="Y310" s="51">
        <f t="shared" si="40"/>
        <v>0</v>
      </c>
      <c r="Z310" s="119"/>
      <c r="AB310" s="72">
        <f t="shared" si="38"/>
        <v>53935</v>
      </c>
      <c r="AC310" s="21">
        <f t="shared" si="39"/>
        <v>0</v>
      </c>
      <c r="AD310" s="21">
        <f t="shared" si="43"/>
        <v>0</v>
      </c>
      <c r="AE310" s="21">
        <f t="shared" si="43"/>
        <v>0</v>
      </c>
    </row>
    <row r="311" spans="1:31">
      <c r="A311" s="1">
        <f t="shared" si="33"/>
        <v>53965</v>
      </c>
      <c r="B311" s="51">
        <f>'OC A CONTRATAR US$'!B311*'OC A CONTRATAR'!$E311</f>
        <v>0</v>
      </c>
      <c r="C311" s="51">
        <f>'OC A CONTRATAR US$'!C311*'OC A CONTRATAR'!$E311</f>
        <v>0</v>
      </c>
      <c r="D311" s="51">
        <f>'OC A CONTRATAR US$'!D311*'OC A CONTRATAR'!$E311</f>
        <v>0</v>
      </c>
      <c r="E311" s="119">
        <f>IF($E$2=0,Encargos!C316,$E$2)</f>
        <v>6.1923000000000004</v>
      </c>
      <c r="F311" s="1">
        <f t="shared" si="34"/>
        <v>53965</v>
      </c>
      <c r="G311" s="51">
        <f>'OC A CONTRATAR US$'!G311*'OC A CONTRATAR'!$J311</f>
        <v>0</v>
      </c>
      <c r="H311" s="51">
        <f>'OC A CONTRATAR US$'!H311*'OC A CONTRATAR'!$J311</f>
        <v>0</v>
      </c>
      <c r="I311" s="51">
        <f>'OC A CONTRATAR US$'!I311*'OC A CONTRATAR'!$J311</f>
        <v>0</v>
      </c>
      <c r="J311" s="119">
        <f>IF($J$2=0,Encargos!C316,$J$2)</f>
        <v>4.8413000000000004</v>
      </c>
      <c r="K311" s="1">
        <f t="shared" si="35"/>
        <v>53965</v>
      </c>
      <c r="L311" s="51">
        <f>'OC A CONTRATAR US$'!L311*'OC A CONTRATAR'!$O311</f>
        <v>0</v>
      </c>
      <c r="M311" s="51">
        <f>'OC A CONTRATAR US$'!M311*'OC A CONTRATAR'!$O311</f>
        <v>0</v>
      </c>
      <c r="N311" s="51">
        <f>'OC A CONTRATAR US$'!N311*'OC A CONTRATAR'!$O311</f>
        <v>0</v>
      </c>
      <c r="O311" s="119">
        <f>IF($O$2=0,Encargos!C316,$O$2)</f>
        <v>4.8413000000000004</v>
      </c>
      <c r="P311" s="1">
        <f t="shared" si="36"/>
        <v>53965</v>
      </c>
      <c r="Q311" s="51"/>
      <c r="R311" s="51"/>
      <c r="S311" s="51"/>
      <c r="T311" s="119">
        <f>IF($T$2=0,Encargos!M316,$T$2)</f>
        <v>0</v>
      </c>
      <c r="V311" s="1">
        <f t="shared" si="37"/>
        <v>53965</v>
      </c>
      <c r="W311" s="51">
        <v>0</v>
      </c>
      <c r="X311" s="51">
        <v>0</v>
      </c>
      <c r="Y311" s="51">
        <f t="shared" si="40"/>
        <v>0</v>
      </c>
      <c r="Z311" s="119"/>
      <c r="AB311" s="72">
        <f t="shared" si="38"/>
        <v>53965</v>
      </c>
      <c r="AC311" s="21">
        <f t="shared" si="39"/>
        <v>0</v>
      </c>
      <c r="AD311" s="21">
        <f t="shared" si="43"/>
        <v>0</v>
      </c>
      <c r="AE311" s="21">
        <f t="shared" si="43"/>
        <v>0</v>
      </c>
    </row>
    <row r="312" spans="1:31">
      <c r="A312" s="1">
        <f t="shared" si="33"/>
        <v>53996</v>
      </c>
      <c r="B312" s="51">
        <f>'OC A CONTRATAR US$'!B312*'OC A CONTRATAR'!$E312</f>
        <v>0</v>
      </c>
      <c r="C312" s="51">
        <f>'OC A CONTRATAR US$'!C312*'OC A CONTRATAR'!$E312</f>
        <v>0</v>
      </c>
      <c r="D312" s="51">
        <f>'OC A CONTRATAR US$'!D312*'OC A CONTRATAR'!$E312</f>
        <v>0</v>
      </c>
      <c r="E312" s="119">
        <f>IF($E$2=0,Encargos!C317,$E$2)</f>
        <v>6.1923000000000004</v>
      </c>
      <c r="F312" s="1">
        <f t="shared" si="34"/>
        <v>53996</v>
      </c>
      <c r="G312" s="51">
        <f>'OC A CONTRATAR US$'!G312*'OC A CONTRATAR'!$J312</f>
        <v>0</v>
      </c>
      <c r="H312" s="51">
        <f>'OC A CONTRATAR US$'!H312*'OC A CONTRATAR'!$J312</f>
        <v>0</v>
      </c>
      <c r="I312" s="51">
        <f>'OC A CONTRATAR US$'!I312*'OC A CONTRATAR'!$J312</f>
        <v>0</v>
      </c>
      <c r="J312" s="119">
        <f>IF($J$2=0,Encargos!C317,$J$2)</f>
        <v>4.8413000000000004</v>
      </c>
      <c r="K312" s="1">
        <f t="shared" si="35"/>
        <v>53996</v>
      </c>
      <c r="L312" s="51">
        <f>'OC A CONTRATAR US$'!L312*'OC A CONTRATAR'!$O312</f>
        <v>0</v>
      </c>
      <c r="M312" s="51">
        <f>'OC A CONTRATAR US$'!M312*'OC A CONTRATAR'!$O312</f>
        <v>0</v>
      </c>
      <c r="N312" s="51">
        <f>'OC A CONTRATAR US$'!N312*'OC A CONTRATAR'!$O312</f>
        <v>0</v>
      </c>
      <c r="O312" s="119">
        <f>IF($O$2=0,Encargos!C317,$O$2)</f>
        <v>4.8413000000000004</v>
      </c>
      <c r="P312" s="1">
        <f t="shared" si="36"/>
        <v>53996</v>
      </c>
      <c r="Q312" s="51"/>
      <c r="R312" s="51"/>
      <c r="S312" s="51"/>
      <c r="T312" s="119">
        <f>IF($T$2=0,Encargos!M317,$T$2)</f>
        <v>0</v>
      </c>
      <c r="V312" s="1">
        <f t="shared" si="37"/>
        <v>53996</v>
      </c>
      <c r="W312" s="51">
        <v>0</v>
      </c>
      <c r="X312" s="51">
        <v>0</v>
      </c>
      <c r="Y312" s="51">
        <f t="shared" si="40"/>
        <v>0</v>
      </c>
      <c r="Z312" s="119"/>
      <c r="AB312" s="72">
        <f t="shared" si="38"/>
        <v>53996</v>
      </c>
      <c r="AC312" s="21">
        <f t="shared" si="39"/>
        <v>0</v>
      </c>
      <c r="AD312" s="21">
        <f t="shared" si="43"/>
        <v>0</v>
      </c>
      <c r="AE312" s="21">
        <f t="shared" si="43"/>
        <v>0</v>
      </c>
    </row>
    <row r="313" spans="1:31">
      <c r="A313" s="1">
        <f t="shared" si="33"/>
        <v>54026</v>
      </c>
      <c r="B313" s="51">
        <f>'OC A CONTRATAR US$'!B313*'OC A CONTRATAR'!$E313</f>
        <v>0</v>
      </c>
      <c r="C313" s="51">
        <f>'OC A CONTRATAR US$'!C313*'OC A CONTRATAR'!$E313</f>
        <v>0</v>
      </c>
      <c r="D313" s="51">
        <f>'OC A CONTRATAR US$'!D313*'OC A CONTRATAR'!$E313</f>
        <v>0</v>
      </c>
      <c r="E313" s="119">
        <f>IF($E$2=0,Encargos!C318,$E$2)</f>
        <v>6.1923000000000004</v>
      </c>
      <c r="F313" s="1">
        <f t="shared" si="34"/>
        <v>54026</v>
      </c>
      <c r="G313" s="51">
        <f>'OC A CONTRATAR US$'!G313*'OC A CONTRATAR'!$J313</f>
        <v>0</v>
      </c>
      <c r="H313" s="51">
        <f>'OC A CONTRATAR US$'!H313*'OC A CONTRATAR'!$J313</f>
        <v>0</v>
      </c>
      <c r="I313" s="51">
        <f>'OC A CONTRATAR US$'!I313*'OC A CONTRATAR'!$J313</f>
        <v>0</v>
      </c>
      <c r="J313" s="119">
        <f>IF($J$2=0,Encargos!C318,$J$2)</f>
        <v>4.8413000000000004</v>
      </c>
      <c r="K313" s="1">
        <f t="shared" si="35"/>
        <v>54026</v>
      </c>
      <c r="L313" s="51">
        <f>'OC A CONTRATAR US$'!L313*'OC A CONTRATAR'!$O313</f>
        <v>0</v>
      </c>
      <c r="M313" s="51">
        <f>'OC A CONTRATAR US$'!M313*'OC A CONTRATAR'!$O313</f>
        <v>0</v>
      </c>
      <c r="N313" s="51">
        <f>'OC A CONTRATAR US$'!N313*'OC A CONTRATAR'!$O313</f>
        <v>0</v>
      </c>
      <c r="O313" s="119">
        <f>IF($O$2=0,Encargos!C318,$O$2)</f>
        <v>4.8413000000000004</v>
      </c>
      <c r="P313" s="1">
        <f t="shared" si="36"/>
        <v>54026</v>
      </c>
      <c r="Q313" s="51"/>
      <c r="R313" s="51"/>
      <c r="S313" s="51"/>
      <c r="T313" s="119">
        <f>IF($T$2=0,Encargos!M318,$T$2)</f>
        <v>0</v>
      </c>
      <c r="V313" s="1">
        <f t="shared" si="37"/>
        <v>54026</v>
      </c>
      <c r="W313" s="51">
        <v>0</v>
      </c>
      <c r="X313" s="51">
        <v>0</v>
      </c>
      <c r="Y313" s="51">
        <f t="shared" si="40"/>
        <v>0</v>
      </c>
      <c r="Z313" s="119"/>
      <c r="AB313" s="72">
        <f t="shared" si="38"/>
        <v>54026</v>
      </c>
      <c r="AC313" s="21">
        <f t="shared" si="39"/>
        <v>0</v>
      </c>
      <c r="AD313" s="21">
        <f t="shared" si="43"/>
        <v>0</v>
      </c>
      <c r="AE313" s="21">
        <f t="shared" si="43"/>
        <v>0</v>
      </c>
    </row>
    <row r="314" spans="1:31">
      <c r="A314" s="1">
        <f t="shared" si="33"/>
        <v>54057</v>
      </c>
      <c r="B314" s="51">
        <f>'OC A CONTRATAR US$'!B314*'OC A CONTRATAR'!$E314</f>
        <v>18576900</v>
      </c>
      <c r="C314" s="51">
        <f>'OC A CONTRATAR US$'!C314*'OC A CONTRATAR'!$E314</f>
        <v>1257275.3035500001</v>
      </c>
      <c r="D314" s="51">
        <f>'OC A CONTRATAR US$'!D314*'OC A CONTRATAR'!$E314</f>
        <v>19834175.303550001</v>
      </c>
      <c r="E314" s="119">
        <f>IF($E$2=0,Encargos!C319,$E$2)</f>
        <v>6.1923000000000004</v>
      </c>
      <c r="F314" s="1">
        <f t="shared" si="34"/>
        <v>54057</v>
      </c>
      <c r="G314" s="51">
        <f>'OC A CONTRATAR US$'!G314*'OC A CONTRATAR'!$J314</f>
        <v>5240075.4375927923</v>
      </c>
      <c r="H314" s="51">
        <f>'OC A CONTRATAR US$'!H314*'OC A CONTRATAR'!$J314</f>
        <v>945721.82820948958</v>
      </c>
      <c r="I314" s="51">
        <f>'OC A CONTRATAR US$'!I314*'OC A CONTRATAR'!$J314</f>
        <v>6185797.2658022819</v>
      </c>
      <c r="J314" s="119">
        <f>IF($J$2=0,Encargos!C319,$J$2)</f>
        <v>4.8413000000000004</v>
      </c>
      <c r="K314" s="1">
        <f t="shared" si="35"/>
        <v>54057</v>
      </c>
      <c r="L314" s="51">
        <f>'OC A CONTRATAR US$'!L314*'OC A CONTRATAR'!$O314</f>
        <v>27204607.101715628</v>
      </c>
      <c r="M314" s="51">
        <f>'OC A CONTRATAR US$'!M314*'OC A CONTRATAR'!$O314</f>
        <v>16720930.890570108</v>
      </c>
      <c r="N314" s="51">
        <f>'OC A CONTRATAR US$'!N314*'OC A CONTRATAR'!$O314</f>
        <v>43925537.992285736</v>
      </c>
      <c r="O314" s="119">
        <f>IF($O$2=0,Encargos!C319,$O$2)</f>
        <v>4.8413000000000004</v>
      </c>
      <c r="P314" s="1">
        <f t="shared" si="36"/>
        <v>54057</v>
      </c>
      <c r="Q314" s="51"/>
      <c r="R314" s="51"/>
      <c r="S314" s="51"/>
      <c r="T314" s="119">
        <f>IF($T$2=0,Encargos!M319,$T$2)</f>
        <v>0</v>
      </c>
      <c r="V314" s="1">
        <f t="shared" si="37"/>
        <v>54057</v>
      </c>
      <c r="W314" s="51">
        <v>0</v>
      </c>
      <c r="X314" s="51">
        <v>0</v>
      </c>
      <c r="Y314" s="51">
        <f t="shared" si="40"/>
        <v>0</v>
      </c>
      <c r="Z314" s="119"/>
      <c r="AB314" s="72">
        <f t="shared" si="38"/>
        <v>54057</v>
      </c>
      <c r="AC314" s="21">
        <f t="shared" si="39"/>
        <v>0</v>
      </c>
      <c r="AD314" s="21">
        <f t="shared" si="43"/>
        <v>18923928.022329599</v>
      </c>
      <c r="AE314" s="21">
        <f t="shared" si="43"/>
        <v>69945510.561638027</v>
      </c>
    </row>
    <row r="315" spans="1:31">
      <c r="A315" s="1">
        <f t="shared" si="33"/>
        <v>54088</v>
      </c>
      <c r="B315" s="51">
        <f>'OC A CONTRATAR US$'!B315*'OC A CONTRATAR'!$E315</f>
        <v>0</v>
      </c>
      <c r="C315" s="51">
        <f>'OC A CONTRATAR US$'!C315*'OC A CONTRATAR'!$E315</f>
        <v>0</v>
      </c>
      <c r="D315" s="51">
        <f>'OC A CONTRATAR US$'!D315*'OC A CONTRATAR'!$E315</f>
        <v>0</v>
      </c>
      <c r="E315" s="119">
        <f>IF($E$2=0,Encargos!C320,$E$2)</f>
        <v>6.1923000000000004</v>
      </c>
      <c r="F315" s="1">
        <f t="shared" si="34"/>
        <v>54088</v>
      </c>
      <c r="G315" s="51">
        <f>'OC A CONTRATAR US$'!G315*'OC A CONTRATAR'!$J315</f>
        <v>0</v>
      </c>
      <c r="H315" s="51">
        <f>'OC A CONTRATAR US$'!H315*'OC A CONTRATAR'!$J315</f>
        <v>0</v>
      </c>
      <c r="I315" s="51">
        <f>'OC A CONTRATAR US$'!I315*'OC A CONTRATAR'!$J315</f>
        <v>0</v>
      </c>
      <c r="J315" s="119">
        <f>IF($J$2=0,Encargos!C320,$J$2)</f>
        <v>4.8413000000000004</v>
      </c>
      <c r="K315" s="1">
        <f t="shared" si="35"/>
        <v>54088</v>
      </c>
      <c r="L315" s="51">
        <f>'OC A CONTRATAR US$'!L315*'OC A CONTRATAR'!$O315</f>
        <v>0</v>
      </c>
      <c r="M315" s="51">
        <f>'OC A CONTRATAR US$'!M315*'OC A CONTRATAR'!$O315</f>
        <v>0</v>
      </c>
      <c r="N315" s="51">
        <f>'OC A CONTRATAR US$'!N315*'OC A CONTRATAR'!$O315</f>
        <v>0</v>
      </c>
      <c r="O315" s="119">
        <f>IF($O$2=0,Encargos!C320,$O$2)</f>
        <v>4.8413000000000004</v>
      </c>
      <c r="P315" s="1">
        <f t="shared" si="36"/>
        <v>54088</v>
      </c>
      <c r="Q315" s="51"/>
      <c r="R315" s="51"/>
      <c r="S315" s="51"/>
      <c r="T315" s="119">
        <f>IF($T$2=0,Encargos!M320,$T$2)</f>
        <v>0</v>
      </c>
      <c r="V315" s="1">
        <f t="shared" si="37"/>
        <v>54088</v>
      </c>
      <c r="W315" s="51">
        <v>0</v>
      </c>
      <c r="X315" s="51">
        <v>0</v>
      </c>
      <c r="Y315" s="51">
        <f t="shared" si="40"/>
        <v>0</v>
      </c>
      <c r="Z315" s="119"/>
      <c r="AB315" s="72">
        <f t="shared" si="38"/>
        <v>54088</v>
      </c>
      <c r="AC315" s="21">
        <f t="shared" si="39"/>
        <v>51021582.539308421</v>
      </c>
      <c r="AD315" s="21">
        <f t="shared" si="43"/>
        <v>0</v>
      </c>
      <c r="AE315" s="21">
        <f t="shared" si="43"/>
        <v>0</v>
      </c>
    </row>
    <row r="316" spans="1:31">
      <c r="A316" s="1">
        <f t="shared" ref="A316:A379" si="44">EDATE(A315+1,1)-1</f>
        <v>54117</v>
      </c>
      <c r="B316" s="51">
        <f>'OC A CONTRATAR US$'!B316*'OC A CONTRATAR'!$E316</f>
        <v>0</v>
      </c>
      <c r="C316" s="51">
        <f>'OC A CONTRATAR US$'!C316*'OC A CONTRATAR'!$E316</f>
        <v>0</v>
      </c>
      <c r="D316" s="51">
        <f>'OC A CONTRATAR US$'!D316*'OC A CONTRATAR'!$E316</f>
        <v>0</v>
      </c>
      <c r="E316" s="119">
        <f>IF($E$2=0,Encargos!C321,$E$2)</f>
        <v>6.1923000000000004</v>
      </c>
      <c r="F316" s="1">
        <f t="shared" ref="F316:F379" si="45">EDATE(F315+1,1)-1</f>
        <v>54117</v>
      </c>
      <c r="G316" s="51">
        <f>'OC A CONTRATAR US$'!G316*'OC A CONTRATAR'!$J316</f>
        <v>0</v>
      </c>
      <c r="H316" s="51">
        <f>'OC A CONTRATAR US$'!H316*'OC A CONTRATAR'!$J316</f>
        <v>0</v>
      </c>
      <c r="I316" s="51">
        <f>'OC A CONTRATAR US$'!I316*'OC A CONTRATAR'!$J316</f>
        <v>0</v>
      </c>
      <c r="J316" s="119">
        <f>IF($J$2=0,Encargos!C321,$J$2)</f>
        <v>4.8413000000000004</v>
      </c>
      <c r="K316" s="1">
        <f t="shared" ref="K316:K379" si="46">EDATE(K315+1,1)-1</f>
        <v>54117</v>
      </c>
      <c r="L316" s="51">
        <f>'OC A CONTRATAR US$'!L316*'OC A CONTRATAR'!$O316</f>
        <v>0</v>
      </c>
      <c r="M316" s="51">
        <f>'OC A CONTRATAR US$'!M316*'OC A CONTRATAR'!$O316</f>
        <v>0</v>
      </c>
      <c r="N316" s="51">
        <f>'OC A CONTRATAR US$'!N316*'OC A CONTRATAR'!$O316</f>
        <v>0</v>
      </c>
      <c r="O316" s="119">
        <f>IF($O$2=0,Encargos!C321,$O$2)</f>
        <v>4.8413000000000004</v>
      </c>
      <c r="P316" s="1">
        <f t="shared" ref="P316:P379" si="47">EDATE(P315+1,1)-1</f>
        <v>54117</v>
      </c>
      <c r="Q316" s="51"/>
      <c r="R316" s="51"/>
      <c r="S316" s="51"/>
      <c r="T316" s="119">
        <f>IF($T$2=0,Encargos!M321,$T$2)</f>
        <v>0</v>
      </c>
      <c r="V316" s="1">
        <f t="shared" ref="V316:V379" si="48">EDATE(V315+1,1)-1</f>
        <v>54117</v>
      </c>
      <c r="W316" s="51">
        <v>0</v>
      </c>
      <c r="X316" s="51">
        <v>0</v>
      </c>
      <c r="Y316" s="51">
        <f t="shared" si="40"/>
        <v>0</v>
      </c>
      <c r="Z316" s="119"/>
      <c r="AB316" s="72">
        <f t="shared" ref="AB316:AB379" si="49">EDATE(AB315+1,1)-1</f>
        <v>54117</v>
      </c>
      <c r="AC316" s="21">
        <f t="shared" si="39"/>
        <v>0</v>
      </c>
      <c r="AD316" s="21">
        <f t="shared" si="43"/>
        <v>0</v>
      </c>
      <c r="AE316" s="21">
        <f t="shared" si="43"/>
        <v>0</v>
      </c>
    </row>
    <row r="317" spans="1:31">
      <c r="A317" s="1">
        <f t="shared" si="44"/>
        <v>54148</v>
      </c>
      <c r="B317" s="51">
        <f>'OC A CONTRATAR US$'!B317*'OC A CONTRATAR'!$E317</f>
        <v>0</v>
      </c>
      <c r="C317" s="51">
        <f>'OC A CONTRATAR US$'!C317*'OC A CONTRATAR'!$E317</f>
        <v>0</v>
      </c>
      <c r="D317" s="51">
        <f>'OC A CONTRATAR US$'!D317*'OC A CONTRATAR'!$E317</f>
        <v>0</v>
      </c>
      <c r="E317" s="119">
        <f>IF($E$2=0,Encargos!C322,$E$2)</f>
        <v>6.1923000000000004</v>
      </c>
      <c r="F317" s="1">
        <f t="shared" si="45"/>
        <v>54148</v>
      </c>
      <c r="G317" s="51">
        <f>'OC A CONTRATAR US$'!G317*'OC A CONTRATAR'!$J317</f>
        <v>0</v>
      </c>
      <c r="H317" s="51">
        <f>'OC A CONTRATAR US$'!H317*'OC A CONTRATAR'!$J317</f>
        <v>0</v>
      </c>
      <c r="I317" s="51">
        <f>'OC A CONTRATAR US$'!I317*'OC A CONTRATAR'!$J317</f>
        <v>0</v>
      </c>
      <c r="J317" s="119">
        <f>IF($J$2=0,Encargos!C322,$J$2)</f>
        <v>4.8413000000000004</v>
      </c>
      <c r="K317" s="1">
        <f t="shared" si="46"/>
        <v>54148</v>
      </c>
      <c r="L317" s="51">
        <f>'OC A CONTRATAR US$'!L317*'OC A CONTRATAR'!$O317</f>
        <v>0</v>
      </c>
      <c r="M317" s="51">
        <f>'OC A CONTRATAR US$'!M317*'OC A CONTRATAR'!$O317</f>
        <v>0</v>
      </c>
      <c r="N317" s="51">
        <f>'OC A CONTRATAR US$'!N317*'OC A CONTRATAR'!$O317</f>
        <v>0</v>
      </c>
      <c r="O317" s="119">
        <f>IF($O$2=0,Encargos!C322,$O$2)</f>
        <v>4.8413000000000004</v>
      </c>
      <c r="P317" s="1">
        <f t="shared" si="47"/>
        <v>54148</v>
      </c>
      <c r="Q317" s="51"/>
      <c r="R317" s="51"/>
      <c r="S317" s="51"/>
      <c r="T317" s="119">
        <f>IF($T$2=0,Encargos!M322,$T$2)</f>
        <v>0</v>
      </c>
      <c r="V317" s="1">
        <f t="shared" si="48"/>
        <v>54148</v>
      </c>
      <c r="W317" s="51">
        <v>0</v>
      </c>
      <c r="X317" s="51">
        <v>0</v>
      </c>
      <c r="Y317" s="51">
        <f t="shared" si="40"/>
        <v>0</v>
      </c>
      <c r="Z317" s="119"/>
      <c r="AB317" s="72">
        <f t="shared" si="49"/>
        <v>54148</v>
      </c>
      <c r="AC317" s="21">
        <f t="shared" si="39"/>
        <v>0</v>
      </c>
      <c r="AD317" s="21">
        <f t="shared" si="43"/>
        <v>0</v>
      </c>
      <c r="AE317" s="21">
        <f t="shared" si="43"/>
        <v>0</v>
      </c>
    </row>
    <row r="318" spans="1:31">
      <c r="A318" s="1">
        <f t="shared" si="44"/>
        <v>54178</v>
      </c>
      <c r="B318" s="51">
        <f>'OC A CONTRATAR US$'!B318*'OC A CONTRATAR'!$E318</f>
        <v>0</v>
      </c>
      <c r="C318" s="51">
        <f>'OC A CONTRATAR US$'!C318*'OC A CONTRATAR'!$E318</f>
        <v>0</v>
      </c>
      <c r="D318" s="51">
        <f>'OC A CONTRATAR US$'!D318*'OC A CONTRATAR'!$E318</f>
        <v>0</v>
      </c>
      <c r="E318" s="119">
        <f>IF($E$2=0,Encargos!C323,$E$2)</f>
        <v>6.1923000000000004</v>
      </c>
      <c r="F318" s="1">
        <f t="shared" si="45"/>
        <v>54178</v>
      </c>
      <c r="G318" s="51">
        <f>'OC A CONTRATAR US$'!G318*'OC A CONTRATAR'!$J318</f>
        <v>0</v>
      </c>
      <c r="H318" s="51">
        <f>'OC A CONTRATAR US$'!H318*'OC A CONTRATAR'!$J318</f>
        <v>0</v>
      </c>
      <c r="I318" s="51">
        <f>'OC A CONTRATAR US$'!I318*'OC A CONTRATAR'!$J318</f>
        <v>0</v>
      </c>
      <c r="J318" s="119">
        <f>IF($J$2=0,Encargos!C323,$J$2)</f>
        <v>4.8413000000000004</v>
      </c>
      <c r="K318" s="1">
        <f t="shared" si="46"/>
        <v>54178</v>
      </c>
      <c r="L318" s="51">
        <f>'OC A CONTRATAR US$'!L318*'OC A CONTRATAR'!$O318</f>
        <v>0</v>
      </c>
      <c r="M318" s="51">
        <f>'OC A CONTRATAR US$'!M318*'OC A CONTRATAR'!$O318</f>
        <v>0</v>
      </c>
      <c r="N318" s="51">
        <f>'OC A CONTRATAR US$'!N318*'OC A CONTRATAR'!$O318</f>
        <v>0</v>
      </c>
      <c r="O318" s="119">
        <f>IF($O$2=0,Encargos!C323,$O$2)</f>
        <v>4.8413000000000004</v>
      </c>
      <c r="P318" s="1">
        <f t="shared" si="47"/>
        <v>54178</v>
      </c>
      <c r="Q318" s="51"/>
      <c r="R318" s="51"/>
      <c r="S318" s="51"/>
      <c r="T318" s="119">
        <f>IF($T$2=0,Encargos!M323,$T$2)</f>
        <v>0</v>
      </c>
      <c r="V318" s="1">
        <f t="shared" si="48"/>
        <v>54178</v>
      </c>
      <c r="W318" s="51">
        <v>0</v>
      </c>
      <c r="X318" s="51">
        <v>0</v>
      </c>
      <c r="Y318" s="51">
        <f t="shared" si="40"/>
        <v>0</v>
      </c>
      <c r="Z318" s="119"/>
      <c r="AB318" s="72">
        <f t="shared" si="49"/>
        <v>54178</v>
      </c>
      <c r="AC318" s="21">
        <f t="shared" si="39"/>
        <v>0</v>
      </c>
      <c r="AD318" s="21">
        <f t="shared" si="43"/>
        <v>0</v>
      </c>
      <c r="AE318" s="21">
        <f t="shared" si="43"/>
        <v>0</v>
      </c>
    </row>
    <row r="319" spans="1:31">
      <c r="A319" s="1">
        <f t="shared" si="44"/>
        <v>54209</v>
      </c>
      <c r="B319" s="51">
        <f>'OC A CONTRATAR US$'!B319*'OC A CONTRATAR'!$E319</f>
        <v>0</v>
      </c>
      <c r="C319" s="51">
        <f>'OC A CONTRATAR US$'!C319*'OC A CONTRATAR'!$E319</f>
        <v>0</v>
      </c>
      <c r="D319" s="51">
        <f>'OC A CONTRATAR US$'!D319*'OC A CONTRATAR'!$E319</f>
        <v>0</v>
      </c>
      <c r="E319" s="119">
        <f>IF($E$2=0,Encargos!C324,$E$2)</f>
        <v>6.1923000000000004</v>
      </c>
      <c r="F319" s="1">
        <f t="shared" si="45"/>
        <v>54209</v>
      </c>
      <c r="G319" s="51">
        <f>'OC A CONTRATAR US$'!G319*'OC A CONTRATAR'!$J319</f>
        <v>0</v>
      </c>
      <c r="H319" s="51">
        <f>'OC A CONTRATAR US$'!H319*'OC A CONTRATAR'!$J319</f>
        <v>0</v>
      </c>
      <c r="I319" s="51">
        <f>'OC A CONTRATAR US$'!I319*'OC A CONTRATAR'!$J319</f>
        <v>0</v>
      </c>
      <c r="J319" s="119">
        <f>IF($J$2=0,Encargos!C324,$J$2)</f>
        <v>4.8413000000000004</v>
      </c>
      <c r="K319" s="1">
        <f t="shared" si="46"/>
        <v>54209</v>
      </c>
      <c r="L319" s="51">
        <f>'OC A CONTRATAR US$'!L319*'OC A CONTRATAR'!$O319</f>
        <v>0</v>
      </c>
      <c r="M319" s="51">
        <f>'OC A CONTRATAR US$'!M319*'OC A CONTRATAR'!$O319</f>
        <v>0</v>
      </c>
      <c r="N319" s="51">
        <f>'OC A CONTRATAR US$'!N319*'OC A CONTRATAR'!$O319</f>
        <v>0</v>
      </c>
      <c r="O319" s="119">
        <f>IF($O$2=0,Encargos!C324,$O$2)</f>
        <v>4.8413000000000004</v>
      </c>
      <c r="P319" s="1">
        <f t="shared" si="47"/>
        <v>54209</v>
      </c>
      <c r="Q319" s="51"/>
      <c r="R319" s="51"/>
      <c r="S319" s="51"/>
      <c r="T319" s="119">
        <f>IF($T$2=0,Encargos!M324,$T$2)</f>
        <v>0</v>
      </c>
      <c r="V319" s="1">
        <f t="shared" si="48"/>
        <v>54209</v>
      </c>
      <c r="W319" s="51">
        <v>0</v>
      </c>
      <c r="X319" s="51">
        <v>0</v>
      </c>
      <c r="Y319" s="51">
        <f t="shared" si="40"/>
        <v>0</v>
      </c>
      <c r="Z319" s="119"/>
      <c r="AB319" s="72">
        <f t="shared" si="49"/>
        <v>54209</v>
      </c>
      <c r="AC319" s="21">
        <f t="shared" si="39"/>
        <v>0</v>
      </c>
      <c r="AD319" s="21">
        <f t="shared" si="43"/>
        <v>0</v>
      </c>
      <c r="AE319" s="21">
        <f t="shared" si="43"/>
        <v>0</v>
      </c>
    </row>
    <row r="320" spans="1:31">
      <c r="A320" s="1">
        <f t="shared" si="44"/>
        <v>54239</v>
      </c>
      <c r="B320" s="51">
        <f>'OC A CONTRATAR US$'!B320*'OC A CONTRATAR'!$E320</f>
        <v>18576900</v>
      </c>
      <c r="C320" s="51">
        <f>'OC A CONTRATAR US$'!C320*'OC A CONTRATAR'!$E320</f>
        <v>838183.53570000001</v>
      </c>
      <c r="D320" s="51">
        <f>'OC A CONTRATAR US$'!D320*'OC A CONTRATAR'!$E320</f>
        <v>19415083.535700001</v>
      </c>
      <c r="E320" s="119">
        <f>IF($E$2=0,Encargos!C325,$E$2)</f>
        <v>6.1923000000000004</v>
      </c>
      <c r="F320" s="1">
        <f t="shared" si="45"/>
        <v>54239</v>
      </c>
      <c r="G320" s="51">
        <f>'OC A CONTRATAR US$'!G320*'OC A CONTRATAR'!$J320</f>
        <v>5240075.4375927923</v>
      </c>
      <c r="H320" s="51">
        <f>'OC A CONTRATAR US$'!H320*'OC A CONTRATAR'!$J320</f>
        <v>827506.59968329151</v>
      </c>
      <c r="I320" s="51">
        <f>'OC A CONTRATAR US$'!I320*'OC A CONTRATAR'!$J320</f>
        <v>6067582.0372760836</v>
      </c>
      <c r="J320" s="119">
        <f>IF($J$2=0,Encargos!C325,$J$2)</f>
        <v>4.8413000000000004</v>
      </c>
      <c r="K320" s="1">
        <f t="shared" si="46"/>
        <v>54239</v>
      </c>
      <c r="L320" s="51">
        <f>'OC A CONTRATAR US$'!L320*'OC A CONTRATAR'!$O320</f>
        <v>27204607.101715628</v>
      </c>
      <c r="M320" s="51">
        <f>'OC A CONTRATAR US$'!M320*'OC A CONTRATAR'!$O320</f>
        <v>16024225.436796349</v>
      </c>
      <c r="N320" s="51">
        <f>'OC A CONTRATAR US$'!N320*'OC A CONTRATAR'!$O320</f>
        <v>43228832.538511977</v>
      </c>
      <c r="O320" s="119">
        <f>IF($O$2=0,Encargos!C325,$O$2)</f>
        <v>4.8413000000000004</v>
      </c>
      <c r="P320" s="1">
        <f t="shared" si="47"/>
        <v>54239</v>
      </c>
      <c r="Q320" s="51"/>
      <c r="R320" s="51"/>
      <c r="S320" s="51"/>
      <c r="T320" s="119">
        <f>IF($T$2=0,Encargos!M325,$T$2)</f>
        <v>0</v>
      </c>
      <c r="V320" s="1">
        <f t="shared" si="48"/>
        <v>54239</v>
      </c>
      <c r="W320" s="51">
        <v>0</v>
      </c>
      <c r="X320" s="51">
        <v>0</v>
      </c>
      <c r="Y320" s="51">
        <f t="shared" si="40"/>
        <v>0</v>
      </c>
      <c r="Z320" s="119"/>
      <c r="AB320" s="72">
        <f t="shared" si="49"/>
        <v>54239</v>
      </c>
      <c r="AC320" s="21">
        <f t="shared" si="39"/>
        <v>0</v>
      </c>
      <c r="AD320" s="21">
        <f t="shared" si="43"/>
        <v>17689915.572179642</v>
      </c>
      <c r="AE320" s="21">
        <f t="shared" si="43"/>
        <v>68711498.111488059</v>
      </c>
    </row>
    <row r="321" spans="1:31">
      <c r="A321" s="1">
        <f t="shared" si="44"/>
        <v>54270</v>
      </c>
      <c r="B321" s="51">
        <f>'OC A CONTRATAR US$'!B321*'OC A CONTRATAR'!$E321</f>
        <v>0</v>
      </c>
      <c r="C321" s="51">
        <f>'OC A CONTRATAR US$'!C321*'OC A CONTRATAR'!$E321</f>
        <v>0</v>
      </c>
      <c r="D321" s="51">
        <f>'OC A CONTRATAR US$'!D321*'OC A CONTRATAR'!$E321</f>
        <v>0</v>
      </c>
      <c r="E321" s="119">
        <f>IF($E$2=0,Encargos!C326,$E$2)</f>
        <v>6.1923000000000004</v>
      </c>
      <c r="F321" s="1">
        <f t="shared" si="45"/>
        <v>54270</v>
      </c>
      <c r="G321" s="51">
        <f>'OC A CONTRATAR US$'!G321*'OC A CONTRATAR'!$J321</f>
        <v>0</v>
      </c>
      <c r="H321" s="51">
        <f>'OC A CONTRATAR US$'!H321*'OC A CONTRATAR'!$J321</f>
        <v>0</v>
      </c>
      <c r="I321" s="51">
        <f>'OC A CONTRATAR US$'!I321*'OC A CONTRATAR'!$J321</f>
        <v>0</v>
      </c>
      <c r="J321" s="119">
        <f>IF($J$2=0,Encargos!C326,$J$2)</f>
        <v>4.8413000000000004</v>
      </c>
      <c r="K321" s="1">
        <f t="shared" si="46"/>
        <v>54270</v>
      </c>
      <c r="L321" s="51">
        <f>'OC A CONTRATAR US$'!L321*'OC A CONTRATAR'!$O321</f>
        <v>0</v>
      </c>
      <c r="M321" s="51">
        <f>'OC A CONTRATAR US$'!M321*'OC A CONTRATAR'!$O321</f>
        <v>0</v>
      </c>
      <c r="N321" s="51">
        <f>'OC A CONTRATAR US$'!N321*'OC A CONTRATAR'!$O321</f>
        <v>0</v>
      </c>
      <c r="O321" s="119">
        <f>IF($O$2=0,Encargos!C326,$O$2)</f>
        <v>4.8413000000000004</v>
      </c>
      <c r="P321" s="1">
        <f t="shared" si="47"/>
        <v>54270</v>
      </c>
      <c r="Q321" s="51"/>
      <c r="R321" s="51"/>
      <c r="S321" s="51"/>
      <c r="T321" s="119">
        <f>IF($T$2=0,Encargos!M326,$T$2)</f>
        <v>0</v>
      </c>
      <c r="V321" s="1">
        <f t="shared" si="48"/>
        <v>54270</v>
      </c>
      <c r="W321" s="51">
        <v>0</v>
      </c>
      <c r="X321" s="51">
        <v>0</v>
      </c>
      <c r="Y321" s="51">
        <f t="shared" si="40"/>
        <v>0</v>
      </c>
      <c r="Z321" s="119"/>
      <c r="AB321" s="72">
        <f t="shared" si="49"/>
        <v>54270</v>
      </c>
      <c r="AC321" s="21">
        <f t="shared" si="39"/>
        <v>51021582.539308421</v>
      </c>
      <c r="AD321" s="21">
        <f t="shared" si="43"/>
        <v>0</v>
      </c>
      <c r="AE321" s="21">
        <f t="shared" si="43"/>
        <v>0</v>
      </c>
    </row>
    <row r="322" spans="1:31">
      <c r="A322" s="1">
        <f t="shared" si="44"/>
        <v>54301</v>
      </c>
      <c r="B322" s="51">
        <f>'OC A CONTRATAR US$'!B322*'OC A CONTRATAR'!$E322</f>
        <v>0</v>
      </c>
      <c r="C322" s="51">
        <f>'OC A CONTRATAR US$'!C322*'OC A CONTRATAR'!$E322</f>
        <v>0</v>
      </c>
      <c r="D322" s="51">
        <f>'OC A CONTRATAR US$'!D322*'OC A CONTRATAR'!$E322</f>
        <v>0</v>
      </c>
      <c r="E322" s="119">
        <f>IF($E$2=0,Encargos!C327,$E$2)</f>
        <v>6.1923000000000004</v>
      </c>
      <c r="F322" s="1">
        <f t="shared" si="45"/>
        <v>54301</v>
      </c>
      <c r="G322" s="51">
        <f>'OC A CONTRATAR US$'!G322*'OC A CONTRATAR'!$J322</f>
        <v>0</v>
      </c>
      <c r="H322" s="51">
        <f>'OC A CONTRATAR US$'!H322*'OC A CONTRATAR'!$J322</f>
        <v>0</v>
      </c>
      <c r="I322" s="51">
        <f>'OC A CONTRATAR US$'!I322*'OC A CONTRATAR'!$J322</f>
        <v>0</v>
      </c>
      <c r="J322" s="119">
        <f>IF($J$2=0,Encargos!C327,$J$2)</f>
        <v>4.8413000000000004</v>
      </c>
      <c r="K322" s="1">
        <f t="shared" si="46"/>
        <v>54301</v>
      </c>
      <c r="L322" s="51">
        <f>'OC A CONTRATAR US$'!L322*'OC A CONTRATAR'!$O322</f>
        <v>0</v>
      </c>
      <c r="M322" s="51">
        <f>'OC A CONTRATAR US$'!M322*'OC A CONTRATAR'!$O322</f>
        <v>0</v>
      </c>
      <c r="N322" s="51">
        <f>'OC A CONTRATAR US$'!N322*'OC A CONTRATAR'!$O322</f>
        <v>0</v>
      </c>
      <c r="O322" s="119">
        <f>IF($O$2=0,Encargos!C327,$O$2)</f>
        <v>4.8413000000000004</v>
      </c>
      <c r="P322" s="1">
        <f t="shared" si="47"/>
        <v>54301</v>
      </c>
      <c r="Q322" s="51"/>
      <c r="R322" s="51"/>
      <c r="S322" s="51"/>
      <c r="T322" s="119">
        <f>IF($T$2=0,Encargos!M327,$T$2)</f>
        <v>0</v>
      </c>
      <c r="V322" s="1">
        <f t="shared" si="48"/>
        <v>54301</v>
      </c>
      <c r="W322" s="51">
        <v>0</v>
      </c>
      <c r="X322" s="51">
        <v>0</v>
      </c>
      <c r="Y322" s="51">
        <f t="shared" si="40"/>
        <v>0</v>
      </c>
      <c r="Z322" s="119"/>
      <c r="AB322" s="72">
        <f t="shared" si="49"/>
        <v>54301</v>
      </c>
      <c r="AC322" s="21">
        <f t="shared" si="39"/>
        <v>0</v>
      </c>
      <c r="AD322" s="21">
        <f t="shared" si="43"/>
        <v>0</v>
      </c>
      <c r="AE322" s="21">
        <f t="shared" si="43"/>
        <v>0</v>
      </c>
    </row>
    <row r="323" spans="1:31">
      <c r="A323" s="1">
        <f t="shared" si="44"/>
        <v>54331</v>
      </c>
      <c r="B323" s="51">
        <f>'OC A CONTRATAR US$'!B323*'OC A CONTRATAR'!$E323</f>
        <v>0</v>
      </c>
      <c r="C323" s="51">
        <f>'OC A CONTRATAR US$'!C323*'OC A CONTRATAR'!$E323</f>
        <v>0</v>
      </c>
      <c r="D323" s="51">
        <f>'OC A CONTRATAR US$'!D323*'OC A CONTRATAR'!$E323</f>
        <v>0</v>
      </c>
      <c r="E323" s="119">
        <f>IF($E$2=0,Encargos!C328,$E$2)</f>
        <v>6.1923000000000004</v>
      </c>
      <c r="F323" s="1">
        <f t="shared" si="45"/>
        <v>54331</v>
      </c>
      <c r="G323" s="51">
        <f>'OC A CONTRATAR US$'!G323*'OC A CONTRATAR'!$J323</f>
        <v>0</v>
      </c>
      <c r="H323" s="51">
        <f>'OC A CONTRATAR US$'!H323*'OC A CONTRATAR'!$J323</f>
        <v>0</v>
      </c>
      <c r="I323" s="51">
        <f>'OC A CONTRATAR US$'!I323*'OC A CONTRATAR'!$J323</f>
        <v>0</v>
      </c>
      <c r="J323" s="119">
        <f>IF($J$2=0,Encargos!C328,$J$2)</f>
        <v>4.8413000000000004</v>
      </c>
      <c r="K323" s="1">
        <f t="shared" si="46"/>
        <v>54331</v>
      </c>
      <c r="L323" s="51">
        <f>'OC A CONTRATAR US$'!L323*'OC A CONTRATAR'!$O323</f>
        <v>0</v>
      </c>
      <c r="M323" s="51">
        <f>'OC A CONTRATAR US$'!M323*'OC A CONTRATAR'!$O323</f>
        <v>0</v>
      </c>
      <c r="N323" s="51">
        <f>'OC A CONTRATAR US$'!N323*'OC A CONTRATAR'!$O323</f>
        <v>0</v>
      </c>
      <c r="O323" s="119">
        <f>IF($O$2=0,Encargos!C328,$O$2)</f>
        <v>4.8413000000000004</v>
      </c>
      <c r="P323" s="1">
        <f t="shared" si="47"/>
        <v>54331</v>
      </c>
      <c r="Q323" s="51"/>
      <c r="R323" s="51"/>
      <c r="S323" s="51"/>
      <c r="T323" s="119">
        <f>IF($T$2=0,Encargos!M328,$T$2)</f>
        <v>0</v>
      </c>
      <c r="V323" s="1">
        <f t="shared" si="48"/>
        <v>54331</v>
      </c>
      <c r="W323" s="51">
        <v>0</v>
      </c>
      <c r="X323" s="51">
        <v>0</v>
      </c>
      <c r="Y323" s="51">
        <f t="shared" si="40"/>
        <v>0</v>
      </c>
      <c r="Z323" s="119"/>
      <c r="AB323" s="72">
        <f t="shared" si="49"/>
        <v>54331</v>
      </c>
      <c r="AC323" s="21">
        <f t="shared" ref="AC323:AC386" si="50">SUMIF($A$2:$Z$2,AC$2,$A322:$Z323)</f>
        <v>0</v>
      </c>
      <c r="AD323" s="21">
        <f t="shared" si="43"/>
        <v>0</v>
      </c>
      <c r="AE323" s="21">
        <f t="shared" si="43"/>
        <v>0</v>
      </c>
    </row>
    <row r="324" spans="1:31">
      <c r="A324" s="1">
        <f t="shared" si="44"/>
        <v>54362</v>
      </c>
      <c r="B324" s="51">
        <f>'OC A CONTRATAR US$'!B324*'OC A CONTRATAR'!$E324</f>
        <v>0</v>
      </c>
      <c r="C324" s="51">
        <f>'OC A CONTRATAR US$'!C324*'OC A CONTRATAR'!$E324</f>
        <v>0</v>
      </c>
      <c r="D324" s="51">
        <f>'OC A CONTRATAR US$'!D324*'OC A CONTRATAR'!$E324</f>
        <v>0</v>
      </c>
      <c r="E324" s="119">
        <f>IF($E$2=0,Encargos!C329,$E$2)</f>
        <v>6.1923000000000004</v>
      </c>
      <c r="F324" s="1">
        <f t="shared" si="45"/>
        <v>54362</v>
      </c>
      <c r="G324" s="51">
        <f>'OC A CONTRATAR US$'!G324*'OC A CONTRATAR'!$J324</f>
        <v>0</v>
      </c>
      <c r="H324" s="51">
        <f>'OC A CONTRATAR US$'!H324*'OC A CONTRATAR'!$J324</f>
        <v>0</v>
      </c>
      <c r="I324" s="51">
        <f>'OC A CONTRATAR US$'!I324*'OC A CONTRATAR'!$J324</f>
        <v>0</v>
      </c>
      <c r="J324" s="119">
        <f>IF($J$2=0,Encargos!C329,$J$2)</f>
        <v>4.8413000000000004</v>
      </c>
      <c r="K324" s="1">
        <f t="shared" si="46"/>
        <v>54362</v>
      </c>
      <c r="L324" s="51">
        <f>'OC A CONTRATAR US$'!L324*'OC A CONTRATAR'!$O324</f>
        <v>0</v>
      </c>
      <c r="M324" s="51">
        <f>'OC A CONTRATAR US$'!M324*'OC A CONTRATAR'!$O324</f>
        <v>0</v>
      </c>
      <c r="N324" s="51">
        <f>'OC A CONTRATAR US$'!N324*'OC A CONTRATAR'!$O324</f>
        <v>0</v>
      </c>
      <c r="O324" s="119">
        <f>IF($O$2=0,Encargos!C329,$O$2)</f>
        <v>4.8413000000000004</v>
      </c>
      <c r="P324" s="1">
        <f t="shared" si="47"/>
        <v>54362</v>
      </c>
      <c r="Q324" s="51"/>
      <c r="R324" s="51"/>
      <c r="S324" s="51"/>
      <c r="T324" s="119">
        <f>IF($T$2=0,Encargos!M329,$T$2)</f>
        <v>0</v>
      </c>
      <c r="V324" s="1">
        <f t="shared" si="48"/>
        <v>54362</v>
      </c>
      <c r="W324" s="51">
        <v>0</v>
      </c>
      <c r="X324" s="51">
        <v>0</v>
      </c>
      <c r="Y324" s="51">
        <f t="shared" ref="Y324:Y387" si="51">W324+X324</f>
        <v>0</v>
      </c>
      <c r="Z324" s="119"/>
      <c r="AB324" s="72">
        <f t="shared" si="49"/>
        <v>54362</v>
      </c>
      <c r="AC324" s="21">
        <f t="shared" si="50"/>
        <v>0</v>
      </c>
      <c r="AD324" s="21">
        <f t="shared" si="43"/>
        <v>0</v>
      </c>
      <c r="AE324" s="21">
        <f t="shared" si="43"/>
        <v>0</v>
      </c>
    </row>
    <row r="325" spans="1:31">
      <c r="A325" s="1">
        <f t="shared" si="44"/>
        <v>54392</v>
      </c>
      <c r="B325" s="51">
        <f>'OC A CONTRATAR US$'!B325*'OC A CONTRATAR'!$E325</f>
        <v>0</v>
      </c>
      <c r="C325" s="51">
        <f>'OC A CONTRATAR US$'!C325*'OC A CONTRATAR'!$E325</f>
        <v>0</v>
      </c>
      <c r="D325" s="51">
        <f>'OC A CONTRATAR US$'!D325*'OC A CONTRATAR'!$E325</f>
        <v>0</v>
      </c>
      <c r="E325" s="119">
        <f>IF($E$2=0,Encargos!C330,$E$2)</f>
        <v>6.1923000000000004</v>
      </c>
      <c r="F325" s="1">
        <f t="shared" si="45"/>
        <v>54392</v>
      </c>
      <c r="G325" s="51">
        <f>'OC A CONTRATAR US$'!G325*'OC A CONTRATAR'!$J325</f>
        <v>0</v>
      </c>
      <c r="H325" s="51">
        <f>'OC A CONTRATAR US$'!H325*'OC A CONTRATAR'!$J325</f>
        <v>0</v>
      </c>
      <c r="I325" s="51">
        <f>'OC A CONTRATAR US$'!I325*'OC A CONTRATAR'!$J325</f>
        <v>0</v>
      </c>
      <c r="J325" s="119">
        <f>IF($J$2=0,Encargos!C330,$J$2)</f>
        <v>4.8413000000000004</v>
      </c>
      <c r="K325" s="1">
        <f t="shared" si="46"/>
        <v>54392</v>
      </c>
      <c r="L325" s="51">
        <f>'OC A CONTRATAR US$'!L325*'OC A CONTRATAR'!$O325</f>
        <v>0</v>
      </c>
      <c r="M325" s="51">
        <f>'OC A CONTRATAR US$'!M325*'OC A CONTRATAR'!$O325</f>
        <v>0</v>
      </c>
      <c r="N325" s="51">
        <f>'OC A CONTRATAR US$'!N325*'OC A CONTRATAR'!$O325</f>
        <v>0</v>
      </c>
      <c r="O325" s="119">
        <f>IF($O$2=0,Encargos!C330,$O$2)</f>
        <v>4.8413000000000004</v>
      </c>
      <c r="P325" s="1">
        <f t="shared" si="47"/>
        <v>54392</v>
      </c>
      <c r="Q325" s="51"/>
      <c r="R325" s="51"/>
      <c r="S325" s="51"/>
      <c r="T325" s="119">
        <f>IF($T$2=0,Encargos!M330,$T$2)</f>
        <v>0</v>
      </c>
      <c r="V325" s="1">
        <f t="shared" si="48"/>
        <v>54392</v>
      </c>
      <c r="W325" s="51">
        <v>0</v>
      </c>
      <c r="X325" s="51">
        <v>0</v>
      </c>
      <c r="Y325" s="51">
        <f t="shared" si="51"/>
        <v>0</v>
      </c>
      <c r="Z325" s="119"/>
      <c r="AB325" s="72">
        <f t="shared" si="49"/>
        <v>54392</v>
      </c>
      <c r="AC325" s="21">
        <f t="shared" si="50"/>
        <v>0</v>
      </c>
      <c r="AD325" s="21">
        <f t="shared" si="43"/>
        <v>0</v>
      </c>
      <c r="AE325" s="21">
        <f t="shared" si="43"/>
        <v>0</v>
      </c>
    </row>
    <row r="326" spans="1:31">
      <c r="A326" s="1">
        <f t="shared" si="44"/>
        <v>54423</v>
      </c>
      <c r="B326" s="51">
        <f>'OC A CONTRATAR US$'!B326*'OC A CONTRATAR'!$E326</f>
        <v>18576900</v>
      </c>
      <c r="C326" s="51">
        <f>'OC A CONTRATAR US$'!C326*'OC A CONTRATAR'!$E326</f>
        <v>419091.76785</v>
      </c>
      <c r="D326" s="51">
        <f>'OC A CONTRATAR US$'!D326*'OC A CONTRATAR'!$E326</f>
        <v>18995991.76785</v>
      </c>
      <c r="E326" s="119">
        <f>IF($E$2=0,Encargos!C331,$E$2)</f>
        <v>6.1923000000000004</v>
      </c>
      <c r="F326" s="1">
        <f t="shared" si="45"/>
        <v>54423</v>
      </c>
      <c r="G326" s="51">
        <f>'OC A CONTRATAR US$'!G326*'OC A CONTRATAR'!$J326</f>
        <v>5240075.4375927923</v>
      </c>
      <c r="H326" s="51">
        <f>'OC A CONTRATAR US$'!H326*'OC A CONTRATAR'!$J326</f>
        <v>709291.37115709344</v>
      </c>
      <c r="I326" s="51">
        <f>'OC A CONTRATAR US$'!I326*'OC A CONTRATAR'!$J326</f>
        <v>5949366.8087498853</v>
      </c>
      <c r="J326" s="119">
        <f>IF($J$2=0,Encargos!C331,$J$2)</f>
        <v>4.8413000000000004</v>
      </c>
      <c r="K326" s="1">
        <f t="shared" si="46"/>
        <v>54423</v>
      </c>
      <c r="L326" s="51">
        <f>'OC A CONTRATAR US$'!L326*'OC A CONTRATAR'!$O326</f>
        <v>27204607.101715628</v>
      </c>
      <c r="M326" s="51">
        <f>'OC A CONTRATAR US$'!M326*'OC A CONTRATAR'!$O326</f>
        <v>15327519.983022589</v>
      </c>
      <c r="N326" s="51">
        <f>'OC A CONTRATAR US$'!N326*'OC A CONTRATAR'!$O326</f>
        <v>42532127.084738217</v>
      </c>
      <c r="O326" s="119">
        <f>IF($O$2=0,Encargos!C331,$O$2)</f>
        <v>4.8413000000000004</v>
      </c>
      <c r="P326" s="1">
        <f t="shared" si="47"/>
        <v>54423</v>
      </c>
      <c r="Q326" s="51"/>
      <c r="R326" s="51"/>
      <c r="S326" s="51"/>
      <c r="T326" s="119">
        <f>IF($T$2=0,Encargos!M331,$T$2)</f>
        <v>0</v>
      </c>
      <c r="V326" s="1">
        <f t="shared" si="48"/>
        <v>54423</v>
      </c>
      <c r="W326" s="51">
        <v>0</v>
      </c>
      <c r="X326" s="51">
        <v>0</v>
      </c>
      <c r="Y326" s="51">
        <f t="shared" si="51"/>
        <v>0</v>
      </c>
      <c r="Z326" s="119"/>
      <c r="AB326" s="72">
        <f t="shared" si="49"/>
        <v>54423</v>
      </c>
      <c r="AC326" s="21">
        <f t="shared" si="50"/>
        <v>0</v>
      </c>
      <c r="AD326" s="21">
        <f t="shared" si="43"/>
        <v>16455903.122029683</v>
      </c>
      <c r="AE326" s="21">
        <f t="shared" si="43"/>
        <v>67477485.661338106</v>
      </c>
    </row>
    <row r="327" spans="1:31">
      <c r="A327" s="1">
        <f t="shared" si="44"/>
        <v>54454</v>
      </c>
      <c r="B327" s="51">
        <f>'OC A CONTRATAR US$'!B327*'OC A CONTRATAR'!$E327</f>
        <v>0</v>
      </c>
      <c r="C327" s="51">
        <f>'OC A CONTRATAR US$'!C327*'OC A CONTRATAR'!$E327</f>
        <v>0</v>
      </c>
      <c r="D327" s="51">
        <f>'OC A CONTRATAR US$'!D327*'OC A CONTRATAR'!$E327</f>
        <v>0</v>
      </c>
      <c r="E327" s="119">
        <f>IF($E$2=0,Encargos!C332,$E$2)</f>
        <v>6.1923000000000004</v>
      </c>
      <c r="F327" s="1">
        <f t="shared" si="45"/>
        <v>54454</v>
      </c>
      <c r="G327" s="51">
        <f>'OC A CONTRATAR US$'!G327*'OC A CONTRATAR'!$J327</f>
        <v>0</v>
      </c>
      <c r="H327" s="51">
        <f>'OC A CONTRATAR US$'!H327*'OC A CONTRATAR'!$J327</f>
        <v>0</v>
      </c>
      <c r="I327" s="51">
        <f>'OC A CONTRATAR US$'!I327*'OC A CONTRATAR'!$J327</f>
        <v>0</v>
      </c>
      <c r="J327" s="119">
        <f>IF($J$2=0,Encargos!C332,$J$2)</f>
        <v>4.8413000000000004</v>
      </c>
      <c r="K327" s="1">
        <f t="shared" si="46"/>
        <v>54454</v>
      </c>
      <c r="L327" s="51">
        <f>'OC A CONTRATAR US$'!L327*'OC A CONTRATAR'!$O327</f>
        <v>0</v>
      </c>
      <c r="M327" s="51">
        <f>'OC A CONTRATAR US$'!M327*'OC A CONTRATAR'!$O327</f>
        <v>0</v>
      </c>
      <c r="N327" s="51">
        <f>'OC A CONTRATAR US$'!N327*'OC A CONTRATAR'!$O327</f>
        <v>0</v>
      </c>
      <c r="O327" s="119">
        <f>IF($O$2=0,Encargos!C332,$O$2)</f>
        <v>4.8413000000000004</v>
      </c>
      <c r="P327" s="1">
        <f t="shared" si="47"/>
        <v>54454</v>
      </c>
      <c r="Q327" s="51"/>
      <c r="R327" s="51"/>
      <c r="S327" s="51"/>
      <c r="T327" s="119">
        <f>IF($T$2=0,Encargos!M332,$T$2)</f>
        <v>0</v>
      </c>
      <c r="V327" s="1">
        <f t="shared" si="48"/>
        <v>54454</v>
      </c>
      <c r="W327" s="51">
        <v>0</v>
      </c>
      <c r="X327" s="51">
        <v>0</v>
      </c>
      <c r="Y327" s="51">
        <f t="shared" si="51"/>
        <v>0</v>
      </c>
      <c r="Z327" s="119"/>
      <c r="AB327" s="72">
        <f t="shared" si="49"/>
        <v>54454</v>
      </c>
      <c r="AC327" s="21">
        <f t="shared" si="50"/>
        <v>51021582.539308421</v>
      </c>
      <c r="AD327" s="21">
        <f t="shared" si="43"/>
        <v>0</v>
      </c>
      <c r="AE327" s="21">
        <f t="shared" si="43"/>
        <v>0</v>
      </c>
    </row>
    <row r="328" spans="1:31">
      <c r="A328" s="1">
        <f t="shared" si="44"/>
        <v>54482</v>
      </c>
      <c r="B328" s="51">
        <f>'OC A CONTRATAR US$'!B328*'OC A CONTRATAR'!$E328</f>
        <v>0</v>
      </c>
      <c r="C328" s="51">
        <f>'OC A CONTRATAR US$'!C328*'OC A CONTRATAR'!$E328</f>
        <v>0</v>
      </c>
      <c r="D328" s="51">
        <f>'OC A CONTRATAR US$'!D328*'OC A CONTRATAR'!$E328</f>
        <v>0</v>
      </c>
      <c r="E328" s="119">
        <f>IF($E$2=0,Encargos!C333,$E$2)</f>
        <v>6.1923000000000004</v>
      </c>
      <c r="F328" s="1">
        <f t="shared" si="45"/>
        <v>54482</v>
      </c>
      <c r="G328" s="51">
        <f>'OC A CONTRATAR US$'!G328*'OC A CONTRATAR'!$J328</f>
        <v>0</v>
      </c>
      <c r="H328" s="51">
        <f>'OC A CONTRATAR US$'!H328*'OC A CONTRATAR'!$J328</f>
        <v>0</v>
      </c>
      <c r="I328" s="51">
        <f>'OC A CONTRATAR US$'!I328*'OC A CONTRATAR'!$J328</f>
        <v>0</v>
      </c>
      <c r="J328" s="119">
        <f>IF($J$2=0,Encargos!C333,$J$2)</f>
        <v>4.8413000000000004</v>
      </c>
      <c r="K328" s="1">
        <f t="shared" si="46"/>
        <v>54482</v>
      </c>
      <c r="L328" s="51">
        <f>'OC A CONTRATAR US$'!L328*'OC A CONTRATAR'!$O328</f>
        <v>0</v>
      </c>
      <c r="M328" s="51">
        <f>'OC A CONTRATAR US$'!M328*'OC A CONTRATAR'!$O328</f>
        <v>0</v>
      </c>
      <c r="N328" s="51">
        <f>'OC A CONTRATAR US$'!N328*'OC A CONTRATAR'!$O328</f>
        <v>0</v>
      </c>
      <c r="O328" s="119">
        <f>IF($O$2=0,Encargos!C333,$O$2)</f>
        <v>4.8413000000000004</v>
      </c>
      <c r="P328" s="1">
        <f t="shared" si="47"/>
        <v>54482</v>
      </c>
      <c r="Q328" s="51"/>
      <c r="R328" s="51"/>
      <c r="S328" s="51"/>
      <c r="T328" s="119">
        <f>IF($T$2=0,Encargos!M333,$T$2)</f>
        <v>0</v>
      </c>
      <c r="V328" s="1">
        <f t="shared" si="48"/>
        <v>54482</v>
      </c>
      <c r="W328" s="51">
        <v>0</v>
      </c>
      <c r="X328" s="51">
        <v>0</v>
      </c>
      <c r="Y328" s="51">
        <f t="shared" si="51"/>
        <v>0</v>
      </c>
      <c r="Z328" s="119"/>
      <c r="AB328" s="72">
        <f t="shared" si="49"/>
        <v>54482</v>
      </c>
      <c r="AC328" s="21">
        <f t="shared" si="50"/>
        <v>0</v>
      </c>
      <c r="AD328" s="21">
        <f t="shared" si="43"/>
        <v>0</v>
      </c>
      <c r="AE328" s="21">
        <f t="shared" si="43"/>
        <v>0</v>
      </c>
    </row>
    <row r="329" spans="1:31">
      <c r="A329" s="1">
        <f t="shared" si="44"/>
        <v>54513</v>
      </c>
      <c r="B329" s="51">
        <f>'OC A CONTRATAR US$'!B329*'OC A CONTRATAR'!$E329</f>
        <v>0</v>
      </c>
      <c r="C329" s="51">
        <f>'OC A CONTRATAR US$'!C329*'OC A CONTRATAR'!$E329</f>
        <v>0</v>
      </c>
      <c r="D329" s="51">
        <f>'OC A CONTRATAR US$'!D329*'OC A CONTRATAR'!$E329</f>
        <v>0</v>
      </c>
      <c r="E329" s="119">
        <f>IF($E$2=0,Encargos!C334,$E$2)</f>
        <v>6.1923000000000004</v>
      </c>
      <c r="F329" s="1">
        <f t="shared" si="45"/>
        <v>54513</v>
      </c>
      <c r="G329" s="51">
        <f>'OC A CONTRATAR US$'!G329*'OC A CONTRATAR'!$J329</f>
        <v>0</v>
      </c>
      <c r="H329" s="51">
        <f>'OC A CONTRATAR US$'!H329*'OC A CONTRATAR'!$J329</f>
        <v>0</v>
      </c>
      <c r="I329" s="51">
        <f>'OC A CONTRATAR US$'!I329*'OC A CONTRATAR'!$J329</f>
        <v>0</v>
      </c>
      <c r="J329" s="119">
        <f>IF($J$2=0,Encargos!C334,$J$2)</f>
        <v>4.8413000000000004</v>
      </c>
      <c r="K329" s="1">
        <f t="shared" si="46"/>
        <v>54513</v>
      </c>
      <c r="L329" s="51">
        <f>'OC A CONTRATAR US$'!L329*'OC A CONTRATAR'!$O329</f>
        <v>0</v>
      </c>
      <c r="M329" s="51">
        <f>'OC A CONTRATAR US$'!M329*'OC A CONTRATAR'!$O329</f>
        <v>0</v>
      </c>
      <c r="N329" s="51">
        <f>'OC A CONTRATAR US$'!N329*'OC A CONTRATAR'!$O329</f>
        <v>0</v>
      </c>
      <c r="O329" s="119">
        <f>IF($O$2=0,Encargos!C334,$O$2)</f>
        <v>4.8413000000000004</v>
      </c>
      <c r="P329" s="1">
        <f t="shared" si="47"/>
        <v>54513</v>
      </c>
      <c r="Q329" s="51"/>
      <c r="R329" s="51"/>
      <c r="S329" s="51"/>
      <c r="T329" s="119">
        <f>IF($T$2=0,Encargos!M334,$T$2)</f>
        <v>0</v>
      </c>
      <c r="V329" s="1">
        <f t="shared" si="48"/>
        <v>54513</v>
      </c>
      <c r="W329" s="51">
        <v>0</v>
      </c>
      <c r="X329" s="51">
        <v>0</v>
      </c>
      <c r="Y329" s="51">
        <f t="shared" si="51"/>
        <v>0</v>
      </c>
      <c r="Z329" s="119"/>
      <c r="AB329" s="72">
        <f t="shared" si="49"/>
        <v>54513</v>
      </c>
      <c r="AC329" s="21">
        <f t="shared" si="50"/>
        <v>0</v>
      </c>
      <c r="AD329" s="21">
        <f t="shared" si="43"/>
        <v>0</v>
      </c>
      <c r="AE329" s="21">
        <f t="shared" si="43"/>
        <v>0</v>
      </c>
    </row>
    <row r="330" spans="1:31">
      <c r="A330" s="1">
        <f t="shared" si="44"/>
        <v>54543</v>
      </c>
      <c r="B330" s="51">
        <f>'OC A CONTRATAR US$'!B330*'OC A CONTRATAR'!$E330</f>
        <v>0</v>
      </c>
      <c r="C330" s="51">
        <f>'OC A CONTRATAR US$'!C330*'OC A CONTRATAR'!$E330</f>
        <v>0</v>
      </c>
      <c r="D330" s="51">
        <f>'OC A CONTRATAR US$'!D330*'OC A CONTRATAR'!$E330</f>
        <v>0</v>
      </c>
      <c r="E330" s="119">
        <f>IF($E$2=0,Encargos!C335,$E$2)</f>
        <v>6.1923000000000004</v>
      </c>
      <c r="F330" s="1">
        <f t="shared" si="45"/>
        <v>54543</v>
      </c>
      <c r="G330" s="51">
        <f>'OC A CONTRATAR US$'!G330*'OC A CONTRATAR'!$J330</f>
        <v>0</v>
      </c>
      <c r="H330" s="51">
        <f>'OC A CONTRATAR US$'!H330*'OC A CONTRATAR'!$J330</f>
        <v>0</v>
      </c>
      <c r="I330" s="51">
        <f>'OC A CONTRATAR US$'!I330*'OC A CONTRATAR'!$J330</f>
        <v>0</v>
      </c>
      <c r="J330" s="119">
        <f>IF($J$2=0,Encargos!C335,$J$2)</f>
        <v>4.8413000000000004</v>
      </c>
      <c r="K330" s="1">
        <f t="shared" si="46"/>
        <v>54543</v>
      </c>
      <c r="L330" s="51">
        <f>'OC A CONTRATAR US$'!L330*'OC A CONTRATAR'!$O330</f>
        <v>0</v>
      </c>
      <c r="M330" s="51">
        <f>'OC A CONTRATAR US$'!M330*'OC A CONTRATAR'!$O330</f>
        <v>0</v>
      </c>
      <c r="N330" s="51">
        <f>'OC A CONTRATAR US$'!N330*'OC A CONTRATAR'!$O330</f>
        <v>0</v>
      </c>
      <c r="O330" s="119">
        <f>IF($O$2=0,Encargos!C335,$O$2)</f>
        <v>4.8413000000000004</v>
      </c>
      <c r="P330" s="1">
        <f t="shared" si="47"/>
        <v>54543</v>
      </c>
      <c r="Q330" s="51"/>
      <c r="R330" s="51"/>
      <c r="S330" s="51"/>
      <c r="T330" s="119">
        <f>IF($T$2=0,Encargos!M335,$T$2)</f>
        <v>0</v>
      </c>
      <c r="V330" s="1">
        <f t="shared" si="48"/>
        <v>54543</v>
      </c>
      <c r="W330" s="51">
        <v>0</v>
      </c>
      <c r="X330" s="51">
        <v>0</v>
      </c>
      <c r="Y330" s="51">
        <f t="shared" si="51"/>
        <v>0</v>
      </c>
      <c r="Z330" s="119"/>
      <c r="AB330" s="72">
        <f t="shared" si="49"/>
        <v>54543</v>
      </c>
      <c r="AC330" s="21">
        <f t="shared" si="50"/>
        <v>0</v>
      </c>
      <c r="AD330" s="21">
        <f t="shared" si="43"/>
        <v>0</v>
      </c>
      <c r="AE330" s="21">
        <f t="shared" si="43"/>
        <v>0</v>
      </c>
    </row>
    <row r="331" spans="1:31">
      <c r="A331" s="1">
        <f t="shared" si="44"/>
        <v>54574</v>
      </c>
      <c r="B331" s="51">
        <f>'OC A CONTRATAR US$'!B331*'OC A CONTRATAR'!$E331</f>
        <v>0</v>
      </c>
      <c r="C331" s="51">
        <f>'OC A CONTRATAR US$'!C331*'OC A CONTRATAR'!$E331</f>
        <v>0</v>
      </c>
      <c r="D331" s="51">
        <f>'OC A CONTRATAR US$'!D331*'OC A CONTRATAR'!$E331</f>
        <v>0</v>
      </c>
      <c r="E331" s="119">
        <f>IF($E$2=0,Encargos!C336,$E$2)</f>
        <v>6.1923000000000004</v>
      </c>
      <c r="F331" s="1">
        <f t="shared" si="45"/>
        <v>54574</v>
      </c>
      <c r="G331" s="51">
        <f>'OC A CONTRATAR US$'!G331*'OC A CONTRATAR'!$J331</f>
        <v>0</v>
      </c>
      <c r="H331" s="51">
        <f>'OC A CONTRATAR US$'!H331*'OC A CONTRATAR'!$J331</f>
        <v>0</v>
      </c>
      <c r="I331" s="51">
        <f>'OC A CONTRATAR US$'!I331*'OC A CONTRATAR'!$J331</f>
        <v>0</v>
      </c>
      <c r="J331" s="119">
        <f>IF($J$2=0,Encargos!C336,$J$2)</f>
        <v>4.8413000000000004</v>
      </c>
      <c r="K331" s="1">
        <f t="shared" si="46"/>
        <v>54574</v>
      </c>
      <c r="L331" s="51">
        <f>'OC A CONTRATAR US$'!L331*'OC A CONTRATAR'!$O331</f>
        <v>0</v>
      </c>
      <c r="M331" s="51">
        <f>'OC A CONTRATAR US$'!M331*'OC A CONTRATAR'!$O331</f>
        <v>0</v>
      </c>
      <c r="N331" s="51">
        <f>'OC A CONTRATAR US$'!N331*'OC A CONTRATAR'!$O331</f>
        <v>0</v>
      </c>
      <c r="O331" s="119">
        <f>IF($O$2=0,Encargos!C336,$O$2)</f>
        <v>4.8413000000000004</v>
      </c>
      <c r="P331" s="1">
        <f t="shared" si="47"/>
        <v>54574</v>
      </c>
      <c r="Q331" s="51"/>
      <c r="R331" s="51"/>
      <c r="S331" s="51"/>
      <c r="T331" s="119">
        <f>IF($T$2=0,Encargos!M336,$T$2)</f>
        <v>0</v>
      </c>
      <c r="V331" s="1">
        <f t="shared" si="48"/>
        <v>54574</v>
      </c>
      <c r="W331" s="51">
        <v>0</v>
      </c>
      <c r="X331" s="51">
        <v>0</v>
      </c>
      <c r="Y331" s="51">
        <f t="shared" si="51"/>
        <v>0</v>
      </c>
      <c r="Z331" s="119"/>
      <c r="AB331" s="72">
        <f t="shared" si="49"/>
        <v>54574</v>
      </c>
      <c r="AC331" s="21">
        <f t="shared" si="50"/>
        <v>0</v>
      </c>
      <c r="AD331" s="21">
        <f t="shared" si="43"/>
        <v>0</v>
      </c>
      <c r="AE331" s="21">
        <f t="shared" si="43"/>
        <v>0</v>
      </c>
    </row>
    <row r="332" spans="1:31">
      <c r="A332" s="1">
        <f t="shared" si="44"/>
        <v>54604</v>
      </c>
      <c r="B332" s="51">
        <f>'OC A CONTRATAR US$'!B332*'OC A CONTRATAR'!$E332</f>
        <v>0</v>
      </c>
      <c r="C332" s="51">
        <f>'OC A CONTRATAR US$'!C332*'OC A CONTRATAR'!$E332</f>
        <v>0</v>
      </c>
      <c r="D332" s="51">
        <f>'OC A CONTRATAR US$'!D332*'OC A CONTRATAR'!$E332</f>
        <v>0</v>
      </c>
      <c r="E332" s="119">
        <f>IF($E$2=0,Encargos!C337,$E$2)</f>
        <v>6.1923000000000004</v>
      </c>
      <c r="F332" s="1">
        <f t="shared" si="45"/>
        <v>54604</v>
      </c>
      <c r="G332" s="51">
        <f>'OC A CONTRATAR US$'!G332*'OC A CONTRATAR'!$J332</f>
        <v>5240075.4375927923</v>
      </c>
      <c r="H332" s="51">
        <f>'OC A CONTRATAR US$'!H332*'OC A CONTRATAR'!$J332</f>
        <v>587846.218354246</v>
      </c>
      <c r="I332" s="51">
        <f>'OC A CONTRATAR US$'!I332*'OC A CONTRATAR'!$J332</f>
        <v>5827921.655947038</v>
      </c>
      <c r="J332" s="119">
        <f>IF($J$2=0,Encargos!C337,$J$2)</f>
        <v>4.8413000000000004</v>
      </c>
      <c r="K332" s="1">
        <f t="shared" si="46"/>
        <v>54604</v>
      </c>
      <c r="L332" s="51">
        <f>'OC A CONTRATAR US$'!L332*'OC A CONTRATAR'!$O332</f>
        <v>27204607.101715628</v>
      </c>
      <c r="M332" s="51">
        <f>'OC A CONTRATAR US$'!M332*'OC A CONTRATAR'!$O332</f>
        <v>14550864.723078074</v>
      </c>
      <c r="N332" s="51">
        <f>'OC A CONTRATAR US$'!N332*'OC A CONTRATAR'!$O332</f>
        <v>41755471.824793704</v>
      </c>
      <c r="O332" s="119">
        <f>IF($O$2=0,Encargos!C337,$O$2)</f>
        <v>4.8413000000000004</v>
      </c>
      <c r="P332" s="1">
        <f t="shared" si="47"/>
        <v>54604</v>
      </c>
      <c r="Q332" s="51"/>
      <c r="R332" s="51"/>
      <c r="S332" s="51"/>
      <c r="T332" s="119">
        <f>IF($T$2=0,Encargos!M337,$T$2)</f>
        <v>0</v>
      </c>
      <c r="V332" s="1">
        <f t="shared" si="48"/>
        <v>54604</v>
      </c>
      <c r="W332" s="51">
        <v>0</v>
      </c>
      <c r="X332" s="51">
        <v>0</v>
      </c>
      <c r="Y332" s="51">
        <f t="shared" si="51"/>
        <v>0</v>
      </c>
      <c r="Z332" s="119"/>
      <c r="AB332" s="72">
        <f t="shared" si="49"/>
        <v>54604</v>
      </c>
      <c r="AC332" s="21">
        <f t="shared" si="50"/>
        <v>0</v>
      </c>
      <c r="AD332" s="21">
        <f t="shared" si="43"/>
        <v>15138710.94143232</v>
      </c>
      <c r="AE332" s="21">
        <f t="shared" si="43"/>
        <v>47583393.480740741</v>
      </c>
    </row>
    <row r="333" spans="1:31">
      <c r="A333" s="1">
        <f t="shared" si="44"/>
        <v>54635</v>
      </c>
      <c r="B333" s="51">
        <f>'OC A CONTRATAR US$'!B333*'OC A CONTRATAR'!$E333</f>
        <v>0</v>
      </c>
      <c r="C333" s="51">
        <f>'OC A CONTRATAR US$'!C333*'OC A CONTRATAR'!$E333</f>
        <v>0</v>
      </c>
      <c r="D333" s="51">
        <f>'OC A CONTRATAR US$'!D333*'OC A CONTRATAR'!$E333</f>
        <v>0</v>
      </c>
      <c r="E333" s="119">
        <f>IF($E$2=0,Encargos!C338,$E$2)</f>
        <v>6.1923000000000004</v>
      </c>
      <c r="F333" s="1">
        <f t="shared" si="45"/>
        <v>54635</v>
      </c>
      <c r="G333" s="51">
        <f>'OC A CONTRATAR US$'!G333*'OC A CONTRATAR'!$J333</f>
        <v>0</v>
      </c>
      <c r="H333" s="51">
        <f>'OC A CONTRATAR US$'!H333*'OC A CONTRATAR'!$J333</f>
        <v>0</v>
      </c>
      <c r="I333" s="51">
        <f>'OC A CONTRATAR US$'!I333*'OC A CONTRATAR'!$J333</f>
        <v>0</v>
      </c>
      <c r="J333" s="119">
        <f>IF($J$2=0,Encargos!C338,$J$2)</f>
        <v>4.8413000000000004</v>
      </c>
      <c r="K333" s="1">
        <f t="shared" si="46"/>
        <v>54635</v>
      </c>
      <c r="L333" s="51">
        <f>'OC A CONTRATAR US$'!L333*'OC A CONTRATAR'!$O333</f>
        <v>0</v>
      </c>
      <c r="M333" s="51">
        <f>'OC A CONTRATAR US$'!M333*'OC A CONTRATAR'!$O333</f>
        <v>0</v>
      </c>
      <c r="N333" s="51">
        <f>'OC A CONTRATAR US$'!N333*'OC A CONTRATAR'!$O333</f>
        <v>0</v>
      </c>
      <c r="O333" s="119">
        <f>IF($O$2=0,Encargos!C338,$O$2)</f>
        <v>4.8413000000000004</v>
      </c>
      <c r="P333" s="1">
        <f t="shared" si="47"/>
        <v>54635</v>
      </c>
      <c r="Q333" s="51"/>
      <c r="R333" s="51"/>
      <c r="S333" s="51"/>
      <c r="T333" s="119">
        <f>IF($T$2=0,Encargos!M338,$T$2)</f>
        <v>0</v>
      </c>
      <c r="V333" s="1">
        <f t="shared" si="48"/>
        <v>54635</v>
      </c>
      <c r="W333" s="51">
        <v>0</v>
      </c>
      <c r="X333" s="51">
        <v>0</v>
      </c>
      <c r="Y333" s="51">
        <f t="shared" si="51"/>
        <v>0</v>
      </c>
      <c r="Z333" s="119"/>
      <c r="AB333" s="72">
        <f t="shared" si="49"/>
        <v>54635</v>
      </c>
      <c r="AC333" s="21">
        <f t="shared" si="50"/>
        <v>32444682.539308421</v>
      </c>
      <c r="AD333" s="21">
        <f t="shared" si="43"/>
        <v>0</v>
      </c>
      <c r="AE333" s="21">
        <f t="shared" si="43"/>
        <v>0</v>
      </c>
    </row>
    <row r="334" spans="1:31">
      <c r="A334" s="1">
        <f t="shared" si="44"/>
        <v>54666</v>
      </c>
      <c r="B334" s="51">
        <f>'OC A CONTRATAR US$'!B334*'OC A CONTRATAR'!$E334</f>
        <v>0</v>
      </c>
      <c r="C334" s="51">
        <f>'OC A CONTRATAR US$'!C334*'OC A CONTRATAR'!$E334</f>
        <v>0</v>
      </c>
      <c r="D334" s="51">
        <f>'OC A CONTRATAR US$'!D334*'OC A CONTRATAR'!$E334</f>
        <v>0</v>
      </c>
      <c r="E334" s="119">
        <f>IF($E$2=0,Encargos!C339,$E$2)</f>
        <v>6.1923000000000004</v>
      </c>
      <c r="F334" s="1">
        <f t="shared" si="45"/>
        <v>54666</v>
      </c>
      <c r="G334" s="51">
        <f>'OC A CONTRATAR US$'!G334*'OC A CONTRATAR'!$J334</f>
        <v>0</v>
      </c>
      <c r="H334" s="51">
        <f>'OC A CONTRATAR US$'!H334*'OC A CONTRATAR'!$J334</f>
        <v>0</v>
      </c>
      <c r="I334" s="51">
        <f>'OC A CONTRATAR US$'!I334*'OC A CONTRATAR'!$J334</f>
        <v>0</v>
      </c>
      <c r="J334" s="119">
        <f>IF($J$2=0,Encargos!C339,$J$2)</f>
        <v>4.8413000000000004</v>
      </c>
      <c r="K334" s="1">
        <f t="shared" si="46"/>
        <v>54666</v>
      </c>
      <c r="L334" s="51">
        <f>'OC A CONTRATAR US$'!L334*'OC A CONTRATAR'!$O334</f>
        <v>0</v>
      </c>
      <c r="M334" s="51">
        <f>'OC A CONTRATAR US$'!M334*'OC A CONTRATAR'!$O334</f>
        <v>0</v>
      </c>
      <c r="N334" s="51">
        <f>'OC A CONTRATAR US$'!N334*'OC A CONTRATAR'!$O334</f>
        <v>0</v>
      </c>
      <c r="O334" s="119">
        <f>IF($O$2=0,Encargos!C339,$O$2)</f>
        <v>4.8413000000000004</v>
      </c>
      <c r="P334" s="1">
        <f t="shared" si="47"/>
        <v>54666</v>
      </c>
      <c r="Q334" s="51"/>
      <c r="R334" s="51"/>
      <c r="S334" s="51"/>
      <c r="T334" s="119">
        <f>IF($T$2=0,Encargos!M339,$T$2)</f>
        <v>0</v>
      </c>
      <c r="V334" s="1">
        <f t="shared" si="48"/>
        <v>54666</v>
      </c>
      <c r="W334" s="51">
        <v>0</v>
      </c>
      <c r="X334" s="51">
        <v>0</v>
      </c>
      <c r="Y334" s="51">
        <f t="shared" si="51"/>
        <v>0</v>
      </c>
      <c r="Z334" s="119"/>
      <c r="AB334" s="72">
        <f t="shared" si="49"/>
        <v>54666</v>
      </c>
      <c r="AC334" s="21">
        <f t="shared" si="50"/>
        <v>0</v>
      </c>
      <c r="AD334" s="21">
        <f t="shared" si="43"/>
        <v>0</v>
      </c>
      <c r="AE334" s="21">
        <f t="shared" si="43"/>
        <v>0</v>
      </c>
    </row>
    <row r="335" spans="1:31">
      <c r="A335" s="1">
        <f t="shared" si="44"/>
        <v>54696</v>
      </c>
      <c r="B335" s="51">
        <f>'OC A CONTRATAR US$'!B335*'OC A CONTRATAR'!$E335</f>
        <v>0</v>
      </c>
      <c r="C335" s="51">
        <f>'OC A CONTRATAR US$'!C335*'OC A CONTRATAR'!$E335</f>
        <v>0</v>
      </c>
      <c r="D335" s="51">
        <f>'OC A CONTRATAR US$'!D335*'OC A CONTRATAR'!$E335</f>
        <v>0</v>
      </c>
      <c r="E335" s="119">
        <f>IF($E$2=0,Encargos!C340,$E$2)</f>
        <v>6.1923000000000004</v>
      </c>
      <c r="F335" s="1">
        <f t="shared" si="45"/>
        <v>54696</v>
      </c>
      <c r="G335" s="51">
        <f>'OC A CONTRATAR US$'!G335*'OC A CONTRATAR'!$J335</f>
        <v>0</v>
      </c>
      <c r="H335" s="51">
        <f>'OC A CONTRATAR US$'!H335*'OC A CONTRATAR'!$J335</f>
        <v>0</v>
      </c>
      <c r="I335" s="51">
        <f>'OC A CONTRATAR US$'!I335*'OC A CONTRATAR'!$J335</f>
        <v>0</v>
      </c>
      <c r="J335" s="119">
        <f>IF($J$2=0,Encargos!C340,$J$2)</f>
        <v>4.8413000000000004</v>
      </c>
      <c r="K335" s="1">
        <f t="shared" si="46"/>
        <v>54696</v>
      </c>
      <c r="L335" s="51">
        <f>'OC A CONTRATAR US$'!L335*'OC A CONTRATAR'!$O335</f>
        <v>0</v>
      </c>
      <c r="M335" s="51">
        <f>'OC A CONTRATAR US$'!M335*'OC A CONTRATAR'!$O335</f>
        <v>0</v>
      </c>
      <c r="N335" s="51">
        <f>'OC A CONTRATAR US$'!N335*'OC A CONTRATAR'!$O335</f>
        <v>0</v>
      </c>
      <c r="O335" s="119">
        <f>IF($O$2=0,Encargos!C340,$O$2)</f>
        <v>4.8413000000000004</v>
      </c>
      <c r="P335" s="1">
        <f t="shared" si="47"/>
        <v>54696</v>
      </c>
      <c r="Q335" s="51"/>
      <c r="R335" s="51"/>
      <c r="S335" s="51"/>
      <c r="T335" s="119">
        <f>IF($T$2=0,Encargos!M340,$T$2)</f>
        <v>0</v>
      </c>
      <c r="V335" s="1">
        <f t="shared" si="48"/>
        <v>54696</v>
      </c>
      <c r="W335" s="51">
        <v>0</v>
      </c>
      <c r="X335" s="51">
        <v>0</v>
      </c>
      <c r="Y335" s="51">
        <f t="shared" si="51"/>
        <v>0</v>
      </c>
      <c r="Z335" s="119"/>
      <c r="AB335" s="72">
        <f t="shared" si="49"/>
        <v>54696</v>
      </c>
      <c r="AC335" s="21">
        <f t="shared" si="50"/>
        <v>0</v>
      </c>
      <c r="AD335" s="21">
        <f t="shared" si="43"/>
        <v>0</v>
      </c>
      <c r="AE335" s="21">
        <f t="shared" si="43"/>
        <v>0</v>
      </c>
    </row>
    <row r="336" spans="1:31">
      <c r="A336" s="1">
        <f t="shared" si="44"/>
        <v>54727</v>
      </c>
      <c r="B336" s="51">
        <f>'OC A CONTRATAR US$'!B336*'OC A CONTRATAR'!$E336</f>
        <v>0</v>
      </c>
      <c r="C336" s="51">
        <f>'OC A CONTRATAR US$'!C336*'OC A CONTRATAR'!$E336</f>
        <v>0</v>
      </c>
      <c r="D336" s="51">
        <f>'OC A CONTRATAR US$'!D336*'OC A CONTRATAR'!$E336</f>
        <v>0</v>
      </c>
      <c r="E336" s="119">
        <f>IF($E$2=0,Encargos!C341,$E$2)</f>
        <v>6.1923000000000004</v>
      </c>
      <c r="F336" s="1">
        <f t="shared" si="45"/>
        <v>54727</v>
      </c>
      <c r="G336" s="51">
        <f>'OC A CONTRATAR US$'!G336*'OC A CONTRATAR'!$J336</f>
        <v>0</v>
      </c>
      <c r="H336" s="51">
        <f>'OC A CONTRATAR US$'!H336*'OC A CONTRATAR'!$J336</f>
        <v>0</v>
      </c>
      <c r="I336" s="51">
        <f>'OC A CONTRATAR US$'!I336*'OC A CONTRATAR'!$J336</f>
        <v>0</v>
      </c>
      <c r="J336" s="119">
        <f>IF($J$2=0,Encargos!C341,$J$2)</f>
        <v>4.8413000000000004</v>
      </c>
      <c r="K336" s="1">
        <f t="shared" si="46"/>
        <v>54727</v>
      </c>
      <c r="L336" s="51">
        <f>'OC A CONTRATAR US$'!L336*'OC A CONTRATAR'!$O336</f>
        <v>0</v>
      </c>
      <c r="M336" s="51">
        <f>'OC A CONTRATAR US$'!M336*'OC A CONTRATAR'!$O336</f>
        <v>0</v>
      </c>
      <c r="N336" s="51">
        <f>'OC A CONTRATAR US$'!N336*'OC A CONTRATAR'!$O336</f>
        <v>0</v>
      </c>
      <c r="O336" s="119">
        <f>IF($O$2=0,Encargos!C341,$O$2)</f>
        <v>4.8413000000000004</v>
      </c>
      <c r="P336" s="1">
        <f t="shared" si="47"/>
        <v>54727</v>
      </c>
      <c r="Q336" s="51"/>
      <c r="R336" s="51"/>
      <c r="S336" s="51"/>
      <c r="T336" s="119">
        <f>IF($T$2=0,Encargos!M341,$T$2)</f>
        <v>0</v>
      </c>
      <c r="V336" s="1">
        <f t="shared" si="48"/>
        <v>54727</v>
      </c>
      <c r="W336" s="51">
        <v>0</v>
      </c>
      <c r="X336" s="51">
        <v>0</v>
      </c>
      <c r="Y336" s="51">
        <f t="shared" si="51"/>
        <v>0</v>
      </c>
      <c r="Z336" s="119"/>
      <c r="AB336" s="72">
        <f t="shared" si="49"/>
        <v>54727</v>
      </c>
      <c r="AC336" s="21">
        <f t="shared" si="50"/>
        <v>0</v>
      </c>
      <c r="AD336" s="21">
        <f t="shared" si="43"/>
        <v>0</v>
      </c>
      <c r="AE336" s="21">
        <f t="shared" si="43"/>
        <v>0</v>
      </c>
    </row>
    <row r="337" spans="1:31">
      <c r="A337" s="1">
        <f t="shared" si="44"/>
        <v>54757</v>
      </c>
      <c r="B337" s="51">
        <f>'OC A CONTRATAR US$'!B337*'OC A CONTRATAR'!$E337</f>
        <v>0</v>
      </c>
      <c r="C337" s="51">
        <f>'OC A CONTRATAR US$'!C337*'OC A CONTRATAR'!$E337</f>
        <v>0</v>
      </c>
      <c r="D337" s="51">
        <f>'OC A CONTRATAR US$'!D337*'OC A CONTRATAR'!$E337</f>
        <v>0</v>
      </c>
      <c r="E337" s="119">
        <f>IF($E$2=0,Encargos!C342,$E$2)</f>
        <v>6.1923000000000004</v>
      </c>
      <c r="F337" s="1">
        <f t="shared" si="45"/>
        <v>54757</v>
      </c>
      <c r="G337" s="51">
        <f>'OC A CONTRATAR US$'!G337*'OC A CONTRATAR'!$J337</f>
        <v>0</v>
      </c>
      <c r="H337" s="51">
        <f>'OC A CONTRATAR US$'!H337*'OC A CONTRATAR'!$J337</f>
        <v>0</v>
      </c>
      <c r="I337" s="51">
        <f>'OC A CONTRATAR US$'!I337*'OC A CONTRATAR'!$J337</f>
        <v>0</v>
      </c>
      <c r="J337" s="119">
        <f>IF($J$2=0,Encargos!C342,$J$2)</f>
        <v>4.8413000000000004</v>
      </c>
      <c r="K337" s="1">
        <f t="shared" si="46"/>
        <v>54757</v>
      </c>
      <c r="L337" s="51">
        <f>'OC A CONTRATAR US$'!L337*'OC A CONTRATAR'!$O337</f>
        <v>0</v>
      </c>
      <c r="M337" s="51">
        <f>'OC A CONTRATAR US$'!M337*'OC A CONTRATAR'!$O337</f>
        <v>0</v>
      </c>
      <c r="N337" s="51">
        <f>'OC A CONTRATAR US$'!N337*'OC A CONTRATAR'!$O337</f>
        <v>0</v>
      </c>
      <c r="O337" s="119">
        <f>IF($O$2=0,Encargos!C342,$O$2)</f>
        <v>4.8413000000000004</v>
      </c>
      <c r="P337" s="1">
        <f t="shared" si="47"/>
        <v>54757</v>
      </c>
      <c r="Q337" s="51"/>
      <c r="R337" s="51"/>
      <c r="S337" s="51"/>
      <c r="T337" s="119">
        <f>IF($T$2=0,Encargos!M342,$T$2)</f>
        <v>0</v>
      </c>
      <c r="V337" s="1">
        <f t="shared" si="48"/>
        <v>54757</v>
      </c>
      <c r="W337" s="51">
        <v>0</v>
      </c>
      <c r="X337" s="51">
        <v>0</v>
      </c>
      <c r="Y337" s="51">
        <f t="shared" si="51"/>
        <v>0</v>
      </c>
      <c r="Z337" s="119"/>
      <c r="AB337" s="72">
        <f t="shared" si="49"/>
        <v>54757</v>
      </c>
      <c r="AC337" s="21">
        <f t="shared" si="50"/>
        <v>0</v>
      </c>
      <c r="AD337" s="21">
        <f t="shared" si="43"/>
        <v>0</v>
      </c>
      <c r="AE337" s="21">
        <f t="shared" si="43"/>
        <v>0</v>
      </c>
    </row>
    <row r="338" spans="1:31">
      <c r="A338" s="1">
        <f t="shared" si="44"/>
        <v>54788</v>
      </c>
      <c r="B338" s="51">
        <f>'OC A CONTRATAR US$'!B338*'OC A CONTRATAR'!$E338</f>
        <v>0</v>
      </c>
      <c r="C338" s="51">
        <f>'OC A CONTRATAR US$'!C338*'OC A CONTRATAR'!$E338</f>
        <v>0</v>
      </c>
      <c r="D338" s="51">
        <f>'OC A CONTRATAR US$'!D338*'OC A CONTRATAR'!$E338</f>
        <v>0</v>
      </c>
      <c r="E338" s="119">
        <f>IF($E$2=0,Encargos!C343,$E$2)</f>
        <v>6.1923000000000004</v>
      </c>
      <c r="F338" s="1">
        <f t="shared" si="45"/>
        <v>54788</v>
      </c>
      <c r="G338" s="51">
        <f>'OC A CONTRATAR US$'!G338*'OC A CONTRATAR'!$J338</f>
        <v>5240075.4375927923</v>
      </c>
      <c r="H338" s="51">
        <f>'OC A CONTRATAR US$'!H338*'OC A CONTRATAR'!$J338</f>
        <v>472860.91410474479</v>
      </c>
      <c r="I338" s="51">
        <f>'OC A CONTRATAR US$'!I338*'OC A CONTRATAR'!$J338</f>
        <v>5712936.3516975371</v>
      </c>
      <c r="J338" s="119">
        <f>IF($J$2=0,Encargos!C343,$J$2)</f>
        <v>4.8413000000000004</v>
      </c>
      <c r="K338" s="1">
        <f t="shared" si="46"/>
        <v>54788</v>
      </c>
      <c r="L338" s="51">
        <f>'OC A CONTRATAR US$'!L338*'OC A CONTRATAR'!$O338</f>
        <v>27204607.101715628</v>
      </c>
      <c r="M338" s="51">
        <f>'OC A CONTRATAR US$'!M338*'OC A CONTRATAR'!$O338</f>
        <v>13934109.075475071</v>
      </c>
      <c r="N338" s="51">
        <f>'OC A CONTRATAR US$'!N338*'OC A CONTRATAR'!$O338</f>
        <v>41138716.177190699</v>
      </c>
      <c r="O338" s="119">
        <f>IF($O$2=0,Encargos!C343,$O$2)</f>
        <v>4.8413000000000004</v>
      </c>
      <c r="P338" s="1">
        <f t="shared" si="47"/>
        <v>54788</v>
      </c>
      <c r="Q338" s="51"/>
      <c r="R338" s="51"/>
      <c r="S338" s="51"/>
      <c r="T338" s="119">
        <f>IF($T$2=0,Encargos!M343,$T$2)</f>
        <v>0</v>
      </c>
      <c r="V338" s="1">
        <f t="shared" si="48"/>
        <v>54788</v>
      </c>
      <c r="W338" s="51">
        <v>0</v>
      </c>
      <c r="X338" s="51">
        <v>0</v>
      </c>
      <c r="Y338" s="51">
        <f t="shared" si="51"/>
        <v>0</v>
      </c>
      <c r="Z338" s="119"/>
      <c r="AB338" s="72">
        <f t="shared" si="49"/>
        <v>54788</v>
      </c>
      <c r="AC338" s="21">
        <f t="shared" si="50"/>
        <v>0</v>
      </c>
      <c r="AD338" s="21">
        <f t="shared" si="43"/>
        <v>14406969.989579815</v>
      </c>
      <c r="AE338" s="21">
        <f t="shared" si="43"/>
        <v>46851652.528888233</v>
      </c>
    </row>
    <row r="339" spans="1:31">
      <c r="A339" s="1">
        <f t="shared" si="44"/>
        <v>54819</v>
      </c>
      <c r="B339" s="51">
        <f>'OC A CONTRATAR US$'!B339*'OC A CONTRATAR'!$E339</f>
        <v>0</v>
      </c>
      <c r="C339" s="51">
        <f>'OC A CONTRATAR US$'!C339*'OC A CONTRATAR'!$E339</f>
        <v>0</v>
      </c>
      <c r="D339" s="51">
        <f>'OC A CONTRATAR US$'!D339*'OC A CONTRATAR'!$E339</f>
        <v>0</v>
      </c>
      <c r="E339" s="119">
        <f>IF($E$2=0,Encargos!C344,$E$2)</f>
        <v>6.1923000000000004</v>
      </c>
      <c r="F339" s="1">
        <f t="shared" si="45"/>
        <v>54819</v>
      </c>
      <c r="G339" s="51">
        <f>'OC A CONTRATAR US$'!G339*'OC A CONTRATAR'!$J339</f>
        <v>0</v>
      </c>
      <c r="H339" s="51">
        <f>'OC A CONTRATAR US$'!H339*'OC A CONTRATAR'!$J339</f>
        <v>0</v>
      </c>
      <c r="I339" s="51">
        <f>'OC A CONTRATAR US$'!I339*'OC A CONTRATAR'!$J339</f>
        <v>0</v>
      </c>
      <c r="J339" s="119">
        <f>IF($J$2=0,Encargos!C344,$J$2)</f>
        <v>4.8413000000000004</v>
      </c>
      <c r="K339" s="1">
        <f t="shared" si="46"/>
        <v>54819</v>
      </c>
      <c r="L339" s="51">
        <f>'OC A CONTRATAR US$'!L339*'OC A CONTRATAR'!$O339</f>
        <v>0</v>
      </c>
      <c r="M339" s="51">
        <f>'OC A CONTRATAR US$'!M339*'OC A CONTRATAR'!$O339</f>
        <v>0</v>
      </c>
      <c r="N339" s="51">
        <f>'OC A CONTRATAR US$'!N339*'OC A CONTRATAR'!$O339</f>
        <v>0</v>
      </c>
      <c r="O339" s="119">
        <f>IF($O$2=0,Encargos!C344,$O$2)</f>
        <v>4.8413000000000004</v>
      </c>
      <c r="P339" s="1">
        <f t="shared" si="47"/>
        <v>54819</v>
      </c>
      <c r="Q339" s="51"/>
      <c r="R339" s="51"/>
      <c r="S339" s="51"/>
      <c r="T339" s="119">
        <f>IF($T$2=0,Encargos!M344,$T$2)</f>
        <v>0</v>
      </c>
      <c r="V339" s="1">
        <f t="shared" si="48"/>
        <v>54819</v>
      </c>
      <c r="W339" s="51">
        <v>0</v>
      </c>
      <c r="X339" s="51">
        <v>0</v>
      </c>
      <c r="Y339" s="51">
        <f t="shared" si="51"/>
        <v>0</v>
      </c>
      <c r="Z339" s="119"/>
      <c r="AB339" s="72">
        <f t="shared" si="49"/>
        <v>54819</v>
      </c>
      <c r="AC339" s="21">
        <f t="shared" si="50"/>
        <v>32444682.539308421</v>
      </c>
      <c r="AD339" s="21">
        <f t="shared" si="43"/>
        <v>0</v>
      </c>
      <c r="AE339" s="21">
        <f t="shared" si="43"/>
        <v>0</v>
      </c>
    </row>
    <row r="340" spans="1:31">
      <c r="A340" s="1">
        <f t="shared" si="44"/>
        <v>54847</v>
      </c>
      <c r="B340" s="51">
        <f>'OC A CONTRATAR US$'!B340*'OC A CONTRATAR'!$E340</f>
        <v>0</v>
      </c>
      <c r="C340" s="51">
        <f>'OC A CONTRATAR US$'!C340*'OC A CONTRATAR'!$E340</f>
        <v>0</v>
      </c>
      <c r="D340" s="51">
        <f>'OC A CONTRATAR US$'!D340*'OC A CONTRATAR'!$E340</f>
        <v>0</v>
      </c>
      <c r="E340" s="119">
        <f>IF($E$2=0,Encargos!C345,$E$2)</f>
        <v>6.1923000000000004</v>
      </c>
      <c r="F340" s="1">
        <f t="shared" si="45"/>
        <v>54847</v>
      </c>
      <c r="G340" s="51">
        <f>'OC A CONTRATAR US$'!G340*'OC A CONTRATAR'!$J340</f>
        <v>0</v>
      </c>
      <c r="H340" s="51">
        <f>'OC A CONTRATAR US$'!H340*'OC A CONTRATAR'!$J340</f>
        <v>0</v>
      </c>
      <c r="I340" s="51">
        <f>'OC A CONTRATAR US$'!I340*'OC A CONTRATAR'!$J340</f>
        <v>0</v>
      </c>
      <c r="J340" s="119">
        <f>IF($J$2=0,Encargos!C345,$J$2)</f>
        <v>4.8413000000000004</v>
      </c>
      <c r="K340" s="1">
        <f t="shared" si="46"/>
        <v>54847</v>
      </c>
      <c r="L340" s="51">
        <f>'OC A CONTRATAR US$'!L340*'OC A CONTRATAR'!$O340</f>
        <v>0</v>
      </c>
      <c r="M340" s="51">
        <f>'OC A CONTRATAR US$'!M340*'OC A CONTRATAR'!$O340</f>
        <v>0</v>
      </c>
      <c r="N340" s="51">
        <f>'OC A CONTRATAR US$'!N340*'OC A CONTRATAR'!$O340</f>
        <v>0</v>
      </c>
      <c r="O340" s="119">
        <f>IF($O$2=0,Encargos!C345,$O$2)</f>
        <v>4.8413000000000004</v>
      </c>
      <c r="P340" s="1">
        <f t="shared" si="47"/>
        <v>54847</v>
      </c>
      <c r="Q340" s="51"/>
      <c r="R340" s="51"/>
      <c r="S340" s="51"/>
      <c r="T340" s="119">
        <f>IF($T$2=0,Encargos!M345,$T$2)</f>
        <v>0</v>
      </c>
      <c r="V340" s="1">
        <f t="shared" si="48"/>
        <v>54847</v>
      </c>
      <c r="W340" s="51">
        <v>0</v>
      </c>
      <c r="X340" s="51">
        <v>0</v>
      </c>
      <c r="Y340" s="51">
        <f t="shared" si="51"/>
        <v>0</v>
      </c>
      <c r="Z340" s="119"/>
      <c r="AB340" s="72">
        <f t="shared" si="49"/>
        <v>54847</v>
      </c>
      <c r="AC340" s="21">
        <f t="shared" si="50"/>
        <v>0</v>
      </c>
      <c r="AD340" s="21">
        <f t="shared" si="43"/>
        <v>0</v>
      </c>
      <c r="AE340" s="21">
        <f t="shared" si="43"/>
        <v>0</v>
      </c>
    </row>
    <row r="341" spans="1:31">
      <c r="A341" s="1">
        <f t="shared" si="44"/>
        <v>54878</v>
      </c>
      <c r="B341" s="51">
        <f>'OC A CONTRATAR US$'!B341*'OC A CONTRATAR'!$E341</f>
        <v>0</v>
      </c>
      <c r="C341" s="51">
        <f>'OC A CONTRATAR US$'!C341*'OC A CONTRATAR'!$E341</f>
        <v>0</v>
      </c>
      <c r="D341" s="51">
        <f>'OC A CONTRATAR US$'!D341*'OC A CONTRATAR'!$E341</f>
        <v>0</v>
      </c>
      <c r="E341" s="119">
        <f>IF($E$2=0,Encargos!C346,$E$2)</f>
        <v>6.1923000000000004</v>
      </c>
      <c r="F341" s="1">
        <f t="shared" si="45"/>
        <v>54878</v>
      </c>
      <c r="G341" s="51">
        <f>'OC A CONTRATAR US$'!G341*'OC A CONTRATAR'!$J341</f>
        <v>0</v>
      </c>
      <c r="H341" s="51">
        <f>'OC A CONTRATAR US$'!H341*'OC A CONTRATAR'!$J341</f>
        <v>0</v>
      </c>
      <c r="I341" s="51">
        <f>'OC A CONTRATAR US$'!I341*'OC A CONTRATAR'!$J341</f>
        <v>0</v>
      </c>
      <c r="J341" s="119">
        <f>IF($J$2=0,Encargos!C346,$J$2)</f>
        <v>4.8413000000000004</v>
      </c>
      <c r="K341" s="1">
        <f t="shared" si="46"/>
        <v>54878</v>
      </c>
      <c r="L341" s="51">
        <f>'OC A CONTRATAR US$'!L341*'OC A CONTRATAR'!$O341</f>
        <v>0</v>
      </c>
      <c r="M341" s="51">
        <f>'OC A CONTRATAR US$'!M341*'OC A CONTRATAR'!$O341</f>
        <v>0</v>
      </c>
      <c r="N341" s="51">
        <f>'OC A CONTRATAR US$'!N341*'OC A CONTRATAR'!$O341</f>
        <v>0</v>
      </c>
      <c r="O341" s="119">
        <f>IF($O$2=0,Encargos!C346,$O$2)</f>
        <v>4.8413000000000004</v>
      </c>
      <c r="P341" s="1">
        <f t="shared" si="47"/>
        <v>54878</v>
      </c>
      <c r="Q341" s="51"/>
      <c r="R341" s="51"/>
      <c r="S341" s="51"/>
      <c r="T341" s="119">
        <f>IF($T$2=0,Encargos!M346,$T$2)</f>
        <v>0</v>
      </c>
      <c r="V341" s="1">
        <f t="shared" si="48"/>
        <v>54878</v>
      </c>
      <c r="W341" s="51">
        <v>0</v>
      </c>
      <c r="X341" s="51">
        <v>0</v>
      </c>
      <c r="Y341" s="51">
        <f t="shared" si="51"/>
        <v>0</v>
      </c>
      <c r="Z341" s="119"/>
      <c r="AB341" s="72">
        <f t="shared" si="49"/>
        <v>54878</v>
      </c>
      <c r="AC341" s="21">
        <f t="shared" si="50"/>
        <v>0</v>
      </c>
      <c r="AD341" s="21">
        <f t="shared" si="43"/>
        <v>0</v>
      </c>
      <c r="AE341" s="21">
        <f t="shared" si="43"/>
        <v>0</v>
      </c>
    </row>
    <row r="342" spans="1:31">
      <c r="A342" s="1">
        <f t="shared" si="44"/>
        <v>54908</v>
      </c>
      <c r="B342" s="51">
        <f>'OC A CONTRATAR US$'!B342*'OC A CONTRATAR'!$E342</f>
        <v>0</v>
      </c>
      <c r="C342" s="51">
        <f>'OC A CONTRATAR US$'!C342*'OC A CONTRATAR'!$E342</f>
        <v>0</v>
      </c>
      <c r="D342" s="51">
        <f>'OC A CONTRATAR US$'!D342*'OC A CONTRATAR'!$E342</f>
        <v>0</v>
      </c>
      <c r="E342" s="119">
        <f>IF($E$2=0,Encargos!C347,$E$2)</f>
        <v>6.1923000000000004</v>
      </c>
      <c r="F342" s="1">
        <f t="shared" si="45"/>
        <v>54908</v>
      </c>
      <c r="G342" s="51">
        <f>'OC A CONTRATAR US$'!G342*'OC A CONTRATAR'!$J342</f>
        <v>0</v>
      </c>
      <c r="H342" s="51">
        <f>'OC A CONTRATAR US$'!H342*'OC A CONTRATAR'!$J342</f>
        <v>0</v>
      </c>
      <c r="I342" s="51">
        <f>'OC A CONTRATAR US$'!I342*'OC A CONTRATAR'!$J342</f>
        <v>0</v>
      </c>
      <c r="J342" s="119">
        <f>IF($J$2=0,Encargos!C347,$J$2)</f>
        <v>4.8413000000000004</v>
      </c>
      <c r="K342" s="1">
        <f t="shared" si="46"/>
        <v>54908</v>
      </c>
      <c r="L342" s="51">
        <f>'OC A CONTRATAR US$'!L342*'OC A CONTRATAR'!$O342</f>
        <v>0</v>
      </c>
      <c r="M342" s="51">
        <f>'OC A CONTRATAR US$'!M342*'OC A CONTRATAR'!$O342</f>
        <v>0</v>
      </c>
      <c r="N342" s="51">
        <f>'OC A CONTRATAR US$'!N342*'OC A CONTRATAR'!$O342</f>
        <v>0</v>
      </c>
      <c r="O342" s="119">
        <f>IF($O$2=0,Encargos!C347,$O$2)</f>
        <v>4.8413000000000004</v>
      </c>
      <c r="P342" s="1">
        <f t="shared" si="47"/>
        <v>54908</v>
      </c>
      <c r="Q342" s="51"/>
      <c r="R342" s="51"/>
      <c r="S342" s="51"/>
      <c r="T342" s="119">
        <f>IF($T$2=0,Encargos!M347,$T$2)</f>
        <v>0</v>
      </c>
      <c r="V342" s="1">
        <f t="shared" si="48"/>
        <v>54908</v>
      </c>
      <c r="W342" s="51">
        <v>0</v>
      </c>
      <c r="X342" s="51">
        <v>0</v>
      </c>
      <c r="Y342" s="51">
        <f t="shared" si="51"/>
        <v>0</v>
      </c>
      <c r="Z342" s="119"/>
      <c r="AB342" s="72">
        <f t="shared" si="49"/>
        <v>54908</v>
      </c>
      <c r="AC342" s="21">
        <f t="shared" si="50"/>
        <v>0</v>
      </c>
      <c r="AD342" s="21">
        <f t="shared" si="43"/>
        <v>0</v>
      </c>
      <c r="AE342" s="21">
        <f t="shared" si="43"/>
        <v>0</v>
      </c>
    </row>
    <row r="343" spans="1:31">
      <c r="A343" s="1">
        <f t="shared" si="44"/>
        <v>54939</v>
      </c>
      <c r="B343" s="51">
        <f>'OC A CONTRATAR US$'!B343*'OC A CONTRATAR'!$E343</f>
        <v>0</v>
      </c>
      <c r="C343" s="51">
        <f>'OC A CONTRATAR US$'!C343*'OC A CONTRATAR'!$E343</f>
        <v>0</v>
      </c>
      <c r="D343" s="51">
        <f>'OC A CONTRATAR US$'!D343*'OC A CONTRATAR'!$E343</f>
        <v>0</v>
      </c>
      <c r="E343" s="119">
        <f>IF($E$2=0,Encargos!C348,$E$2)</f>
        <v>6.1923000000000004</v>
      </c>
      <c r="F343" s="1">
        <f t="shared" si="45"/>
        <v>54939</v>
      </c>
      <c r="G343" s="51">
        <f>'OC A CONTRATAR US$'!G343*'OC A CONTRATAR'!$J343</f>
        <v>0</v>
      </c>
      <c r="H343" s="51">
        <f>'OC A CONTRATAR US$'!H343*'OC A CONTRATAR'!$J343</f>
        <v>0</v>
      </c>
      <c r="I343" s="51">
        <f>'OC A CONTRATAR US$'!I343*'OC A CONTRATAR'!$J343</f>
        <v>0</v>
      </c>
      <c r="J343" s="119">
        <f>IF($J$2=0,Encargos!C348,$J$2)</f>
        <v>4.8413000000000004</v>
      </c>
      <c r="K343" s="1">
        <f t="shared" si="46"/>
        <v>54939</v>
      </c>
      <c r="L343" s="51">
        <f>'OC A CONTRATAR US$'!L343*'OC A CONTRATAR'!$O343</f>
        <v>0</v>
      </c>
      <c r="M343" s="51">
        <f>'OC A CONTRATAR US$'!M343*'OC A CONTRATAR'!$O343</f>
        <v>0</v>
      </c>
      <c r="N343" s="51">
        <f>'OC A CONTRATAR US$'!N343*'OC A CONTRATAR'!$O343</f>
        <v>0</v>
      </c>
      <c r="O343" s="119">
        <f>IF($O$2=0,Encargos!C348,$O$2)</f>
        <v>4.8413000000000004</v>
      </c>
      <c r="P343" s="1">
        <f t="shared" si="47"/>
        <v>54939</v>
      </c>
      <c r="Q343" s="51"/>
      <c r="R343" s="51"/>
      <c r="S343" s="51"/>
      <c r="T343" s="119">
        <f>IF($T$2=0,Encargos!M348,$T$2)</f>
        <v>0</v>
      </c>
      <c r="V343" s="1">
        <f t="shared" si="48"/>
        <v>54939</v>
      </c>
      <c r="W343" s="51">
        <v>0</v>
      </c>
      <c r="X343" s="51">
        <v>0</v>
      </c>
      <c r="Y343" s="51">
        <f t="shared" si="51"/>
        <v>0</v>
      </c>
      <c r="Z343" s="119"/>
      <c r="AB343" s="72">
        <f t="shared" si="49"/>
        <v>54939</v>
      </c>
      <c r="AC343" s="21">
        <f t="shared" si="50"/>
        <v>0</v>
      </c>
      <c r="AD343" s="21">
        <f t="shared" si="43"/>
        <v>0</v>
      </c>
      <c r="AE343" s="21">
        <f t="shared" si="43"/>
        <v>0</v>
      </c>
    </row>
    <row r="344" spans="1:31">
      <c r="A344" s="1">
        <f t="shared" si="44"/>
        <v>54969</v>
      </c>
      <c r="B344" s="51">
        <f>'OC A CONTRATAR US$'!B344*'OC A CONTRATAR'!$E344</f>
        <v>0</v>
      </c>
      <c r="C344" s="51">
        <f>'OC A CONTRATAR US$'!C344*'OC A CONTRATAR'!$E344</f>
        <v>0</v>
      </c>
      <c r="D344" s="51">
        <f>'OC A CONTRATAR US$'!D344*'OC A CONTRATAR'!$E344</f>
        <v>0</v>
      </c>
      <c r="E344" s="119">
        <f>IF($E$2=0,Encargos!C349,$E$2)</f>
        <v>6.1923000000000004</v>
      </c>
      <c r="F344" s="1">
        <f t="shared" si="45"/>
        <v>54969</v>
      </c>
      <c r="G344" s="51">
        <f>'OC A CONTRATAR US$'!G344*'OC A CONTRATAR'!$J344</f>
        <v>5240075.4375927923</v>
      </c>
      <c r="H344" s="51">
        <f>'OC A CONTRATAR US$'!H344*'OC A CONTRATAR'!$J344</f>
        <v>352707.73101251828</v>
      </c>
      <c r="I344" s="51">
        <f>'OC A CONTRATAR US$'!I344*'OC A CONTRATAR'!$J344</f>
        <v>5592783.1686053099</v>
      </c>
      <c r="J344" s="119">
        <f>IF($J$2=0,Encargos!C349,$J$2)</f>
        <v>4.8413000000000004</v>
      </c>
      <c r="K344" s="1">
        <f t="shared" si="46"/>
        <v>54969</v>
      </c>
      <c r="L344" s="51">
        <f>'OC A CONTRATAR US$'!L344*'OC A CONTRATAR'!$O344</f>
        <v>27204607.101715628</v>
      </c>
      <c r="M344" s="51">
        <f>'OC A CONTRATAR US$'!M344*'OC A CONTRATAR'!$O344</f>
        <v>13165068.082784928</v>
      </c>
      <c r="N344" s="51">
        <f>'OC A CONTRATAR US$'!N344*'OC A CONTRATAR'!$O344</f>
        <v>40369675.184500553</v>
      </c>
      <c r="O344" s="119">
        <f>IF($O$2=0,Encargos!C349,$O$2)</f>
        <v>4.8413000000000004</v>
      </c>
      <c r="P344" s="1">
        <f t="shared" si="47"/>
        <v>54969</v>
      </c>
      <c r="Q344" s="51"/>
      <c r="R344" s="51"/>
      <c r="S344" s="51"/>
      <c r="T344" s="119">
        <f>IF($T$2=0,Encargos!M349,$T$2)</f>
        <v>0</v>
      </c>
      <c r="V344" s="1">
        <f t="shared" si="48"/>
        <v>54969</v>
      </c>
      <c r="W344" s="51">
        <v>0</v>
      </c>
      <c r="X344" s="51">
        <v>0</v>
      </c>
      <c r="Y344" s="51">
        <f t="shared" si="51"/>
        <v>0</v>
      </c>
      <c r="Z344" s="119"/>
      <c r="AB344" s="72">
        <f t="shared" si="49"/>
        <v>54969</v>
      </c>
      <c r="AC344" s="21">
        <f t="shared" si="50"/>
        <v>0</v>
      </c>
      <c r="AD344" s="21">
        <f t="shared" si="43"/>
        <v>13517775.813797446</v>
      </c>
      <c r="AE344" s="21">
        <f t="shared" si="43"/>
        <v>45962458.353105865</v>
      </c>
    </row>
    <row r="345" spans="1:31">
      <c r="A345" s="1">
        <f t="shared" si="44"/>
        <v>55000</v>
      </c>
      <c r="B345" s="51">
        <f>'OC A CONTRATAR US$'!B345*'OC A CONTRATAR'!$E345</f>
        <v>0</v>
      </c>
      <c r="C345" s="51">
        <f>'OC A CONTRATAR US$'!C345*'OC A CONTRATAR'!$E345</f>
        <v>0</v>
      </c>
      <c r="D345" s="51">
        <f>'OC A CONTRATAR US$'!D345*'OC A CONTRATAR'!$E345</f>
        <v>0</v>
      </c>
      <c r="E345" s="119">
        <f>IF($E$2=0,Encargos!C350,$E$2)</f>
        <v>6.1923000000000004</v>
      </c>
      <c r="F345" s="1">
        <f t="shared" si="45"/>
        <v>55000</v>
      </c>
      <c r="G345" s="51">
        <f>'OC A CONTRATAR US$'!G345*'OC A CONTRATAR'!$J345</f>
        <v>0</v>
      </c>
      <c r="H345" s="51">
        <f>'OC A CONTRATAR US$'!H345*'OC A CONTRATAR'!$J345</f>
        <v>0</v>
      </c>
      <c r="I345" s="51">
        <f>'OC A CONTRATAR US$'!I345*'OC A CONTRATAR'!$J345</f>
        <v>0</v>
      </c>
      <c r="J345" s="119">
        <f>IF($J$2=0,Encargos!C350,$J$2)</f>
        <v>4.8413000000000004</v>
      </c>
      <c r="K345" s="1">
        <f t="shared" si="46"/>
        <v>55000</v>
      </c>
      <c r="L345" s="51">
        <f>'OC A CONTRATAR US$'!L345*'OC A CONTRATAR'!$O345</f>
        <v>0</v>
      </c>
      <c r="M345" s="51">
        <f>'OC A CONTRATAR US$'!M345*'OC A CONTRATAR'!$O345</f>
        <v>0</v>
      </c>
      <c r="N345" s="51">
        <f>'OC A CONTRATAR US$'!N345*'OC A CONTRATAR'!$O345</f>
        <v>0</v>
      </c>
      <c r="O345" s="119">
        <f>IF($O$2=0,Encargos!C350,$O$2)</f>
        <v>4.8413000000000004</v>
      </c>
      <c r="P345" s="1">
        <f t="shared" si="47"/>
        <v>55000</v>
      </c>
      <c r="Q345" s="51"/>
      <c r="R345" s="51"/>
      <c r="S345" s="51"/>
      <c r="T345" s="119">
        <f>IF($T$2=0,Encargos!M350,$T$2)</f>
        <v>0</v>
      </c>
      <c r="V345" s="1">
        <f t="shared" si="48"/>
        <v>55000</v>
      </c>
      <c r="W345" s="51">
        <v>0</v>
      </c>
      <c r="X345" s="51">
        <v>0</v>
      </c>
      <c r="Y345" s="51">
        <f t="shared" si="51"/>
        <v>0</v>
      </c>
      <c r="Z345" s="119"/>
      <c r="AB345" s="72">
        <f t="shared" si="49"/>
        <v>55000</v>
      </c>
      <c r="AC345" s="21">
        <f t="shared" si="50"/>
        <v>32444682.539308421</v>
      </c>
      <c r="AD345" s="21">
        <f t="shared" si="43"/>
        <v>0</v>
      </c>
      <c r="AE345" s="21">
        <f t="shared" si="43"/>
        <v>0</v>
      </c>
    </row>
    <row r="346" spans="1:31">
      <c r="A346" s="1">
        <f t="shared" si="44"/>
        <v>55031</v>
      </c>
      <c r="B346" s="51">
        <f>'OC A CONTRATAR US$'!B346*'OC A CONTRATAR'!$E346</f>
        <v>0</v>
      </c>
      <c r="C346" s="51">
        <f>'OC A CONTRATAR US$'!C346*'OC A CONTRATAR'!$E346</f>
        <v>0</v>
      </c>
      <c r="D346" s="51">
        <f>'OC A CONTRATAR US$'!D346*'OC A CONTRATAR'!$E346</f>
        <v>0</v>
      </c>
      <c r="E346" s="119">
        <f>IF($E$2=0,Encargos!C351,$E$2)</f>
        <v>6.1923000000000004</v>
      </c>
      <c r="F346" s="1">
        <f t="shared" si="45"/>
        <v>55031</v>
      </c>
      <c r="G346" s="51">
        <f>'OC A CONTRATAR US$'!G346*'OC A CONTRATAR'!$J346</f>
        <v>0</v>
      </c>
      <c r="H346" s="51">
        <f>'OC A CONTRATAR US$'!H346*'OC A CONTRATAR'!$J346</f>
        <v>0</v>
      </c>
      <c r="I346" s="51">
        <f>'OC A CONTRATAR US$'!I346*'OC A CONTRATAR'!$J346</f>
        <v>0</v>
      </c>
      <c r="J346" s="119">
        <f>IF($J$2=0,Encargos!C351,$J$2)</f>
        <v>4.8413000000000004</v>
      </c>
      <c r="K346" s="1">
        <f t="shared" si="46"/>
        <v>55031</v>
      </c>
      <c r="L346" s="51">
        <f>'OC A CONTRATAR US$'!L346*'OC A CONTRATAR'!$O346</f>
        <v>0</v>
      </c>
      <c r="M346" s="51">
        <f>'OC A CONTRATAR US$'!M346*'OC A CONTRATAR'!$O346</f>
        <v>0</v>
      </c>
      <c r="N346" s="51">
        <f>'OC A CONTRATAR US$'!N346*'OC A CONTRATAR'!$O346</f>
        <v>0</v>
      </c>
      <c r="O346" s="119">
        <f>IF($O$2=0,Encargos!C351,$O$2)</f>
        <v>4.8413000000000004</v>
      </c>
      <c r="P346" s="1">
        <f t="shared" si="47"/>
        <v>55031</v>
      </c>
      <c r="Q346" s="51"/>
      <c r="R346" s="51"/>
      <c r="S346" s="51"/>
      <c r="T346" s="119">
        <f>IF($T$2=0,Encargos!M351,$T$2)</f>
        <v>0</v>
      </c>
      <c r="V346" s="1">
        <f t="shared" si="48"/>
        <v>55031</v>
      </c>
      <c r="W346" s="51">
        <v>0</v>
      </c>
      <c r="X346" s="51">
        <v>0</v>
      </c>
      <c r="Y346" s="51">
        <f t="shared" si="51"/>
        <v>0</v>
      </c>
      <c r="Z346" s="119"/>
      <c r="AB346" s="72">
        <f t="shared" si="49"/>
        <v>55031</v>
      </c>
      <c r="AC346" s="21">
        <f t="shared" si="50"/>
        <v>0</v>
      </c>
      <c r="AD346" s="21">
        <f t="shared" si="43"/>
        <v>0</v>
      </c>
      <c r="AE346" s="21">
        <f t="shared" si="43"/>
        <v>0</v>
      </c>
    </row>
    <row r="347" spans="1:31">
      <c r="A347" s="1">
        <f t="shared" si="44"/>
        <v>55061</v>
      </c>
      <c r="B347" s="51">
        <f>'OC A CONTRATAR US$'!B347*'OC A CONTRATAR'!$E347</f>
        <v>0</v>
      </c>
      <c r="C347" s="51">
        <f>'OC A CONTRATAR US$'!C347*'OC A CONTRATAR'!$E347</f>
        <v>0</v>
      </c>
      <c r="D347" s="51">
        <f>'OC A CONTRATAR US$'!D347*'OC A CONTRATAR'!$E347</f>
        <v>0</v>
      </c>
      <c r="E347" s="119">
        <f>IF($E$2=0,Encargos!C352,$E$2)</f>
        <v>6.1923000000000004</v>
      </c>
      <c r="F347" s="1">
        <f t="shared" si="45"/>
        <v>55061</v>
      </c>
      <c r="G347" s="51">
        <f>'OC A CONTRATAR US$'!G347*'OC A CONTRATAR'!$J347</f>
        <v>0</v>
      </c>
      <c r="H347" s="51">
        <f>'OC A CONTRATAR US$'!H347*'OC A CONTRATAR'!$J347</f>
        <v>0</v>
      </c>
      <c r="I347" s="51">
        <f>'OC A CONTRATAR US$'!I347*'OC A CONTRATAR'!$J347</f>
        <v>0</v>
      </c>
      <c r="J347" s="119">
        <f>IF($J$2=0,Encargos!C352,$J$2)</f>
        <v>4.8413000000000004</v>
      </c>
      <c r="K347" s="1">
        <f t="shared" si="46"/>
        <v>55061</v>
      </c>
      <c r="L347" s="51">
        <f>'OC A CONTRATAR US$'!L347*'OC A CONTRATAR'!$O347</f>
        <v>0</v>
      </c>
      <c r="M347" s="51">
        <f>'OC A CONTRATAR US$'!M347*'OC A CONTRATAR'!$O347</f>
        <v>0</v>
      </c>
      <c r="N347" s="51">
        <f>'OC A CONTRATAR US$'!N347*'OC A CONTRATAR'!$O347</f>
        <v>0</v>
      </c>
      <c r="O347" s="119">
        <f>IF($O$2=0,Encargos!C352,$O$2)</f>
        <v>4.8413000000000004</v>
      </c>
      <c r="P347" s="1">
        <f t="shared" si="47"/>
        <v>55061</v>
      </c>
      <c r="Q347" s="51"/>
      <c r="R347" s="51"/>
      <c r="S347" s="51"/>
      <c r="T347" s="119">
        <f>IF($T$2=0,Encargos!M352,$T$2)</f>
        <v>0</v>
      </c>
      <c r="V347" s="1">
        <f t="shared" si="48"/>
        <v>55061</v>
      </c>
      <c r="W347" s="51">
        <v>0</v>
      </c>
      <c r="X347" s="51">
        <v>0</v>
      </c>
      <c r="Y347" s="51">
        <f t="shared" si="51"/>
        <v>0</v>
      </c>
      <c r="Z347" s="119"/>
      <c r="AB347" s="72">
        <f t="shared" si="49"/>
        <v>55061</v>
      </c>
      <c r="AC347" s="21">
        <f t="shared" si="50"/>
        <v>0</v>
      </c>
      <c r="AD347" s="21">
        <f t="shared" si="43"/>
        <v>0</v>
      </c>
      <c r="AE347" s="21">
        <f t="shared" si="43"/>
        <v>0</v>
      </c>
    </row>
    <row r="348" spans="1:31">
      <c r="A348" s="1">
        <f t="shared" si="44"/>
        <v>55092</v>
      </c>
      <c r="B348" s="51">
        <f>'OC A CONTRATAR US$'!B348*'OC A CONTRATAR'!$E348</f>
        <v>0</v>
      </c>
      <c r="C348" s="51">
        <f>'OC A CONTRATAR US$'!C348*'OC A CONTRATAR'!$E348</f>
        <v>0</v>
      </c>
      <c r="D348" s="51">
        <f>'OC A CONTRATAR US$'!D348*'OC A CONTRATAR'!$E348</f>
        <v>0</v>
      </c>
      <c r="E348" s="119">
        <f>IF($E$2=0,Encargos!C353,$E$2)</f>
        <v>6.1923000000000004</v>
      </c>
      <c r="F348" s="1">
        <f t="shared" si="45"/>
        <v>55092</v>
      </c>
      <c r="G348" s="51">
        <f>'OC A CONTRATAR US$'!G348*'OC A CONTRATAR'!$J348</f>
        <v>0</v>
      </c>
      <c r="H348" s="51">
        <f>'OC A CONTRATAR US$'!H348*'OC A CONTRATAR'!$J348</f>
        <v>0</v>
      </c>
      <c r="I348" s="51">
        <f>'OC A CONTRATAR US$'!I348*'OC A CONTRATAR'!$J348</f>
        <v>0</v>
      </c>
      <c r="J348" s="119">
        <f>IF($J$2=0,Encargos!C353,$J$2)</f>
        <v>4.8413000000000004</v>
      </c>
      <c r="K348" s="1">
        <f t="shared" si="46"/>
        <v>55092</v>
      </c>
      <c r="L348" s="51">
        <f>'OC A CONTRATAR US$'!L348*'OC A CONTRATAR'!$O348</f>
        <v>0</v>
      </c>
      <c r="M348" s="51">
        <f>'OC A CONTRATAR US$'!M348*'OC A CONTRATAR'!$O348</f>
        <v>0</v>
      </c>
      <c r="N348" s="51">
        <f>'OC A CONTRATAR US$'!N348*'OC A CONTRATAR'!$O348</f>
        <v>0</v>
      </c>
      <c r="O348" s="119">
        <f>IF($O$2=0,Encargos!C353,$O$2)</f>
        <v>4.8413000000000004</v>
      </c>
      <c r="P348" s="1">
        <f t="shared" si="47"/>
        <v>55092</v>
      </c>
      <c r="Q348" s="51"/>
      <c r="R348" s="51"/>
      <c r="S348" s="51"/>
      <c r="T348" s="119">
        <f>IF($T$2=0,Encargos!M353,$T$2)</f>
        <v>0</v>
      </c>
      <c r="V348" s="1">
        <f t="shared" si="48"/>
        <v>55092</v>
      </c>
      <c r="W348" s="51">
        <v>0</v>
      </c>
      <c r="X348" s="51">
        <v>0</v>
      </c>
      <c r="Y348" s="51">
        <f t="shared" si="51"/>
        <v>0</v>
      </c>
      <c r="Z348" s="119"/>
      <c r="AB348" s="72">
        <f t="shared" si="49"/>
        <v>55092</v>
      </c>
      <c r="AC348" s="21">
        <f t="shared" si="50"/>
        <v>0</v>
      </c>
      <c r="AD348" s="21">
        <f t="shared" si="43"/>
        <v>0</v>
      </c>
      <c r="AE348" s="21">
        <f t="shared" si="43"/>
        <v>0</v>
      </c>
    </row>
    <row r="349" spans="1:31">
      <c r="A349" s="1">
        <f t="shared" si="44"/>
        <v>55122</v>
      </c>
      <c r="B349" s="51">
        <f>'OC A CONTRATAR US$'!B349*'OC A CONTRATAR'!$E349</f>
        <v>0</v>
      </c>
      <c r="C349" s="51">
        <f>'OC A CONTRATAR US$'!C349*'OC A CONTRATAR'!$E349</f>
        <v>0</v>
      </c>
      <c r="D349" s="51">
        <f>'OC A CONTRATAR US$'!D349*'OC A CONTRATAR'!$E349</f>
        <v>0</v>
      </c>
      <c r="E349" s="119">
        <f>IF($E$2=0,Encargos!C354,$E$2)</f>
        <v>6.1923000000000004</v>
      </c>
      <c r="F349" s="1">
        <f t="shared" si="45"/>
        <v>55122</v>
      </c>
      <c r="G349" s="51">
        <f>'OC A CONTRATAR US$'!G349*'OC A CONTRATAR'!$J349</f>
        <v>0</v>
      </c>
      <c r="H349" s="51">
        <f>'OC A CONTRATAR US$'!H349*'OC A CONTRATAR'!$J349</f>
        <v>0</v>
      </c>
      <c r="I349" s="51">
        <f>'OC A CONTRATAR US$'!I349*'OC A CONTRATAR'!$J349</f>
        <v>0</v>
      </c>
      <c r="J349" s="119">
        <f>IF($J$2=0,Encargos!C354,$J$2)</f>
        <v>4.8413000000000004</v>
      </c>
      <c r="K349" s="1">
        <f t="shared" si="46"/>
        <v>55122</v>
      </c>
      <c r="L349" s="51">
        <f>'OC A CONTRATAR US$'!L349*'OC A CONTRATAR'!$O349</f>
        <v>0</v>
      </c>
      <c r="M349" s="51">
        <f>'OC A CONTRATAR US$'!M349*'OC A CONTRATAR'!$O349</f>
        <v>0</v>
      </c>
      <c r="N349" s="51">
        <f>'OC A CONTRATAR US$'!N349*'OC A CONTRATAR'!$O349</f>
        <v>0</v>
      </c>
      <c r="O349" s="119">
        <f>IF($O$2=0,Encargos!C354,$O$2)</f>
        <v>4.8413000000000004</v>
      </c>
      <c r="P349" s="1">
        <f t="shared" si="47"/>
        <v>55122</v>
      </c>
      <c r="Q349" s="51"/>
      <c r="R349" s="51"/>
      <c r="S349" s="51"/>
      <c r="T349" s="119">
        <f>IF($T$2=0,Encargos!M354,$T$2)</f>
        <v>0</v>
      </c>
      <c r="V349" s="1">
        <f t="shared" si="48"/>
        <v>55122</v>
      </c>
      <c r="W349" s="51">
        <v>0</v>
      </c>
      <c r="X349" s="51">
        <v>0</v>
      </c>
      <c r="Y349" s="51">
        <f t="shared" si="51"/>
        <v>0</v>
      </c>
      <c r="Z349" s="119"/>
      <c r="AB349" s="72">
        <f t="shared" si="49"/>
        <v>55122</v>
      </c>
      <c r="AC349" s="21">
        <f t="shared" si="50"/>
        <v>0</v>
      </c>
      <c r="AD349" s="21">
        <f t="shared" si="43"/>
        <v>0</v>
      </c>
      <c r="AE349" s="21">
        <f t="shared" si="43"/>
        <v>0</v>
      </c>
    </row>
    <row r="350" spans="1:31">
      <c r="A350" s="1">
        <f t="shared" si="44"/>
        <v>55153</v>
      </c>
      <c r="B350" s="51">
        <f>'OC A CONTRATAR US$'!B350*'OC A CONTRATAR'!$E350</f>
        <v>0</v>
      </c>
      <c r="C350" s="51">
        <f>'OC A CONTRATAR US$'!C350*'OC A CONTRATAR'!$E350</f>
        <v>0</v>
      </c>
      <c r="D350" s="51">
        <f>'OC A CONTRATAR US$'!D350*'OC A CONTRATAR'!$E350</f>
        <v>0</v>
      </c>
      <c r="E350" s="119">
        <f>IF($E$2=0,Encargos!C355,$E$2)</f>
        <v>6.1923000000000004</v>
      </c>
      <c r="F350" s="1">
        <f t="shared" si="45"/>
        <v>55153</v>
      </c>
      <c r="G350" s="51">
        <f>'OC A CONTRATAR US$'!G350*'OC A CONTRATAR'!$J350</f>
        <v>5240075.4375927923</v>
      </c>
      <c r="H350" s="51">
        <f>'OC A CONTRATAR US$'!H350*'OC A CONTRATAR'!$J350</f>
        <v>236430.45705234871</v>
      </c>
      <c r="I350" s="51">
        <f>'OC A CONTRATAR US$'!I350*'OC A CONTRATAR'!$J350</f>
        <v>5476505.8946451405</v>
      </c>
      <c r="J350" s="119">
        <f>IF($J$2=0,Encargos!C355,$J$2)</f>
        <v>4.8413000000000004</v>
      </c>
      <c r="K350" s="1">
        <f t="shared" si="46"/>
        <v>55153</v>
      </c>
      <c r="L350" s="51">
        <f>'OC A CONTRATAR US$'!L350*'OC A CONTRATAR'!$O350</f>
        <v>27204607.101715628</v>
      </c>
      <c r="M350" s="51">
        <f>'OC A CONTRATAR US$'!M350*'OC A CONTRATAR'!$O350</f>
        <v>12540698.167927558</v>
      </c>
      <c r="N350" s="51">
        <f>'OC A CONTRATAR US$'!N350*'OC A CONTRATAR'!$O350</f>
        <v>39745305.269643188</v>
      </c>
      <c r="O350" s="119">
        <f>IF($O$2=0,Encargos!C355,$O$2)</f>
        <v>4.8413000000000004</v>
      </c>
      <c r="P350" s="1">
        <f t="shared" si="47"/>
        <v>55153</v>
      </c>
      <c r="Q350" s="51"/>
      <c r="R350" s="51"/>
      <c r="S350" s="51"/>
      <c r="T350" s="119">
        <f>IF($T$2=0,Encargos!M355,$T$2)</f>
        <v>0</v>
      </c>
      <c r="V350" s="1">
        <f t="shared" si="48"/>
        <v>55153</v>
      </c>
      <c r="W350" s="51">
        <v>0</v>
      </c>
      <c r="X350" s="51">
        <v>0</v>
      </c>
      <c r="Y350" s="51">
        <f t="shared" si="51"/>
        <v>0</v>
      </c>
      <c r="Z350" s="119"/>
      <c r="AB350" s="72">
        <f t="shared" si="49"/>
        <v>55153</v>
      </c>
      <c r="AC350" s="21">
        <f t="shared" si="50"/>
        <v>0</v>
      </c>
      <c r="AD350" s="21">
        <f t="shared" si="43"/>
        <v>12777128.624979906</v>
      </c>
      <c r="AE350" s="21">
        <f t="shared" si="43"/>
        <v>45221811.164288327</v>
      </c>
    </row>
    <row r="351" spans="1:31">
      <c r="A351" s="1">
        <f t="shared" si="44"/>
        <v>55184</v>
      </c>
      <c r="B351" s="51">
        <f>'OC A CONTRATAR US$'!B351*'OC A CONTRATAR'!$E351</f>
        <v>0</v>
      </c>
      <c r="C351" s="51">
        <f>'OC A CONTRATAR US$'!C351*'OC A CONTRATAR'!$E351</f>
        <v>0</v>
      </c>
      <c r="D351" s="51">
        <f>'OC A CONTRATAR US$'!D351*'OC A CONTRATAR'!$E351</f>
        <v>0</v>
      </c>
      <c r="E351" s="119">
        <f>IF($E$2=0,Encargos!C356,$E$2)</f>
        <v>6.1923000000000004</v>
      </c>
      <c r="F351" s="1">
        <f t="shared" si="45"/>
        <v>55184</v>
      </c>
      <c r="G351" s="51">
        <f>'OC A CONTRATAR US$'!G351*'OC A CONTRATAR'!$J351</f>
        <v>0</v>
      </c>
      <c r="H351" s="51">
        <f>'OC A CONTRATAR US$'!H351*'OC A CONTRATAR'!$J351</f>
        <v>0</v>
      </c>
      <c r="I351" s="51">
        <f>'OC A CONTRATAR US$'!I351*'OC A CONTRATAR'!$J351</f>
        <v>0</v>
      </c>
      <c r="J351" s="119">
        <f>IF($J$2=0,Encargos!C356,$J$2)</f>
        <v>4.8413000000000004</v>
      </c>
      <c r="K351" s="1">
        <f t="shared" si="46"/>
        <v>55184</v>
      </c>
      <c r="L351" s="51">
        <f>'OC A CONTRATAR US$'!L351*'OC A CONTRATAR'!$O351</f>
        <v>0</v>
      </c>
      <c r="M351" s="51">
        <f>'OC A CONTRATAR US$'!M351*'OC A CONTRATAR'!$O351</f>
        <v>0</v>
      </c>
      <c r="N351" s="51">
        <f>'OC A CONTRATAR US$'!N351*'OC A CONTRATAR'!$O351</f>
        <v>0</v>
      </c>
      <c r="O351" s="119">
        <f>IF($O$2=0,Encargos!C356,$O$2)</f>
        <v>4.8413000000000004</v>
      </c>
      <c r="P351" s="1">
        <f t="shared" si="47"/>
        <v>55184</v>
      </c>
      <c r="Q351" s="51"/>
      <c r="R351" s="51"/>
      <c r="S351" s="51"/>
      <c r="T351" s="119">
        <f>IF($T$2=0,Encargos!M356,$T$2)</f>
        <v>0</v>
      </c>
      <c r="V351" s="1">
        <f t="shared" si="48"/>
        <v>55184</v>
      </c>
      <c r="W351" s="51">
        <v>0</v>
      </c>
      <c r="X351" s="51">
        <v>0</v>
      </c>
      <c r="Y351" s="51">
        <f t="shared" si="51"/>
        <v>0</v>
      </c>
      <c r="Z351" s="119"/>
      <c r="AB351" s="72">
        <f t="shared" si="49"/>
        <v>55184</v>
      </c>
      <c r="AC351" s="21">
        <f t="shared" si="50"/>
        <v>32444682.539308421</v>
      </c>
      <c r="AD351" s="21">
        <f t="shared" si="43"/>
        <v>0</v>
      </c>
      <c r="AE351" s="21">
        <f t="shared" si="43"/>
        <v>0</v>
      </c>
    </row>
    <row r="352" spans="1:31">
      <c r="A352" s="1">
        <f t="shared" si="44"/>
        <v>55212</v>
      </c>
      <c r="B352" s="51">
        <f>'OC A CONTRATAR US$'!B352*'OC A CONTRATAR'!$E352</f>
        <v>0</v>
      </c>
      <c r="C352" s="51">
        <f>'OC A CONTRATAR US$'!C352*'OC A CONTRATAR'!$E352</f>
        <v>0</v>
      </c>
      <c r="D352" s="51">
        <f>'OC A CONTRATAR US$'!D352*'OC A CONTRATAR'!$E352</f>
        <v>0</v>
      </c>
      <c r="E352" s="119">
        <f>IF($E$2=0,Encargos!C357,$E$2)</f>
        <v>6.1923000000000004</v>
      </c>
      <c r="F352" s="1">
        <f t="shared" si="45"/>
        <v>55212</v>
      </c>
      <c r="G352" s="51">
        <f>'OC A CONTRATAR US$'!G352*'OC A CONTRATAR'!$J352</f>
        <v>0</v>
      </c>
      <c r="H352" s="51">
        <f>'OC A CONTRATAR US$'!H352*'OC A CONTRATAR'!$J352</f>
        <v>0</v>
      </c>
      <c r="I352" s="51">
        <f>'OC A CONTRATAR US$'!I352*'OC A CONTRATAR'!$J352</f>
        <v>0</v>
      </c>
      <c r="J352" s="119">
        <f>IF($J$2=0,Encargos!C357,$J$2)</f>
        <v>4.8413000000000004</v>
      </c>
      <c r="K352" s="1">
        <f t="shared" si="46"/>
        <v>55212</v>
      </c>
      <c r="L352" s="51">
        <f>'OC A CONTRATAR US$'!L352*'OC A CONTRATAR'!$O352</f>
        <v>0</v>
      </c>
      <c r="M352" s="51">
        <f>'OC A CONTRATAR US$'!M352*'OC A CONTRATAR'!$O352</f>
        <v>0</v>
      </c>
      <c r="N352" s="51">
        <f>'OC A CONTRATAR US$'!N352*'OC A CONTRATAR'!$O352</f>
        <v>0</v>
      </c>
      <c r="O352" s="119">
        <f>IF($O$2=0,Encargos!C357,$O$2)</f>
        <v>4.8413000000000004</v>
      </c>
      <c r="P352" s="1">
        <f t="shared" si="47"/>
        <v>55212</v>
      </c>
      <c r="Q352" s="51"/>
      <c r="R352" s="51"/>
      <c r="S352" s="51"/>
      <c r="T352" s="119">
        <f>IF($T$2=0,Encargos!M357,$T$2)</f>
        <v>0</v>
      </c>
      <c r="V352" s="1">
        <f t="shared" si="48"/>
        <v>55212</v>
      </c>
      <c r="W352" s="51">
        <v>0</v>
      </c>
      <c r="X352" s="51">
        <v>0</v>
      </c>
      <c r="Y352" s="51">
        <f t="shared" si="51"/>
        <v>0</v>
      </c>
      <c r="Z352" s="119"/>
      <c r="AB352" s="72">
        <f t="shared" si="49"/>
        <v>55212</v>
      </c>
      <c r="AC352" s="21">
        <f t="shared" si="50"/>
        <v>0</v>
      </c>
      <c r="AD352" s="21">
        <f t="shared" si="43"/>
        <v>0</v>
      </c>
      <c r="AE352" s="21">
        <f t="shared" si="43"/>
        <v>0</v>
      </c>
    </row>
    <row r="353" spans="1:31">
      <c r="A353" s="1">
        <f t="shared" si="44"/>
        <v>55243</v>
      </c>
      <c r="B353" s="51">
        <f>'OC A CONTRATAR US$'!B353*'OC A CONTRATAR'!$E353</f>
        <v>0</v>
      </c>
      <c r="C353" s="51">
        <f>'OC A CONTRATAR US$'!C353*'OC A CONTRATAR'!$E353</f>
        <v>0</v>
      </c>
      <c r="D353" s="51">
        <f>'OC A CONTRATAR US$'!D353*'OC A CONTRATAR'!$E353</f>
        <v>0</v>
      </c>
      <c r="E353" s="119">
        <f>IF($E$2=0,Encargos!C358,$E$2)</f>
        <v>6.1923000000000004</v>
      </c>
      <c r="F353" s="1">
        <f t="shared" si="45"/>
        <v>55243</v>
      </c>
      <c r="G353" s="51">
        <f>'OC A CONTRATAR US$'!G353*'OC A CONTRATAR'!$J353</f>
        <v>0</v>
      </c>
      <c r="H353" s="51">
        <f>'OC A CONTRATAR US$'!H353*'OC A CONTRATAR'!$J353</f>
        <v>0</v>
      </c>
      <c r="I353" s="51">
        <f>'OC A CONTRATAR US$'!I353*'OC A CONTRATAR'!$J353</f>
        <v>0</v>
      </c>
      <c r="J353" s="119">
        <f>IF($J$2=0,Encargos!C358,$J$2)</f>
        <v>4.8413000000000004</v>
      </c>
      <c r="K353" s="1">
        <f t="shared" si="46"/>
        <v>55243</v>
      </c>
      <c r="L353" s="51">
        <f>'OC A CONTRATAR US$'!L353*'OC A CONTRATAR'!$O353</f>
        <v>0</v>
      </c>
      <c r="M353" s="51">
        <f>'OC A CONTRATAR US$'!M353*'OC A CONTRATAR'!$O353</f>
        <v>0</v>
      </c>
      <c r="N353" s="51">
        <f>'OC A CONTRATAR US$'!N353*'OC A CONTRATAR'!$O353</f>
        <v>0</v>
      </c>
      <c r="O353" s="119">
        <f>IF($O$2=0,Encargos!C358,$O$2)</f>
        <v>4.8413000000000004</v>
      </c>
      <c r="P353" s="1">
        <f t="shared" si="47"/>
        <v>55243</v>
      </c>
      <c r="Q353" s="51"/>
      <c r="R353" s="51"/>
      <c r="S353" s="51"/>
      <c r="T353" s="119">
        <f>IF($T$2=0,Encargos!M358,$T$2)</f>
        <v>0</v>
      </c>
      <c r="V353" s="1">
        <f t="shared" si="48"/>
        <v>55243</v>
      </c>
      <c r="W353" s="51">
        <v>0</v>
      </c>
      <c r="X353" s="51">
        <v>0</v>
      </c>
      <c r="Y353" s="51">
        <f t="shared" si="51"/>
        <v>0</v>
      </c>
      <c r="Z353" s="119"/>
      <c r="AB353" s="72">
        <f t="shared" si="49"/>
        <v>55243</v>
      </c>
      <c r="AC353" s="21">
        <f t="shared" si="50"/>
        <v>0</v>
      </c>
      <c r="AD353" s="21">
        <f t="shared" si="43"/>
        <v>0</v>
      </c>
      <c r="AE353" s="21">
        <f t="shared" si="43"/>
        <v>0</v>
      </c>
    </row>
    <row r="354" spans="1:31">
      <c r="A354" s="1">
        <f t="shared" si="44"/>
        <v>55273</v>
      </c>
      <c r="B354" s="51">
        <f>'OC A CONTRATAR US$'!B354*'OC A CONTRATAR'!$E354</f>
        <v>0</v>
      </c>
      <c r="C354" s="51">
        <f>'OC A CONTRATAR US$'!C354*'OC A CONTRATAR'!$E354</f>
        <v>0</v>
      </c>
      <c r="D354" s="51">
        <f>'OC A CONTRATAR US$'!D354*'OC A CONTRATAR'!$E354</f>
        <v>0</v>
      </c>
      <c r="E354" s="119">
        <f>IF($E$2=0,Encargos!C359,$E$2)</f>
        <v>6.1923000000000004</v>
      </c>
      <c r="F354" s="1">
        <f t="shared" si="45"/>
        <v>55273</v>
      </c>
      <c r="G354" s="51">
        <f>'OC A CONTRATAR US$'!G354*'OC A CONTRATAR'!$J354</f>
        <v>0</v>
      </c>
      <c r="H354" s="51">
        <f>'OC A CONTRATAR US$'!H354*'OC A CONTRATAR'!$J354</f>
        <v>0</v>
      </c>
      <c r="I354" s="51">
        <f>'OC A CONTRATAR US$'!I354*'OC A CONTRATAR'!$J354</f>
        <v>0</v>
      </c>
      <c r="J354" s="119">
        <f>IF($J$2=0,Encargos!C359,$J$2)</f>
        <v>4.8413000000000004</v>
      </c>
      <c r="K354" s="1">
        <f t="shared" si="46"/>
        <v>55273</v>
      </c>
      <c r="L354" s="51">
        <f>'OC A CONTRATAR US$'!L354*'OC A CONTRATAR'!$O354</f>
        <v>0</v>
      </c>
      <c r="M354" s="51">
        <f>'OC A CONTRATAR US$'!M354*'OC A CONTRATAR'!$O354</f>
        <v>0</v>
      </c>
      <c r="N354" s="51">
        <f>'OC A CONTRATAR US$'!N354*'OC A CONTRATAR'!$O354</f>
        <v>0</v>
      </c>
      <c r="O354" s="119">
        <f>IF($O$2=0,Encargos!C359,$O$2)</f>
        <v>4.8413000000000004</v>
      </c>
      <c r="P354" s="1">
        <f t="shared" si="47"/>
        <v>55273</v>
      </c>
      <c r="Q354" s="51"/>
      <c r="R354" s="51"/>
      <c r="S354" s="51"/>
      <c r="T354" s="119">
        <f>IF($T$2=0,Encargos!M359,$T$2)</f>
        <v>0</v>
      </c>
      <c r="V354" s="1">
        <f t="shared" si="48"/>
        <v>55273</v>
      </c>
      <c r="W354" s="51">
        <v>0</v>
      </c>
      <c r="X354" s="51">
        <v>0</v>
      </c>
      <c r="Y354" s="51">
        <f t="shared" si="51"/>
        <v>0</v>
      </c>
      <c r="Z354" s="119"/>
      <c r="AB354" s="72">
        <f t="shared" si="49"/>
        <v>55273</v>
      </c>
      <c r="AC354" s="21">
        <f t="shared" si="50"/>
        <v>0</v>
      </c>
      <c r="AD354" s="21">
        <f t="shared" si="43"/>
        <v>0</v>
      </c>
      <c r="AE354" s="21">
        <f t="shared" si="43"/>
        <v>0</v>
      </c>
    </row>
    <row r="355" spans="1:31">
      <c r="A355" s="1">
        <f t="shared" si="44"/>
        <v>55304</v>
      </c>
      <c r="B355" s="51">
        <f>'OC A CONTRATAR US$'!B355*'OC A CONTRATAR'!$E355</f>
        <v>0</v>
      </c>
      <c r="C355" s="51">
        <f>'OC A CONTRATAR US$'!C355*'OC A CONTRATAR'!$E355</f>
        <v>0</v>
      </c>
      <c r="D355" s="51">
        <f>'OC A CONTRATAR US$'!D355*'OC A CONTRATAR'!$E355</f>
        <v>0</v>
      </c>
      <c r="E355" s="119">
        <f>IF($E$2=0,Encargos!C360,$E$2)</f>
        <v>6.1923000000000004</v>
      </c>
      <c r="F355" s="1">
        <f t="shared" si="45"/>
        <v>55304</v>
      </c>
      <c r="G355" s="51">
        <f>'OC A CONTRATAR US$'!G355*'OC A CONTRATAR'!$J355</f>
        <v>0</v>
      </c>
      <c r="H355" s="51">
        <f>'OC A CONTRATAR US$'!H355*'OC A CONTRATAR'!$J355</f>
        <v>0</v>
      </c>
      <c r="I355" s="51">
        <f>'OC A CONTRATAR US$'!I355*'OC A CONTRATAR'!$J355</f>
        <v>0</v>
      </c>
      <c r="J355" s="119">
        <f>IF($J$2=0,Encargos!C360,$J$2)</f>
        <v>4.8413000000000004</v>
      </c>
      <c r="K355" s="1">
        <f t="shared" si="46"/>
        <v>55304</v>
      </c>
      <c r="L355" s="51">
        <f>'OC A CONTRATAR US$'!L355*'OC A CONTRATAR'!$O355</f>
        <v>0</v>
      </c>
      <c r="M355" s="51">
        <f>'OC A CONTRATAR US$'!M355*'OC A CONTRATAR'!$O355</f>
        <v>0</v>
      </c>
      <c r="N355" s="51">
        <f>'OC A CONTRATAR US$'!N355*'OC A CONTRATAR'!$O355</f>
        <v>0</v>
      </c>
      <c r="O355" s="119">
        <f>IF($O$2=0,Encargos!C360,$O$2)</f>
        <v>4.8413000000000004</v>
      </c>
      <c r="P355" s="1">
        <f t="shared" si="47"/>
        <v>55304</v>
      </c>
      <c r="Q355" s="51"/>
      <c r="R355" s="51"/>
      <c r="S355" s="51"/>
      <c r="T355" s="119">
        <f>IF($T$2=0,Encargos!M360,$T$2)</f>
        <v>0</v>
      </c>
      <c r="V355" s="1">
        <f t="shared" si="48"/>
        <v>55304</v>
      </c>
      <c r="W355" s="51">
        <v>0</v>
      </c>
      <c r="X355" s="51">
        <v>0</v>
      </c>
      <c r="Y355" s="51">
        <f t="shared" si="51"/>
        <v>0</v>
      </c>
      <c r="Z355" s="119"/>
      <c r="AB355" s="72">
        <f t="shared" si="49"/>
        <v>55304</v>
      </c>
      <c r="AC355" s="21">
        <f t="shared" si="50"/>
        <v>0</v>
      </c>
      <c r="AD355" s="21">
        <f t="shared" si="43"/>
        <v>0</v>
      </c>
      <c r="AE355" s="21">
        <f t="shared" si="43"/>
        <v>0</v>
      </c>
    </row>
    <row r="356" spans="1:31">
      <c r="A356" s="1">
        <f t="shared" si="44"/>
        <v>55334</v>
      </c>
      <c r="B356" s="51">
        <f>'OC A CONTRATAR US$'!B356*'OC A CONTRATAR'!$E356</f>
        <v>0</v>
      </c>
      <c r="C356" s="51">
        <f>'OC A CONTRATAR US$'!C356*'OC A CONTRATAR'!$E356</f>
        <v>0</v>
      </c>
      <c r="D356" s="51">
        <f>'OC A CONTRATAR US$'!D356*'OC A CONTRATAR'!$E356</f>
        <v>0</v>
      </c>
      <c r="E356" s="119">
        <f>IF($E$2=0,Encargos!C361,$E$2)</f>
        <v>6.1923000000000004</v>
      </c>
      <c r="F356" s="1">
        <f t="shared" si="45"/>
        <v>55334</v>
      </c>
      <c r="G356" s="51">
        <f>'OC A CONTRATAR US$'!G356*'OC A CONTRATAR'!$J356</f>
        <v>5240075.4375927923</v>
      </c>
      <c r="H356" s="51">
        <f>'OC A CONTRATAR US$'!H356*'OC A CONTRATAR'!$J356</f>
        <v>117569.24367083905</v>
      </c>
      <c r="I356" s="51">
        <f>'OC A CONTRATAR US$'!I356*'OC A CONTRATAR'!$J356</f>
        <v>5357644.6812636312</v>
      </c>
      <c r="J356" s="119">
        <f>IF($J$2=0,Encargos!C361,$J$2)</f>
        <v>4.8413000000000004</v>
      </c>
      <c r="K356" s="1">
        <f t="shared" si="46"/>
        <v>55334</v>
      </c>
      <c r="L356" s="51">
        <f>'OC A CONTRATAR US$'!L356*'OC A CONTRATAR'!$O356</f>
        <v>27204607.101715628</v>
      </c>
      <c r="M356" s="51">
        <f>'OC A CONTRATAR US$'!M356*'OC A CONTRATAR'!$O356</f>
        <v>11779271.442491779</v>
      </c>
      <c r="N356" s="51">
        <f>'OC A CONTRATAR US$'!N356*'OC A CONTRATAR'!$O356</f>
        <v>38983878.544207409</v>
      </c>
      <c r="O356" s="119">
        <f>IF($O$2=0,Encargos!C361,$O$2)</f>
        <v>4.8413000000000004</v>
      </c>
      <c r="P356" s="1">
        <f t="shared" si="47"/>
        <v>55334</v>
      </c>
      <c r="Q356" s="51"/>
      <c r="R356" s="51"/>
      <c r="S356" s="51"/>
      <c r="T356" s="119">
        <f>IF($T$2=0,Encargos!M361,$T$2)</f>
        <v>0</v>
      </c>
      <c r="V356" s="1">
        <f t="shared" si="48"/>
        <v>55334</v>
      </c>
      <c r="W356" s="51">
        <v>0</v>
      </c>
      <c r="X356" s="51">
        <v>0</v>
      </c>
      <c r="Y356" s="51">
        <f t="shared" si="51"/>
        <v>0</v>
      </c>
      <c r="Z356" s="119"/>
      <c r="AB356" s="72">
        <f t="shared" si="49"/>
        <v>55334</v>
      </c>
      <c r="AC356" s="21">
        <f t="shared" si="50"/>
        <v>0</v>
      </c>
      <c r="AD356" s="21">
        <f t="shared" si="43"/>
        <v>11896840.686162619</v>
      </c>
      <c r="AE356" s="21">
        <f t="shared" si="43"/>
        <v>44341523.225471042</v>
      </c>
    </row>
    <row r="357" spans="1:31">
      <c r="A357" s="1">
        <f t="shared" si="44"/>
        <v>55365</v>
      </c>
      <c r="B357" s="51">
        <f>'OC A CONTRATAR US$'!B357*'OC A CONTRATAR'!$E357</f>
        <v>0</v>
      </c>
      <c r="C357" s="51">
        <f>'OC A CONTRATAR US$'!C357*'OC A CONTRATAR'!$E357</f>
        <v>0</v>
      </c>
      <c r="D357" s="51">
        <f>'OC A CONTRATAR US$'!D357*'OC A CONTRATAR'!$E357</f>
        <v>0</v>
      </c>
      <c r="E357" s="119">
        <f>IF($E$2=0,Encargos!C362,$E$2)</f>
        <v>6.1923000000000004</v>
      </c>
      <c r="F357" s="1">
        <f t="shared" si="45"/>
        <v>55365</v>
      </c>
      <c r="G357" s="51">
        <f>'OC A CONTRATAR US$'!G357*'OC A CONTRATAR'!$J357</f>
        <v>0</v>
      </c>
      <c r="H357" s="51">
        <f>'OC A CONTRATAR US$'!H357*'OC A CONTRATAR'!$J357</f>
        <v>0</v>
      </c>
      <c r="I357" s="51">
        <f>'OC A CONTRATAR US$'!I357*'OC A CONTRATAR'!$J357</f>
        <v>0</v>
      </c>
      <c r="J357" s="119">
        <f>IF($J$2=0,Encargos!C362,$J$2)</f>
        <v>4.8413000000000004</v>
      </c>
      <c r="K357" s="1">
        <f t="shared" si="46"/>
        <v>55365</v>
      </c>
      <c r="L357" s="51">
        <f>'OC A CONTRATAR US$'!L357*'OC A CONTRATAR'!$O357</f>
        <v>0</v>
      </c>
      <c r="M357" s="51">
        <f>'OC A CONTRATAR US$'!M357*'OC A CONTRATAR'!$O357</f>
        <v>0</v>
      </c>
      <c r="N357" s="51">
        <f>'OC A CONTRATAR US$'!N357*'OC A CONTRATAR'!$O357</f>
        <v>0</v>
      </c>
      <c r="O357" s="119">
        <f>IF($O$2=0,Encargos!C362,$O$2)</f>
        <v>4.8413000000000004</v>
      </c>
      <c r="P357" s="1">
        <f t="shared" si="47"/>
        <v>55365</v>
      </c>
      <c r="Q357" s="51"/>
      <c r="R357" s="51"/>
      <c r="S357" s="51"/>
      <c r="T357" s="119">
        <f>IF($T$2=0,Encargos!M362,$T$2)</f>
        <v>0</v>
      </c>
      <c r="V357" s="1">
        <f t="shared" si="48"/>
        <v>55365</v>
      </c>
      <c r="W357" s="51">
        <v>0</v>
      </c>
      <c r="X357" s="51">
        <v>0</v>
      </c>
      <c r="Y357" s="51">
        <f t="shared" si="51"/>
        <v>0</v>
      </c>
      <c r="Z357" s="119"/>
      <c r="AB357" s="72">
        <f t="shared" si="49"/>
        <v>55365</v>
      </c>
      <c r="AC357" s="21">
        <f t="shared" si="50"/>
        <v>32444682.539308421</v>
      </c>
      <c r="AD357" s="21">
        <f t="shared" si="43"/>
        <v>0</v>
      </c>
      <c r="AE357" s="21">
        <f t="shared" si="43"/>
        <v>0</v>
      </c>
    </row>
    <row r="358" spans="1:31">
      <c r="A358" s="1">
        <f t="shared" si="44"/>
        <v>55396</v>
      </c>
      <c r="B358" s="51">
        <f>'OC A CONTRATAR US$'!B358*'OC A CONTRATAR'!$E358</f>
        <v>0</v>
      </c>
      <c r="C358" s="51">
        <f>'OC A CONTRATAR US$'!C358*'OC A CONTRATAR'!$E358</f>
        <v>0</v>
      </c>
      <c r="D358" s="51">
        <f>'OC A CONTRATAR US$'!D358*'OC A CONTRATAR'!$E358</f>
        <v>0</v>
      </c>
      <c r="E358" s="119">
        <f>IF($E$2=0,Encargos!C363,$E$2)</f>
        <v>6.1923000000000004</v>
      </c>
      <c r="F358" s="1">
        <f t="shared" si="45"/>
        <v>55396</v>
      </c>
      <c r="G358" s="51">
        <f>'OC A CONTRATAR US$'!G358*'OC A CONTRATAR'!$J358</f>
        <v>0</v>
      </c>
      <c r="H358" s="51">
        <f>'OC A CONTRATAR US$'!H358*'OC A CONTRATAR'!$J358</f>
        <v>0</v>
      </c>
      <c r="I358" s="51">
        <f>'OC A CONTRATAR US$'!I358*'OC A CONTRATAR'!$J358</f>
        <v>0</v>
      </c>
      <c r="J358" s="119">
        <f>IF($J$2=0,Encargos!C363,$J$2)</f>
        <v>4.8413000000000004</v>
      </c>
      <c r="K358" s="1">
        <f t="shared" si="46"/>
        <v>55396</v>
      </c>
      <c r="L358" s="51">
        <f>'OC A CONTRATAR US$'!L358*'OC A CONTRATAR'!$O358</f>
        <v>0</v>
      </c>
      <c r="M358" s="51">
        <f>'OC A CONTRATAR US$'!M358*'OC A CONTRATAR'!$O358</f>
        <v>0</v>
      </c>
      <c r="N358" s="51">
        <f>'OC A CONTRATAR US$'!N358*'OC A CONTRATAR'!$O358</f>
        <v>0</v>
      </c>
      <c r="O358" s="119">
        <f>IF($O$2=0,Encargos!C363,$O$2)</f>
        <v>4.8413000000000004</v>
      </c>
      <c r="P358" s="1">
        <f t="shared" si="47"/>
        <v>55396</v>
      </c>
      <c r="Q358" s="51"/>
      <c r="R358" s="51"/>
      <c r="S358" s="51"/>
      <c r="T358" s="119">
        <f>IF($T$2=0,Encargos!M363,$T$2)</f>
        <v>0</v>
      </c>
      <c r="V358" s="1">
        <f t="shared" si="48"/>
        <v>55396</v>
      </c>
      <c r="W358" s="51">
        <v>0</v>
      </c>
      <c r="X358" s="51">
        <v>0</v>
      </c>
      <c r="Y358" s="51">
        <f t="shared" si="51"/>
        <v>0</v>
      </c>
      <c r="Z358" s="119"/>
      <c r="AB358" s="72">
        <f t="shared" si="49"/>
        <v>55396</v>
      </c>
      <c r="AC358" s="21">
        <f t="shared" si="50"/>
        <v>0</v>
      </c>
      <c r="AD358" s="21">
        <f t="shared" si="43"/>
        <v>0</v>
      </c>
      <c r="AE358" s="21">
        <f t="shared" si="43"/>
        <v>0</v>
      </c>
    </row>
    <row r="359" spans="1:31">
      <c r="A359" s="1">
        <f t="shared" si="44"/>
        <v>55426</v>
      </c>
      <c r="B359" s="51">
        <f>'OC A CONTRATAR US$'!B359*'OC A CONTRATAR'!$E359</f>
        <v>0</v>
      </c>
      <c r="C359" s="51">
        <f>'OC A CONTRATAR US$'!C359*'OC A CONTRATAR'!$E359</f>
        <v>0</v>
      </c>
      <c r="D359" s="51">
        <f>'OC A CONTRATAR US$'!D359*'OC A CONTRATAR'!$E359</f>
        <v>0</v>
      </c>
      <c r="E359" s="119">
        <f>IF($E$2=0,Encargos!C364,$E$2)</f>
        <v>6.1923000000000004</v>
      </c>
      <c r="F359" s="1">
        <f t="shared" si="45"/>
        <v>55426</v>
      </c>
      <c r="G359" s="51">
        <f>'OC A CONTRATAR US$'!G359*'OC A CONTRATAR'!$J359</f>
        <v>0</v>
      </c>
      <c r="H359" s="51">
        <f>'OC A CONTRATAR US$'!H359*'OC A CONTRATAR'!$J359</f>
        <v>0</v>
      </c>
      <c r="I359" s="51">
        <f>'OC A CONTRATAR US$'!I359*'OC A CONTRATAR'!$J359</f>
        <v>0</v>
      </c>
      <c r="J359" s="119">
        <f>IF($J$2=0,Encargos!C364,$J$2)</f>
        <v>4.8413000000000004</v>
      </c>
      <c r="K359" s="1">
        <f t="shared" si="46"/>
        <v>55426</v>
      </c>
      <c r="L359" s="51">
        <f>'OC A CONTRATAR US$'!L359*'OC A CONTRATAR'!$O359</f>
        <v>0</v>
      </c>
      <c r="M359" s="51">
        <f>'OC A CONTRATAR US$'!M359*'OC A CONTRATAR'!$O359</f>
        <v>0</v>
      </c>
      <c r="N359" s="51">
        <f>'OC A CONTRATAR US$'!N359*'OC A CONTRATAR'!$O359</f>
        <v>0</v>
      </c>
      <c r="O359" s="119">
        <f>IF($O$2=0,Encargos!C364,$O$2)</f>
        <v>4.8413000000000004</v>
      </c>
      <c r="P359" s="1">
        <f t="shared" si="47"/>
        <v>55426</v>
      </c>
      <c r="Q359" s="51"/>
      <c r="R359" s="51"/>
      <c r="S359" s="51"/>
      <c r="T359" s="119">
        <f>IF($T$2=0,Encargos!M364,$T$2)</f>
        <v>0</v>
      </c>
      <c r="V359" s="1">
        <f t="shared" si="48"/>
        <v>55426</v>
      </c>
      <c r="W359" s="51">
        <v>0</v>
      </c>
      <c r="X359" s="51">
        <v>0</v>
      </c>
      <c r="Y359" s="51">
        <f t="shared" si="51"/>
        <v>0</v>
      </c>
      <c r="Z359" s="119"/>
      <c r="AB359" s="72">
        <f t="shared" si="49"/>
        <v>55426</v>
      </c>
      <c r="AC359" s="21">
        <f t="shared" si="50"/>
        <v>0</v>
      </c>
      <c r="AD359" s="21">
        <f t="shared" si="43"/>
        <v>0</v>
      </c>
      <c r="AE359" s="21">
        <f t="shared" si="43"/>
        <v>0</v>
      </c>
    </row>
    <row r="360" spans="1:31">
      <c r="A360" s="1">
        <f t="shared" si="44"/>
        <v>55457</v>
      </c>
      <c r="B360" s="51">
        <f>'OC A CONTRATAR US$'!B360*'OC A CONTRATAR'!$E360</f>
        <v>0</v>
      </c>
      <c r="C360" s="51">
        <f>'OC A CONTRATAR US$'!C360*'OC A CONTRATAR'!$E360</f>
        <v>0</v>
      </c>
      <c r="D360" s="51">
        <f>'OC A CONTRATAR US$'!D360*'OC A CONTRATAR'!$E360</f>
        <v>0</v>
      </c>
      <c r="E360" s="119">
        <f>IF($E$2=0,Encargos!C365,$E$2)</f>
        <v>6.1923000000000004</v>
      </c>
      <c r="F360" s="1">
        <f t="shared" si="45"/>
        <v>55457</v>
      </c>
      <c r="G360" s="51">
        <f>'OC A CONTRATAR US$'!G360*'OC A CONTRATAR'!$J360</f>
        <v>0</v>
      </c>
      <c r="H360" s="51">
        <f>'OC A CONTRATAR US$'!H360*'OC A CONTRATAR'!$J360</f>
        <v>0</v>
      </c>
      <c r="I360" s="51">
        <f>'OC A CONTRATAR US$'!I360*'OC A CONTRATAR'!$J360</f>
        <v>0</v>
      </c>
      <c r="J360" s="119">
        <f>IF($J$2=0,Encargos!C365,$J$2)</f>
        <v>4.8413000000000004</v>
      </c>
      <c r="K360" s="1">
        <f t="shared" si="46"/>
        <v>55457</v>
      </c>
      <c r="L360" s="51">
        <f>'OC A CONTRATAR US$'!L360*'OC A CONTRATAR'!$O360</f>
        <v>0</v>
      </c>
      <c r="M360" s="51">
        <f>'OC A CONTRATAR US$'!M360*'OC A CONTRATAR'!$O360</f>
        <v>0</v>
      </c>
      <c r="N360" s="51">
        <f>'OC A CONTRATAR US$'!N360*'OC A CONTRATAR'!$O360</f>
        <v>0</v>
      </c>
      <c r="O360" s="119">
        <f>IF($O$2=0,Encargos!C365,$O$2)</f>
        <v>4.8413000000000004</v>
      </c>
      <c r="P360" s="1">
        <f t="shared" si="47"/>
        <v>55457</v>
      </c>
      <c r="Q360" s="51"/>
      <c r="R360" s="51"/>
      <c r="S360" s="51"/>
      <c r="T360" s="119">
        <f>IF($T$2=0,Encargos!M365,$T$2)</f>
        <v>0</v>
      </c>
      <c r="V360" s="1">
        <f t="shared" si="48"/>
        <v>55457</v>
      </c>
      <c r="W360" s="51">
        <v>0</v>
      </c>
      <c r="X360" s="51">
        <v>0</v>
      </c>
      <c r="Y360" s="51">
        <f t="shared" si="51"/>
        <v>0</v>
      </c>
      <c r="Z360" s="119"/>
      <c r="AB360" s="72">
        <f t="shared" si="49"/>
        <v>55457</v>
      </c>
      <c r="AC360" s="21">
        <f t="shared" si="50"/>
        <v>0</v>
      </c>
      <c r="AD360" s="21">
        <f t="shared" si="43"/>
        <v>0</v>
      </c>
      <c r="AE360" s="21">
        <f t="shared" si="43"/>
        <v>0</v>
      </c>
    </row>
    <row r="361" spans="1:31">
      <c r="A361" s="1">
        <f t="shared" si="44"/>
        <v>55487</v>
      </c>
      <c r="B361" s="51">
        <f>'OC A CONTRATAR US$'!B361*'OC A CONTRATAR'!$E361</f>
        <v>0</v>
      </c>
      <c r="C361" s="51">
        <f>'OC A CONTRATAR US$'!C361*'OC A CONTRATAR'!$E361</f>
        <v>0</v>
      </c>
      <c r="D361" s="51">
        <f>'OC A CONTRATAR US$'!D361*'OC A CONTRATAR'!$E361</f>
        <v>0</v>
      </c>
      <c r="E361" s="119">
        <f>IF($E$2=0,Encargos!C366,$E$2)</f>
        <v>6.1923000000000004</v>
      </c>
      <c r="F361" s="1">
        <f t="shared" si="45"/>
        <v>55487</v>
      </c>
      <c r="G361" s="51">
        <f>'OC A CONTRATAR US$'!G361*'OC A CONTRATAR'!$J361</f>
        <v>0</v>
      </c>
      <c r="H361" s="51">
        <f>'OC A CONTRATAR US$'!H361*'OC A CONTRATAR'!$J361</f>
        <v>0</v>
      </c>
      <c r="I361" s="51">
        <f>'OC A CONTRATAR US$'!I361*'OC A CONTRATAR'!$J361</f>
        <v>0</v>
      </c>
      <c r="J361" s="119">
        <f>IF($J$2=0,Encargos!C366,$J$2)</f>
        <v>4.8413000000000004</v>
      </c>
      <c r="K361" s="1">
        <f t="shared" si="46"/>
        <v>55487</v>
      </c>
      <c r="L361" s="51">
        <f>'OC A CONTRATAR US$'!L361*'OC A CONTRATAR'!$O361</f>
        <v>0</v>
      </c>
      <c r="M361" s="51">
        <f>'OC A CONTRATAR US$'!M361*'OC A CONTRATAR'!$O361</f>
        <v>0</v>
      </c>
      <c r="N361" s="51">
        <f>'OC A CONTRATAR US$'!N361*'OC A CONTRATAR'!$O361</f>
        <v>0</v>
      </c>
      <c r="O361" s="119">
        <f>IF($O$2=0,Encargos!C366,$O$2)</f>
        <v>4.8413000000000004</v>
      </c>
      <c r="P361" s="1">
        <f t="shared" si="47"/>
        <v>55487</v>
      </c>
      <c r="Q361" s="51"/>
      <c r="R361" s="51"/>
      <c r="S361" s="51"/>
      <c r="T361" s="119">
        <f>IF($T$2=0,Encargos!M366,$T$2)</f>
        <v>0</v>
      </c>
      <c r="V361" s="1">
        <f t="shared" si="48"/>
        <v>55487</v>
      </c>
      <c r="W361" s="51">
        <v>0</v>
      </c>
      <c r="X361" s="51">
        <v>0</v>
      </c>
      <c r="Y361" s="51">
        <f t="shared" si="51"/>
        <v>0</v>
      </c>
      <c r="Z361" s="119"/>
      <c r="AB361" s="72">
        <f t="shared" si="49"/>
        <v>55487</v>
      </c>
      <c r="AC361" s="21">
        <f t="shared" si="50"/>
        <v>0</v>
      </c>
      <c r="AD361" s="21">
        <f t="shared" si="43"/>
        <v>0</v>
      </c>
      <c r="AE361" s="21">
        <f t="shared" si="43"/>
        <v>0</v>
      </c>
    </row>
    <row r="362" spans="1:31">
      <c r="A362" s="1">
        <f t="shared" si="44"/>
        <v>55518</v>
      </c>
      <c r="B362" s="51">
        <f>'OC A CONTRATAR US$'!B362*'OC A CONTRATAR'!$E362</f>
        <v>0</v>
      </c>
      <c r="C362" s="51">
        <f>'OC A CONTRATAR US$'!C362*'OC A CONTRATAR'!$E362</f>
        <v>0</v>
      </c>
      <c r="D362" s="51">
        <f>'OC A CONTRATAR US$'!D362*'OC A CONTRATAR'!$E362</f>
        <v>0</v>
      </c>
      <c r="E362" s="119">
        <f>IF($E$2=0,Encargos!C367,$E$2)</f>
        <v>6.1923000000000004</v>
      </c>
      <c r="F362" s="1">
        <f t="shared" si="45"/>
        <v>55518</v>
      </c>
      <c r="G362" s="51">
        <f>'OC A CONTRATAR US$'!G362*'OC A CONTRATAR'!$J362</f>
        <v>0</v>
      </c>
      <c r="H362" s="51">
        <f>'OC A CONTRATAR US$'!H362*'OC A CONTRATAR'!$J362</f>
        <v>0</v>
      </c>
      <c r="I362" s="51">
        <f>'OC A CONTRATAR US$'!I362*'OC A CONTRATAR'!$J362</f>
        <v>0</v>
      </c>
      <c r="J362" s="119">
        <f>IF($J$2=0,Encargos!C367,$J$2)</f>
        <v>4.8413000000000004</v>
      </c>
      <c r="K362" s="1">
        <f t="shared" si="46"/>
        <v>55518</v>
      </c>
      <c r="L362" s="51">
        <f>'OC A CONTRATAR US$'!L362*'OC A CONTRATAR'!$O362</f>
        <v>27204607.101715628</v>
      </c>
      <c r="M362" s="51">
        <f>'OC A CONTRATAR US$'!M362*'OC A CONTRATAR'!$O362</f>
        <v>11147287.260380041</v>
      </c>
      <c r="N362" s="51">
        <f>'OC A CONTRATAR US$'!N362*'OC A CONTRATAR'!$O362</f>
        <v>38351894.362095669</v>
      </c>
      <c r="O362" s="119">
        <f>IF($O$2=0,Encargos!C367,$O$2)</f>
        <v>4.8413000000000004</v>
      </c>
      <c r="P362" s="1">
        <f t="shared" si="47"/>
        <v>55518</v>
      </c>
      <c r="Q362" s="51"/>
      <c r="R362" s="51"/>
      <c r="S362" s="51"/>
      <c r="T362" s="119">
        <f>IF($T$2=0,Encargos!M367,$T$2)</f>
        <v>0</v>
      </c>
      <c r="V362" s="1">
        <f t="shared" si="48"/>
        <v>55518</v>
      </c>
      <c r="W362" s="51">
        <v>0</v>
      </c>
      <c r="X362" s="51">
        <v>0</v>
      </c>
      <c r="Y362" s="51">
        <f t="shared" si="51"/>
        <v>0</v>
      </c>
      <c r="Z362" s="119"/>
      <c r="AB362" s="72">
        <f t="shared" si="49"/>
        <v>55518</v>
      </c>
      <c r="AC362" s="21">
        <f t="shared" si="50"/>
        <v>0</v>
      </c>
      <c r="AD362" s="21">
        <f t="shared" si="43"/>
        <v>11147287.260380041</v>
      </c>
      <c r="AE362" s="21">
        <f t="shared" si="43"/>
        <v>38351894.362095669</v>
      </c>
    </row>
    <row r="363" spans="1:31">
      <c r="A363" s="1">
        <f t="shared" si="44"/>
        <v>55549</v>
      </c>
      <c r="B363" s="51">
        <f>'OC A CONTRATAR US$'!B363*'OC A CONTRATAR'!$E363</f>
        <v>0</v>
      </c>
      <c r="C363" s="51">
        <f>'OC A CONTRATAR US$'!C363*'OC A CONTRATAR'!$E363</f>
        <v>0</v>
      </c>
      <c r="D363" s="51">
        <f>'OC A CONTRATAR US$'!D363*'OC A CONTRATAR'!$E363</f>
        <v>0</v>
      </c>
      <c r="E363" s="119">
        <f>IF($E$2=0,Encargos!C368,$E$2)</f>
        <v>6.1923000000000004</v>
      </c>
      <c r="F363" s="1">
        <f t="shared" si="45"/>
        <v>55549</v>
      </c>
      <c r="G363" s="51">
        <f>'OC A CONTRATAR US$'!G363*'OC A CONTRATAR'!$J363</f>
        <v>0</v>
      </c>
      <c r="H363" s="51">
        <f>'OC A CONTRATAR US$'!H363*'OC A CONTRATAR'!$J363</f>
        <v>0</v>
      </c>
      <c r="I363" s="51">
        <f>'OC A CONTRATAR US$'!I363*'OC A CONTRATAR'!$J363</f>
        <v>0</v>
      </c>
      <c r="J363" s="119">
        <f>IF($J$2=0,Encargos!C368,$J$2)</f>
        <v>4.8413000000000004</v>
      </c>
      <c r="K363" s="1">
        <f t="shared" si="46"/>
        <v>55549</v>
      </c>
      <c r="L363" s="51">
        <f>'OC A CONTRATAR US$'!L363*'OC A CONTRATAR'!$O363</f>
        <v>0</v>
      </c>
      <c r="M363" s="51">
        <f>'OC A CONTRATAR US$'!M363*'OC A CONTRATAR'!$O363</f>
        <v>0</v>
      </c>
      <c r="N363" s="51">
        <f>'OC A CONTRATAR US$'!N363*'OC A CONTRATAR'!$O363</f>
        <v>0</v>
      </c>
      <c r="O363" s="119">
        <f>IF($O$2=0,Encargos!C368,$O$2)</f>
        <v>4.8413000000000004</v>
      </c>
      <c r="P363" s="1">
        <f t="shared" si="47"/>
        <v>55549</v>
      </c>
      <c r="Q363" s="51"/>
      <c r="R363" s="51"/>
      <c r="S363" s="51"/>
      <c r="T363" s="119">
        <f>IF($T$2=0,Encargos!M368,$T$2)</f>
        <v>0</v>
      </c>
      <c r="V363" s="1">
        <f t="shared" si="48"/>
        <v>55549</v>
      </c>
      <c r="W363" s="51">
        <v>0</v>
      </c>
      <c r="X363" s="51">
        <v>0</v>
      </c>
      <c r="Y363" s="51">
        <f t="shared" si="51"/>
        <v>0</v>
      </c>
      <c r="Z363" s="119"/>
      <c r="AB363" s="72">
        <f t="shared" si="49"/>
        <v>55549</v>
      </c>
      <c r="AC363" s="21">
        <f t="shared" si="50"/>
        <v>27204607.101715628</v>
      </c>
      <c r="AD363" s="21">
        <f t="shared" ref="AD363:AE426" si="52">SUMIF($A$2:$Z$2,AD$2,$A363:$Z363)</f>
        <v>0</v>
      </c>
      <c r="AE363" s="21">
        <f t="shared" si="52"/>
        <v>0</v>
      </c>
    </row>
    <row r="364" spans="1:31">
      <c r="A364" s="1">
        <f t="shared" si="44"/>
        <v>55578</v>
      </c>
      <c r="B364" s="51">
        <f>'OC A CONTRATAR US$'!B364*'OC A CONTRATAR'!$E364</f>
        <v>0</v>
      </c>
      <c r="C364" s="51">
        <f>'OC A CONTRATAR US$'!C364*'OC A CONTRATAR'!$E364</f>
        <v>0</v>
      </c>
      <c r="D364" s="51">
        <f>'OC A CONTRATAR US$'!D364*'OC A CONTRATAR'!$E364</f>
        <v>0</v>
      </c>
      <c r="E364" s="119">
        <f>IF($E$2=0,Encargos!C369,$E$2)</f>
        <v>6.1923000000000004</v>
      </c>
      <c r="F364" s="1">
        <f t="shared" si="45"/>
        <v>55578</v>
      </c>
      <c r="G364" s="51">
        <f>'OC A CONTRATAR US$'!G364*'OC A CONTRATAR'!$J364</f>
        <v>0</v>
      </c>
      <c r="H364" s="51">
        <f>'OC A CONTRATAR US$'!H364*'OC A CONTRATAR'!$J364</f>
        <v>0</v>
      </c>
      <c r="I364" s="51">
        <f>'OC A CONTRATAR US$'!I364*'OC A CONTRATAR'!$J364</f>
        <v>0</v>
      </c>
      <c r="J364" s="119">
        <f>IF($J$2=0,Encargos!C369,$J$2)</f>
        <v>4.8413000000000004</v>
      </c>
      <c r="K364" s="1">
        <f t="shared" si="46"/>
        <v>55578</v>
      </c>
      <c r="L364" s="51">
        <f>'OC A CONTRATAR US$'!L364*'OC A CONTRATAR'!$O364</f>
        <v>0</v>
      </c>
      <c r="M364" s="51">
        <f>'OC A CONTRATAR US$'!M364*'OC A CONTRATAR'!$O364</f>
        <v>0</v>
      </c>
      <c r="N364" s="51">
        <f>'OC A CONTRATAR US$'!N364*'OC A CONTRATAR'!$O364</f>
        <v>0</v>
      </c>
      <c r="O364" s="119">
        <f>IF($O$2=0,Encargos!C369,$O$2)</f>
        <v>4.8413000000000004</v>
      </c>
      <c r="P364" s="1">
        <f t="shared" si="47"/>
        <v>55578</v>
      </c>
      <c r="Q364" s="51"/>
      <c r="R364" s="51"/>
      <c r="S364" s="51"/>
      <c r="T364" s="119">
        <f>IF($T$2=0,Encargos!M369,$T$2)</f>
        <v>0</v>
      </c>
      <c r="V364" s="1">
        <f t="shared" si="48"/>
        <v>55578</v>
      </c>
      <c r="W364" s="51">
        <v>0</v>
      </c>
      <c r="X364" s="51">
        <v>0</v>
      </c>
      <c r="Y364" s="51">
        <f t="shared" si="51"/>
        <v>0</v>
      </c>
      <c r="Z364" s="119"/>
      <c r="AB364" s="72">
        <f t="shared" si="49"/>
        <v>55578</v>
      </c>
      <c r="AC364" s="21">
        <f t="shared" si="50"/>
        <v>0</v>
      </c>
      <c r="AD364" s="21">
        <f t="shared" si="52"/>
        <v>0</v>
      </c>
      <c r="AE364" s="21">
        <f t="shared" si="52"/>
        <v>0</v>
      </c>
    </row>
    <row r="365" spans="1:31">
      <c r="A365" s="1">
        <f t="shared" si="44"/>
        <v>55609</v>
      </c>
      <c r="B365" s="51">
        <f>'OC A CONTRATAR US$'!B365*'OC A CONTRATAR'!$E365</f>
        <v>0</v>
      </c>
      <c r="C365" s="51">
        <f>'OC A CONTRATAR US$'!C365*'OC A CONTRATAR'!$E365</f>
        <v>0</v>
      </c>
      <c r="D365" s="51">
        <f>'OC A CONTRATAR US$'!D365*'OC A CONTRATAR'!$E365</f>
        <v>0</v>
      </c>
      <c r="E365" s="119">
        <f>IF($E$2=0,Encargos!C370,$E$2)</f>
        <v>6.1923000000000004</v>
      </c>
      <c r="F365" s="1">
        <f t="shared" si="45"/>
        <v>55609</v>
      </c>
      <c r="G365" s="51">
        <f>'OC A CONTRATAR US$'!G365*'OC A CONTRATAR'!$J365</f>
        <v>0</v>
      </c>
      <c r="H365" s="51">
        <f>'OC A CONTRATAR US$'!H365*'OC A CONTRATAR'!$J365</f>
        <v>0</v>
      </c>
      <c r="I365" s="51">
        <f>'OC A CONTRATAR US$'!I365*'OC A CONTRATAR'!$J365</f>
        <v>0</v>
      </c>
      <c r="J365" s="119">
        <f>IF($J$2=0,Encargos!C370,$J$2)</f>
        <v>4.8413000000000004</v>
      </c>
      <c r="K365" s="1">
        <f t="shared" si="46"/>
        <v>55609</v>
      </c>
      <c r="L365" s="51">
        <f>'OC A CONTRATAR US$'!L365*'OC A CONTRATAR'!$O365</f>
        <v>0</v>
      </c>
      <c r="M365" s="51">
        <f>'OC A CONTRATAR US$'!M365*'OC A CONTRATAR'!$O365</f>
        <v>0</v>
      </c>
      <c r="N365" s="51">
        <f>'OC A CONTRATAR US$'!N365*'OC A CONTRATAR'!$O365</f>
        <v>0</v>
      </c>
      <c r="O365" s="119">
        <f>IF($O$2=0,Encargos!C370,$O$2)</f>
        <v>4.8413000000000004</v>
      </c>
      <c r="P365" s="1">
        <f t="shared" si="47"/>
        <v>55609</v>
      </c>
      <c r="Q365" s="51"/>
      <c r="R365" s="51"/>
      <c r="S365" s="51"/>
      <c r="T365" s="119">
        <f>IF($T$2=0,Encargos!M370,$T$2)</f>
        <v>0</v>
      </c>
      <c r="V365" s="1">
        <f t="shared" si="48"/>
        <v>55609</v>
      </c>
      <c r="W365" s="51">
        <v>0</v>
      </c>
      <c r="X365" s="51">
        <v>0</v>
      </c>
      <c r="Y365" s="51">
        <f t="shared" si="51"/>
        <v>0</v>
      </c>
      <c r="Z365" s="119"/>
      <c r="AB365" s="72">
        <f t="shared" si="49"/>
        <v>55609</v>
      </c>
      <c r="AC365" s="21">
        <f t="shared" si="50"/>
        <v>0</v>
      </c>
      <c r="AD365" s="21">
        <f t="shared" si="52"/>
        <v>0</v>
      </c>
      <c r="AE365" s="21">
        <f t="shared" si="52"/>
        <v>0</v>
      </c>
    </row>
    <row r="366" spans="1:31">
      <c r="A366" s="1">
        <f t="shared" si="44"/>
        <v>55639</v>
      </c>
      <c r="B366" s="51">
        <f>'OC A CONTRATAR US$'!B366*'OC A CONTRATAR'!$E366</f>
        <v>0</v>
      </c>
      <c r="C366" s="51">
        <f>'OC A CONTRATAR US$'!C366*'OC A CONTRATAR'!$E366</f>
        <v>0</v>
      </c>
      <c r="D366" s="51">
        <f>'OC A CONTRATAR US$'!D366*'OC A CONTRATAR'!$E366</f>
        <v>0</v>
      </c>
      <c r="E366" s="119">
        <f>IF($E$2=0,Encargos!C371,$E$2)</f>
        <v>6.1923000000000004</v>
      </c>
      <c r="F366" s="1">
        <f t="shared" si="45"/>
        <v>55639</v>
      </c>
      <c r="G366" s="51">
        <f>'OC A CONTRATAR US$'!G366*'OC A CONTRATAR'!$J366</f>
        <v>0</v>
      </c>
      <c r="H366" s="51">
        <f>'OC A CONTRATAR US$'!H366*'OC A CONTRATAR'!$J366</f>
        <v>0</v>
      </c>
      <c r="I366" s="51">
        <f>'OC A CONTRATAR US$'!I366*'OC A CONTRATAR'!$J366</f>
        <v>0</v>
      </c>
      <c r="J366" s="119">
        <f>IF($J$2=0,Encargos!C371,$J$2)</f>
        <v>4.8413000000000004</v>
      </c>
      <c r="K366" s="1">
        <f t="shared" si="46"/>
        <v>55639</v>
      </c>
      <c r="L366" s="51">
        <f>'OC A CONTRATAR US$'!L366*'OC A CONTRATAR'!$O366</f>
        <v>0</v>
      </c>
      <c r="M366" s="51">
        <f>'OC A CONTRATAR US$'!M366*'OC A CONTRATAR'!$O366</f>
        <v>0</v>
      </c>
      <c r="N366" s="51">
        <f>'OC A CONTRATAR US$'!N366*'OC A CONTRATAR'!$O366</f>
        <v>0</v>
      </c>
      <c r="O366" s="119">
        <f>IF($O$2=0,Encargos!C371,$O$2)</f>
        <v>4.8413000000000004</v>
      </c>
      <c r="P366" s="1">
        <f t="shared" si="47"/>
        <v>55639</v>
      </c>
      <c r="Q366" s="51"/>
      <c r="R366" s="51"/>
      <c r="S366" s="51"/>
      <c r="T366" s="119">
        <f>IF($T$2=0,Encargos!M371,$T$2)</f>
        <v>0</v>
      </c>
      <c r="V366" s="1">
        <f t="shared" si="48"/>
        <v>55639</v>
      </c>
      <c r="W366" s="51">
        <v>0</v>
      </c>
      <c r="X366" s="51">
        <v>0</v>
      </c>
      <c r="Y366" s="51">
        <f t="shared" si="51"/>
        <v>0</v>
      </c>
      <c r="Z366" s="119"/>
      <c r="AB366" s="72">
        <f t="shared" si="49"/>
        <v>55639</v>
      </c>
      <c r="AC366" s="21">
        <f t="shared" si="50"/>
        <v>0</v>
      </c>
      <c r="AD366" s="21">
        <f t="shared" si="52"/>
        <v>0</v>
      </c>
      <c r="AE366" s="21">
        <f t="shared" si="52"/>
        <v>0</v>
      </c>
    </row>
    <row r="367" spans="1:31">
      <c r="A367" s="1">
        <f t="shared" si="44"/>
        <v>55670</v>
      </c>
      <c r="B367" s="51">
        <f>'OC A CONTRATAR US$'!B367*'OC A CONTRATAR'!$E367</f>
        <v>0</v>
      </c>
      <c r="C367" s="51">
        <f>'OC A CONTRATAR US$'!C367*'OC A CONTRATAR'!$E367</f>
        <v>0</v>
      </c>
      <c r="D367" s="51">
        <f>'OC A CONTRATAR US$'!D367*'OC A CONTRATAR'!$E367</f>
        <v>0</v>
      </c>
      <c r="E367" s="119">
        <f>IF($E$2=0,Encargos!C372,$E$2)</f>
        <v>6.1923000000000004</v>
      </c>
      <c r="F367" s="1">
        <f t="shared" si="45"/>
        <v>55670</v>
      </c>
      <c r="G367" s="51">
        <f>'OC A CONTRATAR US$'!G367*'OC A CONTRATAR'!$J367</f>
        <v>0</v>
      </c>
      <c r="H367" s="51">
        <f>'OC A CONTRATAR US$'!H367*'OC A CONTRATAR'!$J367</f>
        <v>0</v>
      </c>
      <c r="I367" s="51">
        <f>'OC A CONTRATAR US$'!I367*'OC A CONTRATAR'!$J367</f>
        <v>0</v>
      </c>
      <c r="J367" s="119">
        <f>IF($J$2=0,Encargos!C372,$J$2)</f>
        <v>4.8413000000000004</v>
      </c>
      <c r="K367" s="1">
        <f t="shared" si="46"/>
        <v>55670</v>
      </c>
      <c r="L367" s="51">
        <f>'OC A CONTRATAR US$'!L367*'OC A CONTRATAR'!$O367</f>
        <v>0</v>
      </c>
      <c r="M367" s="51">
        <f>'OC A CONTRATAR US$'!M367*'OC A CONTRATAR'!$O367</f>
        <v>0</v>
      </c>
      <c r="N367" s="51">
        <f>'OC A CONTRATAR US$'!N367*'OC A CONTRATAR'!$O367</f>
        <v>0</v>
      </c>
      <c r="O367" s="119">
        <f>IF($O$2=0,Encargos!C372,$O$2)</f>
        <v>4.8413000000000004</v>
      </c>
      <c r="P367" s="1">
        <f t="shared" si="47"/>
        <v>55670</v>
      </c>
      <c r="Q367" s="51"/>
      <c r="R367" s="51"/>
      <c r="S367" s="51"/>
      <c r="T367" s="119">
        <f>IF($T$2=0,Encargos!M372,$T$2)</f>
        <v>0</v>
      </c>
      <c r="V367" s="1">
        <f t="shared" si="48"/>
        <v>55670</v>
      </c>
      <c r="W367" s="51">
        <v>0</v>
      </c>
      <c r="X367" s="51">
        <v>0</v>
      </c>
      <c r="Y367" s="51">
        <f t="shared" si="51"/>
        <v>0</v>
      </c>
      <c r="Z367" s="119"/>
      <c r="AB367" s="72">
        <f t="shared" si="49"/>
        <v>55670</v>
      </c>
      <c r="AC367" s="21">
        <f t="shared" si="50"/>
        <v>0</v>
      </c>
      <c r="AD367" s="21">
        <f t="shared" si="52"/>
        <v>0</v>
      </c>
      <c r="AE367" s="21">
        <f t="shared" si="52"/>
        <v>0</v>
      </c>
    </row>
    <row r="368" spans="1:31">
      <c r="A368" s="1">
        <f t="shared" si="44"/>
        <v>55700</v>
      </c>
      <c r="B368" s="51">
        <f>'OC A CONTRATAR US$'!B368*'OC A CONTRATAR'!$E368</f>
        <v>0</v>
      </c>
      <c r="C368" s="51">
        <f>'OC A CONTRATAR US$'!C368*'OC A CONTRATAR'!$E368</f>
        <v>0</v>
      </c>
      <c r="D368" s="51">
        <f>'OC A CONTRATAR US$'!D368*'OC A CONTRATAR'!$E368</f>
        <v>0</v>
      </c>
      <c r="E368" s="119">
        <f>IF($E$2=0,Encargos!C373,$E$2)</f>
        <v>6.1923000000000004</v>
      </c>
      <c r="F368" s="1">
        <f t="shared" si="45"/>
        <v>55700</v>
      </c>
      <c r="G368" s="51">
        <f>'OC A CONTRATAR US$'!G368*'OC A CONTRATAR'!$J368</f>
        <v>0</v>
      </c>
      <c r="H368" s="51">
        <f>'OC A CONTRATAR US$'!H368*'OC A CONTRATAR'!$J368</f>
        <v>0</v>
      </c>
      <c r="I368" s="51">
        <f>'OC A CONTRATAR US$'!I368*'OC A CONTRATAR'!$J368</f>
        <v>0</v>
      </c>
      <c r="J368" s="119">
        <f>IF($J$2=0,Encargos!C373,$J$2)</f>
        <v>4.8413000000000004</v>
      </c>
      <c r="K368" s="1">
        <f t="shared" si="46"/>
        <v>55700</v>
      </c>
      <c r="L368" s="51">
        <f>'OC A CONTRATAR US$'!L368*'OC A CONTRATAR'!$O368</f>
        <v>27204607.101715628</v>
      </c>
      <c r="M368" s="51">
        <f>'OC A CONTRATAR US$'!M368*'OC A CONTRATAR'!$O368</f>
        <v>10450581.806606282</v>
      </c>
      <c r="N368" s="51">
        <f>'OC A CONTRATAR US$'!N368*'OC A CONTRATAR'!$O368</f>
        <v>37655188.90832191</v>
      </c>
      <c r="O368" s="119">
        <f>IF($O$2=0,Encargos!C373,$O$2)</f>
        <v>4.8413000000000004</v>
      </c>
      <c r="P368" s="1">
        <f t="shared" si="47"/>
        <v>55700</v>
      </c>
      <c r="Q368" s="51"/>
      <c r="R368" s="51"/>
      <c r="S368" s="51"/>
      <c r="T368" s="119">
        <f>IF($T$2=0,Encargos!M373,$T$2)</f>
        <v>0</v>
      </c>
      <c r="V368" s="1">
        <f t="shared" si="48"/>
        <v>55700</v>
      </c>
      <c r="W368" s="51">
        <v>0</v>
      </c>
      <c r="X368" s="51">
        <v>0</v>
      </c>
      <c r="Y368" s="51">
        <f t="shared" si="51"/>
        <v>0</v>
      </c>
      <c r="Z368" s="119"/>
      <c r="AB368" s="72">
        <f t="shared" si="49"/>
        <v>55700</v>
      </c>
      <c r="AC368" s="21">
        <f t="shared" si="50"/>
        <v>0</v>
      </c>
      <c r="AD368" s="21">
        <f t="shared" si="52"/>
        <v>10450581.806606282</v>
      </c>
      <c r="AE368" s="21">
        <f t="shared" si="52"/>
        <v>37655188.90832191</v>
      </c>
    </row>
    <row r="369" spans="1:31">
      <c r="A369" s="1">
        <f t="shared" si="44"/>
        <v>55731</v>
      </c>
      <c r="B369" s="51">
        <f>'OC A CONTRATAR US$'!B369*'OC A CONTRATAR'!$E369</f>
        <v>0</v>
      </c>
      <c r="C369" s="51">
        <f>'OC A CONTRATAR US$'!C369*'OC A CONTRATAR'!$E369</f>
        <v>0</v>
      </c>
      <c r="D369" s="51">
        <f>'OC A CONTRATAR US$'!D369*'OC A CONTRATAR'!$E369</f>
        <v>0</v>
      </c>
      <c r="E369" s="119">
        <f>IF($E$2=0,Encargos!C374,$E$2)</f>
        <v>6.1923000000000004</v>
      </c>
      <c r="F369" s="1">
        <f t="shared" si="45"/>
        <v>55731</v>
      </c>
      <c r="G369" s="51">
        <f>'OC A CONTRATAR US$'!G369*'OC A CONTRATAR'!$J369</f>
        <v>0</v>
      </c>
      <c r="H369" s="51">
        <f>'OC A CONTRATAR US$'!H369*'OC A CONTRATAR'!$J369</f>
        <v>0</v>
      </c>
      <c r="I369" s="51">
        <f>'OC A CONTRATAR US$'!I369*'OC A CONTRATAR'!$J369</f>
        <v>0</v>
      </c>
      <c r="J369" s="119">
        <f>IF($J$2=0,Encargos!C374,$J$2)</f>
        <v>4.8413000000000004</v>
      </c>
      <c r="K369" s="1">
        <f t="shared" si="46"/>
        <v>55731</v>
      </c>
      <c r="L369" s="51">
        <f>'OC A CONTRATAR US$'!L369*'OC A CONTRATAR'!$O369</f>
        <v>0</v>
      </c>
      <c r="M369" s="51">
        <f>'OC A CONTRATAR US$'!M369*'OC A CONTRATAR'!$O369</f>
        <v>0</v>
      </c>
      <c r="N369" s="51">
        <f>'OC A CONTRATAR US$'!N369*'OC A CONTRATAR'!$O369</f>
        <v>0</v>
      </c>
      <c r="O369" s="119">
        <f>IF($O$2=0,Encargos!C374,$O$2)</f>
        <v>4.8413000000000004</v>
      </c>
      <c r="P369" s="1">
        <f t="shared" si="47"/>
        <v>55731</v>
      </c>
      <c r="Q369" s="51"/>
      <c r="R369" s="51"/>
      <c r="S369" s="51"/>
      <c r="T369" s="119">
        <f>IF($T$2=0,Encargos!M374,$T$2)</f>
        <v>0</v>
      </c>
      <c r="V369" s="1">
        <f t="shared" si="48"/>
        <v>55731</v>
      </c>
      <c r="W369" s="51">
        <v>0</v>
      </c>
      <c r="X369" s="51">
        <v>0</v>
      </c>
      <c r="Y369" s="51">
        <f t="shared" si="51"/>
        <v>0</v>
      </c>
      <c r="Z369" s="119"/>
      <c r="AB369" s="72">
        <f t="shared" si="49"/>
        <v>55731</v>
      </c>
      <c r="AC369" s="21">
        <f t="shared" si="50"/>
        <v>27204607.101715628</v>
      </c>
      <c r="AD369" s="21">
        <f t="shared" si="52"/>
        <v>0</v>
      </c>
      <c r="AE369" s="21">
        <f t="shared" si="52"/>
        <v>0</v>
      </c>
    </row>
    <row r="370" spans="1:31">
      <c r="A370" s="1">
        <f t="shared" si="44"/>
        <v>55762</v>
      </c>
      <c r="B370" s="51">
        <f>'OC A CONTRATAR US$'!B370*'OC A CONTRATAR'!$E370</f>
        <v>0</v>
      </c>
      <c r="C370" s="51">
        <f>'OC A CONTRATAR US$'!C370*'OC A CONTRATAR'!$E370</f>
        <v>0</v>
      </c>
      <c r="D370" s="51">
        <f>'OC A CONTRATAR US$'!D370*'OC A CONTRATAR'!$E370</f>
        <v>0</v>
      </c>
      <c r="E370" s="119">
        <f>IF($E$2=0,Encargos!C375,$E$2)</f>
        <v>6.1923000000000004</v>
      </c>
      <c r="F370" s="1">
        <f t="shared" si="45"/>
        <v>55762</v>
      </c>
      <c r="G370" s="51">
        <f>'OC A CONTRATAR US$'!G370*'OC A CONTRATAR'!$J370</f>
        <v>0</v>
      </c>
      <c r="H370" s="51">
        <f>'OC A CONTRATAR US$'!H370*'OC A CONTRATAR'!$J370</f>
        <v>0</v>
      </c>
      <c r="I370" s="51">
        <f>'OC A CONTRATAR US$'!I370*'OC A CONTRATAR'!$J370</f>
        <v>0</v>
      </c>
      <c r="J370" s="119">
        <f>IF($J$2=0,Encargos!C375,$J$2)</f>
        <v>4.8413000000000004</v>
      </c>
      <c r="K370" s="1">
        <f t="shared" si="46"/>
        <v>55762</v>
      </c>
      <c r="L370" s="51">
        <f>'OC A CONTRATAR US$'!L370*'OC A CONTRATAR'!$O370</f>
        <v>0</v>
      </c>
      <c r="M370" s="51">
        <f>'OC A CONTRATAR US$'!M370*'OC A CONTRATAR'!$O370</f>
        <v>0</v>
      </c>
      <c r="N370" s="51">
        <f>'OC A CONTRATAR US$'!N370*'OC A CONTRATAR'!$O370</f>
        <v>0</v>
      </c>
      <c r="O370" s="119">
        <f>IF($O$2=0,Encargos!C375,$O$2)</f>
        <v>4.8413000000000004</v>
      </c>
      <c r="P370" s="1">
        <f t="shared" si="47"/>
        <v>55762</v>
      </c>
      <c r="Q370" s="51"/>
      <c r="R370" s="51"/>
      <c r="S370" s="51"/>
      <c r="T370" s="119">
        <f>IF($T$2=0,Encargos!M375,$T$2)</f>
        <v>0</v>
      </c>
      <c r="V370" s="1">
        <f t="shared" si="48"/>
        <v>55762</v>
      </c>
      <c r="W370" s="51">
        <v>0</v>
      </c>
      <c r="X370" s="51">
        <v>0</v>
      </c>
      <c r="Y370" s="51">
        <f t="shared" si="51"/>
        <v>0</v>
      </c>
      <c r="Z370" s="119"/>
      <c r="AB370" s="72">
        <f t="shared" si="49"/>
        <v>55762</v>
      </c>
      <c r="AC370" s="21">
        <f t="shared" si="50"/>
        <v>0</v>
      </c>
      <c r="AD370" s="21">
        <f t="shared" si="52"/>
        <v>0</v>
      </c>
      <c r="AE370" s="21">
        <f t="shared" si="52"/>
        <v>0</v>
      </c>
    </row>
    <row r="371" spans="1:31">
      <c r="A371" s="1">
        <f t="shared" si="44"/>
        <v>55792</v>
      </c>
      <c r="B371" s="51">
        <f>'OC A CONTRATAR US$'!B371*'OC A CONTRATAR'!$E371</f>
        <v>0</v>
      </c>
      <c r="C371" s="51">
        <f>'OC A CONTRATAR US$'!C371*'OC A CONTRATAR'!$E371</f>
        <v>0</v>
      </c>
      <c r="D371" s="51">
        <f>'OC A CONTRATAR US$'!D371*'OC A CONTRATAR'!$E371</f>
        <v>0</v>
      </c>
      <c r="E371" s="119">
        <f>IF($E$2=0,Encargos!C376,$E$2)</f>
        <v>6.1923000000000004</v>
      </c>
      <c r="F371" s="1">
        <f t="shared" si="45"/>
        <v>55792</v>
      </c>
      <c r="G371" s="51">
        <f>'OC A CONTRATAR US$'!G371*'OC A CONTRATAR'!$J371</f>
        <v>0</v>
      </c>
      <c r="H371" s="51">
        <f>'OC A CONTRATAR US$'!H371*'OC A CONTRATAR'!$J371</f>
        <v>0</v>
      </c>
      <c r="I371" s="51">
        <f>'OC A CONTRATAR US$'!I371*'OC A CONTRATAR'!$J371</f>
        <v>0</v>
      </c>
      <c r="J371" s="119">
        <f>IF($J$2=0,Encargos!C376,$J$2)</f>
        <v>4.8413000000000004</v>
      </c>
      <c r="K371" s="1">
        <f t="shared" si="46"/>
        <v>55792</v>
      </c>
      <c r="L371" s="51">
        <f>'OC A CONTRATAR US$'!L371*'OC A CONTRATAR'!$O371</f>
        <v>0</v>
      </c>
      <c r="M371" s="51">
        <f>'OC A CONTRATAR US$'!M371*'OC A CONTRATAR'!$O371</f>
        <v>0</v>
      </c>
      <c r="N371" s="51">
        <f>'OC A CONTRATAR US$'!N371*'OC A CONTRATAR'!$O371</f>
        <v>0</v>
      </c>
      <c r="O371" s="119">
        <f>IF($O$2=0,Encargos!C376,$O$2)</f>
        <v>4.8413000000000004</v>
      </c>
      <c r="P371" s="1">
        <f t="shared" si="47"/>
        <v>55792</v>
      </c>
      <c r="Q371" s="51"/>
      <c r="R371" s="51"/>
      <c r="S371" s="51"/>
      <c r="T371" s="119">
        <f>IF($T$2=0,Encargos!M376,$T$2)</f>
        <v>0</v>
      </c>
      <c r="V371" s="1">
        <f t="shared" si="48"/>
        <v>55792</v>
      </c>
      <c r="W371" s="51">
        <v>0</v>
      </c>
      <c r="X371" s="51">
        <v>0</v>
      </c>
      <c r="Y371" s="51">
        <f t="shared" si="51"/>
        <v>0</v>
      </c>
      <c r="Z371" s="119"/>
      <c r="AB371" s="72">
        <f t="shared" si="49"/>
        <v>55792</v>
      </c>
      <c r="AC371" s="21">
        <f t="shared" si="50"/>
        <v>0</v>
      </c>
      <c r="AD371" s="21">
        <f t="shared" si="52"/>
        <v>0</v>
      </c>
      <c r="AE371" s="21">
        <f t="shared" si="52"/>
        <v>0</v>
      </c>
    </row>
    <row r="372" spans="1:31">
      <c r="A372" s="1">
        <f t="shared" si="44"/>
        <v>55823</v>
      </c>
      <c r="B372" s="51">
        <f>'OC A CONTRATAR US$'!B372*'OC A CONTRATAR'!$E372</f>
        <v>0</v>
      </c>
      <c r="C372" s="51">
        <f>'OC A CONTRATAR US$'!C372*'OC A CONTRATAR'!$E372</f>
        <v>0</v>
      </c>
      <c r="D372" s="51">
        <f>'OC A CONTRATAR US$'!D372*'OC A CONTRATAR'!$E372</f>
        <v>0</v>
      </c>
      <c r="E372" s="119">
        <f>IF($E$2=0,Encargos!C377,$E$2)</f>
        <v>6.1923000000000004</v>
      </c>
      <c r="F372" s="1">
        <f t="shared" si="45"/>
        <v>55823</v>
      </c>
      <c r="G372" s="51">
        <f>'OC A CONTRATAR US$'!G372*'OC A CONTRATAR'!$J372</f>
        <v>0</v>
      </c>
      <c r="H372" s="51">
        <f>'OC A CONTRATAR US$'!H372*'OC A CONTRATAR'!$J372</f>
        <v>0</v>
      </c>
      <c r="I372" s="51">
        <f>'OC A CONTRATAR US$'!I372*'OC A CONTRATAR'!$J372</f>
        <v>0</v>
      </c>
      <c r="J372" s="119">
        <f>IF($J$2=0,Encargos!C377,$J$2)</f>
        <v>4.8413000000000004</v>
      </c>
      <c r="K372" s="1">
        <f t="shared" si="46"/>
        <v>55823</v>
      </c>
      <c r="L372" s="51">
        <f>'OC A CONTRATAR US$'!L372*'OC A CONTRATAR'!$O372</f>
        <v>0</v>
      </c>
      <c r="M372" s="51">
        <f>'OC A CONTRATAR US$'!M372*'OC A CONTRATAR'!$O372</f>
        <v>0</v>
      </c>
      <c r="N372" s="51">
        <f>'OC A CONTRATAR US$'!N372*'OC A CONTRATAR'!$O372</f>
        <v>0</v>
      </c>
      <c r="O372" s="119">
        <f>IF($O$2=0,Encargos!C377,$O$2)</f>
        <v>4.8413000000000004</v>
      </c>
      <c r="P372" s="1">
        <f t="shared" si="47"/>
        <v>55823</v>
      </c>
      <c r="Q372" s="51"/>
      <c r="R372" s="51"/>
      <c r="S372" s="51"/>
      <c r="T372" s="119">
        <f>IF($T$2=0,Encargos!M377,$T$2)</f>
        <v>0</v>
      </c>
      <c r="V372" s="1">
        <f t="shared" si="48"/>
        <v>55823</v>
      </c>
      <c r="W372" s="51">
        <v>0</v>
      </c>
      <c r="X372" s="51">
        <v>0</v>
      </c>
      <c r="Y372" s="51">
        <f t="shared" si="51"/>
        <v>0</v>
      </c>
      <c r="Z372" s="119"/>
      <c r="AB372" s="72">
        <f t="shared" si="49"/>
        <v>55823</v>
      </c>
      <c r="AC372" s="21">
        <f t="shared" si="50"/>
        <v>0</v>
      </c>
      <c r="AD372" s="21">
        <f t="shared" si="52"/>
        <v>0</v>
      </c>
      <c r="AE372" s="21">
        <f t="shared" si="52"/>
        <v>0</v>
      </c>
    </row>
    <row r="373" spans="1:31">
      <c r="A373" s="1">
        <f t="shared" si="44"/>
        <v>55853</v>
      </c>
      <c r="B373" s="51">
        <f>'OC A CONTRATAR US$'!B373*'OC A CONTRATAR'!$E373</f>
        <v>0</v>
      </c>
      <c r="C373" s="51">
        <f>'OC A CONTRATAR US$'!C373*'OC A CONTRATAR'!$E373</f>
        <v>0</v>
      </c>
      <c r="D373" s="51">
        <f>'OC A CONTRATAR US$'!D373*'OC A CONTRATAR'!$E373</f>
        <v>0</v>
      </c>
      <c r="E373" s="119">
        <f>IF($E$2=0,Encargos!C378,$E$2)</f>
        <v>6.1923000000000004</v>
      </c>
      <c r="F373" s="1">
        <f t="shared" si="45"/>
        <v>55853</v>
      </c>
      <c r="G373" s="51">
        <f>'OC A CONTRATAR US$'!G373*'OC A CONTRATAR'!$J373</f>
        <v>0</v>
      </c>
      <c r="H373" s="51">
        <f>'OC A CONTRATAR US$'!H373*'OC A CONTRATAR'!$J373</f>
        <v>0</v>
      </c>
      <c r="I373" s="51">
        <f>'OC A CONTRATAR US$'!I373*'OC A CONTRATAR'!$J373</f>
        <v>0</v>
      </c>
      <c r="J373" s="119">
        <f>IF($J$2=0,Encargos!C378,$J$2)</f>
        <v>4.8413000000000004</v>
      </c>
      <c r="K373" s="1">
        <f t="shared" si="46"/>
        <v>55853</v>
      </c>
      <c r="L373" s="51">
        <f>'OC A CONTRATAR US$'!L373*'OC A CONTRATAR'!$O373</f>
        <v>0</v>
      </c>
      <c r="M373" s="51">
        <f>'OC A CONTRATAR US$'!M373*'OC A CONTRATAR'!$O373</f>
        <v>0</v>
      </c>
      <c r="N373" s="51">
        <f>'OC A CONTRATAR US$'!N373*'OC A CONTRATAR'!$O373</f>
        <v>0</v>
      </c>
      <c r="O373" s="119">
        <f>IF($O$2=0,Encargos!C378,$O$2)</f>
        <v>4.8413000000000004</v>
      </c>
      <c r="P373" s="1">
        <f t="shared" si="47"/>
        <v>55853</v>
      </c>
      <c r="Q373" s="51"/>
      <c r="R373" s="51"/>
      <c r="S373" s="51"/>
      <c r="T373" s="119">
        <f>IF($T$2=0,Encargos!M378,$T$2)</f>
        <v>0</v>
      </c>
      <c r="V373" s="1">
        <f t="shared" si="48"/>
        <v>55853</v>
      </c>
      <c r="W373" s="51">
        <v>0</v>
      </c>
      <c r="X373" s="51">
        <v>0</v>
      </c>
      <c r="Y373" s="51">
        <f t="shared" si="51"/>
        <v>0</v>
      </c>
      <c r="Z373" s="119"/>
      <c r="AB373" s="72">
        <f t="shared" si="49"/>
        <v>55853</v>
      </c>
      <c r="AC373" s="21">
        <f t="shared" si="50"/>
        <v>0</v>
      </c>
      <c r="AD373" s="21">
        <f t="shared" si="52"/>
        <v>0</v>
      </c>
      <c r="AE373" s="21">
        <f t="shared" si="52"/>
        <v>0</v>
      </c>
    </row>
    <row r="374" spans="1:31">
      <c r="A374" s="1">
        <f t="shared" si="44"/>
        <v>55884</v>
      </c>
      <c r="B374" s="51">
        <f>'OC A CONTRATAR US$'!B374*'OC A CONTRATAR'!$E374</f>
        <v>0</v>
      </c>
      <c r="C374" s="51">
        <f>'OC A CONTRATAR US$'!C374*'OC A CONTRATAR'!$E374</f>
        <v>0</v>
      </c>
      <c r="D374" s="51">
        <f>'OC A CONTRATAR US$'!D374*'OC A CONTRATAR'!$E374</f>
        <v>0</v>
      </c>
      <c r="E374" s="119">
        <f>IF($E$2=0,Encargos!C379,$E$2)</f>
        <v>6.1923000000000004</v>
      </c>
      <c r="F374" s="1">
        <f t="shared" si="45"/>
        <v>55884</v>
      </c>
      <c r="G374" s="51">
        <f>'OC A CONTRATAR US$'!G374*'OC A CONTRATAR'!$J374</f>
        <v>0</v>
      </c>
      <c r="H374" s="51">
        <f>'OC A CONTRATAR US$'!H374*'OC A CONTRATAR'!$J374</f>
        <v>0</v>
      </c>
      <c r="I374" s="51">
        <f>'OC A CONTRATAR US$'!I374*'OC A CONTRATAR'!$J374</f>
        <v>0</v>
      </c>
      <c r="J374" s="119">
        <f>IF($J$2=0,Encargos!C379,$J$2)</f>
        <v>4.8413000000000004</v>
      </c>
      <c r="K374" s="1">
        <f t="shared" si="46"/>
        <v>55884</v>
      </c>
      <c r="L374" s="51">
        <f>'OC A CONTRATAR US$'!L374*'OC A CONTRATAR'!$O374</f>
        <v>27204607.101715628</v>
      </c>
      <c r="M374" s="51">
        <f>'OC A CONTRATAR US$'!M374*'OC A CONTRATAR'!$O374</f>
        <v>9753876.3528325725</v>
      </c>
      <c r="N374" s="51">
        <f>'OC A CONTRATAR US$'!N374*'OC A CONTRATAR'!$O374</f>
        <v>36958483.454548202</v>
      </c>
      <c r="O374" s="119">
        <f>IF($O$2=0,Encargos!C379,$O$2)</f>
        <v>4.8413000000000004</v>
      </c>
      <c r="P374" s="1">
        <f t="shared" si="47"/>
        <v>55884</v>
      </c>
      <c r="Q374" s="51"/>
      <c r="R374" s="51"/>
      <c r="S374" s="51"/>
      <c r="T374" s="119">
        <f>IF($T$2=0,Encargos!M379,$T$2)</f>
        <v>0</v>
      </c>
      <c r="V374" s="1">
        <f t="shared" si="48"/>
        <v>55884</v>
      </c>
      <c r="W374" s="51">
        <v>0</v>
      </c>
      <c r="X374" s="51">
        <v>0</v>
      </c>
      <c r="Y374" s="51">
        <f t="shared" si="51"/>
        <v>0</v>
      </c>
      <c r="Z374" s="119"/>
      <c r="AB374" s="72">
        <f t="shared" si="49"/>
        <v>55884</v>
      </c>
      <c r="AC374" s="21">
        <f t="shared" si="50"/>
        <v>0</v>
      </c>
      <c r="AD374" s="21">
        <f t="shared" si="52"/>
        <v>9753876.3528325725</v>
      </c>
      <c r="AE374" s="21">
        <f t="shared" si="52"/>
        <v>36958483.454548202</v>
      </c>
    </row>
    <row r="375" spans="1:31">
      <c r="A375" s="1">
        <f t="shared" si="44"/>
        <v>55915</v>
      </c>
      <c r="B375" s="51">
        <f>'OC A CONTRATAR US$'!B375*'OC A CONTRATAR'!$E375</f>
        <v>0</v>
      </c>
      <c r="C375" s="51">
        <f>'OC A CONTRATAR US$'!C375*'OC A CONTRATAR'!$E375</f>
        <v>0</v>
      </c>
      <c r="D375" s="51">
        <f>'OC A CONTRATAR US$'!D375*'OC A CONTRATAR'!$E375</f>
        <v>0</v>
      </c>
      <c r="E375" s="119">
        <f>IF($E$2=0,Encargos!C380,$E$2)</f>
        <v>6.1923000000000004</v>
      </c>
      <c r="F375" s="1">
        <f t="shared" si="45"/>
        <v>55915</v>
      </c>
      <c r="G375" s="51">
        <f>'OC A CONTRATAR US$'!G375*'OC A CONTRATAR'!$J375</f>
        <v>0</v>
      </c>
      <c r="H375" s="51">
        <f>'OC A CONTRATAR US$'!H375*'OC A CONTRATAR'!$J375</f>
        <v>0</v>
      </c>
      <c r="I375" s="51">
        <f>'OC A CONTRATAR US$'!I375*'OC A CONTRATAR'!$J375</f>
        <v>0</v>
      </c>
      <c r="J375" s="119">
        <f>IF($J$2=0,Encargos!C380,$J$2)</f>
        <v>4.8413000000000004</v>
      </c>
      <c r="K375" s="1">
        <f t="shared" si="46"/>
        <v>55915</v>
      </c>
      <c r="L375" s="51">
        <f>'OC A CONTRATAR US$'!L375*'OC A CONTRATAR'!$O375</f>
        <v>0</v>
      </c>
      <c r="M375" s="51">
        <f>'OC A CONTRATAR US$'!M375*'OC A CONTRATAR'!$O375</f>
        <v>0</v>
      </c>
      <c r="N375" s="51">
        <f>'OC A CONTRATAR US$'!N375*'OC A CONTRATAR'!$O375</f>
        <v>0</v>
      </c>
      <c r="O375" s="119">
        <f>IF($O$2=0,Encargos!C380,$O$2)</f>
        <v>4.8413000000000004</v>
      </c>
      <c r="P375" s="1">
        <f t="shared" si="47"/>
        <v>55915</v>
      </c>
      <c r="Q375" s="51"/>
      <c r="R375" s="51"/>
      <c r="S375" s="51"/>
      <c r="T375" s="119">
        <f>IF($T$2=0,Encargos!M380,$T$2)</f>
        <v>0</v>
      </c>
      <c r="V375" s="1">
        <f t="shared" si="48"/>
        <v>55915</v>
      </c>
      <c r="W375" s="51">
        <v>0</v>
      </c>
      <c r="X375" s="51">
        <v>0</v>
      </c>
      <c r="Y375" s="51">
        <f t="shared" si="51"/>
        <v>0</v>
      </c>
      <c r="Z375" s="119"/>
      <c r="AB375" s="72">
        <f t="shared" si="49"/>
        <v>55915</v>
      </c>
      <c r="AC375" s="21">
        <f t="shared" si="50"/>
        <v>27204607.101715628</v>
      </c>
      <c r="AD375" s="21">
        <f t="shared" si="52"/>
        <v>0</v>
      </c>
      <c r="AE375" s="21">
        <f t="shared" si="52"/>
        <v>0</v>
      </c>
    </row>
    <row r="376" spans="1:31">
      <c r="A376" s="1">
        <f t="shared" si="44"/>
        <v>55943</v>
      </c>
      <c r="B376" s="51">
        <f>'OC A CONTRATAR US$'!B376*'OC A CONTRATAR'!$E376</f>
        <v>0</v>
      </c>
      <c r="C376" s="51">
        <f>'OC A CONTRATAR US$'!C376*'OC A CONTRATAR'!$E376</f>
        <v>0</v>
      </c>
      <c r="D376" s="51">
        <f>'OC A CONTRATAR US$'!D376*'OC A CONTRATAR'!$E376</f>
        <v>0</v>
      </c>
      <c r="E376" s="119">
        <f>IF($E$2=0,Encargos!C381,$E$2)</f>
        <v>6.1923000000000004</v>
      </c>
      <c r="F376" s="1">
        <f t="shared" si="45"/>
        <v>55943</v>
      </c>
      <c r="G376" s="51">
        <f>'OC A CONTRATAR US$'!G376*'OC A CONTRATAR'!$J376</f>
        <v>0</v>
      </c>
      <c r="H376" s="51">
        <f>'OC A CONTRATAR US$'!H376*'OC A CONTRATAR'!$J376</f>
        <v>0</v>
      </c>
      <c r="I376" s="51">
        <f>'OC A CONTRATAR US$'!I376*'OC A CONTRATAR'!$J376</f>
        <v>0</v>
      </c>
      <c r="J376" s="119">
        <f>IF($J$2=0,Encargos!C381,$J$2)</f>
        <v>4.8413000000000004</v>
      </c>
      <c r="K376" s="1">
        <f t="shared" si="46"/>
        <v>55943</v>
      </c>
      <c r="L376" s="51">
        <f>'OC A CONTRATAR US$'!L376*'OC A CONTRATAR'!$O376</f>
        <v>0</v>
      </c>
      <c r="M376" s="51">
        <f>'OC A CONTRATAR US$'!M376*'OC A CONTRATAR'!$O376</f>
        <v>0</v>
      </c>
      <c r="N376" s="51">
        <f>'OC A CONTRATAR US$'!N376*'OC A CONTRATAR'!$O376</f>
        <v>0</v>
      </c>
      <c r="O376" s="119">
        <f>IF($O$2=0,Encargos!C381,$O$2)</f>
        <v>4.8413000000000004</v>
      </c>
      <c r="P376" s="1">
        <f t="shared" si="47"/>
        <v>55943</v>
      </c>
      <c r="Q376" s="51"/>
      <c r="R376" s="51"/>
      <c r="S376" s="51"/>
      <c r="T376" s="119">
        <f>IF($T$2=0,Encargos!M381,$T$2)</f>
        <v>0</v>
      </c>
      <c r="V376" s="1">
        <f t="shared" si="48"/>
        <v>55943</v>
      </c>
      <c r="W376" s="51">
        <v>0</v>
      </c>
      <c r="X376" s="51">
        <v>0</v>
      </c>
      <c r="Y376" s="51">
        <f t="shared" si="51"/>
        <v>0</v>
      </c>
      <c r="Z376" s="119"/>
      <c r="AB376" s="72">
        <f t="shared" si="49"/>
        <v>55943</v>
      </c>
      <c r="AC376" s="21">
        <f t="shared" si="50"/>
        <v>0</v>
      </c>
      <c r="AD376" s="21">
        <f t="shared" si="52"/>
        <v>0</v>
      </c>
      <c r="AE376" s="21">
        <f t="shared" si="52"/>
        <v>0</v>
      </c>
    </row>
    <row r="377" spans="1:31">
      <c r="A377" s="1">
        <f t="shared" si="44"/>
        <v>55974</v>
      </c>
      <c r="B377" s="51">
        <f>'OC A CONTRATAR US$'!B377*'OC A CONTRATAR'!$E377</f>
        <v>0</v>
      </c>
      <c r="C377" s="51">
        <f>'OC A CONTRATAR US$'!C377*'OC A CONTRATAR'!$E377</f>
        <v>0</v>
      </c>
      <c r="D377" s="51">
        <f>'OC A CONTRATAR US$'!D377*'OC A CONTRATAR'!$E377</f>
        <v>0</v>
      </c>
      <c r="E377" s="119">
        <f>IF($E$2=0,Encargos!C382,$E$2)</f>
        <v>6.1923000000000004</v>
      </c>
      <c r="F377" s="1">
        <f t="shared" si="45"/>
        <v>55974</v>
      </c>
      <c r="G377" s="51">
        <f>'OC A CONTRATAR US$'!G377*'OC A CONTRATAR'!$J377</f>
        <v>0</v>
      </c>
      <c r="H377" s="51">
        <f>'OC A CONTRATAR US$'!H377*'OC A CONTRATAR'!$J377</f>
        <v>0</v>
      </c>
      <c r="I377" s="51">
        <f>'OC A CONTRATAR US$'!I377*'OC A CONTRATAR'!$J377</f>
        <v>0</v>
      </c>
      <c r="J377" s="119">
        <f>IF($J$2=0,Encargos!C382,$J$2)</f>
        <v>4.8413000000000004</v>
      </c>
      <c r="K377" s="1">
        <f t="shared" si="46"/>
        <v>55974</v>
      </c>
      <c r="L377" s="51">
        <f>'OC A CONTRATAR US$'!L377*'OC A CONTRATAR'!$O377</f>
        <v>0</v>
      </c>
      <c r="M377" s="51">
        <f>'OC A CONTRATAR US$'!M377*'OC A CONTRATAR'!$O377</f>
        <v>0</v>
      </c>
      <c r="N377" s="51">
        <f>'OC A CONTRATAR US$'!N377*'OC A CONTRATAR'!$O377</f>
        <v>0</v>
      </c>
      <c r="O377" s="119">
        <f>IF($O$2=0,Encargos!C382,$O$2)</f>
        <v>4.8413000000000004</v>
      </c>
      <c r="P377" s="1">
        <f t="shared" si="47"/>
        <v>55974</v>
      </c>
      <c r="Q377" s="51"/>
      <c r="R377" s="51"/>
      <c r="S377" s="51"/>
      <c r="T377" s="119">
        <f>IF($T$2=0,Encargos!M382,$T$2)</f>
        <v>0</v>
      </c>
      <c r="V377" s="1">
        <f t="shared" si="48"/>
        <v>55974</v>
      </c>
      <c r="W377" s="51">
        <v>0</v>
      </c>
      <c r="X377" s="51">
        <v>0</v>
      </c>
      <c r="Y377" s="51">
        <f t="shared" si="51"/>
        <v>0</v>
      </c>
      <c r="Z377" s="119"/>
      <c r="AB377" s="72">
        <f t="shared" si="49"/>
        <v>55974</v>
      </c>
      <c r="AC377" s="21">
        <f t="shared" si="50"/>
        <v>0</v>
      </c>
      <c r="AD377" s="21">
        <f t="shared" si="52"/>
        <v>0</v>
      </c>
      <c r="AE377" s="21">
        <f t="shared" si="52"/>
        <v>0</v>
      </c>
    </row>
    <row r="378" spans="1:31">
      <c r="A378" s="1">
        <f t="shared" si="44"/>
        <v>56004</v>
      </c>
      <c r="B378" s="51">
        <f>'OC A CONTRATAR US$'!B378*'OC A CONTRATAR'!$E378</f>
        <v>0</v>
      </c>
      <c r="C378" s="51">
        <f>'OC A CONTRATAR US$'!C378*'OC A CONTRATAR'!$E378</f>
        <v>0</v>
      </c>
      <c r="D378" s="51">
        <f>'OC A CONTRATAR US$'!D378*'OC A CONTRATAR'!$E378</f>
        <v>0</v>
      </c>
      <c r="E378" s="119">
        <f>IF($E$2=0,Encargos!C383,$E$2)</f>
        <v>6.1923000000000004</v>
      </c>
      <c r="F378" s="1">
        <f t="shared" si="45"/>
        <v>56004</v>
      </c>
      <c r="G378" s="51">
        <f>'OC A CONTRATAR US$'!G378*'OC A CONTRATAR'!$J378</f>
        <v>0</v>
      </c>
      <c r="H378" s="51">
        <f>'OC A CONTRATAR US$'!H378*'OC A CONTRATAR'!$J378</f>
        <v>0</v>
      </c>
      <c r="I378" s="51">
        <f>'OC A CONTRATAR US$'!I378*'OC A CONTRATAR'!$J378</f>
        <v>0</v>
      </c>
      <c r="J378" s="119">
        <f>IF($J$2=0,Encargos!C383,$J$2)</f>
        <v>4.8413000000000004</v>
      </c>
      <c r="K378" s="1">
        <f t="shared" si="46"/>
        <v>56004</v>
      </c>
      <c r="L378" s="51">
        <f>'OC A CONTRATAR US$'!L378*'OC A CONTRATAR'!$O378</f>
        <v>0</v>
      </c>
      <c r="M378" s="51">
        <f>'OC A CONTRATAR US$'!M378*'OC A CONTRATAR'!$O378</f>
        <v>0</v>
      </c>
      <c r="N378" s="51">
        <f>'OC A CONTRATAR US$'!N378*'OC A CONTRATAR'!$O378</f>
        <v>0</v>
      </c>
      <c r="O378" s="119">
        <f>IF($O$2=0,Encargos!C383,$O$2)</f>
        <v>4.8413000000000004</v>
      </c>
      <c r="P378" s="1">
        <f t="shared" si="47"/>
        <v>56004</v>
      </c>
      <c r="Q378" s="51"/>
      <c r="R378" s="51"/>
      <c r="S378" s="51"/>
      <c r="T378" s="119">
        <f>IF($T$2=0,Encargos!M383,$T$2)</f>
        <v>0</v>
      </c>
      <c r="V378" s="1">
        <f t="shared" si="48"/>
        <v>56004</v>
      </c>
      <c r="W378" s="51">
        <v>0</v>
      </c>
      <c r="X378" s="51">
        <v>0</v>
      </c>
      <c r="Y378" s="51">
        <f t="shared" si="51"/>
        <v>0</v>
      </c>
      <c r="Z378" s="119"/>
      <c r="AB378" s="72">
        <f t="shared" si="49"/>
        <v>56004</v>
      </c>
      <c r="AC378" s="21">
        <f t="shared" si="50"/>
        <v>0</v>
      </c>
      <c r="AD378" s="21">
        <f t="shared" si="52"/>
        <v>0</v>
      </c>
      <c r="AE378" s="21">
        <f t="shared" si="52"/>
        <v>0</v>
      </c>
    </row>
    <row r="379" spans="1:31">
      <c r="A379" s="1">
        <f t="shared" si="44"/>
        <v>56035</v>
      </c>
      <c r="B379" s="51">
        <f>'OC A CONTRATAR US$'!B379*'OC A CONTRATAR'!$E379</f>
        <v>0</v>
      </c>
      <c r="C379" s="51">
        <f>'OC A CONTRATAR US$'!C379*'OC A CONTRATAR'!$E379</f>
        <v>0</v>
      </c>
      <c r="D379" s="51">
        <f>'OC A CONTRATAR US$'!D379*'OC A CONTRATAR'!$E379</f>
        <v>0</v>
      </c>
      <c r="E379" s="119">
        <f>IF($E$2=0,Encargos!C384,$E$2)</f>
        <v>6.1923000000000004</v>
      </c>
      <c r="F379" s="1">
        <f t="shared" si="45"/>
        <v>56035</v>
      </c>
      <c r="G379" s="51">
        <f>'OC A CONTRATAR US$'!G379*'OC A CONTRATAR'!$J379</f>
        <v>0</v>
      </c>
      <c r="H379" s="51">
        <f>'OC A CONTRATAR US$'!H379*'OC A CONTRATAR'!$J379</f>
        <v>0</v>
      </c>
      <c r="I379" s="51">
        <f>'OC A CONTRATAR US$'!I379*'OC A CONTRATAR'!$J379</f>
        <v>0</v>
      </c>
      <c r="J379" s="119">
        <f>IF($J$2=0,Encargos!C384,$J$2)</f>
        <v>4.8413000000000004</v>
      </c>
      <c r="K379" s="1">
        <f t="shared" si="46"/>
        <v>56035</v>
      </c>
      <c r="L379" s="51">
        <f>'OC A CONTRATAR US$'!L379*'OC A CONTRATAR'!$O379</f>
        <v>0</v>
      </c>
      <c r="M379" s="51">
        <f>'OC A CONTRATAR US$'!M379*'OC A CONTRATAR'!$O379</f>
        <v>0</v>
      </c>
      <c r="N379" s="51">
        <f>'OC A CONTRATAR US$'!N379*'OC A CONTRATAR'!$O379</f>
        <v>0</v>
      </c>
      <c r="O379" s="119">
        <f>IF($O$2=0,Encargos!C384,$O$2)</f>
        <v>4.8413000000000004</v>
      </c>
      <c r="P379" s="1">
        <f t="shared" si="47"/>
        <v>56035</v>
      </c>
      <c r="Q379" s="51"/>
      <c r="R379" s="51"/>
      <c r="S379" s="51"/>
      <c r="T379" s="119">
        <f>IF($T$2=0,Encargos!M384,$T$2)</f>
        <v>0</v>
      </c>
      <c r="V379" s="1">
        <f t="shared" si="48"/>
        <v>56035</v>
      </c>
      <c r="W379" s="51">
        <v>0</v>
      </c>
      <c r="X379" s="51">
        <v>0</v>
      </c>
      <c r="Y379" s="51">
        <f t="shared" si="51"/>
        <v>0</v>
      </c>
      <c r="Z379" s="119"/>
      <c r="AB379" s="72">
        <f t="shared" si="49"/>
        <v>56035</v>
      </c>
      <c r="AC379" s="21">
        <f t="shared" si="50"/>
        <v>0</v>
      </c>
      <c r="AD379" s="21">
        <f t="shared" si="52"/>
        <v>0</v>
      </c>
      <c r="AE379" s="21">
        <f t="shared" si="52"/>
        <v>0</v>
      </c>
    </row>
    <row r="380" spans="1:31">
      <c r="A380" s="1">
        <f t="shared" ref="A380:A443" si="53">EDATE(A379+1,1)-1</f>
        <v>56065</v>
      </c>
      <c r="B380" s="51">
        <f>'OC A CONTRATAR US$'!B380*'OC A CONTRATAR'!$E380</f>
        <v>0</v>
      </c>
      <c r="C380" s="51">
        <f>'OC A CONTRATAR US$'!C380*'OC A CONTRATAR'!$E380</f>
        <v>0</v>
      </c>
      <c r="D380" s="51">
        <f>'OC A CONTRATAR US$'!D380*'OC A CONTRATAR'!$E380</f>
        <v>0</v>
      </c>
      <c r="E380" s="119">
        <f>IF($E$2=0,Encargos!C385,$E$2)</f>
        <v>6.1923000000000004</v>
      </c>
      <c r="F380" s="1">
        <f t="shared" ref="F380:F443" si="54">EDATE(F379+1,1)-1</f>
        <v>56065</v>
      </c>
      <c r="G380" s="51">
        <f>'OC A CONTRATAR US$'!G380*'OC A CONTRATAR'!$J380</f>
        <v>0</v>
      </c>
      <c r="H380" s="51">
        <f>'OC A CONTRATAR US$'!H380*'OC A CONTRATAR'!$J380</f>
        <v>0</v>
      </c>
      <c r="I380" s="51">
        <f>'OC A CONTRATAR US$'!I380*'OC A CONTRATAR'!$J380</f>
        <v>0</v>
      </c>
      <c r="J380" s="119">
        <f>IF($J$2=0,Encargos!C385,$J$2)</f>
        <v>4.8413000000000004</v>
      </c>
      <c r="K380" s="1">
        <f t="shared" ref="K380:K443" si="55">EDATE(K379+1,1)-1</f>
        <v>56065</v>
      </c>
      <c r="L380" s="51">
        <f>'OC A CONTRATAR US$'!L380*'OC A CONTRATAR'!$O380</f>
        <v>27204607.101715628</v>
      </c>
      <c r="M380" s="51">
        <f>'OC A CONTRATAR US$'!M380*'OC A CONTRATAR'!$O380</f>
        <v>9007678.1619054843</v>
      </c>
      <c r="N380" s="51">
        <f>'OC A CONTRATAR US$'!N380*'OC A CONTRATAR'!$O380</f>
        <v>36212285.263621114</v>
      </c>
      <c r="O380" s="119">
        <f>IF($O$2=0,Encargos!C385,$O$2)</f>
        <v>4.8413000000000004</v>
      </c>
      <c r="P380" s="1">
        <f t="shared" ref="P380:P443" si="56">EDATE(P379+1,1)-1</f>
        <v>56065</v>
      </c>
      <c r="Q380" s="51"/>
      <c r="R380" s="51"/>
      <c r="S380" s="51"/>
      <c r="T380" s="119">
        <f>IF($T$2=0,Encargos!M385,$T$2)</f>
        <v>0</v>
      </c>
      <c r="V380" s="1">
        <f t="shared" ref="V380:V443" si="57">EDATE(V379+1,1)-1</f>
        <v>56065</v>
      </c>
      <c r="W380" s="51">
        <v>0</v>
      </c>
      <c r="X380" s="51">
        <v>0</v>
      </c>
      <c r="Y380" s="51">
        <f t="shared" si="51"/>
        <v>0</v>
      </c>
      <c r="Z380" s="119"/>
      <c r="AB380" s="72">
        <f t="shared" ref="AB380:AB443" si="58">EDATE(AB379+1,1)-1</f>
        <v>56065</v>
      </c>
      <c r="AC380" s="21">
        <f t="shared" si="50"/>
        <v>0</v>
      </c>
      <c r="AD380" s="21">
        <f t="shared" si="52"/>
        <v>9007678.1619054843</v>
      </c>
      <c r="AE380" s="21">
        <f t="shared" si="52"/>
        <v>36212285.263621114</v>
      </c>
    </row>
    <row r="381" spans="1:31">
      <c r="A381" s="1">
        <f t="shared" si="53"/>
        <v>56096</v>
      </c>
      <c r="B381" s="51">
        <f>'OC A CONTRATAR US$'!B381*'OC A CONTRATAR'!$E381</f>
        <v>0</v>
      </c>
      <c r="C381" s="51">
        <f>'OC A CONTRATAR US$'!C381*'OC A CONTRATAR'!$E381</f>
        <v>0</v>
      </c>
      <c r="D381" s="51">
        <f>'OC A CONTRATAR US$'!D381*'OC A CONTRATAR'!$E381</f>
        <v>0</v>
      </c>
      <c r="E381" s="119">
        <f>IF($E$2=0,Encargos!C386,$E$2)</f>
        <v>6.1923000000000004</v>
      </c>
      <c r="F381" s="1">
        <f t="shared" si="54"/>
        <v>56096</v>
      </c>
      <c r="G381" s="51">
        <f>'OC A CONTRATAR US$'!G381*'OC A CONTRATAR'!$J381</f>
        <v>0</v>
      </c>
      <c r="H381" s="51">
        <f>'OC A CONTRATAR US$'!H381*'OC A CONTRATAR'!$J381</f>
        <v>0</v>
      </c>
      <c r="I381" s="51">
        <f>'OC A CONTRATAR US$'!I381*'OC A CONTRATAR'!$J381</f>
        <v>0</v>
      </c>
      <c r="J381" s="119">
        <f>IF($J$2=0,Encargos!C386,$J$2)</f>
        <v>4.8413000000000004</v>
      </c>
      <c r="K381" s="1">
        <f t="shared" si="55"/>
        <v>56096</v>
      </c>
      <c r="L381" s="51">
        <f>'OC A CONTRATAR US$'!L381*'OC A CONTRATAR'!$O381</f>
        <v>0</v>
      </c>
      <c r="M381" s="51">
        <f>'OC A CONTRATAR US$'!M381*'OC A CONTRATAR'!$O381</f>
        <v>0</v>
      </c>
      <c r="N381" s="51">
        <f>'OC A CONTRATAR US$'!N381*'OC A CONTRATAR'!$O381</f>
        <v>0</v>
      </c>
      <c r="O381" s="119">
        <f>IF($O$2=0,Encargos!C386,$O$2)</f>
        <v>4.8413000000000004</v>
      </c>
      <c r="P381" s="1">
        <f t="shared" si="56"/>
        <v>56096</v>
      </c>
      <c r="Q381" s="51"/>
      <c r="R381" s="51"/>
      <c r="S381" s="51"/>
      <c r="T381" s="119">
        <f>IF($T$2=0,Encargos!M386,$T$2)</f>
        <v>0</v>
      </c>
      <c r="V381" s="1">
        <f t="shared" si="57"/>
        <v>56096</v>
      </c>
      <c r="W381" s="51">
        <v>0</v>
      </c>
      <c r="X381" s="51">
        <v>0</v>
      </c>
      <c r="Y381" s="51">
        <f t="shared" si="51"/>
        <v>0</v>
      </c>
      <c r="Z381" s="119"/>
      <c r="AB381" s="72">
        <f t="shared" si="58"/>
        <v>56096</v>
      </c>
      <c r="AC381" s="21">
        <f t="shared" si="50"/>
        <v>27204607.101715628</v>
      </c>
      <c r="AD381" s="21">
        <f t="shared" si="52"/>
        <v>0</v>
      </c>
      <c r="AE381" s="21">
        <f t="shared" si="52"/>
        <v>0</v>
      </c>
    </row>
    <row r="382" spans="1:31">
      <c r="A382" s="1">
        <f t="shared" si="53"/>
        <v>56127</v>
      </c>
      <c r="B382" s="51">
        <f>'OC A CONTRATAR US$'!B382*'OC A CONTRATAR'!$E382</f>
        <v>0</v>
      </c>
      <c r="C382" s="51">
        <f>'OC A CONTRATAR US$'!C382*'OC A CONTRATAR'!$E382</f>
        <v>0</v>
      </c>
      <c r="D382" s="51">
        <f>'OC A CONTRATAR US$'!D382*'OC A CONTRATAR'!$E382</f>
        <v>0</v>
      </c>
      <c r="E382" s="119">
        <f>IF($E$2=0,Encargos!C387,$E$2)</f>
        <v>6.1923000000000004</v>
      </c>
      <c r="F382" s="1">
        <f t="shared" si="54"/>
        <v>56127</v>
      </c>
      <c r="G382" s="51">
        <f>'OC A CONTRATAR US$'!G382*'OC A CONTRATAR'!$J382</f>
        <v>0</v>
      </c>
      <c r="H382" s="51">
        <f>'OC A CONTRATAR US$'!H382*'OC A CONTRATAR'!$J382</f>
        <v>0</v>
      </c>
      <c r="I382" s="51">
        <f>'OC A CONTRATAR US$'!I382*'OC A CONTRATAR'!$J382</f>
        <v>0</v>
      </c>
      <c r="J382" s="119">
        <f>IF($J$2=0,Encargos!C387,$J$2)</f>
        <v>4.8413000000000004</v>
      </c>
      <c r="K382" s="1">
        <f t="shared" si="55"/>
        <v>56127</v>
      </c>
      <c r="L382" s="51">
        <f>'OC A CONTRATAR US$'!L382*'OC A CONTRATAR'!$O382</f>
        <v>0</v>
      </c>
      <c r="M382" s="51">
        <f>'OC A CONTRATAR US$'!M382*'OC A CONTRATAR'!$O382</f>
        <v>0</v>
      </c>
      <c r="N382" s="51">
        <f>'OC A CONTRATAR US$'!N382*'OC A CONTRATAR'!$O382</f>
        <v>0</v>
      </c>
      <c r="O382" s="119">
        <f>IF($O$2=0,Encargos!C387,$O$2)</f>
        <v>4.8413000000000004</v>
      </c>
      <c r="P382" s="1">
        <f t="shared" si="56"/>
        <v>56127</v>
      </c>
      <c r="Q382" s="51"/>
      <c r="R382" s="51"/>
      <c r="S382" s="51"/>
      <c r="T382" s="119">
        <f>IF($T$2=0,Encargos!M387,$T$2)</f>
        <v>0</v>
      </c>
      <c r="V382" s="1">
        <f t="shared" si="57"/>
        <v>56127</v>
      </c>
      <c r="W382" s="51">
        <v>0</v>
      </c>
      <c r="X382" s="51">
        <v>0</v>
      </c>
      <c r="Y382" s="51">
        <f t="shared" si="51"/>
        <v>0</v>
      </c>
      <c r="Z382" s="119"/>
      <c r="AB382" s="72">
        <f t="shared" si="58"/>
        <v>56127</v>
      </c>
      <c r="AC382" s="21">
        <f t="shared" si="50"/>
        <v>0</v>
      </c>
      <c r="AD382" s="21">
        <f t="shared" si="52"/>
        <v>0</v>
      </c>
      <c r="AE382" s="21">
        <f t="shared" si="52"/>
        <v>0</v>
      </c>
    </row>
    <row r="383" spans="1:31">
      <c r="A383" s="1">
        <f t="shared" si="53"/>
        <v>56157</v>
      </c>
      <c r="B383" s="51">
        <f>'OC A CONTRATAR US$'!B383*'OC A CONTRATAR'!$E383</f>
        <v>0</v>
      </c>
      <c r="C383" s="51">
        <f>'OC A CONTRATAR US$'!C383*'OC A CONTRATAR'!$E383</f>
        <v>0</v>
      </c>
      <c r="D383" s="51">
        <f>'OC A CONTRATAR US$'!D383*'OC A CONTRATAR'!$E383</f>
        <v>0</v>
      </c>
      <c r="E383" s="119">
        <f>IF($E$2=0,Encargos!C388,$E$2)</f>
        <v>6.1923000000000004</v>
      </c>
      <c r="F383" s="1">
        <f t="shared" si="54"/>
        <v>56157</v>
      </c>
      <c r="G383" s="51">
        <f>'OC A CONTRATAR US$'!G383*'OC A CONTRATAR'!$J383</f>
        <v>0</v>
      </c>
      <c r="H383" s="51">
        <f>'OC A CONTRATAR US$'!H383*'OC A CONTRATAR'!$J383</f>
        <v>0</v>
      </c>
      <c r="I383" s="51">
        <f>'OC A CONTRATAR US$'!I383*'OC A CONTRATAR'!$J383</f>
        <v>0</v>
      </c>
      <c r="J383" s="119">
        <f>IF($J$2=0,Encargos!C388,$J$2)</f>
        <v>4.8413000000000004</v>
      </c>
      <c r="K383" s="1">
        <f t="shared" si="55"/>
        <v>56157</v>
      </c>
      <c r="L383" s="51">
        <f>'OC A CONTRATAR US$'!L383*'OC A CONTRATAR'!$O383</f>
        <v>0</v>
      </c>
      <c r="M383" s="51">
        <f>'OC A CONTRATAR US$'!M383*'OC A CONTRATAR'!$O383</f>
        <v>0</v>
      </c>
      <c r="N383" s="51">
        <f>'OC A CONTRATAR US$'!N383*'OC A CONTRATAR'!$O383</f>
        <v>0</v>
      </c>
      <c r="O383" s="119">
        <f>IF($O$2=0,Encargos!C388,$O$2)</f>
        <v>4.8413000000000004</v>
      </c>
      <c r="P383" s="1">
        <f t="shared" si="56"/>
        <v>56157</v>
      </c>
      <c r="Q383" s="51"/>
      <c r="R383" s="51"/>
      <c r="S383" s="51"/>
      <c r="T383" s="119">
        <f>IF($T$2=0,Encargos!M388,$T$2)</f>
        <v>0</v>
      </c>
      <c r="V383" s="1">
        <f t="shared" si="57"/>
        <v>56157</v>
      </c>
      <c r="W383" s="51">
        <v>0</v>
      </c>
      <c r="X383" s="51">
        <v>0</v>
      </c>
      <c r="Y383" s="51">
        <f t="shared" si="51"/>
        <v>0</v>
      </c>
      <c r="Z383" s="119"/>
      <c r="AB383" s="72">
        <f t="shared" si="58"/>
        <v>56157</v>
      </c>
      <c r="AC383" s="21">
        <f t="shared" si="50"/>
        <v>0</v>
      </c>
      <c r="AD383" s="21">
        <f t="shared" si="52"/>
        <v>0</v>
      </c>
      <c r="AE383" s="21">
        <f t="shared" si="52"/>
        <v>0</v>
      </c>
    </row>
    <row r="384" spans="1:31">
      <c r="A384" s="1">
        <f t="shared" si="53"/>
        <v>56188</v>
      </c>
      <c r="B384" s="51">
        <f>'OC A CONTRATAR US$'!B384*'OC A CONTRATAR'!$E384</f>
        <v>0</v>
      </c>
      <c r="C384" s="51">
        <f>'OC A CONTRATAR US$'!C384*'OC A CONTRATAR'!$E384</f>
        <v>0</v>
      </c>
      <c r="D384" s="51">
        <f>'OC A CONTRATAR US$'!D384*'OC A CONTRATAR'!$E384</f>
        <v>0</v>
      </c>
      <c r="E384" s="119">
        <f>IF($E$2=0,Encargos!C389,$E$2)</f>
        <v>6.1923000000000004</v>
      </c>
      <c r="F384" s="1">
        <f t="shared" si="54"/>
        <v>56188</v>
      </c>
      <c r="G384" s="51">
        <f>'OC A CONTRATAR US$'!G384*'OC A CONTRATAR'!$J384</f>
        <v>0</v>
      </c>
      <c r="H384" s="51">
        <f>'OC A CONTRATAR US$'!H384*'OC A CONTRATAR'!$J384</f>
        <v>0</v>
      </c>
      <c r="I384" s="51">
        <f>'OC A CONTRATAR US$'!I384*'OC A CONTRATAR'!$J384</f>
        <v>0</v>
      </c>
      <c r="J384" s="119">
        <f>IF($J$2=0,Encargos!C389,$J$2)</f>
        <v>4.8413000000000004</v>
      </c>
      <c r="K384" s="1">
        <f t="shared" si="55"/>
        <v>56188</v>
      </c>
      <c r="L384" s="51">
        <f>'OC A CONTRATAR US$'!L384*'OC A CONTRATAR'!$O384</f>
        <v>0</v>
      </c>
      <c r="M384" s="51">
        <f>'OC A CONTRATAR US$'!M384*'OC A CONTRATAR'!$O384</f>
        <v>0</v>
      </c>
      <c r="N384" s="51">
        <f>'OC A CONTRATAR US$'!N384*'OC A CONTRATAR'!$O384</f>
        <v>0</v>
      </c>
      <c r="O384" s="119">
        <f>IF($O$2=0,Encargos!C389,$O$2)</f>
        <v>4.8413000000000004</v>
      </c>
      <c r="P384" s="1">
        <f t="shared" si="56"/>
        <v>56188</v>
      </c>
      <c r="Q384" s="51"/>
      <c r="R384" s="51"/>
      <c r="S384" s="51"/>
      <c r="T384" s="119">
        <f>IF($T$2=0,Encargos!M389,$T$2)</f>
        <v>0</v>
      </c>
      <c r="V384" s="1">
        <f t="shared" si="57"/>
        <v>56188</v>
      </c>
      <c r="W384" s="51">
        <v>0</v>
      </c>
      <c r="X384" s="51">
        <v>0</v>
      </c>
      <c r="Y384" s="51">
        <f t="shared" si="51"/>
        <v>0</v>
      </c>
      <c r="Z384" s="119"/>
      <c r="AB384" s="72">
        <f t="shared" si="58"/>
        <v>56188</v>
      </c>
      <c r="AC384" s="21">
        <f t="shared" si="50"/>
        <v>0</v>
      </c>
      <c r="AD384" s="21">
        <f t="shared" si="52"/>
        <v>0</v>
      </c>
      <c r="AE384" s="21">
        <f t="shared" si="52"/>
        <v>0</v>
      </c>
    </row>
    <row r="385" spans="1:31">
      <c r="A385" s="1">
        <f t="shared" si="53"/>
        <v>56218</v>
      </c>
      <c r="B385" s="51">
        <f>'OC A CONTRATAR US$'!B385*'OC A CONTRATAR'!$E385</f>
        <v>0</v>
      </c>
      <c r="C385" s="51">
        <f>'OC A CONTRATAR US$'!C385*'OC A CONTRATAR'!$E385</f>
        <v>0</v>
      </c>
      <c r="D385" s="51">
        <f>'OC A CONTRATAR US$'!D385*'OC A CONTRATAR'!$E385</f>
        <v>0</v>
      </c>
      <c r="E385" s="119">
        <f>IF($E$2=0,Encargos!C390,$E$2)</f>
        <v>6.1923000000000004</v>
      </c>
      <c r="F385" s="1">
        <f t="shared" si="54"/>
        <v>56218</v>
      </c>
      <c r="G385" s="51">
        <f>'OC A CONTRATAR US$'!G385*'OC A CONTRATAR'!$J385</f>
        <v>0</v>
      </c>
      <c r="H385" s="51">
        <f>'OC A CONTRATAR US$'!H385*'OC A CONTRATAR'!$J385</f>
        <v>0</v>
      </c>
      <c r="I385" s="51">
        <f>'OC A CONTRATAR US$'!I385*'OC A CONTRATAR'!$J385</f>
        <v>0</v>
      </c>
      <c r="J385" s="119">
        <f>IF($J$2=0,Encargos!C390,$J$2)</f>
        <v>4.8413000000000004</v>
      </c>
      <c r="K385" s="1">
        <f t="shared" si="55"/>
        <v>56218</v>
      </c>
      <c r="L385" s="51">
        <f>'OC A CONTRATAR US$'!L385*'OC A CONTRATAR'!$O385</f>
        <v>0</v>
      </c>
      <c r="M385" s="51">
        <f>'OC A CONTRATAR US$'!M385*'OC A CONTRATAR'!$O385</f>
        <v>0</v>
      </c>
      <c r="N385" s="51">
        <f>'OC A CONTRATAR US$'!N385*'OC A CONTRATAR'!$O385</f>
        <v>0</v>
      </c>
      <c r="O385" s="119">
        <f>IF($O$2=0,Encargos!C390,$O$2)</f>
        <v>4.8413000000000004</v>
      </c>
      <c r="P385" s="1">
        <f t="shared" si="56"/>
        <v>56218</v>
      </c>
      <c r="Q385" s="51"/>
      <c r="R385" s="51"/>
      <c r="S385" s="51"/>
      <c r="T385" s="119">
        <f>IF($T$2=0,Encargos!M390,$T$2)</f>
        <v>0</v>
      </c>
      <c r="V385" s="1">
        <f t="shared" si="57"/>
        <v>56218</v>
      </c>
      <c r="W385" s="51">
        <v>0</v>
      </c>
      <c r="X385" s="51">
        <v>0</v>
      </c>
      <c r="Y385" s="51">
        <f t="shared" si="51"/>
        <v>0</v>
      </c>
      <c r="Z385" s="119"/>
      <c r="AB385" s="72">
        <f t="shared" si="58"/>
        <v>56218</v>
      </c>
      <c r="AC385" s="21">
        <f t="shared" si="50"/>
        <v>0</v>
      </c>
      <c r="AD385" s="21">
        <f t="shared" si="52"/>
        <v>0</v>
      </c>
      <c r="AE385" s="21">
        <f t="shared" si="52"/>
        <v>0</v>
      </c>
    </row>
    <row r="386" spans="1:31">
      <c r="A386" s="1">
        <f t="shared" si="53"/>
        <v>56249</v>
      </c>
      <c r="B386" s="51">
        <f>'OC A CONTRATAR US$'!B386*'OC A CONTRATAR'!$E386</f>
        <v>0</v>
      </c>
      <c r="C386" s="51">
        <f>'OC A CONTRATAR US$'!C386*'OC A CONTRATAR'!$E386</f>
        <v>0</v>
      </c>
      <c r="D386" s="51">
        <f>'OC A CONTRATAR US$'!D386*'OC A CONTRATAR'!$E386</f>
        <v>0</v>
      </c>
      <c r="E386" s="119">
        <f>IF($E$2=0,Encargos!C391,$E$2)</f>
        <v>6.1923000000000004</v>
      </c>
      <c r="F386" s="1">
        <f t="shared" si="54"/>
        <v>56249</v>
      </c>
      <c r="G386" s="51">
        <f>'OC A CONTRATAR US$'!G386*'OC A CONTRATAR'!$J386</f>
        <v>0</v>
      </c>
      <c r="H386" s="51">
        <f>'OC A CONTRATAR US$'!H386*'OC A CONTRATAR'!$J386</f>
        <v>0</v>
      </c>
      <c r="I386" s="51">
        <f>'OC A CONTRATAR US$'!I386*'OC A CONTRATAR'!$J386</f>
        <v>0</v>
      </c>
      <c r="J386" s="119">
        <f>IF($J$2=0,Encargos!C391,$J$2)</f>
        <v>4.8413000000000004</v>
      </c>
      <c r="K386" s="1">
        <f t="shared" si="55"/>
        <v>56249</v>
      </c>
      <c r="L386" s="51">
        <f>'OC A CONTRATAR US$'!L386*'OC A CONTRATAR'!$O386</f>
        <v>27204607.101715628</v>
      </c>
      <c r="M386" s="51">
        <f>'OC A CONTRATAR US$'!M386*'OC A CONTRATAR'!$O386</f>
        <v>8360465.4452850539</v>
      </c>
      <c r="N386" s="51">
        <f>'OC A CONTRATAR US$'!N386*'OC A CONTRATAR'!$O386</f>
        <v>35565072.547000684</v>
      </c>
      <c r="O386" s="119">
        <f>IF($O$2=0,Encargos!C391,$O$2)</f>
        <v>4.8413000000000004</v>
      </c>
      <c r="P386" s="1">
        <f t="shared" si="56"/>
        <v>56249</v>
      </c>
      <c r="Q386" s="51"/>
      <c r="R386" s="51"/>
      <c r="S386" s="51"/>
      <c r="T386" s="119">
        <f>IF($T$2=0,Encargos!M391,$T$2)</f>
        <v>0</v>
      </c>
      <c r="V386" s="1">
        <f t="shared" si="57"/>
        <v>56249</v>
      </c>
      <c r="W386" s="51">
        <v>0</v>
      </c>
      <c r="X386" s="51">
        <v>0</v>
      </c>
      <c r="Y386" s="51">
        <f t="shared" si="51"/>
        <v>0</v>
      </c>
      <c r="Z386" s="119"/>
      <c r="AB386" s="72">
        <f t="shared" si="58"/>
        <v>56249</v>
      </c>
      <c r="AC386" s="21">
        <f t="shared" si="50"/>
        <v>0</v>
      </c>
      <c r="AD386" s="21">
        <f t="shared" si="52"/>
        <v>8360465.4452850539</v>
      </c>
      <c r="AE386" s="21">
        <f t="shared" si="52"/>
        <v>35565072.547000684</v>
      </c>
    </row>
    <row r="387" spans="1:31">
      <c r="A387" s="1">
        <f t="shared" si="53"/>
        <v>56280</v>
      </c>
      <c r="B387" s="51">
        <f>'OC A CONTRATAR US$'!B387*'OC A CONTRATAR'!$E387</f>
        <v>0</v>
      </c>
      <c r="C387" s="51">
        <f>'OC A CONTRATAR US$'!C387*'OC A CONTRATAR'!$E387</f>
        <v>0</v>
      </c>
      <c r="D387" s="51">
        <f>'OC A CONTRATAR US$'!D387*'OC A CONTRATAR'!$E387</f>
        <v>0</v>
      </c>
      <c r="E387" s="119">
        <f>IF($E$2=0,Encargos!C392,$E$2)</f>
        <v>6.1923000000000004</v>
      </c>
      <c r="F387" s="1">
        <f t="shared" si="54"/>
        <v>56280</v>
      </c>
      <c r="G387" s="51">
        <f>'OC A CONTRATAR US$'!G387*'OC A CONTRATAR'!$J387</f>
        <v>0</v>
      </c>
      <c r="H387" s="51">
        <f>'OC A CONTRATAR US$'!H387*'OC A CONTRATAR'!$J387</f>
        <v>0</v>
      </c>
      <c r="I387" s="51">
        <f>'OC A CONTRATAR US$'!I387*'OC A CONTRATAR'!$J387</f>
        <v>0</v>
      </c>
      <c r="J387" s="119">
        <f>IF($J$2=0,Encargos!C392,$J$2)</f>
        <v>4.8413000000000004</v>
      </c>
      <c r="K387" s="1">
        <f t="shared" si="55"/>
        <v>56280</v>
      </c>
      <c r="L387" s="51">
        <f>'OC A CONTRATAR US$'!L387*'OC A CONTRATAR'!$O387</f>
        <v>0</v>
      </c>
      <c r="M387" s="51">
        <f>'OC A CONTRATAR US$'!M387*'OC A CONTRATAR'!$O387</f>
        <v>0</v>
      </c>
      <c r="N387" s="51">
        <f>'OC A CONTRATAR US$'!N387*'OC A CONTRATAR'!$O387</f>
        <v>0</v>
      </c>
      <c r="O387" s="119">
        <f>IF($O$2=0,Encargos!C392,$O$2)</f>
        <v>4.8413000000000004</v>
      </c>
      <c r="P387" s="1">
        <f t="shared" si="56"/>
        <v>56280</v>
      </c>
      <c r="Q387" s="51"/>
      <c r="R387" s="51"/>
      <c r="S387" s="51"/>
      <c r="T387" s="119">
        <f>IF($T$2=0,Encargos!M392,$T$2)</f>
        <v>0</v>
      </c>
      <c r="V387" s="1">
        <f t="shared" si="57"/>
        <v>56280</v>
      </c>
      <c r="W387" s="51">
        <v>0</v>
      </c>
      <c r="X387" s="51">
        <v>0</v>
      </c>
      <c r="Y387" s="51">
        <f t="shared" si="51"/>
        <v>0</v>
      </c>
      <c r="Z387" s="119"/>
      <c r="AB387" s="72">
        <f t="shared" si="58"/>
        <v>56280</v>
      </c>
      <c r="AC387" s="21">
        <f t="shared" ref="AC387:AC450" si="59">SUMIF($A$2:$Z$2,AC$2,$A386:$Z387)</f>
        <v>27204607.101715628</v>
      </c>
      <c r="AD387" s="21">
        <f t="shared" si="52"/>
        <v>0</v>
      </c>
      <c r="AE387" s="21">
        <f t="shared" si="52"/>
        <v>0</v>
      </c>
    </row>
    <row r="388" spans="1:31">
      <c r="A388" s="1">
        <f t="shared" si="53"/>
        <v>56308</v>
      </c>
      <c r="B388" s="51">
        <f>'OC A CONTRATAR US$'!B388*'OC A CONTRATAR'!$E388</f>
        <v>0</v>
      </c>
      <c r="C388" s="51">
        <f>'OC A CONTRATAR US$'!C388*'OC A CONTRATAR'!$E388</f>
        <v>0</v>
      </c>
      <c r="D388" s="51">
        <f>'OC A CONTRATAR US$'!D388*'OC A CONTRATAR'!$E388</f>
        <v>0</v>
      </c>
      <c r="E388" s="119">
        <f>IF($E$2=0,Encargos!C393,$E$2)</f>
        <v>6.1923000000000004</v>
      </c>
      <c r="F388" s="1">
        <f t="shared" si="54"/>
        <v>56308</v>
      </c>
      <c r="G388" s="51">
        <f>'OC A CONTRATAR US$'!G388*'OC A CONTRATAR'!$J388</f>
        <v>0</v>
      </c>
      <c r="H388" s="51">
        <f>'OC A CONTRATAR US$'!H388*'OC A CONTRATAR'!$J388</f>
        <v>0</v>
      </c>
      <c r="I388" s="51">
        <f>'OC A CONTRATAR US$'!I388*'OC A CONTRATAR'!$J388</f>
        <v>0</v>
      </c>
      <c r="J388" s="119">
        <f>IF($J$2=0,Encargos!C393,$J$2)</f>
        <v>4.8413000000000004</v>
      </c>
      <c r="K388" s="1">
        <f t="shared" si="55"/>
        <v>56308</v>
      </c>
      <c r="L388" s="51">
        <f>'OC A CONTRATAR US$'!L388*'OC A CONTRATAR'!$O388</f>
        <v>0</v>
      </c>
      <c r="M388" s="51">
        <f>'OC A CONTRATAR US$'!M388*'OC A CONTRATAR'!$O388</f>
        <v>0</v>
      </c>
      <c r="N388" s="51">
        <f>'OC A CONTRATAR US$'!N388*'OC A CONTRATAR'!$O388</f>
        <v>0</v>
      </c>
      <c r="O388" s="119">
        <f>IF($O$2=0,Encargos!C393,$O$2)</f>
        <v>4.8413000000000004</v>
      </c>
      <c r="P388" s="1">
        <f t="shared" si="56"/>
        <v>56308</v>
      </c>
      <c r="Q388" s="51"/>
      <c r="R388" s="51"/>
      <c r="S388" s="51"/>
      <c r="T388" s="119">
        <f>IF($T$2=0,Encargos!M393,$T$2)</f>
        <v>0</v>
      </c>
      <c r="V388" s="1">
        <f t="shared" si="57"/>
        <v>56308</v>
      </c>
      <c r="W388" s="51">
        <v>0</v>
      </c>
      <c r="X388" s="51">
        <v>0</v>
      </c>
      <c r="Y388" s="51">
        <f t="shared" ref="Y388:Y451" si="60">W388+X388</f>
        <v>0</v>
      </c>
      <c r="Z388" s="119"/>
      <c r="AB388" s="72">
        <f t="shared" si="58"/>
        <v>56308</v>
      </c>
      <c r="AC388" s="21">
        <f t="shared" si="59"/>
        <v>0</v>
      </c>
      <c r="AD388" s="21">
        <f t="shared" si="52"/>
        <v>0</v>
      </c>
      <c r="AE388" s="21">
        <f t="shared" si="52"/>
        <v>0</v>
      </c>
    </row>
    <row r="389" spans="1:31">
      <c r="A389" s="1">
        <f t="shared" si="53"/>
        <v>56339</v>
      </c>
      <c r="B389" s="51">
        <f>'OC A CONTRATAR US$'!B389*'OC A CONTRATAR'!$E389</f>
        <v>0</v>
      </c>
      <c r="C389" s="51">
        <f>'OC A CONTRATAR US$'!C389*'OC A CONTRATAR'!$E389</f>
        <v>0</v>
      </c>
      <c r="D389" s="51">
        <f>'OC A CONTRATAR US$'!D389*'OC A CONTRATAR'!$E389</f>
        <v>0</v>
      </c>
      <c r="E389" s="119">
        <f>IF($E$2=0,Encargos!C394,$E$2)</f>
        <v>6.1923000000000004</v>
      </c>
      <c r="F389" s="1">
        <f t="shared" si="54"/>
        <v>56339</v>
      </c>
      <c r="G389" s="51">
        <f>'OC A CONTRATAR US$'!G389*'OC A CONTRATAR'!$J389</f>
        <v>0</v>
      </c>
      <c r="H389" s="51">
        <f>'OC A CONTRATAR US$'!H389*'OC A CONTRATAR'!$J389</f>
        <v>0</v>
      </c>
      <c r="I389" s="51">
        <f>'OC A CONTRATAR US$'!I389*'OC A CONTRATAR'!$J389</f>
        <v>0</v>
      </c>
      <c r="J389" s="119">
        <f>IF($J$2=0,Encargos!C394,$J$2)</f>
        <v>4.8413000000000004</v>
      </c>
      <c r="K389" s="1">
        <f t="shared" si="55"/>
        <v>56339</v>
      </c>
      <c r="L389" s="51">
        <f>'OC A CONTRATAR US$'!L389*'OC A CONTRATAR'!$O389</f>
        <v>0</v>
      </c>
      <c r="M389" s="51">
        <f>'OC A CONTRATAR US$'!M389*'OC A CONTRATAR'!$O389</f>
        <v>0</v>
      </c>
      <c r="N389" s="51">
        <f>'OC A CONTRATAR US$'!N389*'OC A CONTRATAR'!$O389</f>
        <v>0</v>
      </c>
      <c r="O389" s="119">
        <f>IF($O$2=0,Encargos!C394,$O$2)</f>
        <v>4.8413000000000004</v>
      </c>
      <c r="P389" s="1">
        <f t="shared" si="56"/>
        <v>56339</v>
      </c>
      <c r="Q389" s="51"/>
      <c r="R389" s="51"/>
      <c r="S389" s="51"/>
      <c r="T389" s="119">
        <f>IF($T$2=0,Encargos!M394,$T$2)</f>
        <v>0</v>
      </c>
      <c r="V389" s="1">
        <f t="shared" si="57"/>
        <v>56339</v>
      </c>
      <c r="W389" s="51">
        <v>0</v>
      </c>
      <c r="X389" s="51">
        <v>0</v>
      </c>
      <c r="Y389" s="51">
        <f t="shared" si="60"/>
        <v>0</v>
      </c>
      <c r="Z389" s="119"/>
      <c r="AB389" s="72">
        <f t="shared" si="58"/>
        <v>56339</v>
      </c>
      <c r="AC389" s="21">
        <f t="shared" si="59"/>
        <v>0</v>
      </c>
      <c r="AD389" s="21">
        <f t="shared" si="52"/>
        <v>0</v>
      </c>
      <c r="AE389" s="21">
        <f t="shared" si="52"/>
        <v>0</v>
      </c>
    </row>
    <row r="390" spans="1:31">
      <c r="A390" s="1">
        <f t="shared" si="53"/>
        <v>56369</v>
      </c>
      <c r="B390" s="51">
        <f>'OC A CONTRATAR US$'!B390*'OC A CONTRATAR'!$E390</f>
        <v>0</v>
      </c>
      <c r="C390" s="51">
        <f>'OC A CONTRATAR US$'!C390*'OC A CONTRATAR'!$E390</f>
        <v>0</v>
      </c>
      <c r="D390" s="51">
        <f>'OC A CONTRATAR US$'!D390*'OC A CONTRATAR'!$E390</f>
        <v>0</v>
      </c>
      <c r="E390" s="119">
        <f>IF($E$2=0,Encargos!C395,$E$2)</f>
        <v>6.1923000000000004</v>
      </c>
      <c r="F390" s="1">
        <f t="shared" si="54"/>
        <v>56369</v>
      </c>
      <c r="G390" s="51">
        <f>'OC A CONTRATAR US$'!G390*'OC A CONTRATAR'!$J390</f>
        <v>0</v>
      </c>
      <c r="H390" s="51">
        <f>'OC A CONTRATAR US$'!H390*'OC A CONTRATAR'!$J390</f>
        <v>0</v>
      </c>
      <c r="I390" s="51">
        <f>'OC A CONTRATAR US$'!I390*'OC A CONTRATAR'!$J390</f>
        <v>0</v>
      </c>
      <c r="J390" s="119">
        <f>IF($J$2=0,Encargos!C395,$J$2)</f>
        <v>4.8413000000000004</v>
      </c>
      <c r="K390" s="1">
        <f t="shared" si="55"/>
        <v>56369</v>
      </c>
      <c r="L390" s="51">
        <f>'OC A CONTRATAR US$'!L390*'OC A CONTRATAR'!$O390</f>
        <v>0</v>
      </c>
      <c r="M390" s="51">
        <f>'OC A CONTRATAR US$'!M390*'OC A CONTRATAR'!$O390</f>
        <v>0</v>
      </c>
      <c r="N390" s="51">
        <f>'OC A CONTRATAR US$'!N390*'OC A CONTRATAR'!$O390</f>
        <v>0</v>
      </c>
      <c r="O390" s="119">
        <f>IF($O$2=0,Encargos!C395,$O$2)</f>
        <v>4.8413000000000004</v>
      </c>
      <c r="P390" s="1">
        <f t="shared" si="56"/>
        <v>56369</v>
      </c>
      <c r="Q390" s="51"/>
      <c r="R390" s="51"/>
      <c r="S390" s="51"/>
      <c r="T390" s="119">
        <f>IF($T$2=0,Encargos!M395,$T$2)</f>
        <v>0</v>
      </c>
      <c r="V390" s="1">
        <f t="shared" si="57"/>
        <v>56369</v>
      </c>
      <c r="W390" s="51">
        <v>0</v>
      </c>
      <c r="X390" s="51">
        <v>0</v>
      </c>
      <c r="Y390" s="51">
        <f t="shared" si="60"/>
        <v>0</v>
      </c>
      <c r="Z390" s="119"/>
      <c r="AB390" s="72">
        <f t="shared" si="58"/>
        <v>56369</v>
      </c>
      <c r="AC390" s="21">
        <f t="shared" si="59"/>
        <v>0</v>
      </c>
      <c r="AD390" s="21">
        <f t="shared" si="52"/>
        <v>0</v>
      </c>
      <c r="AE390" s="21">
        <f t="shared" si="52"/>
        <v>0</v>
      </c>
    </row>
    <row r="391" spans="1:31">
      <c r="A391" s="1">
        <f t="shared" si="53"/>
        <v>56400</v>
      </c>
      <c r="B391" s="51">
        <f>'OC A CONTRATAR US$'!B391*'OC A CONTRATAR'!$E391</f>
        <v>0</v>
      </c>
      <c r="C391" s="51">
        <f>'OC A CONTRATAR US$'!C391*'OC A CONTRATAR'!$E391</f>
        <v>0</v>
      </c>
      <c r="D391" s="51">
        <f>'OC A CONTRATAR US$'!D391*'OC A CONTRATAR'!$E391</f>
        <v>0</v>
      </c>
      <c r="E391" s="119">
        <f>IF($E$2=0,Encargos!C396,$E$2)</f>
        <v>6.1923000000000004</v>
      </c>
      <c r="F391" s="1">
        <f t="shared" si="54"/>
        <v>56400</v>
      </c>
      <c r="G391" s="51">
        <f>'OC A CONTRATAR US$'!G391*'OC A CONTRATAR'!$J391</f>
        <v>0</v>
      </c>
      <c r="H391" s="51">
        <f>'OC A CONTRATAR US$'!H391*'OC A CONTRATAR'!$J391</f>
        <v>0</v>
      </c>
      <c r="I391" s="51">
        <f>'OC A CONTRATAR US$'!I391*'OC A CONTRATAR'!$J391</f>
        <v>0</v>
      </c>
      <c r="J391" s="119">
        <f>IF($J$2=0,Encargos!C396,$J$2)</f>
        <v>4.8413000000000004</v>
      </c>
      <c r="K391" s="1">
        <f t="shared" si="55"/>
        <v>56400</v>
      </c>
      <c r="L391" s="51">
        <f>'OC A CONTRATAR US$'!L391*'OC A CONTRATAR'!$O391</f>
        <v>0</v>
      </c>
      <c r="M391" s="51">
        <f>'OC A CONTRATAR US$'!M391*'OC A CONTRATAR'!$O391</f>
        <v>0</v>
      </c>
      <c r="N391" s="51">
        <f>'OC A CONTRATAR US$'!N391*'OC A CONTRATAR'!$O391</f>
        <v>0</v>
      </c>
      <c r="O391" s="119">
        <f>IF($O$2=0,Encargos!C396,$O$2)</f>
        <v>4.8413000000000004</v>
      </c>
      <c r="P391" s="1">
        <f t="shared" si="56"/>
        <v>56400</v>
      </c>
      <c r="Q391" s="51"/>
      <c r="R391" s="51"/>
      <c r="S391" s="51"/>
      <c r="T391" s="119">
        <f>IF($T$2=0,Encargos!M396,$T$2)</f>
        <v>0</v>
      </c>
      <c r="V391" s="1">
        <f t="shared" si="57"/>
        <v>56400</v>
      </c>
      <c r="W391" s="51">
        <v>0</v>
      </c>
      <c r="X391" s="51">
        <v>0</v>
      </c>
      <c r="Y391" s="51">
        <f t="shared" si="60"/>
        <v>0</v>
      </c>
      <c r="Z391" s="119"/>
      <c r="AB391" s="72">
        <f t="shared" si="58"/>
        <v>56400</v>
      </c>
      <c r="AC391" s="21">
        <f t="shared" si="59"/>
        <v>0</v>
      </c>
      <c r="AD391" s="21">
        <f t="shared" si="52"/>
        <v>0</v>
      </c>
      <c r="AE391" s="21">
        <f t="shared" si="52"/>
        <v>0</v>
      </c>
    </row>
    <row r="392" spans="1:31">
      <c r="A392" s="1">
        <f t="shared" si="53"/>
        <v>56430</v>
      </c>
      <c r="B392" s="51">
        <f>'OC A CONTRATAR US$'!B392*'OC A CONTRATAR'!$E392</f>
        <v>0</v>
      </c>
      <c r="C392" s="51">
        <f>'OC A CONTRATAR US$'!C392*'OC A CONTRATAR'!$E392</f>
        <v>0</v>
      </c>
      <c r="D392" s="51">
        <f>'OC A CONTRATAR US$'!D392*'OC A CONTRATAR'!$E392</f>
        <v>0</v>
      </c>
      <c r="E392" s="119">
        <f>IF($E$2=0,Encargos!C397,$E$2)</f>
        <v>6.1923000000000004</v>
      </c>
      <c r="F392" s="1">
        <f t="shared" si="54"/>
        <v>56430</v>
      </c>
      <c r="G392" s="51">
        <f>'OC A CONTRATAR US$'!G392*'OC A CONTRATAR'!$J392</f>
        <v>0</v>
      </c>
      <c r="H392" s="51">
        <f>'OC A CONTRATAR US$'!H392*'OC A CONTRATAR'!$J392</f>
        <v>0</v>
      </c>
      <c r="I392" s="51">
        <f>'OC A CONTRATAR US$'!I392*'OC A CONTRATAR'!$J392</f>
        <v>0</v>
      </c>
      <c r="J392" s="119">
        <f>IF($J$2=0,Encargos!C397,$J$2)</f>
        <v>4.8413000000000004</v>
      </c>
      <c r="K392" s="1">
        <f t="shared" si="55"/>
        <v>56430</v>
      </c>
      <c r="L392" s="51">
        <f>'OC A CONTRATAR US$'!L392*'OC A CONTRATAR'!$O392</f>
        <v>27204607.101715628</v>
      </c>
      <c r="M392" s="51">
        <f>'OC A CONTRATAR US$'!M392*'OC A CONTRATAR'!$O392</f>
        <v>7621881.5216123359</v>
      </c>
      <c r="N392" s="51">
        <f>'OC A CONTRATAR US$'!N392*'OC A CONTRATAR'!$O392</f>
        <v>34826488.623327963</v>
      </c>
      <c r="O392" s="119">
        <f>IF($O$2=0,Encargos!C397,$O$2)</f>
        <v>4.8413000000000004</v>
      </c>
      <c r="P392" s="1">
        <f t="shared" si="56"/>
        <v>56430</v>
      </c>
      <c r="Q392" s="51"/>
      <c r="R392" s="51"/>
      <c r="S392" s="51"/>
      <c r="T392" s="119">
        <f>IF($T$2=0,Encargos!M397,$T$2)</f>
        <v>0</v>
      </c>
      <c r="V392" s="1">
        <f t="shared" si="57"/>
        <v>56430</v>
      </c>
      <c r="W392" s="51">
        <v>0</v>
      </c>
      <c r="X392" s="51">
        <v>0</v>
      </c>
      <c r="Y392" s="51">
        <f t="shared" si="60"/>
        <v>0</v>
      </c>
      <c r="Z392" s="119"/>
      <c r="AB392" s="72">
        <f t="shared" si="58"/>
        <v>56430</v>
      </c>
      <c r="AC392" s="21">
        <f t="shared" si="59"/>
        <v>0</v>
      </c>
      <c r="AD392" s="21">
        <f t="shared" si="52"/>
        <v>7621881.5216123359</v>
      </c>
      <c r="AE392" s="21">
        <f t="shared" si="52"/>
        <v>34826488.623327963</v>
      </c>
    </row>
    <row r="393" spans="1:31">
      <c r="A393" s="1">
        <f t="shared" si="53"/>
        <v>56461</v>
      </c>
      <c r="B393" s="51">
        <f>'OC A CONTRATAR US$'!B393*'OC A CONTRATAR'!$E393</f>
        <v>0</v>
      </c>
      <c r="C393" s="51">
        <f>'OC A CONTRATAR US$'!C393*'OC A CONTRATAR'!$E393</f>
        <v>0</v>
      </c>
      <c r="D393" s="51">
        <f>'OC A CONTRATAR US$'!D393*'OC A CONTRATAR'!$E393</f>
        <v>0</v>
      </c>
      <c r="E393" s="119">
        <f>IF($E$2=0,Encargos!C398,$E$2)</f>
        <v>6.1923000000000004</v>
      </c>
      <c r="F393" s="1">
        <f t="shared" si="54"/>
        <v>56461</v>
      </c>
      <c r="G393" s="51">
        <f>'OC A CONTRATAR US$'!G393*'OC A CONTRATAR'!$J393</f>
        <v>0</v>
      </c>
      <c r="H393" s="51">
        <f>'OC A CONTRATAR US$'!H393*'OC A CONTRATAR'!$J393</f>
        <v>0</v>
      </c>
      <c r="I393" s="51">
        <f>'OC A CONTRATAR US$'!I393*'OC A CONTRATAR'!$J393</f>
        <v>0</v>
      </c>
      <c r="J393" s="119">
        <f>IF($J$2=0,Encargos!C398,$J$2)</f>
        <v>4.8413000000000004</v>
      </c>
      <c r="K393" s="1">
        <f t="shared" si="55"/>
        <v>56461</v>
      </c>
      <c r="L393" s="51">
        <f>'OC A CONTRATAR US$'!L393*'OC A CONTRATAR'!$O393</f>
        <v>0</v>
      </c>
      <c r="M393" s="51">
        <f>'OC A CONTRATAR US$'!M393*'OC A CONTRATAR'!$O393</f>
        <v>0</v>
      </c>
      <c r="N393" s="51">
        <f>'OC A CONTRATAR US$'!N393*'OC A CONTRATAR'!$O393</f>
        <v>0</v>
      </c>
      <c r="O393" s="119">
        <f>IF($O$2=0,Encargos!C398,$O$2)</f>
        <v>4.8413000000000004</v>
      </c>
      <c r="P393" s="1">
        <f t="shared" si="56"/>
        <v>56461</v>
      </c>
      <c r="Q393" s="51"/>
      <c r="R393" s="51"/>
      <c r="S393" s="51"/>
      <c r="T393" s="119">
        <f>IF($T$2=0,Encargos!M398,$T$2)</f>
        <v>0</v>
      </c>
      <c r="V393" s="1">
        <f t="shared" si="57"/>
        <v>56461</v>
      </c>
      <c r="W393" s="51">
        <v>0</v>
      </c>
      <c r="X393" s="51">
        <v>0</v>
      </c>
      <c r="Y393" s="51">
        <f t="shared" si="60"/>
        <v>0</v>
      </c>
      <c r="Z393" s="119"/>
      <c r="AB393" s="72">
        <f t="shared" si="58"/>
        <v>56461</v>
      </c>
      <c r="AC393" s="21">
        <f t="shared" si="59"/>
        <v>27204607.101715628</v>
      </c>
      <c r="AD393" s="21">
        <f t="shared" si="52"/>
        <v>0</v>
      </c>
      <c r="AE393" s="21">
        <f t="shared" si="52"/>
        <v>0</v>
      </c>
    </row>
    <row r="394" spans="1:31">
      <c r="A394" s="1">
        <f t="shared" si="53"/>
        <v>56492</v>
      </c>
      <c r="B394" s="51">
        <f>'OC A CONTRATAR US$'!B394*'OC A CONTRATAR'!$E394</f>
        <v>0</v>
      </c>
      <c r="C394" s="51">
        <f>'OC A CONTRATAR US$'!C394*'OC A CONTRATAR'!$E394</f>
        <v>0</v>
      </c>
      <c r="D394" s="51">
        <f>'OC A CONTRATAR US$'!D394*'OC A CONTRATAR'!$E394</f>
        <v>0</v>
      </c>
      <c r="E394" s="119">
        <f>IF($E$2=0,Encargos!C399,$E$2)</f>
        <v>6.1923000000000004</v>
      </c>
      <c r="F394" s="1">
        <f t="shared" si="54"/>
        <v>56492</v>
      </c>
      <c r="G394" s="51">
        <f>'OC A CONTRATAR US$'!G394*'OC A CONTRATAR'!$J394</f>
        <v>0</v>
      </c>
      <c r="H394" s="51">
        <f>'OC A CONTRATAR US$'!H394*'OC A CONTRATAR'!$J394</f>
        <v>0</v>
      </c>
      <c r="I394" s="51">
        <f>'OC A CONTRATAR US$'!I394*'OC A CONTRATAR'!$J394</f>
        <v>0</v>
      </c>
      <c r="J394" s="119">
        <f>IF($J$2=0,Encargos!C399,$J$2)</f>
        <v>4.8413000000000004</v>
      </c>
      <c r="K394" s="1">
        <f t="shared" si="55"/>
        <v>56492</v>
      </c>
      <c r="L394" s="51">
        <f>'OC A CONTRATAR US$'!L394*'OC A CONTRATAR'!$O394</f>
        <v>0</v>
      </c>
      <c r="M394" s="51">
        <f>'OC A CONTRATAR US$'!M394*'OC A CONTRATAR'!$O394</f>
        <v>0</v>
      </c>
      <c r="N394" s="51">
        <f>'OC A CONTRATAR US$'!N394*'OC A CONTRATAR'!$O394</f>
        <v>0</v>
      </c>
      <c r="O394" s="119">
        <f>IF($O$2=0,Encargos!C399,$O$2)</f>
        <v>4.8413000000000004</v>
      </c>
      <c r="P394" s="1">
        <f t="shared" si="56"/>
        <v>56492</v>
      </c>
      <c r="Q394" s="51"/>
      <c r="R394" s="51"/>
      <c r="S394" s="51"/>
      <c r="T394" s="119">
        <f>IF($T$2=0,Encargos!M399,$T$2)</f>
        <v>0</v>
      </c>
      <c r="V394" s="1">
        <f t="shared" si="57"/>
        <v>56492</v>
      </c>
      <c r="W394" s="51">
        <v>0</v>
      </c>
      <c r="X394" s="51">
        <v>0</v>
      </c>
      <c r="Y394" s="51">
        <f t="shared" si="60"/>
        <v>0</v>
      </c>
      <c r="Z394" s="119"/>
      <c r="AB394" s="72">
        <f t="shared" si="58"/>
        <v>56492</v>
      </c>
      <c r="AC394" s="21">
        <f t="shared" si="59"/>
        <v>0</v>
      </c>
      <c r="AD394" s="21">
        <f t="shared" si="52"/>
        <v>0</v>
      </c>
      <c r="AE394" s="21">
        <f t="shared" si="52"/>
        <v>0</v>
      </c>
    </row>
    <row r="395" spans="1:31">
      <c r="A395" s="1">
        <f t="shared" si="53"/>
        <v>56522</v>
      </c>
      <c r="B395" s="51">
        <f>'OC A CONTRATAR US$'!B395*'OC A CONTRATAR'!$E395</f>
        <v>0</v>
      </c>
      <c r="C395" s="51">
        <f>'OC A CONTRATAR US$'!C395*'OC A CONTRATAR'!$E395</f>
        <v>0</v>
      </c>
      <c r="D395" s="51">
        <f>'OC A CONTRATAR US$'!D395*'OC A CONTRATAR'!$E395</f>
        <v>0</v>
      </c>
      <c r="E395" s="119">
        <f>IF($E$2=0,Encargos!C400,$E$2)</f>
        <v>6.1923000000000004</v>
      </c>
      <c r="F395" s="1">
        <f t="shared" si="54"/>
        <v>56522</v>
      </c>
      <c r="G395" s="51">
        <f>'OC A CONTRATAR US$'!G395*'OC A CONTRATAR'!$J395</f>
        <v>0</v>
      </c>
      <c r="H395" s="51">
        <f>'OC A CONTRATAR US$'!H395*'OC A CONTRATAR'!$J395</f>
        <v>0</v>
      </c>
      <c r="I395" s="51">
        <f>'OC A CONTRATAR US$'!I395*'OC A CONTRATAR'!$J395</f>
        <v>0</v>
      </c>
      <c r="J395" s="119">
        <f>IF($J$2=0,Encargos!C400,$J$2)</f>
        <v>4.8413000000000004</v>
      </c>
      <c r="K395" s="1">
        <f t="shared" si="55"/>
        <v>56522</v>
      </c>
      <c r="L395" s="51">
        <f>'OC A CONTRATAR US$'!L395*'OC A CONTRATAR'!$O395</f>
        <v>0</v>
      </c>
      <c r="M395" s="51">
        <f>'OC A CONTRATAR US$'!M395*'OC A CONTRATAR'!$O395</f>
        <v>0</v>
      </c>
      <c r="N395" s="51">
        <f>'OC A CONTRATAR US$'!N395*'OC A CONTRATAR'!$O395</f>
        <v>0</v>
      </c>
      <c r="O395" s="119">
        <f>IF($O$2=0,Encargos!C400,$O$2)</f>
        <v>4.8413000000000004</v>
      </c>
      <c r="P395" s="1">
        <f t="shared" si="56"/>
        <v>56522</v>
      </c>
      <c r="Q395" s="51"/>
      <c r="R395" s="51"/>
      <c r="S395" s="51"/>
      <c r="T395" s="119">
        <f>IF($T$2=0,Encargos!M400,$T$2)</f>
        <v>0</v>
      </c>
      <c r="V395" s="1">
        <f t="shared" si="57"/>
        <v>56522</v>
      </c>
      <c r="W395" s="51">
        <v>0</v>
      </c>
      <c r="X395" s="51">
        <v>0</v>
      </c>
      <c r="Y395" s="51">
        <f t="shared" si="60"/>
        <v>0</v>
      </c>
      <c r="Z395" s="119"/>
      <c r="AB395" s="72">
        <f t="shared" si="58"/>
        <v>56522</v>
      </c>
      <c r="AC395" s="21">
        <f t="shared" si="59"/>
        <v>0</v>
      </c>
      <c r="AD395" s="21">
        <f t="shared" si="52"/>
        <v>0</v>
      </c>
      <c r="AE395" s="21">
        <f t="shared" si="52"/>
        <v>0</v>
      </c>
    </row>
    <row r="396" spans="1:31">
      <c r="A396" s="1">
        <f t="shared" si="53"/>
        <v>56553</v>
      </c>
      <c r="B396" s="51">
        <f>'OC A CONTRATAR US$'!B396*'OC A CONTRATAR'!$E396</f>
        <v>0</v>
      </c>
      <c r="C396" s="51">
        <f>'OC A CONTRATAR US$'!C396*'OC A CONTRATAR'!$E396</f>
        <v>0</v>
      </c>
      <c r="D396" s="51">
        <f>'OC A CONTRATAR US$'!D396*'OC A CONTRATAR'!$E396</f>
        <v>0</v>
      </c>
      <c r="E396" s="119">
        <f>IF($E$2=0,Encargos!C401,$E$2)</f>
        <v>6.1923000000000004</v>
      </c>
      <c r="F396" s="1">
        <f t="shared" si="54"/>
        <v>56553</v>
      </c>
      <c r="G396" s="51">
        <f>'OC A CONTRATAR US$'!G396*'OC A CONTRATAR'!$J396</f>
        <v>0</v>
      </c>
      <c r="H396" s="51">
        <f>'OC A CONTRATAR US$'!H396*'OC A CONTRATAR'!$J396</f>
        <v>0</v>
      </c>
      <c r="I396" s="51">
        <f>'OC A CONTRATAR US$'!I396*'OC A CONTRATAR'!$J396</f>
        <v>0</v>
      </c>
      <c r="J396" s="119">
        <f>IF($J$2=0,Encargos!C401,$J$2)</f>
        <v>4.8413000000000004</v>
      </c>
      <c r="K396" s="1">
        <f t="shared" si="55"/>
        <v>56553</v>
      </c>
      <c r="L396" s="51">
        <f>'OC A CONTRATAR US$'!L396*'OC A CONTRATAR'!$O396</f>
        <v>0</v>
      </c>
      <c r="M396" s="51">
        <f>'OC A CONTRATAR US$'!M396*'OC A CONTRATAR'!$O396</f>
        <v>0</v>
      </c>
      <c r="N396" s="51">
        <f>'OC A CONTRATAR US$'!N396*'OC A CONTRATAR'!$O396</f>
        <v>0</v>
      </c>
      <c r="O396" s="119">
        <f>IF($O$2=0,Encargos!C401,$O$2)</f>
        <v>4.8413000000000004</v>
      </c>
      <c r="P396" s="1">
        <f t="shared" si="56"/>
        <v>56553</v>
      </c>
      <c r="Q396" s="51"/>
      <c r="R396" s="51"/>
      <c r="S396" s="51"/>
      <c r="T396" s="119">
        <f>IF($T$2=0,Encargos!M401,$T$2)</f>
        <v>0</v>
      </c>
      <c r="V396" s="1">
        <f t="shared" si="57"/>
        <v>56553</v>
      </c>
      <c r="W396" s="51">
        <v>0</v>
      </c>
      <c r="X396" s="51">
        <v>0</v>
      </c>
      <c r="Y396" s="51">
        <f t="shared" si="60"/>
        <v>0</v>
      </c>
      <c r="Z396" s="119"/>
      <c r="AB396" s="72">
        <f t="shared" si="58"/>
        <v>56553</v>
      </c>
      <c r="AC396" s="21">
        <f t="shared" si="59"/>
        <v>0</v>
      </c>
      <c r="AD396" s="21">
        <f t="shared" si="52"/>
        <v>0</v>
      </c>
      <c r="AE396" s="21">
        <f t="shared" si="52"/>
        <v>0</v>
      </c>
    </row>
    <row r="397" spans="1:31">
      <c r="A397" s="1">
        <f t="shared" si="53"/>
        <v>56583</v>
      </c>
      <c r="B397" s="51">
        <f>'OC A CONTRATAR US$'!B397*'OC A CONTRATAR'!$E397</f>
        <v>0</v>
      </c>
      <c r="C397" s="51">
        <f>'OC A CONTRATAR US$'!C397*'OC A CONTRATAR'!$E397</f>
        <v>0</v>
      </c>
      <c r="D397" s="51">
        <f>'OC A CONTRATAR US$'!D397*'OC A CONTRATAR'!$E397</f>
        <v>0</v>
      </c>
      <c r="E397" s="119">
        <f>IF($E$2=0,Encargos!C402,$E$2)</f>
        <v>6.1923000000000004</v>
      </c>
      <c r="F397" s="1">
        <f t="shared" si="54"/>
        <v>56583</v>
      </c>
      <c r="G397" s="51">
        <f>'OC A CONTRATAR US$'!G397*'OC A CONTRATAR'!$J397</f>
        <v>0</v>
      </c>
      <c r="H397" s="51">
        <f>'OC A CONTRATAR US$'!H397*'OC A CONTRATAR'!$J397</f>
        <v>0</v>
      </c>
      <c r="I397" s="51">
        <f>'OC A CONTRATAR US$'!I397*'OC A CONTRATAR'!$J397</f>
        <v>0</v>
      </c>
      <c r="J397" s="119">
        <f>IF($J$2=0,Encargos!C402,$J$2)</f>
        <v>4.8413000000000004</v>
      </c>
      <c r="K397" s="1">
        <f t="shared" si="55"/>
        <v>56583</v>
      </c>
      <c r="L397" s="51">
        <f>'OC A CONTRATAR US$'!L397*'OC A CONTRATAR'!$O397</f>
        <v>0</v>
      </c>
      <c r="M397" s="51">
        <f>'OC A CONTRATAR US$'!M397*'OC A CONTRATAR'!$O397</f>
        <v>0</v>
      </c>
      <c r="N397" s="51">
        <f>'OC A CONTRATAR US$'!N397*'OC A CONTRATAR'!$O397</f>
        <v>0</v>
      </c>
      <c r="O397" s="119">
        <f>IF($O$2=0,Encargos!C402,$O$2)</f>
        <v>4.8413000000000004</v>
      </c>
      <c r="P397" s="1">
        <f t="shared" si="56"/>
        <v>56583</v>
      </c>
      <c r="Q397" s="51"/>
      <c r="R397" s="51"/>
      <c r="S397" s="51"/>
      <c r="T397" s="119">
        <f>IF($T$2=0,Encargos!M402,$T$2)</f>
        <v>0</v>
      </c>
      <c r="V397" s="1">
        <f t="shared" si="57"/>
        <v>56583</v>
      </c>
      <c r="W397" s="51">
        <v>0</v>
      </c>
      <c r="X397" s="51">
        <v>0</v>
      </c>
      <c r="Y397" s="51">
        <f t="shared" si="60"/>
        <v>0</v>
      </c>
      <c r="Z397" s="119"/>
      <c r="AB397" s="72">
        <f t="shared" si="58"/>
        <v>56583</v>
      </c>
      <c r="AC397" s="21">
        <f t="shared" si="59"/>
        <v>0</v>
      </c>
      <c r="AD397" s="21">
        <f t="shared" si="52"/>
        <v>0</v>
      </c>
      <c r="AE397" s="21">
        <f t="shared" si="52"/>
        <v>0</v>
      </c>
    </row>
    <row r="398" spans="1:31">
      <c r="A398" s="1">
        <f t="shared" si="53"/>
        <v>56614</v>
      </c>
      <c r="B398" s="51">
        <f>'OC A CONTRATAR US$'!B398*'OC A CONTRATAR'!$E398</f>
        <v>0</v>
      </c>
      <c r="C398" s="51">
        <f>'OC A CONTRATAR US$'!C398*'OC A CONTRATAR'!$E398</f>
        <v>0</v>
      </c>
      <c r="D398" s="51">
        <f>'OC A CONTRATAR US$'!D398*'OC A CONTRATAR'!$E398</f>
        <v>0</v>
      </c>
      <c r="E398" s="119">
        <f>IF($E$2=0,Encargos!C403,$E$2)</f>
        <v>6.1923000000000004</v>
      </c>
      <c r="F398" s="1">
        <f t="shared" si="54"/>
        <v>56614</v>
      </c>
      <c r="G398" s="51">
        <f>'OC A CONTRATAR US$'!G398*'OC A CONTRATAR'!$J398</f>
        <v>0</v>
      </c>
      <c r="H398" s="51">
        <f>'OC A CONTRATAR US$'!H398*'OC A CONTRATAR'!$J398</f>
        <v>0</v>
      </c>
      <c r="I398" s="51">
        <f>'OC A CONTRATAR US$'!I398*'OC A CONTRATAR'!$J398</f>
        <v>0</v>
      </c>
      <c r="J398" s="119">
        <f>IF($J$2=0,Encargos!C403,$J$2)</f>
        <v>4.8413000000000004</v>
      </c>
      <c r="K398" s="1">
        <f t="shared" si="55"/>
        <v>56614</v>
      </c>
      <c r="L398" s="51">
        <f>'OC A CONTRATAR US$'!L398*'OC A CONTRATAR'!$O398</f>
        <v>27204607.101715628</v>
      </c>
      <c r="M398" s="51">
        <f>'OC A CONTRATAR US$'!M398*'OC A CONTRATAR'!$O398</f>
        <v>6967054.5377375353</v>
      </c>
      <c r="N398" s="51">
        <f>'OC A CONTRATAR US$'!N398*'OC A CONTRATAR'!$O398</f>
        <v>34171661.639453165</v>
      </c>
      <c r="O398" s="119">
        <f>IF($O$2=0,Encargos!C403,$O$2)</f>
        <v>4.8413000000000004</v>
      </c>
      <c r="P398" s="1">
        <f t="shared" si="56"/>
        <v>56614</v>
      </c>
      <c r="Q398" s="51"/>
      <c r="R398" s="51"/>
      <c r="S398" s="51"/>
      <c r="T398" s="119">
        <f>IF($T$2=0,Encargos!M403,$T$2)</f>
        <v>0</v>
      </c>
      <c r="V398" s="1">
        <f t="shared" si="57"/>
        <v>56614</v>
      </c>
      <c r="W398" s="51">
        <v>0</v>
      </c>
      <c r="X398" s="51">
        <v>0</v>
      </c>
      <c r="Y398" s="51">
        <f t="shared" si="60"/>
        <v>0</v>
      </c>
      <c r="Z398" s="119"/>
      <c r="AB398" s="72">
        <f t="shared" si="58"/>
        <v>56614</v>
      </c>
      <c r="AC398" s="21">
        <f t="shared" si="59"/>
        <v>0</v>
      </c>
      <c r="AD398" s="21">
        <f t="shared" si="52"/>
        <v>6967054.5377375353</v>
      </c>
      <c r="AE398" s="21">
        <f t="shared" si="52"/>
        <v>34171661.639453165</v>
      </c>
    </row>
    <row r="399" spans="1:31">
      <c r="A399" s="1">
        <f t="shared" si="53"/>
        <v>56645</v>
      </c>
      <c r="B399" s="6"/>
      <c r="C399" s="6"/>
      <c r="D399" s="6"/>
      <c r="E399" s="119">
        <f>IF($E$2=0,Encargos!C404,$E$2)</f>
        <v>6.1923000000000004</v>
      </c>
      <c r="F399" s="1">
        <f t="shared" si="54"/>
        <v>56645</v>
      </c>
      <c r="G399" s="6"/>
      <c r="H399" s="6"/>
      <c r="I399" s="6"/>
      <c r="J399" s="119">
        <f>IF($J$2=0,Encargos!C404,$J$2)</f>
        <v>4.8413000000000004</v>
      </c>
      <c r="K399" s="1">
        <f t="shared" si="55"/>
        <v>56645</v>
      </c>
      <c r="L399" s="51">
        <f>'OC A CONTRATAR US$'!L399*'OC A CONTRATAR'!$O399</f>
        <v>0</v>
      </c>
      <c r="M399" s="51">
        <f>'OC A CONTRATAR US$'!M399*'OC A CONTRATAR'!$O399</f>
        <v>0</v>
      </c>
      <c r="N399" s="51">
        <f>'OC A CONTRATAR US$'!N399*'OC A CONTRATAR'!$O399</f>
        <v>0</v>
      </c>
      <c r="O399" s="119">
        <f>IF($O$2=0,Encargos!C404,$O$2)</f>
        <v>4.8413000000000004</v>
      </c>
      <c r="P399" s="1">
        <f t="shared" si="56"/>
        <v>56645</v>
      </c>
      <c r="Q399" s="6"/>
      <c r="R399" s="6"/>
      <c r="S399" s="6"/>
      <c r="T399" s="119">
        <f>IF($T$2=0,Encargos!M404,$T$2)</f>
        <v>0</v>
      </c>
      <c r="V399" s="1">
        <f t="shared" si="57"/>
        <v>56645</v>
      </c>
      <c r="W399" s="51">
        <v>0</v>
      </c>
      <c r="X399" s="51">
        <v>0</v>
      </c>
      <c r="Y399" s="51">
        <f t="shared" si="60"/>
        <v>0</v>
      </c>
      <c r="Z399" s="119"/>
      <c r="AB399" s="72">
        <f t="shared" si="58"/>
        <v>56645</v>
      </c>
      <c r="AC399" s="21">
        <f t="shared" si="59"/>
        <v>27204607.101715628</v>
      </c>
      <c r="AD399" s="21">
        <f t="shared" si="52"/>
        <v>0</v>
      </c>
      <c r="AE399" s="21">
        <f t="shared" si="52"/>
        <v>0</v>
      </c>
    </row>
    <row r="400" spans="1:31">
      <c r="A400" s="1">
        <f t="shared" si="53"/>
        <v>56673</v>
      </c>
      <c r="B400" s="6"/>
      <c r="C400" s="6"/>
      <c r="D400" s="6"/>
      <c r="E400" s="119">
        <f>IF($E$2=0,Encargos!C405,$E$2)</f>
        <v>6.1923000000000004</v>
      </c>
      <c r="F400" s="1">
        <f t="shared" si="54"/>
        <v>56673</v>
      </c>
      <c r="G400" s="6"/>
      <c r="H400" s="6"/>
      <c r="I400" s="6"/>
      <c r="J400" s="119">
        <f>IF($J$2=0,Encargos!C405,$J$2)</f>
        <v>4.8413000000000004</v>
      </c>
      <c r="K400" s="1">
        <f t="shared" si="55"/>
        <v>56673</v>
      </c>
      <c r="L400" s="51">
        <f>'OC A CONTRATAR US$'!L400*'OC A CONTRATAR'!$O400</f>
        <v>0</v>
      </c>
      <c r="M400" s="51">
        <f>'OC A CONTRATAR US$'!M400*'OC A CONTRATAR'!$O400</f>
        <v>0</v>
      </c>
      <c r="N400" s="51">
        <f>'OC A CONTRATAR US$'!N400*'OC A CONTRATAR'!$O400</f>
        <v>0</v>
      </c>
      <c r="O400" s="119">
        <f>IF($O$2=0,Encargos!C405,$O$2)</f>
        <v>4.8413000000000004</v>
      </c>
      <c r="P400" s="1">
        <f t="shared" si="56"/>
        <v>56673</v>
      </c>
      <c r="Q400" s="6"/>
      <c r="R400" s="6"/>
      <c r="S400" s="6"/>
      <c r="T400" s="119">
        <f>IF($T$2=0,Encargos!M405,$T$2)</f>
        <v>0</v>
      </c>
      <c r="V400" s="1">
        <f t="shared" si="57"/>
        <v>56673</v>
      </c>
      <c r="W400" s="51">
        <v>0</v>
      </c>
      <c r="X400" s="51">
        <v>0</v>
      </c>
      <c r="Y400" s="51">
        <f t="shared" si="60"/>
        <v>0</v>
      </c>
      <c r="Z400" s="119"/>
      <c r="AB400" s="72">
        <f t="shared" si="58"/>
        <v>56673</v>
      </c>
      <c r="AC400" s="21">
        <f t="shared" si="59"/>
        <v>0</v>
      </c>
      <c r="AD400" s="21">
        <f t="shared" si="52"/>
        <v>0</v>
      </c>
      <c r="AE400" s="21">
        <f t="shared" si="52"/>
        <v>0</v>
      </c>
    </row>
    <row r="401" spans="1:31">
      <c r="A401" s="1">
        <f t="shared" si="53"/>
        <v>56704</v>
      </c>
      <c r="B401" s="6"/>
      <c r="C401" s="6"/>
      <c r="D401" s="6"/>
      <c r="E401" s="119">
        <f>IF($E$2=0,Encargos!C406,$E$2)</f>
        <v>6.1923000000000004</v>
      </c>
      <c r="F401" s="1">
        <f t="shared" si="54"/>
        <v>56704</v>
      </c>
      <c r="G401" s="6"/>
      <c r="H401" s="6"/>
      <c r="I401" s="6"/>
      <c r="J401" s="119">
        <f>IF($J$2=0,Encargos!C406,$J$2)</f>
        <v>4.8413000000000004</v>
      </c>
      <c r="K401" s="1">
        <f t="shared" si="55"/>
        <v>56704</v>
      </c>
      <c r="L401" s="51">
        <f>'OC A CONTRATAR US$'!L401*'OC A CONTRATAR'!$O401</f>
        <v>0</v>
      </c>
      <c r="M401" s="51">
        <f>'OC A CONTRATAR US$'!M401*'OC A CONTRATAR'!$O401</f>
        <v>0</v>
      </c>
      <c r="N401" s="51">
        <f>'OC A CONTRATAR US$'!N401*'OC A CONTRATAR'!$O401</f>
        <v>0</v>
      </c>
      <c r="O401" s="119">
        <f>IF($O$2=0,Encargos!C406,$O$2)</f>
        <v>4.8413000000000004</v>
      </c>
      <c r="P401" s="1">
        <f t="shared" si="56"/>
        <v>56704</v>
      </c>
      <c r="Q401" s="6"/>
      <c r="R401" s="6"/>
      <c r="S401" s="6"/>
      <c r="T401" s="119">
        <f>IF($T$2=0,Encargos!M406,$T$2)</f>
        <v>0</v>
      </c>
      <c r="V401" s="1">
        <f t="shared" si="57"/>
        <v>56704</v>
      </c>
      <c r="W401" s="51">
        <v>0</v>
      </c>
      <c r="X401" s="51">
        <v>0</v>
      </c>
      <c r="Y401" s="51">
        <f t="shared" si="60"/>
        <v>0</v>
      </c>
      <c r="Z401" s="119"/>
      <c r="AB401" s="72">
        <f t="shared" si="58"/>
        <v>56704</v>
      </c>
      <c r="AC401" s="21">
        <f t="shared" si="59"/>
        <v>0</v>
      </c>
      <c r="AD401" s="21">
        <f t="shared" si="52"/>
        <v>0</v>
      </c>
      <c r="AE401" s="21">
        <f t="shared" si="52"/>
        <v>0</v>
      </c>
    </row>
    <row r="402" spans="1:31">
      <c r="A402" s="1">
        <f t="shared" si="53"/>
        <v>56734</v>
      </c>
      <c r="B402" s="6"/>
      <c r="C402" s="6"/>
      <c r="D402" s="6"/>
      <c r="E402" s="119">
        <f>IF($E$2=0,Encargos!C407,$E$2)</f>
        <v>6.1923000000000004</v>
      </c>
      <c r="F402" s="1">
        <f t="shared" si="54"/>
        <v>56734</v>
      </c>
      <c r="G402" s="6"/>
      <c r="H402" s="6"/>
      <c r="I402" s="6"/>
      <c r="J402" s="119">
        <f>IF($J$2=0,Encargos!C407,$J$2)</f>
        <v>4.8413000000000004</v>
      </c>
      <c r="K402" s="1">
        <f t="shared" si="55"/>
        <v>56734</v>
      </c>
      <c r="L402" s="51">
        <f>'OC A CONTRATAR US$'!L402*'OC A CONTRATAR'!$O402</f>
        <v>0</v>
      </c>
      <c r="M402" s="51">
        <f>'OC A CONTRATAR US$'!M402*'OC A CONTRATAR'!$O402</f>
        <v>0</v>
      </c>
      <c r="N402" s="51">
        <f>'OC A CONTRATAR US$'!N402*'OC A CONTRATAR'!$O402</f>
        <v>0</v>
      </c>
      <c r="O402" s="119">
        <f>IF($O$2=0,Encargos!C407,$O$2)</f>
        <v>4.8413000000000004</v>
      </c>
      <c r="P402" s="1">
        <f t="shared" si="56"/>
        <v>56734</v>
      </c>
      <c r="Q402" s="6"/>
      <c r="R402" s="6"/>
      <c r="S402" s="6"/>
      <c r="T402" s="119">
        <f>IF($T$2=0,Encargos!M407,$T$2)</f>
        <v>0</v>
      </c>
      <c r="V402" s="1">
        <f t="shared" si="57"/>
        <v>56734</v>
      </c>
      <c r="W402" s="51">
        <v>0</v>
      </c>
      <c r="X402" s="51">
        <v>0</v>
      </c>
      <c r="Y402" s="51">
        <f t="shared" si="60"/>
        <v>0</v>
      </c>
      <c r="Z402" s="119"/>
      <c r="AB402" s="72">
        <f t="shared" si="58"/>
        <v>56734</v>
      </c>
      <c r="AC402" s="21">
        <f t="shared" si="59"/>
        <v>0</v>
      </c>
      <c r="AD402" s="21">
        <f t="shared" si="52"/>
        <v>0</v>
      </c>
      <c r="AE402" s="21">
        <f t="shared" si="52"/>
        <v>0</v>
      </c>
    </row>
    <row r="403" spans="1:31">
      <c r="A403" s="1">
        <f t="shared" si="53"/>
        <v>56765</v>
      </c>
      <c r="B403" s="6"/>
      <c r="C403" s="6"/>
      <c r="D403" s="6"/>
      <c r="E403" s="119">
        <f>IF($E$2=0,Encargos!C408,$E$2)</f>
        <v>6.1923000000000004</v>
      </c>
      <c r="F403" s="1">
        <f t="shared" si="54"/>
        <v>56765</v>
      </c>
      <c r="G403" s="6"/>
      <c r="H403" s="6"/>
      <c r="I403" s="6"/>
      <c r="J403" s="119">
        <f>IF($J$2=0,Encargos!C408,$J$2)</f>
        <v>4.8413000000000004</v>
      </c>
      <c r="K403" s="1">
        <f t="shared" si="55"/>
        <v>56765</v>
      </c>
      <c r="L403" s="51">
        <f>'OC A CONTRATAR US$'!L403*'OC A CONTRATAR'!$O403</f>
        <v>0</v>
      </c>
      <c r="M403" s="51">
        <f>'OC A CONTRATAR US$'!M403*'OC A CONTRATAR'!$O403</f>
        <v>0</v>
      </c>
      <c r="N403" s="51">
        <f>'OC A CONTRATAR US$'!N403*'OC A CONTRATAR'!$O403</f>
        <v>0</v>
      </c>
      <c r="O403" s="119">
        <f>IF($O$2=0,Encargos!C408,$O$2)</f>
        <v>4.8413000000000004</v>
      </c>
      <c r="P403" s="1">
        <f t="shared" si="56"/>
        <v>56765</v>
      </c>
      <c r="Q403" s="6"/>
      <c r="R403" s="6"/>
      <c r="S403" s="6"/>
      <c r="T403" s="119">
        <f>IF($T$2=0,Encargos!M408,$T$2)</f>
        <v>0</v>
      </c>
      <c r="V403" s="1">
        <f t="shared" si="57"/>
        <v>56765</v>
      </c>
      <c r="W403" s="51">
        <v>0</v>
      </c>
      <c r="X403" s="51">
        <v>0</v>
      </c>
      <c r="Y403" s="51">
        <f t="shared" si="60"/>
        <v>0</v>
      </c>
      <c r="Z403" s="119"/>
      <c r="AB403" s="72">
        <f t="shared" si="58"/>
        <v>56765</v>
      </c>
      <c r="AC403" s="21">
        <f t="shared" si="59"/>
        <v>0</v>
      </c>
      <c r="AD403" s="21">
        <f t="shared" si="52"/>
        <v>0</v>
      </c>
      <c r="AE403" s="21">
        <f t="shared" si="52"/>
        <v>0</v>
      </c>
    </row>
    <row r="404" spans="1:31">
      <c r="A404" s="1">
        <f t="shared" si="53"/>
        <v>56795</v>
      </c>
      <c r="B404" s="6"/>
      <c r="C404" s="6"/>
      <c r="D404" s="6"/>
      <c r="E404" s="119">
        <f>IF($E$2=0,Encargos!C409,$E$2)</f>
        <v>6.1923000000000004</v>
      </c>
      <c r="F404" s="1">
        <f t="shared" si="54"/>
        <v>56795</v>
      </c>
      <c r="G404" s="6"/>
      <c r="H404" s="6"/>
      <c r="I404" s="6"/>
      <c r="J404" s="119">
        <f>IF($J$2=0,Encargos!C409,$J$2)</f>
        <v>4.8413000000000004</v>
      </c>
      <c r="K404" s="1">
        <f t="shared" si="55"/>
        <v>56795</v>
      </c>
      <c r="L404" s="51">
        <f>'OC A CONTRATAR US$'!L404*'OC A CONTRATAR'!$O404</f>
        <v>27204607.101715628</v>
      </c>
      <c r="M404" s="51">
        <f>'OC A CONTRATAR US$'!M404*'OC A CONTRATAR'!$O404</f>
        <v>6236084.8813191904</v>
      </c>
      <c r="N404" s="51">
        <f>'OC A CONTRATAR US$'!N404*'OC A CONTRATAR'!$O404</f>
        <v>33440691.983034819</v>
      </c>
      <c r="O404" s="119">
        <f>IF($O$2=0,Encargos!C409,$O$2)</f>
        <v>4.8413000000000004</v>
      </c>
      <c r="P404" s="1">
        <f t="shared" si="56"/>
        <v>56795</v>
      </c>
      <c r="Q404" s="6"/>
      <c r="R404" s="6"/>
      <c r="S404" s="6"/>
      <c r="T404" s="119">
        <f>IF($T$2=0,Encargos!M409,$T$2)</f>
        <v>0</v>
      </c>
      <c r="V404" s="1">
        <f t="shared" si="57"/>
        <v>56795</v>
      </c>
      <c r="W404" s="51">
        <v>0</v>
      </c>
      <c r="X404" s="51">
        <v>0</v>
      </c>
      <c r="Y404" s="51">
        <f t="shared" si="60"/>
        <v>0</v>
      </c>
      <c r="Z404" s="119"/>
      <c r="AB404" s="72">
        <f t="shared" si="58"/>
        <v>56795</v>
      </c>
      <c r="AC404" s="21">
        <f t="shared" si="59"/>
        <v>0</v>
      </c>
      <c r="AD404" s="21">
        <f t="shared" si="52"/>
        <v>6236084.8813191904</v>
      </c>
      <c r="AE404" s="21">
        <f t="shared" si="52"/>
        <v>33440691.983034819</v>
      </c>
    </row>
    <row r="405" spans="1:31">
      <c r="A405" s="1">
        <f t="shared" si="53"/>
        <v>56826</v>
      </c>
      <c r="B405" s="6"/>
      <c r="C405" s="6"/>
      <c r="D405" s="6"/>
      <c r="E405" s="119">
        <f>IF($E$2=0,Encargos!C410,$E$2)</f>
        <v>6.1923000000000004</v>
      </c>
      <c r="F405" s="1">
        <f t="shared" si="54"/>
        <v>56826</v>
      </c>
      <c r="G405" s="6"/>
      <c r="H405" s="6"/>
      <c r="I405" s="6"/>
      <c r="J405" s="119">
        <f>IF($J$2=0,Encargos!C410,$J$2)</f>
        <v>4.8413000000000004</v>
      </c>
      <c r="K405" s="1">
        <f t="shared" si="55"/>
        <v>56826</v>
      </c>
      <c r="L405" s="51">
        <f>'OC A CONTRATAR US$'!L405*'OC A CONTRATAR'!$O405</f>
        <v>0</v>
      </c>
      <c r="M405" s="51">
        <f>'OC A CONTRATAR US$'!M405*'OC A CONTRATAR'!$O405</f>
        <v>0</v>
      </c>
      <c r="N405" s="51">
        <f>'OC A CONTRATAR US$'!N405*'OC A CONTRATAR'!$O405</f>
        <v>0</v>
      </c>
      <c r="O405" s="119">
        <f>IF($O$2=0,Encargos!C410,$O$2)</f>
        <v>4.8413000000000004</v>
      </c>
      <c r="P405" s="1">
        <f t="shared" si="56"/>
        <v>56826</v>
      </c>
      <c r="Q405" s="6"/>
      <c r="R405" s="6"/>
      <c r="S405" s="6"/>
      <c r="T405" s="119">
        <f>IF($T$2=0,Encargos!M410,$T$2)</f>
        <v>0</v>
      </c>
      <c r="V405" s="1">
        <f t="shared" si="57"/>
        <v>56826</v>
      </c>
      <c r="W405" s="51">
        <v>0</v>
      </c>
      <c r="X405" s="51">
        <v>0</v>
      </c>
      <c r="Y405" s="51">
        <f t="shared" si="60"/>
        <v>0</v>
      </c>
      <c r="Z405" s="119"/>
      <c r="AB405" s="72">
        <f t="shared" si="58"/>
        <v>56826</v>
      </c>
      <c r="AC405" s="21">
        <f t="shared" si="59"/>
        <v>27204607.101715628</v>
      </c>
      <c r="AD405" s="21">
        <f t="shared" si="52"/>
        <v>0</v>
      </c>
      <c r="AE405" s="21">
        <f t="shared" si="52"/>
        <v>0</v>
      </c>
    </row>
    <row r="406" spans="1:31">
      <c r="A406" s="1">
        <f t="shared" si="53"/>
        <v>56857</v>
      </c>
      <c r="B406" s="6"/>
      <c r="C406" s="6"/>
      <c r="D406" s="6"/>
      <c r="E406" s="119">
        <f>IF($E$2=0,Encargos!C411,$E$2)</f>
        <v>6.1923000000000004</v>
      </c>
      <c r="F406" s="1">
        <f t="shared" si="54"/>
        <v>56857</v>
      </c>
      <c r="G406" s="6"/>
      <c r="H406" s="6"/>
      <c r="I406" s="6"/>
      <c r="J406" s="119">
        <f>IF($J$2=0,Encargos!C411,$J$2)</f>
        <v>4.8413000000000004</v>
      </c>
      <c r="K406" s="1">
        <f t="shared" si="55"/>
        <v>56857</v>
      </c>
      <c r="L406" s="51">
        <f>'OC A CONTRATAR US$'!L406*'OC A CONTRATAR'!$O406</f>
        <v>0</v>
      </c>
      <c r="M406" s="51">
        <f>'OC A CONTRATAR US$'!M406*'OC A CONTRATAR'!$O406</f>
        <v>0</v>
      </c>
      <c r="N406" s="51">
        <f>'OC A CONTRATAR US$'!N406*'OC A CONTRATAR'!$O406</f>
        <v>0</v>
      </c>
      <c r="O406" s="119">
        <f>IF($O$2=0,Encargos!C411,$O$2)</f>
        <v>4.8413000000000004</v>
      </c>
      <c r="P406" s="1">
        <f t="shared" si="56"/>
        <v>56857</v>
      </c>
      <c r="Q406" s="6"/>
      <c r="R406" s="6"/>
      <c r="S406" s="6"/>
      <c r="T406" s="119">
        <f>IF($T$2=0,Encargos!M411,$T$2)</f>
        <v>0</v>
      </c>
      <c r="V406" s="1">
        <f t="shared" si="57"/>
        <v>56857</v>
      </c>
      <c r="W406" s="51">
        <v>0</v>
      </c>
      <c r="X406" s="51">
        <v>0</v>
      </c>
      <c r="Y406" s="51">
        <f t="shared" si="60"/>
        <v>0</v>
      </c>
      <c r="Z406" s="119"/>
      <c r="AB406" s="72">
        <f t="shared" si="58"/>
        <v>56857</v>
      </c>
      <c r="AC406" s="21">
        <f t="shared" si="59"/>
        <v>0</v>
      </c>
      <c r="AD406" s="21">
        <f t="shared" si="52"/>
        <v>0</v>
      </c>
      <c r="AE406" s="21">
        <f t="shared" si="52"/>
        <v>0</v>
      </c>
    </row>
    <row r="407" spans="1:31">
      <c r="A407" s="1">
        <f t="shared" si="53"/>
        <v>56887</v>
      </c>
      <c r="B407" s="6"/>
      <c r="C407" s="6"/>
      <c r="D407" s="6"/>
      <c r="E407" s="119">
        <f>IF($E$2=0,Encargos!C412,$E$2)</f>
        <v>6.1923000000000004</v>
      </c>
      <c r="F407" s="1">
        <f t="shared" si="54"/>
        <v>56887</v>
      </c>
      <c r="G407" s="6"/>
      <c r="H407" s="6"/>
      <c r="I407" s="6"/>
      <c r="J407" s="119">
        <f>IF($J$2=0,Encargos!C412,$J$2)</f>
        <v>4.8413000000000004</v>
      </c>
      <c r="K407" s="1">
        <f t="shared" si="55"/>
        <v>56887</v>
      </c>
      <c r="L407" s="51">
        <f>'OC A CONTRATAR US$'!L407*'OC A CONTRATAR'!$O407</f>
        <v>0</v>
      </c>
      <c r="M407" s="51">
        <f>'OC A CONTRATAR US$'!M407*'OC A CONTRATAR'!$O407</f>
        <v>0</v>
      </c>
      <c r="N407" s="51">
        <f>'OC A CONTRATAR US$'!N407*'OC A CONTRATAR'!$O407</f>
        <v>0</v>
      </c>
      <c r="O407" s="119">
        <f>IF($O$2=0,Encargos!C412,$O$2)</f>
        <v>4.8413000000000004</v>
      </c>
      <c r="P407" s="1">
        <f t="shared" si="56"/>
        <v>56887</v>
      </c>
      <c r="Q407" s="6"/>
      <c r="R407" s="6"/>
      <c r="S407" s="6"/>
      <c r="T407" s="119">
        <f>IF($T$2=0,Encargos!M412,$T$2)</f>
        <v>0</v>
      </c>
      <c r="V407" s="1">
        <f t="shared" si="57"/>
        <v>56887</v>
      </c>
      <c r="W407" s="51">
        <v>0</v>
      </c>
      <c r="X407" s="51">
        <v>0</v>
      </c>
      <c r="Y407" s="51">
        <f t="shared" si="60"/>
        <v>0</v>
      </c>
      <c r="Z407" s="119"/>
      <c r="AB407" s="72">
        <f t="shared" si="58"/>
        <v>56887</v>
      </c>
      <c r="AC407" s="21">
        <f t="shared" si="59"/>
        <v>0</v>
      </c>
      <c r="AD407" s="21">
        <f t="shared" si="52"/>
        <v>0</v>
      </c>
      <c r="AE407" s="21">
        <f t="shared" si="52"/>
        <v>0</v>
      </c>
    </row>
    <row r="408" spans="1:31">
      <c r="A408" s="1">
        <f t="shared" si="53"/>
        <v>56918</v>
      </c>
      <c r="B408" s="6"/>
      <c r="C408" s="6"/>
      <c r="D408" s="6"/>
      <c r="E408" s="119">
        <f>IF($E$2=0,Encargos!C413,$E$2)</f>
        <v>6.1923000000000004</v>
      </c>
      <c r="F408" s="1">
        <f t="shared" si="54"/>
        <v>56918</v>
      </c>
      <c r="G408" s="6"/>
      <c r="H408" s="6"/>
      <c r="I408" s="6"/>
      <c r="J408" s="119">
        <f>IF($J$2=0,Encargos!C413,$J$2)</f>
        <v>4.8413000000000004</v>
      </c>
      <c r="K408" s="1">
        <f t="shared" si="55"/>
        <v>56918</v>
      </c>
      <c r="L408" s="51">
        <f>'OC A CONTRATAR US$'!L408*'OC A CONTRATAR'!$O408</f>
        <v>0</v>
      </c>
      <c r="M408" s="51">
        <f>'OC A CONTRATAR US$'!M408*'OC A CONTRATAR'!$O408</f>
        <v>0</v>
      </c>
      <c r="N408" s="51">
        <f>'OC A CONTRATAR US$'!N408*'OC A CONTRATAR'!$O408</f>
        <v>0</v>
      </c>
      <c r="O408" s="119">
        <f>IF($O$2=0,Encargos!C413,$O$2)</f>
        <v>4.8413000000000004</v>
      </c>
      <c r="P408" s="1">
        <f t="shared" si="56"/>
        <v>56918</v>
      </c>
      <c r="Q408" s="6"/>
      <c r="R408" s="6"/>
      <c r="S408" s="6"/>
      <c r="T408" s="119">
        <f>IF($T$2=0,Encargos!M413,$T$2)</f>
        <v>0</v>
      </c>
      <c r="V408" s="1">
        <f t="shared" si="57"/>
        <v>56918</v>
      </c>
      <c r="W408" s="51">
        <v>0</v>
      </c>
      <c r="X408" s="51">
        <v>0</v>
      </c>
      <c r="Y408" s="51">
        <f t="shared" si="60"/>
        <v>0</v>
      </c>
      <c r="Z408" s="119"/>
      <c r="AB408" s="72">
        <f t="shared" si="58"/>
        <v>56918</v>
      </c>
      <c r="AC408" s="21">
        <f t="shared" si="59"/>
        <v>0</v>
      </c>
      <c r="AD408" s="21">
        <f t="shared" si="52"/>
        <v>0</v>
      </c>
      <c r="AE408" s="21">
        <f t="shared" si="52"/>
        <v>0</v>
      </c>
    </row>
    <row r="409" spans="1:31">
      <c r="A409" s="1">
        <f t="shared" si="53"/>
        <v>56948</v>
      </c>
      <c r="B409" s="6"/>
      <c r="C409" s="6"/>
      <c r="D409" s="6"/>
      <c r="E409" s="119">
        <f>IF($E$2=0,Encargos!C414,$E$2)</f>
        <v>6.1923000000000004</v>
      </c>
      <c r="F409" s="1">
        <f t="shared" si="54"/>
        <v>56948</v>
      </c>
      <c r="G409" s="6"/>
      <c r="H409" s="6"/>
      <c r="I409" s="6"/>
      <c r="J409" s="119">
        <f>IF($J$2=0,Encargos!C414,$J$2)</f>
        <v>4.8413000000000004</v>
      </c>
      <c r="K409" s="1">
        <f t="shared" si="55"/>
        <v>56948</v>
      </c>
      <c r="L409" s="51">
        <f>'OC A CONTRATAR US$'!L409*'OC A CONTRATAR'!$O409</f>
        <v>0</v>
      </c>
      <c r="M409" s="51">
        <f>'OC A CONTRATAR US$'!M409*'OC A CONTRATAR'!$O409</f>
        <v>0</v>
      </c>
      <c r="N409" s="51">
        <f>'OC A CONTRATAR US$'!N409*'OC A CONTRATAR'!$O409</f>
        <v>0</v>
      </c>
      <c r="O409" s="119">
        <f>IF($O$2=0,Encargos!C414,$O$2)</f>
        <v>4.8413000000000004</v>
      </c>
      <c r="P409" s="1">
        <f t="shared" si="56"/>
        <v>56948</v>
      </c>
      <c r="Q409" s="6"/>
      <c r="R409" s="6"/>
      <c r="S409" s="6"/>
      <c r="T409" s="119">
        <f>IF($T$2=0,Encargos!M414,$T$2)</f>
        <v>0</v>
      </c>
      <c r="V409" s="1">
        <f t="shared" si="57"/>
        <v>56948</v>
      </c>
      <c r="W409" s="51">
        <v>0</v>
      </c>
      <c r="X409" s="51">
        <v>0</v>
      </c>
      <c r="Y409" s="51">
        <f t="shared" si="60"/>
        <v>0</v>
      </c>
      <c r="Z409" s="119"/>
      <c r="AB409" s="72">
        <f t="shared" si="58"/>
        <v>56948</v>
      </c>
      <c r="AC409" s="21">
        <f t="shared" si="59"/>
        <v>0</v>
      </c>
      <c r="AD409" s="21">
        <f t="shared" si="52"/>
        <v>0</v>
      </c>
      <c r="AE409" s="21">
        <f t="shared" si="52"/>
        <v>0</v>
      </c>
    </row>
    <row r="410" spans="1:31">
      <c r="A410" s="1">
        <f t="shared" si="53"/>
        <v>56979</v>
      </c>
      <c r="B410" s="6"/>
      <c r="C410" s="6"/>
      <c r="D410" s="6"/>
      <c r="E410" s="119">
        <f>IF($E$2=0,Encargos!C415,$E$2)</f>
        <v>6.1923000000000004</v>
      </c>
      <c r="F410" s="1">
        <f t="shared" si="54"/>
        <v>56979</v>
      </c>
      <c r="G410" s="6"/>
      <c r="H410" s="6"/>
      <c r="I410" s="6"/>
      <c r="J410" s="119">
        <f>IF($J$2=0,Encargos!C415,$J$2)</f>
        <v>4.8413000000000004</v>
      </c>
      <c r="K410" s="1">
        <f t="shared" si="55"/>
        <v>56979</v>
      </c>
      <c r="L410" s="51">
        <f>'OC A CONTRATAR US$'!L410*'OC A CONTRATAR'!$O410</f>
        <v>27204607.101715628</v>
      </c>
      <c r="M410" s="51">
        <f>'OC A CONTRATAR US$'!M410*'OC A CONTRATAR'!$O410</f>
        <v>5573643.6301900223</v>
      </c>
      <c r="N410" s="51">
        <f>'OC A CONTRATAR US$'!N410*'OC A CONTRATAR'!$O410</f>
        <v>32778250.73190565</v>
      </c>
      <c r="O410" s="119">
        <f>IF($O$2=0,Encargos!C415,$O$2)</f>
        <v>4.8413000000000004</v>
      </c>
      <c r="P410" s="1">
        <f t="shared" si="56"/>
        <v>56979</v>
      </c>
      <c r="Q410" s="6"/>
      <c r="R410" s="6"/>
      <c r="S410" s="6"/>
      <c r="T410" s="119">
        <f>IF($T$2=0,Encargos!M415,$T$2)</f>
        <v>0</v>
      </c>
      <c r="V410" s="1">
        <f t="shared" si="57"/>
        <v>56979</v>
      </c>
      <c r="W410" s="51">
        <v>0</v>
      </c>
      <c r="X410" s="51">
        <v>0</v>
      </c>
      <c r="Y410" s="51">
        <f t="shared" si="60"/>
        <v>0</v>
      </c>
      <c r="Z410" s="119"/>
      <c r="AB410" s="72">
        <f t="shared" si="58"/>
        <v>56979</v>
      </c>
      <c r="AC410" s="21">
        <f t="shared" si="59"/>
        <v>0</v>
      </c>
      <c r="AD410" s="21">
        <f t="shared" si="52"/>
        <v>5573643.6301900223</v>
      </c>
      <c r="AE410" s="21">
        <f t="shared" si="52"/>
        <v>32778250.73190565</v>
      </c>
    </row>
    <row r="411" spans="1:31">
      <c r="A411" s="1">
        <f t="shared" si="53"/>
        <v>57010</v>
      </c>
      <c r="B411" s="6"/>
      <c r="C411" s="6"/>
      <c r="D411" s="6"/>
      <c r="E411" s="119">
        <f>IF($E$2=0,Encargos!C416,$E$2)</f>
        <v>6.1923000000000004</v>
      </c>
      <c r="F411" s="1">
        <f t="shared" si="54"/>
        <v>57010</v>
      </c>
      <c r="G411" s="6"/>
      <c r="H411" s="6"/>
      <c r="I411" s="6"/>
      <c r="J411" s="119">
        <f>IF($J$2=0,Encargos!C416,$J$2)</f>
        <v>4.8413000000000004</v>
      </c>
      <c r="K411" s="1">
        <f t="shared" si="55"/>
        <v>57010</v>
      </c>
      <c r="L411" s="51">
        <f>'OC A CONTRATAR US$'!L411*'OC A CONTRATAR'!$O411</f>
        <v>0</v>
      </c>
      <c r="M411" s="51">
        <f>'OC A CONTRATAR US$'!M411*'OC A CONTRATAR'!$O411</f>
        <v>0</v>
      </c>
      <c r="N411" s="51">
        <f>'OC A CONTRATAR US$'!N411*'OC A CONTRATAR'!$O411</f>
        <v>0</v>
      </c>
      <c r="O411" s="119">
        <f>IF($O$2=0,Encargos!C416,$O$2)</f>
        <v>4.8413000000000004</v>
      </c>
      <c r="P411" s="1">
        <f t="shared" si="56"/>
        <v>57010</v>
      </c>
      <c r="Q411" s="6"/>
      <c r="R411" s="6"/>
      <c r="S411" s="6"/>
      <c r="T411" s="119">
        <f>IF($T$2=0,Encargos!M416,$T$2)</f>
        <v>0</v>
      </c>
      <c r="V411" s="1">
        <f t="shared" si="57"/>
        <v>57010</v>
      </c>
      <c r="W411" s="51">
        <v>0</v>
      </c>
      <c r="X411" s="51">
        <v>0</v>
      </c>
      <c r="Y411" s="51">
        <f t="shared" si="60"/>
        <v>0</v>
      </c>
      <c r="Z411" s="119"/>
      <c r="AB411" s="72">
        <f t="shared" si="58"/>
        <v>57010</v>
      </c>
      <c r="AC411" s="21">
        <f t="shared" si="59"/>
        <v>27204607.101715628</v>
      </c>
      <c r="AD411" s="21">
        <f t="shared" si="52"/>
        <v>0</v>
      </c>
      <c r="AE411" s="21">
        <f t="shared" si="52"/>
        <v>0</v>
      </c>
    </row>
    <row r="412" spans="1:31">
      <c r="A412" s="1">
        <f t="shared" si="53"/>
        <v>57039</v>
      </c>
      <c r="B412" s="6"/>
      <c r="C412" s="6"/>
      <c r="D412" s="6"/>
      <c r="E412" s="119">
        <f>IF($E$2=0,Encargos!C417,$E$2)</f>
        <v>6.1923000000000004</v>
      </c>
      <c r="F412" s="1">
        <f t="shared" si="54"/>
        <v>57039</v>
      </c>
      <c r="G412" s="6"/>
      <c r="H412" s="6"/>
      <c r="I412" s="6"/>
      <c r="J412" s="119">
        <f>IF($J$2=0,Encargos!C417,$J$2)</f>
        <v>4.8413000000000004</v>
      </c>
      <c r="K412" s="1">
        <f t="shared" si="55"/>
        <v>57039</v>
      </c>
      <c r="L412" s="51">
        <f>'OC A CONTRATAR US$'!L412*'OC A CONTRATAR'!$O412</f>
        <v>0</v>
      </c>
      <c r="M412" s="51">
        <f>'OC A CONTRATAR US$'!M412*'OC A CONTRATAR'!$O412</f>
        <v>0</v>
      </c>
      <c r="N412" s="51">
        <f>'OC A CONTRATAR US$'!N412*'OC A CONTRATAR'!$O412</f>
        <v>0</v>
      </c>
      <c r="O412" s="119">
        <f>IF($O$2=0,Encargos!C417,$O$2)</f>
        <v>4.8413000000000004</v>
      </c>
      <c r="P412" s="1">
        <f t="shared" si="56"/>
        <v>57039</v>
      </c>
      <c r="Q412" s="6"/>
      <c r="R412" s="6"/>
      <c r="S412" s="6"/>
      <c r="T412" s="119">
        <f>IF($T$2=0,Encargos!M417,$T$2)</f>
        <v>0</v>
      </c>
      <c r="V412" s="1">
        <f t="shared" si="57"/>
        <v>57039</v>
      </c>
      <c r="W412" s="51">
        <v>0</v>
      </c>
      <c r="X412" s="51">
        <v>0</v>
      </c>
      <c r="Y412" s="51">
        <f t="shared" si="60"/>
        <v>0</v>
      </c>
      <c r="Z412" s="119"/>
      <c r="AB412" s="72">
        <f t="shared" si="58"/>
        <v>57039</v>
      </c>
      <c r="AC412" s="21">
        <f t="shared" si="59"/>
        <v>0</v>
      </c>
      <c r="AD412" s="21">
        <f t="shared" si="52"/>
        <v>0</v>
      </c>
      <c r="AE412" s="21">
        <f t="shared" si="52"/>
        <v>0</v>
      </c>
    </row>
    <row r="413" spans="1:31">
      <c r="A413" s="1">
        <f t="shared" si="53"/>
        <v>57070</v>
      </c>
      <c r="B413" s="6"/>
      <c r="C413" s="6"/>
      <c r="D413" s="6"/>
      <c r="E413" s="119">
        <f>IF($E$2=0,Encargos!C418,$E$2)</f>
        <v>6.1923000000000004</v>
      </c>
      <c r="F413" s="1">
        <f t="shared" si="54"/>
        <v>57070</v>
      </c>
      <c r="G413" s="6"/>
      <c r="H413" s="6"/>
      <c r="I413" s="6"/>
      <c r="J413" s="119">
        <f>IF($J$2=0,Encargos!C418,$J$2)</f>
        <v>4.8413000000000004</v>
      </c>
      <c r="K413" s="1">
        <f t="shared" si="55"/>
        <v>57070</v>
      </c>
      <c r="L413" s="51">
        <f>'OC A CONTRATAR US$'!L413*'OC A CONTRATAR'!$O413</f>
        <v>0</v>
      </c>
      <c r="M413" s="51">
        <f>'OC A CONTRATAR US$'!M413*'OC A CONTRATAR'!$O413</f>
        <v>0</v>
      </c>
      <c r="N413" s="51">
        <f>'OC A CONTRATAR US$'!N413*'OC A CONTRATAR'!$O413</f>
        <v>0</v>
      </c>
      <c r="O413" s="119">
        <f>IF($O$2=0,Encargos!C418,$O$2)</f>
        <v>4.8413000000000004</v>
      </c>
      <c r="P413" s="1">
        <f t="shared" si="56"/>
        <v>57070</v>
      </c>
      <c r="Q413" s="6"/>
      <c r="R413" s="6"/>
      <c r="S413" s="6"/>
      <c r="T413" s="119">
        <f>IF($T$2=0,Encargos!M418,$T$2)</f>
        <v>0</v>
      </c>
      <c r="V413" s="1">
        <f t="shared" si="57"/>
        <v>57070</v>
      </c>
      <c r="W413" s="51">
        <v>0</v>
      </c>
      <c r="X413" s="51">
        <v>0</v>
      </c>
      <c r="Y413" s="51">
        <f t="shared" si="60"/>
        <v>0</v>
      </c>
      <c r="Z413" s="119"/>
      <c r="AB413" s="72">
        <f t="shared" si="58"/>
        <v>57070</v>
      </c>
      <c r="AC413" s="21">
        <f t="shared" si="59"/>
        <v>0</v>
      </c>
      <c r="AD413" s="21">
        <f t="shared" si="52"/>
        <v>0</v>
      </c>
      <c r="AE413" s="21">
        <f t="shared" si="52"/>
        <v>0</v>
      </c>
    </row>
    <row r="414" spans="1:31">
      <c r="A414" s="1">
        <f t="shared" si="53"/>
        <v>57100</v>
      </c>
      <c r="B414" s="6"/>
      <c r="C414" s="6"/>
      <c r="D414" s="6"/>
      <c r="E414" s="119">
        <f>IF($E$2=0,Encargos!C419,$E$2)</f>
        <v>6.1923000000000004</v>
      </c>
      <c r="F414" s="1">
        <f t="shared" si="54"/>
        <v>57100</v>
      </c>
      <c r="G414" s="6"/>
      <c r="H414" s="6"/>
      <c r="I414" s="6"/>
      <c r="J414" s="119">
        <f>IF($J$2=0,Encargos!C419,$J$2)</f>
        <v>4.8413000000000004</v>
      </c>
      <c r="K414" s="1">
        <f t="shared" si="55"/>
        <v>57100</v>
      </c>
      <c r="L414" s="51">
        <f>'OC A CONTRATAR US$'!L414*'OC A CONTRATAR'!$O414</f>
        <v>0</v>
      </c>
      <c r="M414" s="51">
        <f>'OC A CONTRATAR US$'!M414*'OC A CONTRATAR'!$O414</f>
        <v>0</v>
      </c>
      <c r="N414" s="51">
        <f>'OC A CONTRATAR US$'!N414*'OC A CONTRATAR'!$O414</f>
        <v>0</v>
      </c>
      <c r="O414" s="119">
        <f>IF($O$2=0,Encargos!C419,$O$2)</f>
        <v>4.8413000000000004</v>
      </c>
      <c r="P414" s="1">
        <f t="shared" si="56"/>
        <v>57100</v>
      </c>
      <c r="Q414" s="6"/>
      <c r="R414" s="6"/>
      <c r="S414" s="6"/>
      <c r="T414" s="119">
        <f>IF($T$2=0,Encargos!M419,$T$2)</f>
        <v>0</v>
      </c>
      <c r="V414" s="1">
        <f t="shared" si="57"/>
        <v>57100</v>
      </c>
      <c r="W414" s="51">
        <v>0</v>
      </c>
      <c r="X414" s="51">
        <v>0</v>
      </c>
      <c r="Y414" s="51">
        <f t="shared" si="60"/>
        <v>0</v>
      </c>
      <c r="Z414" s="119"/>
      <c r="AB414" s="72">
        <f t="shared" si="58"/>
        <v>57100</v>
      </c>
      <c r="AC414" s="21">
        <f t="shared" si="59"/>
        <v>0</v>
      </c>
      <c r="AD414" s="21">
        <f t="shared" si="52"/>
        <v>0</v>
      </c>
      <c r="AE414" s="21">
        <f t="shared" si="52"/>
        <v>0</v>
      </c>
    </row>
    <row r="415" spans="1:31">
      <c r="A415" s="1">
        <f t="shared" si="53"/>
        <v>57131</v>
      </c>
      <c r="B415" s="6"/>
      <c r="C415" s="6"/>
      <c r="D415" s="6"/>
      <c r="E415" s="119">
        <f>IF($E$2=0,Encargos!C420,$E$2)</f>
        <v>6.1923000000000004</v>
      </c>
      <c r="F415" s="1">
        <f t="shared" si="54"/>
        <v>57131</v>
      </c>
      <c r="G415" s="6"/>
      <c r="H415" s="6"/>
      <c r="I415" s="6"/>
      <c r="J415" s="119">
        <f>IF($J$2=0,Encargos!C420,$J$2)</f>
        <v>4.8413000000000004</v>
      </c>
      <c r="K415" s="1">
        <f t="shared" si="55"/>
        <v>57131</v>
      </c>
      <c r="L415" s="51">
        <f>'OC A CONTRATAR US$'!L415*'OC A CONTRATAR'!$O415</f>
        <v>0</v>
      </c>
      <c r="M415" s="51">
        <f>'OC A CONTRATAR US$'!M415*'OC A CONTRATAR'!$O415</f>
        <v>0</v>
      </c>
      <c r="N415" s="51">
        <f>'OC A CONTRATAR US$'!N415*'OC A CONTRATAR'!$O415</f>
        <v>0</v>
      </c>
      <c r="O415" s="119">
        <f>IF($O$2=0,Encargos!C420,$O$2)</f>
        <v>4.8413000000000004</v>
      </c>
      <c r="P415" s="1">
        <f t="shared" si="56"/>
        <v>57131</v>
      </c>
      <c r="Q415" s="6"/>
      <c r="R415" s="6"/>
      <c r="S415" s="6"/>
      <c r="T415" s="119">
        <f>IF($T$2=0,Encargos!M420,$T$2)</f>
        <v>0</v>
      </c>
      <c r="V415" s="1">
        <f t="shared" si="57"/>
        <v>57131</v>
      </c>
      <c r="W415" s="51">
        <v>0</v>
      </c>
      <c r="X415" s="51">
        <v>0</v>
      </c>
      <c r="Y415" s="51">
        <f t="shared" si="60"/>
        <v>0</v>
      </c>
      <c r="Z415" s="119"/>
      <c r="AB415" s="72">
        <f t="shared" si="58"/>
        <v>57131</v>
      </c>
      <c r="AC415" s="21">
        <f t="shared" si="59"/>
        <v>0</v>
      </c>
      <c r="AD415" s="21">
        <f t="shared" si="52"/>
        <v>0</v>
      </c>
      <c r="AE415" s="21">
        <f t="shared" si="52"/>
        <v>0</v>
      </c>
    </row>
    <row r="416" spans="1:31">
      <c r="A416" s="1">
        <f t="shared" si="53"/>
        <v>57161</v>
      </c>
      <c r="B416" s="6"/>
      <c r="C416" s="6"/>
      <c r="D416" s="6"/>
      <c r="E416" s="119">
        <f>IF($E$2=0,Encargos!C421,$E$2)</f>
        <v>6.1923000000000004</v>
      </c>
      <c r="F416" s="1">
        <f t="shared" si="54"/>
        <v>57161</v>
      </c>
      <c r="G416" s="6"/>
      <c r="H416" s="6"/>
      <c r="I416" s="6"/>
      <c r="J416" s="119">
        <f>IF($J$2=0,Encargos!C421,$J$2)</f>
        <v>4.8413000000000004</v>
      </c>
      <c r="K416" s="1">
        <f t="shared" si="55"/>
        <v>57161</v>
      </c>
      <c r="L416" s="51">
        <f>'OC A CONTRATAR US$'!L416*'OC A CONTRATAR'!$O416</f>
        <v>27204607.101715628</v>
      </c>
      <c r="M416" s="51">
        <f>'OC A CONTRATAR US$'!M416*'OC A CONTRATAR'!$O416</f>
        <v>4876938.176416263</v>
      </c>
      <c r="N416" s="51">
        <f>'OC A CONTRATAR US$'!N416*'OC A CONTRATAR'!$O416</f>
        <v>32081545.278131891</v>
      </c>
      <c r="O416" s="119">
        <f>IF($O$2=0,Encargos!C421,$O$2)</f>
        <v>4.8413000000000004</v>
      </c>
      <c r="P416" s="1">
        <f t="shared" si="56"/>
        <v>57161</v>
      </c>
      <c r="Q416" s="6"/>
      <c r="R416" s="6"/>
      <c r="S416" s="6"/>
      <c r="T416" s="119">
        <f>IF($T$2=0,Encargos!M421,$T$2)</f>
        <v>0</v>
      </c>
      <c r="V416" s="1">
        <f t="shared" si="57"/>
        <v>57161</v>
      </c>
      <c r="W416" s="51">
        <v>0</v>
      </c>
      <c r="X416" s="51">
        <v>0</v>
      </c>
      <c r="Y416" s="51">
        <f t="shared" si="60"/>
        <v>0</v>
      </c>
      <c r="Z416" s="119"/>
      <c r="AB416" s="72">
        <f t="shared" si="58"/>
        <v>57161</v>
      </c>
      <c r="AC416" s="21">
        <f t="shared" si="59"/>
        <v>0</v>
      </c>
      <c r="AD416" s="21">
        <f t="shared" si="52"/>
        <v>4876938.176416263</v>
      </c>
      <c r="AE416" s="21">
        <f t="shared" si="52"/>
        <v>32081545.278131891</v>
      </c>
    </row>
    <row r="417" spans="1:31">
      <c r="A417" s="1">
        <f t="shared" si="53"/>
        <v>57192</v>
      </c>
      <c r="B417" s="6"/>
      <c r="C417" s="6"/>
      <c r="D417" s="6"/>
      <c r="E417" s="119">
        <f>IF($E$2=0,Encargos!C422,$E$2)</f>
        <v>6.1923000000000004</v>
      </c>
      <c r="F417" s="1">
        <f t="shared" si="54"/>
        <v>57192</v>
      </c>
      <c r="G417" s="6"/>
      <c r="H417" s="6"/>
      <c r="I417" s="6"/>
      <c r="J417" s="119">
        <f>IF($J$2=0,Encargos!C422,$J$2)</f>
        <v>4.8413000000000004</v>
      </c>
      <c r="K417" s="1">
        <f t="shared" si="55"/>
        <v>57192</v>
      </c>
      <c r="L417" s="51">
        <f>'OC A CONTRATAR US$'!L417*'OC A CONTRATAR'!$O417</f>
        <v>0</v>
      </c>
      <c r="M417" s="51">
        <f>'OC A CONTRATAR US$'!M417*'OC A CONTRATAR'!$O417</f>
        <v>0</v>
      </c>
      <c r="N417" s="51">
        <f>'OC A CONTRATAR US$'!N417*'OC A CONTRATAR'!$O417</f>
        <v>0</v>
      </c>
      <c r="O417" s="119">
        <f>IF($O$2=0,Encargos!C422,$O$2)</f>
        <v>4.8413000000000004</v>
      </c>
      <c r="P417" s="1">
        <f t="shared" si="56"/>
        <v>57192</v>
      </c>
      <c r="Q417" s="6"/>
      <c r="R417" s="6"/>
      <c r="S417" s="6"/>
      <c r="T417" s="119">
        <f>IF($T$2=0,Encargos!M422,$T$2)</f>
        <v>0</v>
      </c>
      <c r="V417" s="1">
        <f t="shared" si="57"/>
        <v>57192</v>
      </c>
      <c r="W417" s="51">
        <v>0</v>
      </c>
      <c r="X417" s="51">
        <v>0</v>
      </c>
      <c r="Y417" s="51">
        <f t="shared" si="60"/>
        <v>0</v>
      </c>
      <c r="Z417" s="119"/>
      <c r="AB417" s="72">
        <f t="shared" si="58"/>
        <v>57192</v>
      </c>
      <c r="AC417" s="21">
        <f t="shared" si="59"/>
        <v>27204607.101715628</v>
      </c>
      <c r="AD417" s="21">
        <f t="shared" si="52"/>
        <v>0</v>
      </c>
      <c r="AE417" s="21">
        <f t="shared" si="52"/>
        <v>0</v>
      </c>
    </row>
    <row r="418" spans="1:31">
      <c r="A418" s="1">
        <f t="shared" si="53"/>
        <v>57223</v>
      </c>
      <c r="B418" s="6"/>
      <c r="C418" s="6"/>
      <c r="D418" s="6"/>
      <c r="E418" s="119">
        <f>IF($E$2=0,Encargos!C423,$E$2)</f>
        <v>6.1923000000000004</v>
      </c>
      <c r="F418" s="1">
        <f t="shared" si="54"/>
        <v>57223</v>
      </c>
      <c r="G418" s="6"/>
      <c r="H418" s="6"/>
      <c r="I418" s="6"/>
      <c r="J418" s="119">
        <f>IF($J$2=0,Encargos!C423,$J$2)</f>
        <v>4.8413000000000004</v>
      </c>
      <c r="K418" s="1">
        <f t="shared" si="55"/>
        <v>57223</v>
      </c>
      <c r="L418" s="51">
        <f>'OC A CONTRATAR US$'!L418*'OC A CONTRATAR'!$O418</f>
        <v>0</v>
      </c>
      <c r="M418" s="51">
        <f>'OC A CONTRATAR US$'!M418*'OC A CONTRATAR'!$O418</f>
        <v>0</v>
      </c>
      <c r="N418" s="51">
        <f>'OC A CONTRATAR US$'!N418*'OC A CONTRATAR'!$O418</f>
        <v>0</v>
      </c>
      <c r="O418" s="119">
        <f>IF($O$2=0,Encargos!C423,$O$2)</f>
        <v>4.8413000000000004</v>
      </c>
      <c r="P418" s="1">
        <f t="shared" si="56"/>
        <v>57223</v>
      </c>
      <c r="Q418" s="6"/>
      <c r="R418" s="6"/>
      <c r="S418" s="6"/>
      <c r="T418" s="119">
        <f>IF($T$2=0,Encargos!M423,$T$2)</f>
        <v>0</v>
      </c>
      <c r="V418" s="1">
        <f t="shared" si="57"/>
        <v>57223</v>
      </c>
      <c r="W418" s="51">
        <v>0</v>
      </c>
      <c r="X418" s="51">
        <v>0</v>
      </c>
      <c r="Y418" s="51">
        <f t="shared" si="60"/>
        <v>0</v>
      </c>
      <c r="Z418" s="119"/>
      <c r="AB418" s="72">
        <f t="shared" si="58"/>
        <v>57223</v>
      </c>
      <c r="AC418" s="21">
        <f t="shared" si="59"/>
        <v>0</v>
      </c>
      <c r="AD418" s="21">
        <f t="shared" si="52"/>
        <v>0</v>
      </c>
      <c r="AE418" s="21">
        <f t="shared" si="52"/>
        <v>0</v>
      </c>
    </row>
    <row r="419" spans="1:31">
      <c r="A419" s="1">
        <f t="shared" si="53"/>
        <v>57253</v>
      </c>
      <c r="B419" s="6"/>
      <c r="C419" s="6"/>
      <c r="D419" s="6"/>
      <c r="E419" s="119">
        <f>IF($E$2=0,Encargos!C424,$E$2)</f>
        <v>6.1923000000000004</v>
      </c>
      <c r="F419" s="1">
        <f t="shared" si="54"/>
        <v>57253</v>
      </c>
      <c r="G419" s="6"/>
      <c r="H419" s="6"/>
      <c r="I419" s="6"/>
      <c r="J419" s="119">
        <f>IF($J$2=0,Encargos!C424,$J$2)</f>
        <v>4.8413000000000004</v>
      </c>
      <c r="K419" s="1">
        <f t="shared" si="55"/>
        <v>57253</v>
      </c>
      <c r="L419" s="51">
        <f>'OC A CONTRATAR US$'!L419*'OC A CONTRATAR'!$O419</f>
        <v>0</v>
      </c>
      <c r="M419" s="51">
        <f>'OC A CONTRATAR US$'!M419*'OC A CONTRATAR'!$O419</f>
        <v>0</v>
      </c>
      <c r="N419" s="51">
        <f>'OC A CONTRATAR US$'!N419*'OC A CONTRATAR'!$O419</f>
        <v>0</v>
      </c>
      <c r="O419" s="119">
        <f>IF($O$2=0,Encargos!C424,$O$2)</f>
        <v>4.8413000000000004</v>
      </c>
      <c r="P419" s="1">
        <f t="shared" si="56"/>
        <v>57253</v>
      </c>
      <c r="Q419" s="6"/>
      <c r="R419" s="6"/>
      <c r="S419" s="6"/>
      <c r="T419" s="119">
        <f>IF($T$2=0,Encargos!M424,$T$2)</f>
        <v>0</v>
      </c>
      <c r="V419" s="1">
        <f t="shared" si="57"/>
        <v>57253</v>
      </c>
      <c r="W419" s="51">
        <v>0</v>
      </c>
      <c r="X419" s="51">
        <v>0</v>
      </c>
      <c r="Y419" s="51">
        <f t="shared" si="60"/>
        <v>0</v>
      </c>
      <c r="Z419" s="119"/>
      <c r="AB419" s="72">
        <f t="shared" si="58"/>
        <v>57253</v>
      </c>
      <c r="AC419" s="21">
        <f t="shared" si="59"/>
        <v>0</v>
      </c>
      <c r="AD419" s="21">
        <f t="shared" si="52"/>
        <v>0</v>
      </c>
      <c r="AE419" s="21">
        <f t="shared" si="52"/>
        <v>0</v>
      </c>
    </row>
    <row r="420" spans="1:31">
      <c r="A420" s="1">
        <f t="shared" si="53"/>
        <v>57284</v>
      </c>
      <c r="B420" s="6"/>
      <c r="C420" s="6"/>
      <c r="D420" s="6"/>
      <c r="E420" s="119">
        <f>IF($E$2=0,Encargos!C425,$E$2)</f>
        <v>6.1923000000000004</v>
      </c>
      <c r="F420" s="1">
        <f t="shared" si="54"/>
        <v>57284</v>
      </c>
      <c r="G420" s="6"/>
      <c r="H420" s="6"/>
      <c r="I420" s="6"/>
      <c r="J420" s="119">
        <f>IF($J$2=0,Encargos!C425,$J$2)</f>
        <v>4.8413000000000004</v>
      </c>
      <c r="K420" s="1">
        <f t="shared" si="55"/>
        <v>57284</v>
      </c>
      <c r="L420" s="51">
        <f>'OC A CONTRATAR US$'!L420*'OC A CONTRATAR'!$O420</f>
        <v>0</v>
      </c>
      <c r="M420" s="51">
        <f>'OC A CONTRATAR US$'!M420*'OC A CONTRATAR'!$O420</f>
        <v>0</v>
      </c>
      <c r="N420" s="51">
        <f>'OC A CONTRATAR US$'!N420*'OC A CONTRATAR'!$O420</f>
        <v>0</v>
      </c>
      <c r="O420" s="119">
        <f>IF($O$2=0,Encargos!C425,$O$2)</f>
        <v>4.8413000000000004</v>
      </c>
      <c r="P420" s="1">
        <f t="shared" si="56"/>
        <v>57284</v>
      </c>
      <c r="Q420" s="6"/>
      <c r="R420" s="6"/>
      <c r="S420" s="6"/>
      <c r="T420" s="119">
        <f>IF($T$2=0,Encargos!M425,$T$2)</f>
        <v>0</v>
      </c>
      <c r="V420" s="1">
        <f t="shared" si="57"/>
        <v>57284</v>
      </c>
      <c r="W420" s="51">
        <v>0</v>
      </c>
      <c r="X420" s="51">
        <v>0</v>
      </c>
      <c r="Y420" s="51">
        <f t="shared" si="60"/>
        <v>0</v>
      </c>
      <c r="Z420" s="119"/>
      <c r="AB420" s="72">
        <f t="shared" si="58"/>
        <v>57284</v>
      </c>
      <c r="AC420" s="21">
        <f t="shared" si="59"/>
        <v>0</v>
      </c>
      <c r="AD420" s="21">
        <f t="shared" si="52"/>
        <v>0</v>
      </c>
      <c r="AE420" s="21">
        <f t="shared" si="52"/>
        <v>0</v>
      </c>
    </row>
    <row r="421" spans="1:31">
      <c r="A421" s="1">
        <f t="shared" si="53"/>
        <v>57314</v>
      </c>
      <c r="B421" s="6"/>
      <c r="C421" s="6"/>
      <c r="D421" s="6"/>
      <c r="E421" s="119">
        <f>IF($E$2=0,Encargos!C426,$E$2)</f>
        <v>6.1923000000000004</v>
      </c>
      <c r="F421" s="1">
        <f t="shared" si="54"/>
        <v>57314</v>
      </c>
      <c r="G421" s="6"/>
      <c r="H421" s="6"/>
      <c r="I421" s="6"/>
      <c r="J421" s="119">
        <f>IF($J$2=0,Encargos!C426,$J$2)</f>
        <v>4.8413000000000004</v>
      </c>
      <c r="K421" s="1">
        <f t="shared" si="55"/>
        <v>57314</v>
      </c>
      <c r="L421" s="51">
        <f>'OC A CONTRATAR US$'!L421*'OC A CONTRATAR'!$O421</f>
        <v>0</v>
      </c>
      <c r="M421" s="51">
        <f>'OC A CONTRATAR US$'!M421*'OC A CONTRATAR'!$O421</f>
        <v>0</v>
      </c>
      <c r="N421" s="51">
        <f>'OC A CONTRATAR US$'!N421*'OC A CONTRATAR'!$O421</f>
        <v>0</v>
      </c>
      <c r="O421" s="119">
        <f>IF($O$2=0,Encargos!C426,$O$2)</f>
        <v>4.8413000000000004</v>
      </c>
      <c r="P421" s="1">
        <f t="shared" si="56"/>
        <v>57314</v>
      </c>
      <c r="Q421" s="6"/>
      <c r="R421" s="6"/>
      <c r="S421" s="6"/>
      <c r="T421" s="119">
        <f>IF($T$2=0,Encargos!M426,$T$2)</f>
        <v>0</v>
      </c>
      <c r="V421" s="1">
        <f t="shared" si="57"/>
        <v>57314</v>
      </c>
      <c r="W421" s="51">
        <v>0</v>
      </c>
      <c r="X421" s="51">
        <v>0</v>
      </c>
      <c r="Y421" s="51">
        <f t="shared" si="60"/>
        <v>0</v>
      </c>
      <c r="Z421" s="119"/>
      <c r="AB421" s="72">
        <f t="shared" si="58"/>
        <v>57314</v>
      </c>
      <c r="AC421" s="21">
        <f t="shared" si="59"/>
        <v>0</v>
      </c>
      <c r="AD421" s="21">
        <f t="shared" si="52"/>
        <v>0</v>
      </c>
      <c r="AE421" s="21">
        <f t="shared" si="52"/>
        <v>0</v>
      </c>
    </row>
    <row r="422" spans="1:31">
      <c r="A422" s="1">
        <f t="shared" si="53"/>
        <v>57345</v>
      </c>
      <c r="B422" s="6"/>
      <c r="C422" s="6"/>
      <c r="D422" s="6"/>
      <c r="E422" s="119">
        <f>IF($E$2=0,Encargos!C427,$E$2)</f>
        <v>6.1923000000000004</v>
      </c>
      <c r="F422" s="1">
        <f t="shared" si="54"/>
        <v>57345</v>
      </c>
      <c r="G422" s="6"/>
      <c r="H422" s="6"/>
      <c r="I422" s="6"/>
      <c r="J422" s="119">
        <f>IF($J$2=0,Encargos!C427,$J$2)</f>
        <v>4.8413000000000004</v>
      </c>
      <c r="K422" s="1">
        <f t="shared" si="55"/>
        <v>57345</v>
      </c>
      <c r="L422" s="51">
        <f>'OC A CONTRATAR US$'!L422*'OC A CONTRATAR'!$O422</f>
        <v>27204607.101715628</v>
      </c>
      <c r="M422" s="51">
        <f>'OC A CONTRATAR US$'!M422*'OC A CONTRATAR'!$O422</f>
        <v>4180232.7226425041</v>
      </c>
      <c r="N422" s="51">
        <f>'OC A CONTRATAR US$'!N422*'OC A CONTRATAR'!$O422</f>
        <v>31384839.824358132</v>
      </c>
      <c r="O422" s="119">
        <f>IF($O$2=0,Encargos!C427,$O$2)</f>
        <v>4.8413000000000004</v>
      </c>
      <c r="P422" s="1">
        <f t="shared" si="56"/>
        <v>57345</v>
      </c>
      <c r="Q422" s="6"/>
      <c r="R422" s="6"/>
      <c r="S422" s="6"/>
      <c r="T422" s="119">
        <f>IF($T$2=0,Encargos!M427,$T$2)</f>
        <v>0</v>
      </c>
      <c r="V422" s="1">
        <f t="shared" si="57"/>
        <v>57345</v>
      </c>
      <c r="W422" s="51">
        <v>0</v>
      </c>
      <c r="X422" s="51">
        <v>0</v>
      </c>
      <c r="Y422" s="51">
        <f t="shared" si="60"/>
        <v>0</v>
      </c>
      <c r="Z422" s="119"/>
      <c r="AB422" s="72">
        <f t="shared" si="58"/>
        <v>57345</v>
      </c>
      <c r="AC422" s="21">
        <f t="shared" si="59"/>
        <v>0</v>
      </c>
      <c r="AD422" s="21">
        <f t="shared" si="52"/>
        <v>4180232.7226425041</v>
      </c>
      <c r="AE422" s="21">
        <f t="shared" si="52"/>
        <v>31384839.824358132</v>
      </c>
    </row>
    <row r="423" spans="1:31">
      <c r="A423" s="1">
        <f t="shared" si="53"/>
        <v>57376</v>
      </c>
      <c r="B423" s="6"/>
      <c r="C423" s="6"/>
      <c r="D423" s="6"/>
      <c r="E423" s="119">
        <f>IF($E$2=0,Encargos!C428,$E$2)</f>
        <v>6.1923000000000004</v>
      </c>
      <c r="F423" s="1">
        <f t="shared" si="54"/>
        <v>57376</v>
      </c>
      <c r="G423" s="6"/>
      <c r="H423" s="6"/>
      <c r="I423" s="6"/>
      <c r="J423" s="119">
        <f>IF($J$2=0,Encargos!C428,$J$2)</f>
        <v>4.8413000000000004</v>
      </c>
      <c r="K423" s="1">
        <f t="shared" si="55"/>
        <v>57376</v>
      </c>
      <c r="L423" s="51">
        <f>'OC A CONTRATAR US$'!L423*'OC A CONTRATAR'!$O423</f>
        <v>0</v>
      </c>
      <c r="M423" s="51">
        <f>'OC A CONTRATAR US$'!M423*'OC A CONTRATAR'!$O423</f>
        <v>0</v>
      </c>
      <c r="N423" s="51">
        <f>'OC A CONTRATAR US$'!N423*'OC A CONTRATAR'!$O423</f>
        <v>0</v>
      </c>
      <c r="O423" s="119">
        <f>IF($O$2=0,Encargos!C428,$O$2)</f>
        <v>4.8413000000000004</v>
      </c>
      <c r="P423" s="1">
        <f t="shared" si="56"/>
        <v>57376</v>
      </c>
      <c r="Q423" s="6"/>
      <c r="R423" s="6"/>
      <c r="S423" s="6"/>
      <c r="T423" s="119">
        <f>IF($T$2=0,Encargos!M428,$T$2)</f>
        <v>0</v>
      </c>
      <c r="V423" s="1">
        <f t="shared" si="57"/>
        <v>57376</v>
      </c>
      <c r="W423" s="51">
        <v>0</v>
      </c>
      <c r="X423" s="51">
        <v>0</v>
      </c>
      <c r="Y423" s="51">
        <f t="shared" si="60"/>
        <v>0</v>
      </c>
      <c r="Z423" s="119"/>
      <c r="AB423" s="72">
        <f t="shared" si="58"/>
        <v>57376</v>
      </c>
      <c r="AC423" s="21">
        <f t="shared" si="59"/>
        <v>27204607.101715628</v>
      </c>
      <c r="AD423" s="21">
        <f t="shared" si="52"/>
        <v>0</v>
      </c>
      <c r="AE423" s="21">
        <f t="shared" si="52"/>
        <v>0</v>
      </c>
    </row>
    <row r="424" spans="1:31">
      <c r="A424" s="1">
        <f t="shared" si="53"/>
        <v>57404</v>
      </c>
      <c r="B424" s="6"/>
      <c r="C424" s="6"/>
      <c r="D424" s="6"/>
      <c r="E424" s="119">
        <f>IF($E$2=0,Encargos!C429,$E$2)</f>
        <v>6.1923000000000004</v>
      </c>
      <c r="F424" s="1">
        <f t="shared" si="54"/>
        <v>57404</v>
      </c>
      <c r="G424" s="6"/>
      <c r="H424" s="6"/>
      <c r="I424" s="6"/>
      <c r="J424" s="119">
        <f>IF($J$2=0,Encargos!C429,$J$2)</f>
        <v>4.8413000000000004</v>
      </c>
      <c r="K424" s="1">
        <f t="shared" si="55"/>
        <v>57404</v>
      </c>
      <c r="L424" s="51">
        <f>'OC A CONTRATAR US$'!L424*'OC A CONTRATAR'!$O424</f>
        <v>0</v>
      </c>
      <c r="M424" s="51">
        <f>'OC A CONTRATAR US$'!M424*'OC A CONTRATAR'!$O424</f>
        <v>0</v>
      </c>
      <c r="N424" s="51">
        <f>'OC A CONTRATAR US$'!N424*'OC A CONTRATAR'!$O424</f>
        <v>0</v>
      </c>
      <c r="O424" s="119">
        <f>IF($O$2=0,Encargos!C429,$O$2)</f>
        <v>4.8413000000000004</v>
      </c>
      <c r="P424" s="1">
        <f t="shared" si="56"/>
        <v>57404</v>
      </c>
      <c r="Q424" s="6"/>
      <c r="R424" s="6"/>
      <c r="S424" s="6"/>
      <c r="T424" s="119">
        <f>IF($T$2=0,Encargos!M429,$T$2)</f>
        <v>0</v>
      </c>
      <c r="V424" s="1">
        <f t="shared" si="57"/>
        <v>57404</v>
      </c>
      <c r="W424" s="51">
        <v>0</v>
      </c>
      <c r="X424" s="51">
        <v>0</v>
      </c>
      <c r="Y424" s="51">
        <f t="shared" si="60"/>
        <v>0</v>
      </c>
      <c r="Z424" s="119"/>
      <c r="AB424" s="72">
        <f t="shared" si="58"/>
        <v>57404</v>
      </c>
      <c r="AC424" s="21">
        <f t="shared" si="59"/>
        <v>0</v>
      </c>
      <c r="AD424" s="21">
        <f t="shared" si="52"/>
        <v>0</v>
      </c>
      <c r="AE424" s="21">
        <f t="shared" si="52"/>
        <v>0</v>
      </c>
    </row>
    <row r="425" spans="1:31">
      <c r="A425" s="1">
        <f t="shared" si="53"/>
        <v>57435</v>
      </c>
      <c r="B425" s="6"/>
      <c r="C425" s="6"/>
      <c r="D425" s="6"/>
      <c r="E425" s="119">
        <f>IF($E$2=0,Encargos!C430,$E$2)</f>
        <v>6.1923000000000004</v>
      </c>
      <c r="F425" s="1">
        <f t="shared" si="54"/>
        <v>57435</v>
      </c>
      <c r="G425" s="6"/>
      <c r="H425" s="6"/>
      <c r="I425" s="6"/>
      <c r="J425" s="119">
        <f>IF($J$2=0,Encargos!C430,$J$2)</f>
        <v>4.8413000000000004</v>
      </c>
      <c r="K425" s="1">
        <f t="shared" si="55"/>
        <v>57435</v>
      </c>
      <c r="L425" s="51">
        <f>'OC A CONTRATAR US$'!L425*'OC A CONTRATAR'!$O425</f>
        <v>0</v>
      </c>
      <c r="M425" s="51">
        <f>'OC A CONTRATAR US$'!M425*'OC A CONTRATAR'!$O425</f>
        <v>0</v>
      </c>
      <c r="N425" s="51">
        <f>'OC A CONTRATAR US$'!N425*'OC A CONTRATAR'!$O425</f>
        <v>0</v>
      </c>
      <c r="O425" s="119">
        <f>IF($O$2=0,Encargos!C430,$O$2)</f>
        <v>4.8413000000000004</v>
      </c>
      <c r="P425" s="1">
        <f t="shared" si="56"/>
        <v>57435</v>
      </c>
      <c r="Q425" s="6"/>
      <c r="R425" s="6"/>
      <c r="S425" s="6"/>
      <c r="T425" s="119">
        <f>IF($T$2=0,Encargos!M430,$T$2)</f>
        <v>0</v>
      </c>
      <c r="V425" s="1">
        <f t="shared" si="57"/>
        <v>57435</v>
      </c>
      <c r="W425" s="51">
        <v>0</v>
      </c>
      <c r="X425" s="51">
        <v>0</v>
      </c>
      <c r="Y425" s="51">
        <f t="shared" si="60"/>
        <v>0</v>
      </c>
      <c r="Z425" s="119"/>
      <c r="AB425" s="72">
        <f t="shared" si="58"/>
        <v>57435</v>
      </c>
      <c r="AC425" s="21">
        <f t="shared" si="59"/>
        <v>0</v>
      </c>
      <c r="AD425" s="21">
        <f t="shared" si="52"/>
        <v>0</v>
      </c>
      <c r="AE425" s="21">
        <f t="shared" si="52"/>
        <v>0</v>
      </c>
    </row>
    <row r="426" spans="1:31">
      <c r="A426" s="1">
        <f t="shared" si="53"/>
        <v>57465</v>
      </c>
      <c r="B426" s="6"/>
      <c r="C426" s="6"/>
      <c r="D426" s="6"/>
      <c r="E426" s="119">
        <f>IF($E$2=0,Encargos!C431,$E$2)</f>
        <v>6.1923000000000004</v>
      </c>
      <c r="F426" s="1">
        <f t="shared" si="54"/>
        <v>57465</v>
      </c>
      <c r="G426" s="6"/>
      <c r="H426" s="6"/>
      <c r="I426" s="6"/>
      <c r="J426" s="119">
        <f>IF($J$2=0,Encargos!C431,$J$2)</f>
        <v>4.8413000000000004</v>
      </c>
      <c r="K426" s="1">
        <f t="shared" si="55"/>
        <v>57465</v>
      </c>
      <c r="L426" s="51">
        <f>'OC A CONTRATAR US$'!L426*'OC A CONTRATAR'!$O426</f>
        <v>0</v>
      </c>
      <c r="M426" s="51">
        <f>'OC A CONTRATAR US$'!M426*'OC A CONTRATAR'!$O426</f>
        <v>0</v>
      </c>
      <c r="N426" s="51">
        <f>'OC A CONTRATAR US$'!N426*'OC A CONTRATAR'!$O426</f>
        <v>0</v>
      </c>
      <c r="O426" s="119">
        <f>IF($O$2=0,Encargos!C431,$O$2)</f>
        <v>4.8413000000000004</v>
      </c>
      <c r="P426" s="1">
        <f t="shared" si="56"/>
        <v>57465</v>
      </c>
      <c r="Q426" s="6"/>
      <c r="R426" s="6"/>
      <c r="S426" s="6"/>
      <c r="T426" s="119">
        <f>IF($T$2=0,Encargos!M431,$T$2)</f>
        <v>0</v>
      </c>
      <c r="V426" s="1">
        <f t="shared" si="57"/>
        <v>57465</v>
      </c>
      <c r="W426" s="51">
        <v>0</v>
      </c>
      <c r="X426" s="51">
        <v>0</v>
      </c>
      <c r="Y426" s="51">
        <f t="shared" si="60"/>
        <v>0</v>
      </c>
      <c r="Z426" s="119"/>
      <c r="AB426" s="72">
        <f t="shared" si="58"/>
        <v>57465</v>
      </c>
      <c r="AC426" s="21">
        <f t="shared" si="59"/>
        <v>0</v>
      </c>
      <c r="AD426" s="21">
        <f t="shared" si="52"/>
        <v>0</v>
      </c>
      <c r="AE426" s="21">
        <f t="shared" si="52"/>
        <v>0</v>
      </c>
    </row>
    <row r="427" spans="1:31">
      <c r="A427" s="1">
        <f t="shared" si="53"/>
        <v>57496</v>
      </c>
      <c r="B427" s="6"/>
      <c r="C427" s="6"/>
      <c r="D427" s="6"/>
      <c r="E427" s="119">
        <f>IF($E$2=0,Encargos!C432,$E$2)</f>
        <v>6.1923000000000004</v>
      </c>
      <c r="F427" s="1">
        <f t="shared" si="54"/>
        <v>57496</v>
      </c>
      <c r="G427" s="6"/>
      <c r="H427" s="6"/>
      <c r="I427" s="6"/>
      <c r="J427" s="119">
        <f>IF($J$2=0,Encargos!C432,$J$2)</f>
        <v>4.8413000000000004</v>
      </c>
      <c r="K427" s="1">
        <f t="shared" si="55"/>
        <v>57496</v>
      </c>
      <c r="L427" s="51">
        <f>'OC A CONTRATAR US$'!L427*'OC A CONTRATAR'!$O427</f>
        <v>0</v>
      </c>
      <c r="M427" s="51">
        <f>'OC A CONTRATAR US$'!M427*'OC A CONTRATAR'!$O427</f>
        <v>0</v>
      </c>
      <c r="N427" s="51">
        <f>'OC A CONTRATAR US$'!N427*'OC A CONTRATAR'!$O427</f>
        <v>0</v>
      </c>
      <c r="O427" s="119">
        <f>IF($O$2=0,Encargos!C432,$O$2)</f>
        <v>4.8413000000000004</v>
      </c>
      <c r="P427" s="1">
        <f t="shared" si="56"/>
        <v>57496</v>
      </c>
      <c r="Q427" s="6"/>
      <c r="R427" s="6"/>
      <c r="S427" s="6"/>
      <c r="T427" s="119">
        <f>IF($T$2=0,Encargos!M432,$T$2)</f>
        <v>0</v>
      </c>
      <c r="V427" s="1">
        <f t="shared" si="57"/>
        <v>57496</v>
      </c>
      <c r="W427" s="51">
        <v>0</v>
      </c>
      <c r="X427" s="51">
        <v>0</v>
      </c>
      <c r="Y427" s="51">
        <f t="shared" si="60"/>
        <v>0</v>
      </c>
      <c r="Z427" s="119"/>
      <c r="AB427" s="72">
        <f t="shared" si="58"/>
        <v>57496</v>
      </c>
      <c r="AC427" s="21">
        <f t="shared" si="59"/>
        <v>0</v>
      </c>
      <c r="AD427" s="21">
        <f t="shared" ref="AD427:AE458" si="61">SUMIF($A$2:$Z$2,AD$2,$A427:$Z427)</f>
        <v>0</v>
      </c>
      <c r="AE427" s="21">
        <f t="shared" si="61"/>
        <v>0</v>
      </c>
    </row>
    <row r="428" spans="1:31">
      <c r="A428" s="1">
        <f t="shared" si="53"/>
        <v>57526</v>
      </c>
      <c r="B428" s="6"/>
      <c r="C428" s="6"/>
      <c r="D428" s="6"/>
      <c r="E428" s="119">
        <f>IF($E$2=0,Encargos!C433,$E$2)</f>
        <v>6.1923000000000004</v>
      </c>
      <c r="F428" s="1">
        <f t="shared" si="54"/>
        <v>57526</v>
      </c>
      <c r="G428" s="6"/>
      <c r="H428" s="6"/>
      <c r="I428" s="6"/>
      <c r="J428" s="119">
        <f>IF($J$2=0,Encargos!C433,$J$2)</f>
        <v>4.8413000000000004</v>
      </c>
      <c r="K428" s="1">
        <f t="shared" si="55"/>
        <v>57526</v>
      </c>
      <c r="L428" s="51">
        <f>'OC A CONTRATAR US$'!L428*'OC A CONTRATAR'!$O428</f>
        <v>27204607.101715628</v>
      </c>
      <c r="M428" s="51">
        <f>'OC A CONTRATAR US$'!M428*'OC A CONTRATAR'!$O428</f>
        <v>3464491.6007328918</v>
      </c>
      <c r="N428" s="51">
        <f>'OC A CONTRATAR US$'!N428*'OC A CONTRATAR'!$O428</f>
        <v>30669098.702448517</v>
      </c>
      <c r="O428" s="119">
        <f>IF($O$2=0,Encargos!C433,$O$2)</f>
        <v>4.8413000000000004</v>
      </c>
      <c r="P428" s="1">
        <f t="shared" si="56"/>
        <v>57526</v>
      </c>
      <c r="Q428" s="6"/>
      <c r="R428" s="6"/>
      <c r="S428" s="6"/>
      <c r="T428" s="119">
        <f>IF($T$2=0,Encargos!M433,$T$2)</f>
        <v>0</v>
      </c>
      <c r="V428" s="1">
        <f t="shared" si="57"/>
        <v>57526</v>
      </c>
      <c r="W428" s="51">
        <v>0</v>
      </c>
      <c r="X428" s="51">
        <v>0</v>
      </c>
      <c r="Y428" s="51">
        <f t="shared" si="60"/>
        <v>0</v>
      </c>
      <c r="Z428" s="119"/>
      <c r="AB428" s="72">
        <f t="shared" si="58"/>
        <v>57526</v>
      </c>
      <c r="AC428" s="21">
        <f t="shared" si="59"/>
        <v>0</v>
      </c>
      <c r="AD428" s="21">
        <f t="shared" si="61"/>
        <v>3464491.6007328918</v>
      </c>
      <c r="AE428" s="21">
        <f t="shared" si="61"/>
        <v>30669098.702448517</v>
      </c>
    </row>
    <row r="429" spans="1:31">
      <c r="A429" s="1">
        <f t="shared" si="53"/>
        <v>57557</v>
      </c>
      <c r="B429" s="6"/>
      <c r="C429" s="6"/>
      <c r="D429" s="6"/>
      <c r="E429" s="119">
        <f>IF($E$2=0,Encargos!C434,$E$2)</f>
        <v>6.1923000000000004</v>
      </c>
      <c r="F429" s="1">
        <f t="shared" si="54"/>
        <v>57557</v>
      </c>
      <c r="G429" s="6"/>
      <c r="H429" s="6"/>
      <c r="I429" s="6"/>
      <c r="J429" s="119">
        <f>IF($J$2=0,Encargos!C434,$J$2)</f>
        <v>4.8413000000000004</v>
      </c>
      <c r="K429" s="1">
        <f t="shared" si="55"/>
        <v>57557</v>
      </c>
      <c r="L429" s="51">
        <f>'OC A CONTRATAR US$'!L429*'OC A CONTRATAR'!$O429</f>
        <v>0</v>
      </c>
      <c r="M429" s="51">
        <f>'OC A CONTRATAR US$'!M429*'OC A CONTRATAR'!$O429</f>
        <v>0</v>
      </c>
      <c r="N429" s="51">
        <f>'OC A CONTRATAR US$'!N429*'OC A CONTRATAR'!$O429</f>
        <v>0</v>
      </c>
      <c r="O429" s="119">
        <f>IF($O$2=0,Encargos!C434,$O$2)</f>
        <v>4.8413000000000004</v>
      </c>
      <c r="P429" s="1">
        <f t="shared" si="56"/>
        <v>57557</v>
      </c>
      <c r="Q429" s="6"/>
      <c r="R429" s="6"/>
      <c r="S429" s="6"/>
      <c r="T429" s="119">
        <f>IF($T$2=0,Encargos!M434,$T$2)</f>
        <v>0</v>
      </c>
      <c r="V429" s="1">
        <f t="shared" si="57"/>
        <v>57557</v>
      </c>
      <c r="W429" s="51">
        <v>0</v>
      </c>
      <c r="X429" s="51">
        <v>0</v>
      </c>
      <c r="Y429" s="51">
        <f t="shared" si="60"/>
        <v>0</v>
      </c>
      <c r="Z429" s="119"/>
      <c r="AB429" s="72">
        <f t="shared" si="58"/>
        <v>57557</v>
      </c>
      <c r="AC429" s="21">
        <f t="shared" si="59"/>
        <v>27204607.101715628</v>
      </c>
      <c r="AD429" s="21">
        <f t="shared" si="61"/>
        <v>0</v>
      </c>
      <c r="AE429" s="21">
        <f t="shared" si="61"/>
        <v>0</v>
      </c>
    </row>
    <row r="430" spans="1:31">
      <c r="A430" s="1">
        <f t="shared" si="53"/>
        <v>57588</v>
      </c>
      <c r="B430" s="6"/>
      <c r="C430" s="6"/>
      <c r="D430" s="6"/>
      <c r="E430" s="119">
        <f>IF($E$2=0,Encargos!C435,$E$2)</f>
        <v>6.1923000000000004</v>
      </c>
      <c r="F430" s="1">
        <f t="shared" si="54"/>
        <v>57588</v>
      </c>
      <c r="G430" s="6"/>
      <c r="H430" s="6"/>
      <c r="I430" s="6"/>
      <c r="J430" s="119">
        <f>IF($J$2=0,Encargos!C435,$J$2)</f>
        <v>4.8413000000000004</v>
      </c>
      <c r="K430" s="1">
        <f t="shared" si="55"/>
        <v>57588</v>
      </c>
      <c r="L430" s="51">
        <f>'OC A CONTRATAR US$'!L430*'OC A CONTRATAR'!$O430</f>
        <v>0</v>
      </c>
      <c r="M430" s="51">
        <f>'OC A CONTRATAR US$'!M430*'OC A CONTRATAR'!$O430</f>
        <v>0</v>
      </c>
      <c r="N430" s="51">
        <f>'OC A CONTRATAR US$'!N430*'OC A CONTRATAR'!$O430</f>
        <v>0</v>
      </c>
      <c r="O430" s="119">
        <f>IF($O$2=0,Encargos!C435,$O$2)</f>
        <v>4.8413000000000004</v>
      </c>
      <c r="P430" s="1">
        <f t="shared" si="56"/>
        <v>57588</v>
      </c>
      <c r="Q430" s="6"/>
      <c r="R430" s="6"/>
      <c r="S430" s="6"/>
      <c r="T430" s="119">
        <f>IF($T$2=0,Encargos!M435,$T$2)</f>
        <v>0</v>
      </c>
      <c r="V430" s="1">
        <f t="shared" si="57"/>
        <v>57588</v>
      </c>
      <c r="W430" s="51">
        <v>0</v>
      </c>
      <c r="X430" s="51">
        <v>0</v>
      </c>
      <c r="Y430" s="51">
        <f t="shared" si="60"/>
        <v>0</v>
      </c>
      <c r="Z430" s="119"/>
      <c r="AB430" s="72">
        <f t="shared" si="58"/>
        <v>57588</v>
      </c>
      <c r="AC430" s="21">
        <f t="shared" si="59"/>
        <v>0</v>
      </c>
      <c r="AD430" s="21">
        <f t="shared" si="61"/>
        <v>0</v>
      </c>
      <c r="AE430" s="21">
        <f t="shared" si="61"/>
        <v>0</v>
      </c>
    </row>
    <row r="431" spans="1:31">
      <c r="A431" s="1">
        <f t="shared" si="53"/>
        <v>57618</v>
      </c>
      <c r="B431" s="6"/>
      <c r="C431" s="6"/>
      <c r="D431" s="6"/>
      <c r="E431" s="119">
        <f>IF($E$2=0,Encargos!C436,$E$2)</f>
        <v>6.1923000000000004</v>
      </c>
      <c r="F431" s="1">
        <f t="shared" si="54"/>
        <v>57618</v>
      </c>
      <c r="G431" s="6"/>
      <c r="H431" s="6"/>
      <c r="I431" s="6"/>
      <c r="J431" s="119">
        <f>IF($J$2=0,Encargos!C436,$J$2)</f>
        <v>4.8413000000000004</v>
      </c>
      <c r="K431" s="1">
        <f t="shared" si="55"/>
        <v>57618</v>
      </c>
      <c r="L431" s="51">
        <f>'OC A CONTRATAR US$'!L431*'OC A CONTRATAR'!$O431</f>
        <v>0</v>
      </c>
      <c r="M431" s="51">
        <f>'OC A CONTRATAR US$'!M431*'OC A CONTRATAR'!$O431</f>
        <v>0</v>
      </c>
      <c r="N431" s="51">
        <f>'OC A CONTRATAR US$'!N431*'OC A CONTRATAR'!$O431</f>
        <v>0</v>
      </c>
      <c r="O431" s="119">
        <f>IF($O$2=0,Encargos!C436,$O$2)</f>
        <v>4.8413000000000004</v>
      </c>
      <c r="P431" s="1">
        <f t="shared" si="56"/>
        <v>57618</v>
      </c>
      <c r="Q431" s="6"/>
      <c r="R431" s="6"/>
      <c r="S431" s="6"/>
      <c r="T431" s="119">
        <f>IF($T$2=0,Encargos!M436,$T$2)</f>
        <v>0</v>
      </c>
      <c r="V431" s="1">
        <f t="shared" si="57"/>
        <v>57618</v>
      </c>
      <c r="W431" s="51">
        <v>0</v>
      </c>
      <c r="X431" s="51">
        <v>0</v>
      </c>
      <c r="Y431" s="51">
        <f t="shared" si="60"/>
        <v>0</v>
      </c>
      <c r="Z431" s="119"/>
      <c r="AB431" s="72">
        <f t="shared" si="58"/>
        <v>57618</v>
      </c>
      <c r="AC431" s="21">
        <f t="shared" si="59"/>
        <v>0</v>
      </c>
      <c r="AD431" s="21">
        <f t="shared" si="61"/>
        <v>0</v>
      </c>
      <c r="AE431" s="21">
        <f t="shared" si="61"/>
        <v>0</v>
      </c>
    </row>
    <row r="432" spans="1:31">
      <c r="A432" s="1">
        <f t="shared" si="53"/>
        <v>57649</v>
      </c>
      <c r="B432" s="6"/>
      <c r="C432" s="6"/>
      <c r="D432" s="6"/>
      <c r="E432" s="119">
        <f>IF($E$2=0,Encargos!C437,$E$2)</f>
        <v>6.1923000000000004</v>
      </c>
      <c r="F432" s="1">
        <f t="shared" si="54"/>
        <v>57649</v>
      </c>
      <c r="G432" s="6"/>
      <c r="H432" s="6"/>
      <c r="I432" s="6"/>
      <c r="J432" s="119">
        <f>IF($J$2=0,Encargos!C437,$J$2)</f>
        <v>4.8413000000000004</v>
      </c>
      <c r="K432" s="1">
        <f t="shared" si="55"/>
        <v>57649</v>
      </c>
      <c r="L432" s="51">
        <f>'OC A CONTRATAR US$'!L432*'OC A CONTRATAR'!$O432</f>
        <v>0</v>
      </c>
      <c r="M432" s="51">
        <f>'OC A CONTRATAR US$'!M432*'OC A CONTRATAR'!$O432</f>
        <v>0</v>
      </c>
      <c r="N432" s="51">
        <f>'OC A CONTRATAR US$'!N432*'OC A CONTRATAR'!$O432</f>
        <v>0</v>
      </c>
      <c r="O432" s="119">
        <f>IF($O$2=0,Encargos!C437,$O$2)</f>
        <v>4.8413000000000004</v>
      </c>
      <c r="P432" s="1">
        <f t="shared" si="56"/>
        <v>57649</v>
      </c>
      <c r="Q432" s="6"/>
      <c r="R432" s="6"/>
      <c r="S432" s="6"/>
      <c r="T432" s="119">
        <f>IF($T$2=0,Encargos!M437,$T$2)</f>
        <v>0</v>
      </c>
      <c r="V432" s="1">
        <f t="shared" si="57"/>
        <v>57649</v>
      </c>
      <c r="W432" s="51">
        <v>0</v>
      </c>
      <c r="X432" s="51">
        <v>0</v>
      </c>
      <c r="Y432" s="51">
        <f t="shared" si="60"/>
        <v>0</v>
      </c>
      <c r="Z432" s="119"/>
      <c r="AB432" s="72">
        <f t="shared" si="58"/>
        <v>57649</v>
      </c>
      <c r="AC432" s="21">
        <f t="shared" si="59"/>
        <v>0</v>
      </c>
      <c r="AD432" s="21">
        <f t="shared" si="61"/>
        <v>0</v>
      </c>
      <c r="AE432" s="21">
        <f t="shared" si="61"/>
        <v>0</v>
      </c>
    </row>
    <row r="433" spans="1:31">
      <c r="A433" s="1">
        <f t="shared" si="53"/>
        <v>57679</v>
      </c>
      <c r="B433" s="6"/>
      <c r="C433" s="6"/>
      <c r="D433" s="6"/>
      <c r="E433" s="119">
        <f>IF($E$2=0,Encargos!C438,$E$2)</f>
        <v>6.1923000000000004</v>
      </c>
      <c r="F433" s="1">
        <f t="shared" si="54"/>
        <v>57679</v>
      </c>
      <c r="G433" s="6"/>
      <c r="H433" s="6"/>
      <c r="I433" s="6"/>
      <c r="J433" s="119">
        <f>IF($J$2=0,Encargos!C438,$J$2)</f>
        <v>4.8413000000000004</v>
      </c>
      <c r="K433" s="1">
        <f t="shared" si="55"/>
        <v>57679</v>
      </c>
      <c r="L433" s="51">
        <f>'OC A CONTRATAR US$'!L433*'OC A CONTRATAR'!$O433</f>
        <v>0</v>
      </c>
      <c r="M433" s="51">
        <f>'OC A CONTRATAR US$'!M433*'OC A CONTRATAR'!$O433</f>
        <v>0</v>
      </c>
      <c r="N433" s="51">
        <f>'OC A CONTRATAR US$'!N433*'OC A CONTRATAR'!$O433</f>
        <v>0</v>
      </c>
      <c r="O433" s="119">
        <f>IF($O$2=0,Encargos!C438,$O$2)</f>
        <v>4.8413000000000004</v>
      </c>
      <c r="P433" s="1">
        <f t="shared" si="56"/>
        <v>57679</v>
      </c>
      <c r="Q433" s="6"/>
      <c r="R433" s="6"/>
      <c r="S433" s="6"/>
      <c r="T433" s="119">
        <f>IF($T$2=0,Encargos!M438,$T$2)</f>
        <v>0</v>
      </c>
      <c r="V433" s="1">
        <f t="shared" si="57"/>
        <v>57679</v>
      </c>
      <c r="W433" s="51">
        <v>0</v>
      </c>
      <c r="X433" s="51">
        <v>0</v>
      </c>
      <c r="Y433" s="51">
        <f t="shared" si="60"/>
        <v>0</v>
      </c>
      <c r="Z433" s="119"/>
      <c r="AB433" s="72">
        <f t="shared" si="58"/>
        <v>57679</v>
      </c>
      <c r="AC433" s="21">
        <f t="shared" si="59"/>
        <v>0</v>
      </c>
      <c r="AD433" s="21">
        <f t="shared" si="61"/>
        <v>0</v>
      </c>
      <c r="AE433" s="21">
        <f t="shared" si="61"/>
        <v>0</v>
      </c>
    </row>
    <row r="434" spans="1:31">
      <c r="A434" s="1">
        <f t="shared" si="53"/>
        <v>57710</v>
      </c>
      <c r="B434" s="6"/>
      <c r="C434" s="6"/>
      <c r="D434" s="6"/>
      <c r="E434" s="119">
        <f>IF($E$2=0,Encargos!C439,$E$2)</f>
        <v>6.1923000000000004</v>
      </c>
      <c r="F434" s="1">
        <f t="shared" si="54"/>
        <v>57710</v>
      </c>
      <c r="G434" s="6"/>
      <c r="H434" s="6"/>
      <c r="I434" s="6"/>
      <c r="J434" s="119">
        <f>IF($J$2=0,Encargos!C439,$J$2)</f>
        <v>4.8413000000000004</v>
      </c>
      <c r="K434" s="1">
        <f t="shared" si="55"/>
        <v>57710</v>
      </c>
      <c r="L434" s="51">
        <f>'OC A CONTRATAR US$'!L434*'OC A CONTRATAR'!$O434</f>
        <v>27204607.101715628</v>
      </c>
      <c r="M434" s="51">
        <f>'OC A CONTRATAR US$'!M434*'OC A CONTRATAR'!$O434</f>
        <v>2786821.8150950358</v>
      </c>
      <c r="N434" s="51">
        <f>'OC A CONTRATAR US$'!N434*'OC A CONTRATAR'!$O434</f>
        <v>29991428.916810662</v>
      </c>
      <c r="O434" s="119">
        <f>IF($O$2=0,Encargos!C439,$O$2)</f>
        <v>4.8413000000000004</v>
      </c>
      <c r="P434" s="1">
        <f t="shared" si="56"/>
        <v>57710</v>
      </c>
      <c r="Q434" s="6"/>
      <c r="R434" s="6"/>
      <c r="S434" s="6"/>
      <c r="T434" s="119">
        <f>IF($T$2=0,Encargos!M439,$T$2)</f>
        <v>0</v>
      </c>
      <c r="V434" s="1">
        <f t="shared" si="57"/>
        <v>57710</v>
      </c>
      <c r="W434" s="51">
        <v>0</v>
      </c>
      <c r="X434" s="51">
        <v>0</v>
      </c>
      <c r="Y434" s="51">
        <f t="shared" si="60"/>
        <v>0</v>
      </c>
      <c r="Z434" s="119"/>
      <c r="AB434" s="72">
        <f t="shared" si="58"/>
        <v>57710</v>
      </c>
      <c r="AC434" s="21">
        <f t="shared" si="59"/>
        <v>0</v>
      </c>
      <c r="AD434" s="21">
        <f t="shared" si="61"/>
        <v>2786821.8150950358</v>
      </c>
      <c r="AE434" s="21">
        <f t="shared" si="61"/>
        <v>29991428.916810662</v>
      </c>
    </row>
    <row r="435" spans="1:31">
      <c r="A435" s="1">
        <f t="shared" si="53"/>
        <v>57741</v>
      </c>
      <c r="B435" s="6"/>
      <c r="C435" s="6"/>
      <c r="D435" s="6"/>
      <c r="E435" s="119">
        <f>IF($E$2=0,Encargos!C440,$E$2)</f>
        <v>6.1923000000000004</v>
      </c>
      <c r="F435" s="1">
        <f t="shared" si="54"/>
        <v>57741</v>
      </c>
      <c r="G435" s="6"/>
      <c r="H435" s="6"/>
      <c r="I435" s="6"/>
      <c r="J435" s="119">
        <f>IF($J$2=0,Encargos!C440,$J$2)</f>
        <v>4.8413000000000004</v>
      </c>
      <c r="K435" s="1">
        <f t="shared" si="55"/>
        <v>57741</v>
      </c>
      <c r="L435" s="51">
        <f>'OC A CONTRATAR US$'!L435*'OC A CONTRATAR'!$O435</f>
        <v>0</v>
      </c>
      <c r="M435" s="51">
        <f>'OC A CONTRATAR US$'!M435*'OC A CONTRATAR'!$O435</f>
        <v>0</v>
      </c>
      <c r="N435" s="51">
        <f>'OC A CONTRATAR US$'!N435*'OC A CONTRATAR'!$O435</f>
        <v>0</v>
      </c>
      <c r="O435" s="119">
        <f>IF($O$2=0,Encargos!C440,$O$2)</f>
        <v>4.8413000000000004</v>
      </c>
      <c r="P435" s="1">
        <f t="shared" si="56"/>
        <v>57741</v>
      </c>
      <c r="Q435" s="6"/>
      <c r="R435" s="6"/>
      <c r="S435" s="6"/>
      <c r="T435" s="119">
        <f>IF($T$2=0,Encargos!M440,$T$2)</f>
        <v>0</v>
      </c>
      <c r="V435" s="1">
        <f t="shared" si="57"/>
        <v>57741</v>
      </c>
      <c r="W435" s="51">
        <v>0</v>
      </c>
      <c r="X435" s="51">
        <v>0</v>
      </c>
      <c r="Y435" s="51">
        <f t="shared" si="60"/>
        <v>0</v>
      </c>
      <c r="Z435" s="119"/>
      <c r="AB435" s="72">
        <f t="shared" si="58"/>
        <v>57741</v>
      </c>
      <c r="AC435" s="21">
        <f t="shared" si="59"/>
        <v>27204607.101715628</v>
      </c>
      <c r="AD435" s="21">
        <f t="shared" si="61"/>
        <v>0</v>
      </c>
      <c r="AE435" s="21">
        <f t="shared" si="61"/>
        <v>0</v>
      </c>
    </row>
    <row r="436" spans="1:31">
      <c r="A436" s="1">
        <f t="shared" si="53"/>
        <v>57769</v>
      </c>
      <c r="B436" s="6"/>
      <c r="C436" s="6"/>
      <c r="D436" s="6"/>
      <c r="E436" s="119">
        <f>IF($E$2=0,Encargos!C441,$E$2)</f>
        <v>6.1923000000000004</v>
      </c>
      <c r="F436" s="1">
        <f t="shared" si="54"/>
        <v>57769</v>
      </c>
      <c r="G436" s="6"/>
      <c r="H436" s="6"/>
      <c r="I436" s="6"/>
      <c r="J436" s="119">
        <f>IF($J$2=0,Encargos!C441,$J$2)</f>
        <v>4.8413000000000004</v>
      </c>
      <c r="K436" s="1">
        <f t="shared" si="55"/>
        <v>57769</v>
      </c>
      <c r="L436" s="51">
        <f>'OC A CONTRATAR US$'!L436*'OC A CONTRATAR'!$O436</f>
        <v>0</v>
      </c>
      <c r="M436" s="51">
        <f>'OC A CONTRATAR US$'!M436*'OC A CONTRATAR'!$O436</f>
        <v>0</v>
      </c>
      <c r="N436" s="51">
        <f>'OC A CONTRATAR US$'!N436*'OC A CONTRATAR'!$O436</f>
        <v>0</v>
      </c>
      <c r="O436" s="119">
        <f>IF($O$2=0,Encargos!C441,$O$2)</f>
        <v>4.8413000000000004</v>
      </c>
      <c r="P436" s="1">
        <f t="shared" si="56"/>
        <v>57769</v>
      </c>
      <c r="Q436" s="6"/>
      <c r="R436" s="6"/>
      <c r="S436" s="6"/>
      <c r="T436" s="119">
        <f>IF($T$2=0,Encargos!M441,$T$2)</f>
        <v>0</v>
      </c>
      <c r="V436" s="1">
        <f t="shared" si="57"/>
        <v>57769</v>
      </c>
      <c r="W436" s="51">
        <v>0</v>
      </c>
      <c r="X436" s="51">
        <v>0</v>
      </c>
      <c r="Y436" s="51">
        <f t="shared" si="60"/>
        <v>0</v>
      </c>
      <c r="Z436" s="119"/>
      <c r="AB436" s="72">
        <f t="shared" si="58"/>
        <v>57769</v>
      </c>
      <c r="AC436" s="21">
        <f t="shared" si="59"/>
        <v>0</v>
      </c>
      <c r="AD436" s="21">
        <f t="shared" si="61"/>
        <v>0</v>
      </c>
      <c r="AE436" s="21">
        <f t="shared" si="61"/>
        <v>0</v>
      </c>
    </row>
    <row r="437" spans="1:31">
      <c r="A437" s="1">
        <f t="shared" si="53"/>
        <v>57800</v>
      </c>
      <c r="B437" s="6"/>
      <c r="C437" s="6"/>
      <c r="D437" s="6"/>
      <c r="E437" s="119">
        <f>IF($E$2=0,Encargos!C442,$E$2)</f>
        <v>6.1923000000000004</v>
      </c>
      <c r="F437" s="1">
        <f t="shared" si="54"/>
        <v>57800</v>
      </c>
      <c r="G437" s="6"/>
      <c r="H437" s="6"/>
      <c r="I437" s="6"/>
      <c r="J437" s="119">
        <f>IF($J$2=0,Encargos!C442,$J$2)</f>
        <v>4.8413000000000004</v>
      </c>
      <c r="K437" s="1">
        <f t="shared" si="55"/>
        <v>57800</v>
      </c>
      <c r="L437" s="51">
        <f>'OC A CONTRATAR US$'!L437*'OC A CONTRATAR'!$O437</f>
        <v>0</v>
      </c>
      <c r="M437" s="51">
        <f>'OC A CONTRATAR US$'!M437*'OC A CONTRATAR'!$O437</f>
        <v>0</v>
      </c>
      <c r="N437" s="51">
        <f>'OC A CONTRATAR US$'!N437*'OC A CONTRATAR'!$O437</f>
        <v>0</v>
      </c>
      <c r="O437" s="119">
        <f>IF($O$2=0,Encargos!C442,$O$2)</f>
        <v>4.8413000000000004</v>
      </c>
      <c r="P437" s="1">
        <f t="shared" si="56"/>
        <v>57800</v>
      </c>
      <c r="Q437" s="6"/>
      <c r="R437" s="6"/>
      <c r="S437" s="6"/>
      <c r="T437" s="119">
        <f>IF($T$2=0,Encargos!M442,$T$2)</f>
        <v>0</v>
      </c>
      <c r="V437" s="1">
        <f t="shared" si="57"/>
        <v>57800</v>
      </c>
      <c r="W437" s="51">
        <v>0</v>
      </c>
      <c r="X437" s="51">
        <v>0</v>
      </c>
      <c r="Y437" s="51">
        <f t="shared" si="60"/>
        <v>0</v>
      </c>
      <c r="Z437" s="119"/>
      <c r="AB437" s="72">
        <f t="shared" si="58"/>
        <v>57800</v>
      </c>
      <c r="AC437" s="21">
        <f t="shared" si="59"/>
        <v>0</v>
      </c>
      <c r="AD437" s="21">
        <f t="shared" si="61"/>
        <v>0</v>
      </c>
      <c r="AE437" s="21">
        <f t="shared" si="61"/>
        <v>0</v>
      </c>
    </row>
    <row r="438" spans="1:31">
      <c r="A438" s="1">
        <f t="shared" si="53"/>
        <v>57830</v>
      </c>
      <c r="B438" s="6"/>
      <c r="C438" s="6"/>
      <c r="D438" s="6"/>
      <c r="E438" s="119">
        <f>IF($E$2=0,Encargos!C443,$E$2)</f>
        <v>6.1923000000000004</v>
      </c>
      <c r="F438" s="1">
        <f t="shared" si="54"/>
        <v>57830</v>
      </c>
      <c r="G438" s="6"/>
      <c r="H438" s="6"/>
      <c r="I438" s="6"/>
      <c r="J438" s="119">
        <f>IF($J$2=0,Encargos!C443,$J$2)</f>
        <v>4.8413000000000004</v>
      </c>
      <c r="K438" s="1">
        <f t="shared" si="55"/>
        <v>57830</v>
      </c>
      <c r="L438" s="51">
        <f>'OC A CONTRATAR US$'!L438*'OC A CONTRATAR'!$O438</f>
        <v>0</v>
      </c>
      <c r="M438" s="51">
        <f>'OC A CONTRATAR US$'!M438*'OC A CONTRATAR'!$O438</f>
        <v>0</v>
      </c>
      <c r="N438" s="51">
        <f>'OC A CONTRATAR US$'!N438*'OC A CONTRATAR'!$O438</f>
        <v>0</v>
      </c>
      <c r="O438" s="119">
        <f>IF($O$2=0,Encargos!C443,$O$2)</f>
        <v>4.8413000000000004</v>
      </c>
      <c r="P438" s="1">
        <f t="shared" si="56"/>
        <v>57830</v>
      </c>
      <c r="Q438" s="6"/>
      <c r="R438" s="6"/>
      <c r="S438" s="6"/>
      <c r="T438" s="119">
        <f>IF($T$2=0,Encargos!M443,$T$2)</f>
        <v>0</v>
      </c>
      <c r="V438" s="1">
        <f t="shared" si="57"/>
        <v>57830</v>
      </c>
      <c r="W438" s="51">
        <v>0</v>
      </c>
      <c r="X438" s="51">
        <v>0</v>
      </c>
      <c r="Y438" s="51">
        <f t="shared" si="60"/>
        <v>0</v>
      </c>
      <c r="Z438" s="119"/>
      <c r="AB438" s="72">
        <f t="shared" si="58"/>
        <v>57830</v>
      </c>
      <c r="AC438" s="21">
        <f t="shared" si="59"/>
        <v>0</v>
      </c>
      <c r="AD438" s="21">
        <f t="shared" si="61"/>
        <v>0</v>
      </c>
      <c r="AE438" s="21">
        <f t="shared" si="61"/>
        <v>0</v>
      </c>
    </row>
    <row r="439" spans="1:31">
      <c r="A439" s="1">
        <f t="shared" si="53"/>
        <v>57861</v>
      </c>
      <c r="B439" s="6"/>
      <c r="C439" s="6"/>
      <c r="D439" s="6"/>
      <c r="E439" s="119">
        <f>IF($E$2=0,Encargos!C444,$E$2)</f>
        <v>6.1923000000000004</v>
      </c>
      <c r="F439" s="1">
        <f t="shared" si="54"/>
        <v>57861</v>
      </c>
      <c r="G439" s="6"/>
      <c r="H439" s="6"/>
      <c r="I439" s="6"/>
      <c r="J439" s="119">
        <f>IF($J$2=0,Encargos!C444,$J$2)</f>
        <v>4.8413000000000004</v>
      </c>
      <c r="K439" s="1">
        <f t="shared" si="55"/>
        <v>57861</v>
      </c>
      <c r="L439" s="51">
        <f>'OC A CONTRATAR US$'!L439*'OC A CONTRATAR'!$O439</f>
        <v>0</v>
      </c>
      <c r="M439" s="51">
        <f>'OC A CONTRATAR US$'!M439*'OC A CONTRATAR'!$O439</f>
        <v>0</v>
      </c>
      <c r="N439" s="51">
        <f>'OC A CONTRATAR US$'!N439*'OC A CONTRATAR'!$O439</f>
        <v>0</v>
      </c>
      <c r="O439" s="119">
        <f>IF($O$2=0,Encargos!C444,$O$2)</f>
        <v>4.8413000000000004</v>
      </c>
      <c r="P439" s="1">
        <f t="shared" si="56"/>
        <v>57861</v>
      </c>
      <c r="Q439" s="6"/>
      <c r="R439" s="6"/>
      <c r="S439" s="6"/>
      <c r="T439" s="119">
        <f>IF($T$2=0,Encargos!M444,$T$2)</f>
        <v>0</v>
      </c>
      <c r="V439" s="1">
        <f t="shared" si="57"/>
        <v>57861</v>
      </c>
      <c r="W439" s="51">
        <v>0</v>
      </c>
      <c r="X439" s="51">
        <v>0</v>
      </c>
      <c r="Y439" s="51">
        <f t="shared" si="60"/>
        <v>0</v>
      </c>
      <c r="Z439" s="119"/>
      <c r="AB439" s="72">
        <f t="shared" si="58"/>
        <v>57861</v>
      </c>
      <c r="AC439" s="21">
        <f t="shared" si="59"/>
        <v>0</v>
      </c>
      <c r="AD439" s="21">
        <f t="shared" si="61"/>
        <v>0</v>
      </c>
      <c r="AE439" s="21">
        <f t="shared" si="61"/>
        <v>0</v>
      </c>
    </row>
    <row r="440" spans="1:31">
      <c r="A440" s="1">
        <f t="shared" si="53"/>
        <v>57891</v>
      </c>
      <c r="B440" s="6"/>
      <c r="C440" s="6"/>
      <c r="D440" s="6"/>
      <c r="E440" s="119">
        <f>IF($E$2=0,Encargos!C445,$E$2)</f>
        <v>6.1923000000000004</v>
      </c>
      <c r="F440" s="1">
        <f t="shared" si="54"/>
        <v>57891</v>
      </c>
      <c r="G440" s="6"/>
      <c r="H440" s="6"/>
      <c r="I440" s="6"/>
      <c r="J440" s="119">
        <f>IF($J$2=0,Encargos!C445,$J$2)</f>
        <v>4.8413000000000004</v>
      </c>
      <c r="K440" s="1">
        <f t="shared" si="55"/>
        <v>57891</v>
      </c>
      <c r="L440" s="51">
        <f>'OC A CONTRATAR US$'!L440*'OC A CONTRATAR'!$O440</f>
        <v>27204607.101715628</v>
      </c>
      <c r="M440" s="51">
        <f>'OC A CONTRATAR US$'!M440*'OC A CONTRATAR'!$O440</f>
        <v>2078694.9604397467</v>
      </c>
      <c r="N440" s="51">
        <f>'OC A CONTRATAR US$'!N440*'OC A CONTRATAR'!$O440</f>
        <v>29283302.062155373</v>
      </c>
      <c r="O440" s="119">
        <f>IF($O$2=0,Encargos!C445,$O$2)</f>
        <v>4.8413000000000004</v>
      </c>
      <c r="P440" s="1">
        <f t="shared" si="56"/>
        <v>57891</v>
      </c>
      <c r="Q440" s="6"/>
      <c r="R440" s="6"/>
      <c r="S440" s="6"/>
      <c r="T440" s="119">
        <f>IF($T$2=0,Encargos!M445,$T$2)</f>
        <v>0</v>
      </c>
      <c r="V440" s="1">
        <f t="shared" si="57"/>
        <v>57891</v>
      </c>
      <c r="W440" s="51">
        <v>0</v>
      </c>
      <c r="X440" s="51">
        <v>0</v>
      </c>
      <c r="Y440" s="51">
        <f t="shared" si="60"/>
        <v>0</v>
      </c>
      <c r="Z440" s="119"/>
      <c r="AB440" s="72">
        <f t="shared" si="58"/>
        <v>57891</v>
      </c>
      <c r="AC440" s="21">
        <f t="shared" si="59"/>
        <v>0</v>
      </c>
      <c r="AD440" s="21">
        <f t="shared" si="61"/>
        <v>2078694.9604397467</v>
      </c>
      <c r="AE440" s="21">
        <f t="shared" si="61"/>
        <v>29283302.062155373</v>
      </c>
    </row>
    <row r="441" spans="1:31">
      <c r="A441" s="1">
        <f t="shared" si="53"/>
        <v>57922</v>
      </c>
      <c r="B441" s="6"/>
      <c r="C441" s="6"/>
      <c r="D441" s="6"/>
      <c r="E441" s="119">
        <f>IF($E$2=0,Encargos!C446,$E$2)</f>
        <v>6.1923000000000004</v>
      </c>
      <c r="F441" s="1">
        <f t="shared" si="54"/>
        <v>57922</v>
      </c>
      <c r="G441" s="6"/>
      <c r="H441" s="6"/>
      <c r="I441" s="6"/>
      <c r="J441" s="119">
        <f>IF($J$2=0,Encargos!C446,$J$2)</f>
        <v>4.8413000000000004</v>
      </c>
      <c r="K441" s="1">
        <f t="shared" si="55"/>
        <v>57922</v>
      </c>
      <c r="L441" s="51">
        <f>'OC A CONTRATAR US$'!L441*'OC A CONTRATAR'!$O441</f>
        <v>0</v>
      </c>
      <c r="M441" s="51">
        <f>'OC A CONTRATAR US$'!M441*'OC A CONTRATAR'!$O441</f>
        <v>0</v>
      </c>
      <c r="N441" s="51">
        <f>'OC A CONTRATAR US$'!N441*'OC A CONTRATAR'!$O441</f>
        <v>0</v>
      </c>
      <c r="O441" s="119">
        <f>IF($O$2=0,Encargos!C446,$O$2)</f>
        <v>4.8413000000000004</v>
      </c>
      <c r="P441" s="1">
        <f t="shared" si="56"/>
        <v>57922</v>
      </c>
      <c r="Q441" s="6"/>
      <c r="R441" s="6"/>
      <c r="S441" s="6"/>
      <c r="T441" s="119">
        <f>IF($T$2=0,Encargos!M446,$T$2)</f>
        <v>0</v>
      </c>
      <c r="V441" s="1">
        <f t="shared" si="57"/>
        <v>57922</v>
      </c>
      <c r="W441" s="51">
        <v>0</v>
      </c>
      <c r="X441" s="51">
        <v>0</v>
      </c>
      <c r="Y441" s="51">
        <f t="shared" si="60"/>
        <v>0</v>
      </c>
      <c r="Z441" s="119"/>
      <c r="AB441" s="72">
        <f t="shared" si="58"/>
        <v>57922</v>
      </c>
      <c r="AC441" s="21">
        <f t="shared" si="59"/>
        <v>27204607.101715628</v>
      </c>
      <c r="AD441" s="21">
        <f t="shared" si="61"/>
        <v>0</v>
      </c>
      <c r="AE441" s="21">
        <f t="shared" si="61"/>
        <v>0</v>
      </c>
    </row>
    <row r="442" spans="1:31">
      <c r="A442" s="1">
        <f t="shared" si="53"/>
        <v>57953</v>
      </c>
      <c r="B442" s="6"/>
      <c r="C442" s="6"/>
      <c r="D442" s="6"/>
      <c r="E442" s="119">
        <f>IF($E$2=0,Encargos!C447,$E$2)</f>
        <v>6.1923000000000004</v>
      </c>
      <c r="F442" s="1">
        <f t="shared" si="54"/>
        <v>57953</v>
      </c>
      <c r="G442" s="6"/>
      <c r="H442" s="6"/>
      <c r="I442" s="6"/>
      <c r="J442" s="119">
        <f>IF($J$2=0,Encargos!C447,$J$2)</f>
        <v>4.8413000000000004</v>
      </c>
      <c r="K442" s="1">
        <f t="shared" si="55"/>
        <v>57953</v>
      </c>
      <c r="L442" s="51">
        <f>'OC A CONTRATAR US$'!L442*'OC A CONTRATAR'!$O442</f>
        <v>0</v>
      </c>
      <c r="M442" s="51">
        <f>'OC A CONTRATAR US$'!M442*'OC A CONTRATAR'!$O442</f>
        <v>0</v>
      </c>
      <c r="N442" s="51">
        <f>'OC A CONTRATAR US$'!N442*'OC A CONTRATAR'!$O442</f>
        <v>0</v>
      </c>
      <c r="O442" s="119">
        <f>IF($O$2=0,Encargos!C447,$O$2)</f>
        <v>4.8413000000000004</v>
      </c>
      <c r="P442" s="1">
        <f t="shared" si="56"/>
        <v>57953</v>
      </c>
      <c r="Q442" s="6"/>
      <c r="R442" s="6"/>
      <c r="S442" s="6"/>
      <c r="T442" s="119">
        <f>IF($T$2=0,Encargos!M447,$T$2)</f>
        <v>0</v>
      </c>
      <c r="V442" s="1">
        <f t="shared" si="57"/>
        <v>57953</v>
      </c>
      <c r="W442" s="51">
        <v>0</v>
      </c>
      <c r="X442" s="51">
        <v>0</v>
      </c>
      <c r="Y442" s="51">
        <f t="shared" si="60"/>
        <v>0</v>
      </c>
      <c r="Z442" s="119"/>
      <c r="AB442" s="72">
        <f t="shared" si="58"/>
        <v>57953</v>
      </c>
      <c r="AC442" s="21">
        <f t="shared" si="59"/>
        <v>0</v>
      </c>
      <c r="AD442" s="21">
        <f t="shared" si="61"/>
        <v>0</v>
      </c>
      <c r="AE442" s="21">
        <f t="shared" si="61"/>
        <v>0</v>
      </c>
    </row>
    <row r="443" spans="1:31">
      <c r="A443" s="1">
        <f t="shared" si="53"/>
        <v>57983</v>
      </c>
      <c r="B443" s="6"/>
      <c r="C443" s="6"/>
      <c r="D443" s="6"/>
      <c r="E443" s="119">
        <f>IF($E$2=0,Encargos!C448,$E$2)</f>
        <v>6.1923000000000004</v>
      </c>
      <c r="F443" s="1">
        <f t="shared" si="54"/>
        <v>57983</v>
      </c>
      <c r="G443" s="6"/>
      <c r="H443" s="6"/>
      <c r="I443" s="6"/>
      <c r="J443" s="119">
        <f>IF($J$2=0,Encargos!C448,$J$2)</f>
        <v>4.8413000000000004</v>
      </c>
      <c r="K443" s="1">
        <f t="shared" si="55"/>
        <v>57983</v>
      </c>
      <c r="L443" s="51">
        <f>'OC A CONTRATAR US$'!L443*'OC A CONTRATAR'!$O443</f>
        <v>0</v>
      </c>
      <c r="M443" s="51">
        <f>'OC A CONTRATAR US$'!M443*'OC A CONTRATAR'!$O443</f>
        <v>0</v>
      </c>
      <c r="N443" s="51">
        <f>'OC A CONTRATAR US$'!N443*'OC A CONTRATAR'!$O443</f>
        <v>0</v>
      </c>
      <c r="O443" s="119">
        <f>IF($O$2=0,Encargos!C448,$O$2)</f>
        <v>4.8413000000000004</v>
      </c>
      <c r="P443" s="1">
        <f t="shared" si="56"/>
        <v>57983</v>
      </c>
      <c r="Q443" s="6"/>
      <c r="R443" s="6"/>
      <c r="S443" s="6"/>
      <c r="T443" s="119">
        <f>IF($T$2=0,Encargos!M448,$T$2)</f>
        <v>0</v>
      </c>
      <c r="V443" s="1">
        <f t="shared" si="57"/>
        <v>57983</v>
      </c>
      <c r="W443" s="51">
        <v>0</v>
      </c>
      <c r="X443" s="51">
        <v>0</v>
      </c>
      <c r="Y443" s="51">
        <f t="shared" si="60"/>
        <v>0</v>
      </c>
      <c r="Z443" s="119"/>
      <c r="AB443" s="72">
        <f t="shared" si="58"/>
        <v>57983</v>
      </c>
      <c r="AC443" s="21">
        <f t="shared" si="59"/>
        <v>0</v>
      </c>
      <c r="AD443" s="21">
        <f t="shared" si="61"/>
        <v>0</v>
      </c>
      <c r="AE443" s="21">
        <f t="shared" si="61"/>
        <v>0</v>
      </c>
    </row>
    <row r="444" spans="1:31">
      <c r="A444" s="1">
        <f t="shared" ref="A444:A458" si="62">EDATE(A443+1,1)-1</f>
        <v>58014</v>
      </c>
      <c r="B444" s="6"/>
      <c r="C444" s="6"/>
      <c r="D444" s="6"/>
      <c r="E444" s="119">
        <f>IF($E$2=0,Encargos!C449,$E$2)</f>
        <v>6.1923000000000004</v>
      </c>
      <c r="F444" s="1">
        <f t="shared" ref="F444:F458" si="63">EDATE(F443+1,1)-1</f>
        <v>58014</v>
      </c>
      <c r="G444" s="6"/>
      <c r="H444" s="6"/>
      <c r="I444" s="6"/>
      <c r="J444" s="119">
        <f>IF($J$2=0,Encargos!C449,$J$2)</f>
        <v>4.8413000000000004</v>
      </c>
      <c r="K444" s="1">
        <f t="shared" ref="K444:K458" si="64">EDATE(K443+1,1)-1</f>
        <v>58014</v>
      </c>
      <c r="L444" s="51">
        <f>'OC A CONTRATAR US$'!L444*'OC A CONTRATAR'!$O444</f>
        <v>0</v>
      </c>
      <c r="M444" s="51">
        <f>'OC A CONTRATAR US$'!M444*'OC A CONTRATAR'!$O444</f>
        <v>0</v>
      </c>
      <c r="N444" s="51">
        <f>'OC A CONTRATAR US$'!N444*'OC A CONTRATAR'!$O444</f>
        <v>0</v>
      </c>
      <c r="O444" s="119">
        <f>IF($O$2=0,Encargos!C449,$O$2)</f>
        <v>4.8413000000000004</v>
      </c>
      <c r="P444" s="1">
        <f t="shared" ref="P444:P458" si="65">EDATE(P443+1,1)-1</f>
        <v>58014</v>
      </c>
      <c r="Q444" s="6"/>
      <c r="R444" s="6"/>
      <c r="S444" s="6"/>
      <c r="T444" s="119">
        <f>IF($T$2=0,Encargos!M449,$T$2)</f>
        <v>0</v>
      </c>
      <c r="V444" s="1">
        <f t="shared" ref="V444:V458" si="66">EDATE(V443+1,1)-1</f>
        <v>58014</v>
      </c>
      <c r="W444" s="51">
        <v>0</v>
      </c>
      <c r="X444" s="51">
        <v>0</v>
      </c>
      <c r="Y444" s="51">
        <f t="shared" si="60"/>
        <v>0</v>
      </c>
      <c r="Z444" s="119"/>
      <c r="AB444" s="72">
        <f t="shared" ref="AB444:AB458" si="67">EDATE(AB443+1,1)-1</f>
        <v>58014</v>
      </c>
      <c r="AC444" s="21">
        <f t="shared" si="59"/>
        <v>0</v>
      </c>
      <c r="AD444" s="21">
        <f t="shared" si="61"/>
        <v>0</v>
      </c>
      <c r="AE444" s="21">
        <f t="shared" si="61"/>
        <v>0</v>
      </c>
    </row>
    <row r="445" spans="1:31">
      <c r="A445" s="1">
        <f t="shared" si="62"/>
        <v>58044</v>
      </c>
      <c r="B445" s="6"/>
      <c r="C445" s="6"/>
      <c r="D445" s="6"/>
      <c r="E445" s="119">
        <f>IF($E$2=0,Encargos!C450,$E$2)</f>
        <v>6.1923000000000004</v>
      </c>
      <c r="F445" s="1">
        <f t="shared" si="63"/>
        <v>58044</v>
      </c>
      <c r="G445" s="6"/>
      <c r="H445" s="6"/>
      <c r="I445" s="6"/>
      <c r="J445" s="119">
        <f>IF($J$2=0,Encargos!C450,$J$2)</f>
        <v>4.8413000000000004</v>
      </c>
      <c r="K445" s="1">
        <f t="shared" si="64"/>
        <v>58044</v>
      </c>
      <c r="L445" s="51">
        <f>'OC A CONTRATAR US$'!L445*'OC A CONTRATAR'!$O445</f>
        <v>0</v>
      </c>
      <c r="M445" s="51">
        <f>'OC A CONTRATAR US$'!M445*'OC A CONTRATAR'!$O445</f>
        <v>0</v>
      </c>
      <c r="N445" s="51">
        <f>'OC A CONTRATAR US$'!N445*'OC A CONTRATAR'!$O445</f>
        <v>0</v>
      </c>
      <c r="O445" s="119">
        <f>IF($O$2=0,Encargos!C450,$O$2)</f>
        <v>4.8413000000000004</v>
      </c>
      <c r="P445" s="1">
        <f t="shared" si="65"/>
        <v>58044</v>
      </c>
      <c r="Q445" s="6"/>
      <c r="R445" s="6"/>
      <c r="S445" s="6"/>
      <c r="T445" s="119">
        <f>IF($T$2=0,Encargos!M450,$T$2)</f>
        <v>0</v>
      </c>
      <c r="V445" s="1">
        <f t="shared" si="66"/>
        <v>58044</v>
      </c>
      <c r="W445" s="51">
        <v>0</v>
      </c>
      <c r="X445" s="51">
        <v>0</v>
      </c>
      <c r="Y445" s="51">
        <f t="shared" si="60"/>
        <v>0</v>
      </c>
      <c r="Z445" s="119"/>
      <c r="AB445" s="72">
        <f t="shared" si="67"/>
        <v>58044</v>
      </c>
      <c r="AC445" s="21">
        <f t="shared" si="59"/>
        <v>0</v>
      </c>
      <c r="AD445" s="21">
        <f t="shared" si="61"/>
        <v>0</v>
      </c>
      <c r="AE445" s="21">
        <f t="shared" si="61"/>
        <v>0</v>
      </c>
    </row>
    <row r="446" spans="1:31">
      <c r="A446" s="1">
        <f t="shared" si="62"/>
        <v>58075</v>
      </c>
      <c r="B446" s="6"/>
      <c r="C446" s="6"/>
      <c r="D446" s="6"/>
      <c r="E446" s="119">
        <f>IF($E$2=0,Encargos!C451,$E$2)</f>
        <v>6.1923000000000004</v>
      </c>
      <c r="F446" s="1">
        <f t="shared" si="63"/>
        <v>58075</v>
      </c>
      <c r="G446" s="6"/>
      <c r="H446" s="6"/>
      <c r="I446" s="6"/>
      <c r="J446" s="119">
        <f>IF($J$2=0,Encargos!C451,$J$2)</f>
        <v>4.8413000000000004</v>
      </c>
      <c r="K446" s="1">
        <f t="shared" si="64"/>
        <v>58075</v>
      </c>
      <c r="L446" s="51">
        <f>'OC A CONTRATAR US$'!L446*'OC A CONTRATAR'!$O446</f>
        <v>27204607.101715628</v>
      </c>
      <c r="M446" s="51">
        <f>'OC A CONTRATAR US$'!M446*'OC A CONTRATAR'!$O446</f>
        <v>1393410.9075475179</v>
      </c>
      <c r="N446" s="51">
        <f>'OC A CONTRATAR US$'!N446*'OC A CONTRATAR'!$O446</f>
        <v>28598018.009263147</v>
      </c>
      <c r="O446" s="119">
        <f>IF($O$2=0,Encargos!C451,$O$2)</f>
        <v>4.8413000000000004</v>
      </c>
      <c r="P446" s="1">
        <f t="shared" si="65"/>
        <v>58075</v>
      </c>
      <c r="Q446" s="6"/>
      <c r="R446" s="6"/>
      <c r="S446" s="6"/>
      <c r="T446" s="119">
        <f>IF($T$2=0,Encargos!M451,$T$2)</f>
        <v>0</v>
      </c>
      <c r="V446" s="1">
        <f t="shared" si="66"/>
        <v>58075</v>
      </c>
      <c r="W446" s="51">
        <v>0</v>
      </c>
      <c r="X446" s="51">
        <v>0</v>
      </c>
      <c r="Y446" s="51">
        <f t="shared" si="60"/>
        <v>0</v>
      </c>
      <c r="Z446" s="119"/>
      <c r="AB446" s="72">
        <f t="shared" si="67"/>
        <v>58075</v>
      </c>
      <c r="AC446" s="21">
        <f t="shared" si="59"/>
        <v>0</v>
      </c>
      <c r="AD446" s="21">
        <f t="shared" si="61"/>
        <v>1393410.9075475179</v>
      </c>
      <c r="AE446" s="21">
        <f t="shared" si="61"/>
        <v>28598018.009263147</v>
      </c>
    </row>
    <row r="447" spans="1:31">
      <c r="A447" s="1">
        <f t="shared" si="62"/>
        <v>58106</v>
      </c>
      <c r="B447" s="6"/>
      <c r="C447" s="6"/>
      <c r="D447" s="6"/>
      <c r="E447" s="119">
        <f>IF($E$2=0,Encargos!C452,$E$2)</f>
        <v>6.1923000000000004</v>
      </c>
      <c r="F447" s="1">
        <f t="shared" si="63"/>
        <v>58106</v>
      </c>
      <c r="G447" s="6"/>
      <c r="H447" s="6"/>
      <c r="I447" s="6"/>
      <c r="J447" s="119">
        <f>IF($J$2=0,Encargos!C452,$J$2)</f>
        <v>4.8413000000000004</v>
      </c>
      <c r="K447" s="1">
        <f t="shared" si="64"/>
        <v>58106</v>
      </c>
      <c r="L447" s="51">
        <f>'OC A CONTRATAR US$'!L447*'OC A CONTRATAR'!$O447</f>
        <v>0</v>
      </c>
      <c r="M447" s="51">
        <f>'OC A CONTRATAR US$'!M447*'OC A CONTRATAR'!$O447</f>
        <v>0</v>
      </c>
      <c r="N447" s="51">
        <f>'OC A CONTRATAR US$'!N447*'OC A CONTRATAR'!$O447</f>
        <v>0</v>
      </c>
      <c r="O447" s="119">
        <f>IF($O$2=0,Encargos!C452,$O$2)</f>
        <v>4.8413000000000004</v>
      </c>
      <c r="P447" s="1">
        <f t="shared" si="65"/>
        <v>58106</v>
      </c>
      <c r="Q447" s="6"/>
      <c r="R447" s="6"/>
      <c r="S447" s="6"/>
      <c r="T447" s="119">
        <f>IF($T$2=0,Encargos!M452,$T$2)</f>
        <v>0</v>
      </c>
      <c r="V447" s="1">
        <f t="shared" si="66"/>
        <v>58106</v>
      </c>
      <c r="W447" s="51">
        <v>0</v>
      </c>
      <c r="X447" s="51">
        <v>0</v>
      </c>
      <c r="Y447" s="51">
        <f t="shared" si="60"/>
        <v>0</v>
      </c>
      <c r="Z447" s="119"/>
      <c r="AB447" s="72">
        <f t="shared" si="67"/>
        <v>58106</v>
      </c>
      <c r="AC447" s="21">
        <f t="shared" si="59"/>
        <v>27204607.101715628</v>
      </c>
      <c r="AD447" s="21">
        <f t="shared" si="61"/>
        <v>0</v>
      </c>
      <c r="AE447" s="21">
        <f t="shared" si="61"/>
        <v>0</v>
      </c>
    </row>
    <row r="448" spans="1:31">
      <c r="A448" s="1">
        <f t="shared" si="62"/>
        <v>58134</v>
      </c>
      <c r="B448" s="6"/>
      <c r="C448" s="6"/>
      <c r="D448" s="6"/>
      <c r="E448" s="119">
        <f>IF($E$2=0,Encargos!C453,$E$2)</f>
        <v>6.1923000000000004</v>
      </c>
      <c r="F448" s="1">
        <f t="shared" si="63"/>
        <v>58134</v>
      </c>
      <c r="G448" s="6"/>
      <c r="H448" s="6"/>
      <c r="I448" s="6"/>
      <c r="J448" s="119">
        <f>IF($J$2=0,Encargos!C453,$J$2)</f>
        <v>4.8413000000000004</v>
      </c>
      <c r="K448" s="1">
        <f t="shared" si="64"/>
        <v>58134</v>
      </c>
      <c r="L448" s="51">
        <f>'OC A CONTRATAR US$'!L448*'OC A CONTRATAR'!$O448</f>
        <v>0</v>
      </c>
      <c r="M448" s="51">
        <f>'OC A CONTRATAR US$'!M448*'OC A CONTRATAR'!$O448</f>
        <v>0</v>
      </c>
      <c r="N448" s="51">
        <f>'OC A CONTRATAR US$'!N448*'OC A CONTRATAR'!$O448</f>
        <v>0</v>
      </c>
      <c r="O448" s="119">
        <f>IF($O$2=0,Encargos!C453,$O$2)</f>
        <v>4.8413000000000004</v>
      </c>
      <c r="P448" s="1">
        <f t="shared" si="65"/>
        <v>58134</v>
      </c>
      <c r="Q448" s="6"/>
      <c r="R448" s="6"/>
      <c r="S448" s="6"/>
      <c r="T448" s="119">
        <f>IF($T$2=0,Encargos!M453,$T$2)</f>
        <v>0</v>
      </c>
      <c r="V448" s="1">
        <f t="shared" si="66"/>
        <v>58134</v>
      </c>
      <c r="W448" s="51">
        <v>0</v>
      </c>
      <c r="X448" s="51">
        <v>0</v>
      </c>
      <c r="Y448" s="51">
        <f t="shared" si="60"/>
        <v>0</v>
      </c>
      <c r="Z448" s="119"/>
      <c r="AB448" s="72">
        <f t="shared" si="67"/>
        <v>58134</v>
      </c>
      <c r="AC448" s="21">
        <f t="shared" si="59"/>
        <v>0</v>
      </c>
      <c r="AD448" s="21">
        <f t="shared" si="61"/>
        <v>0</v>
      </c>
      <c r="AE448" s="21">
        <f t="shared" si="61"/>
        <v>0</v>
      </c>
    </row>
    <row r="449" spans="1:31">
      <c r="A449" s="1">
        <f t="shared" si="62"/>
        <v>58165</v>
      </c>
      <c r="B449" s="6"/>
      <c r="C449" s="6"/>
      <c r="D449" s="6"/>
      <c r="E449" s="119">
        <f>IF($E$2=0,Encargos!C454,$E$2)</f>
        <v>6.1923000000000004</v>
      </c>
      <c r="F449" s="1">
        <f t="shared" si="63"/>
        <v>58165</v>
      </c>
      <c r="G449" s="6"/>
      <c r="H449" s="6"/>
      <c r="I449" s="6"/>
      <c r="J449" s="119">
        <f>IF($J$2=0,Encargos!C454,$J$2)</f>
        <v>4.8413000000000004</v>
      </c>
      <c r="K449" s="1">
        <f t="shared" si="64"/>
        <v>58165</v>
      </c>
      <c r="L449" s="51">
        <f>'OC A CONTRATAR US$'!L449*'OC A CONTRATAR'!$O449</f>
        <v>0</v>
      </c>
      <c r="M449" s="51">
        <f>'OC A CONTRATAR US$'!M449*'OC A CONTRATAR'!$O449</f>
        <v>0</v>
      </c>
      <c r="N449" s="51">
        <f>'OC A CONTRATAR US$'!N449*'OC A CONTRATAR'!$O449</f>
        <v>0</v>
      </c>
      <c r="O449" s="119">
        <f>IF($O$2=0,Encargos!C454,$O$2)</f>
        <v>4.8413000000000004</v>
      </c>
      <c r="P449" s="1">
        <f t="shared" si="65"/>
        <v>58165</v>
      </c>
      <c r="Q449" s="6"/>
      <c r="R449" s="6"/>
      <c r="S449" s="6"/>
      <c r="T449" s="119">
        <f>IF($T$2=0,Encargos!M454,$T$2)</f>
        <v>0</v>
      </c>
      <c r="V449" s="1">
        <f t="shared" si="66"/>
        <v>58165</v>
      </c>
      <c r="W449" s="51">
        <v>0</v>
      </c>
      <c r="X449" s="51">
        <v>0</v>
      </c>
      <c r="Y449" s="51">
        <f t="shared" si="60"/>
        <v>0</v>
      </c>
      <c r="Z449" s="119"/>
      <c r="AB449" s="72">
        <f t="shared" si="67"/>
        <v>58165</v>
      </c>
      <c r="AC449" s="21">
        <f t="shared" si="59"/>
        <v>0</v>
      </c>
      <c r="AD449" s="21">
        <f t="shared" si="61"/>
        <v>0</v>
      </c>
      <c r="AE449" s="21">
        <f t="shared" si="61"/>
        <v>0</v>
      </c>
    </row>
    <row r="450" spans="1:31">
      <c r="A450" s="1">
        <f t="shared" si="62"/>
        <v>58195</v>
      </c>
      <c r="B450" s="6"/>
      <c r="C450" s="6"/>
      <c r="D450" s="6"/>
      <c r="E450" s="119">
        <f>IF($E$2=0,Encargos!C455,$E$2)</f>
        <v>6.1923000000000004</v>
      </c>
      <c r="F450" s="1">
        <f t="shared" si="63"/>
        <v>58195</v>
      </c>
      <c r="G450" s="6"/>
      <c r="H450" s="6"/>
      <c r="I450" s="6"/>
      <c r="J450" s="119">
        <f>IF($J$2=0,Encargos!C455,$J$2)</f>
        <v>4.8413000000000004</v>
      </c>
      <c r="K450" s="1">
        <f t="shared" si="64"/>
        <v>58195</v>
      </c>
      <c r="L450" s="51">
        <f>'OC A CONTRATAR US$'!L450*'OC A CONTRATAR'!$O450</f>
        <v>0</v>
      </c>
      <c r="M450" s="51">
        <f>'OC A CONTRATAR US$'!M450*'OC A CONTRATAR'!$O450</f>
        <v>0</v>
      </c>
      <c r="N450" s="51">
        <f>'OC A CONTRATAR US$'!N450*'OC A CONTRATAR'!$O450</f>
        <v>0</v>
      </c>
      <c r="O450" s="119">
        <f>IF($O$2=0,Encargos!C455,$O$2)</f>
        <v>4.8413000000000004</v>
      </c>
      <c r="P450" s="1">
        <f t="shared" si="65"/>
        <v>58195</v>
      </c>
      <c r="Q450" s="6"/>
      <c r="R450" s="6"/>
      <c r="S450" s="6"/>
      <c r="T450" s="119">
        <f>IF($T$2=0,Encargos!M455,$T$2)</f>
        <v>0</v>
      </c>
      <c r="V450" s="1">
        <f t="shared" si="66"/>
        <v>58195</v>
      </c>
      <c r="W450" s="51">
        <v>0</v>
      </c>
      <c r="X450" s="51">
        <v>0</v>
      </c>
      <c r="Y450" s="51">
        <f t="shared" si="60"/>
        <v>0</v>
      </c>
      <c r="Z450" s="119"/>
      <c r="AB450" s="72">
        <f t="shared" si="67"/>
        <v>58195</v>
      </c>
      <c r="AC450" s="21">
        <f t="shared" si="59"/>
        <v>0</v>
      </c>
      <c r="AD450" s="21">
        <f t="shared" si="61"/>
        <v>0</v>
      </c>
      <c r="AE450" s="21">
        <f t="shared" si="61"/>
        <v>0</v>
      </c>
    </row>
    <row r="451" spans="1:31">
      <c r="A451" s="1">
        <f t="shared" si="62"/>
        <v>58226</v>
      </c>
      <c r="B451" s="6"/>
      <c r="C451" s="6"/>
      <c r="D451" s="6"/>
      <c r="E451" s="119">
        <f>IF($E$2=0,Encargos!C456,$E$2)</f>
        <v>6.1923000000000004</v>
      </c>
      <c r="F451" s="1">
        <f t="shared" si="63"/>
        <v>58226</v>
      </c>
      <c r="G451" s="6"/>
      <c r="H451" s="6"/>
      <c r="I451" s="6"/>
      <c r="J451" s="119">
        <f>IF($J$2=0,Encargos!C456,$J$2)</f>
        <v>4.8413000000000004</v>
      </c>
      <c r="K451" s="1">
        <f t="shared" si="64"/>
        <v>58226</v>
      </c>
      <c r="L451" s="51">
        <f>'OC A CONTRATAR US$'!L451*'OC A CONTRATAR'!$O451</f>
        <v>0</v>
      </c>
      <c r="M451" s="51">
        <f>'OC A CONTRATAR US$'!M451*'OC A CONTRATAR'!$O451</f>
        <v>0</v>
      </c>
      <c r="N451" s="51">
        <f>'OC A CONTRATAR US$'!N451*'OC A CONTRATAR'!$O451</f>
        <v>0</v>
      </c>
      <c r="O451" s="119">
        <f>IF($O$2=0,Encargos!C456,$O$2)</f>
        <v>4.8413000000000004</v>
      </c>
      <c r="P451" s="1">
        <f t="shared" si="65"/>
        <v>58226</v>
      </c>
      <c r="Q451" s="6"/>
      <c r="R451" s="6"/>
      <c r="S451" s="6"/>
      <c r="T451" s="119">
        <f>IF($T$2=0,Encargos!M456,$T$2)</f>
        <v>0</v>
      </c>
      <c r="V451" s="1">
        <f t="shared" si="66"/>
        <v>58226</v>
      </c>
      <c r="W451" s="51">
        <v>0</v>
      </c>
      <c r="X451" s="51">
        <v>0</v>
      </c>
      <c r="Y451" s="51">
        <f t="shared" si="60"/>
        <v>0</v>
      </c>
      <c r="Z451" s="119"/>
      <c r="AB451" s="72">
        <f t="shared" si="67"/>
        <v>58226</v>
      </c>
      <c r="AC451" s="21">
        <f t="shared" ref="AC451:AC458" si="68">SUMIF($A$2:$Z$2,AC$2,$A450:$Z451)</f>
        <v>0</v>
      </c>
      <c r="AD451" s="21">
        <f t="shared" si="61"/>
        <v>0</v>
      </c>
      <c r="AE451" s="21">
        <f t="shared" si="61"/>
        <v>0</v>
      </c>
    </row>
    <row r="452" spans="1:31">
      <c r="A452" s="1">
        <f t="shared" si="62"/>
        <v>58256</v>
      </c>
      <c r="B452" s="6"/>
      <c r="C452" s="6"/>
      <c r="D452" s="6"/>
      <c r="E452" s="119">
        <f>IF($E$2=0,Encargos!C457,$E$2)</f>
        <v>6.1923000000000004</v>
      </c>
      <c r="F452" s="1">
        <f t="shared" si="63"/>
        <v>58256</v>
      </c>
      <c r="G452" s="6"/>
      <c r="H452" s="6"/>
      <c r="I452" s="6"/>
      <c r="J452" s="119">
        <f>IF($J$2=0,Encargos!C457,$J$2)</f>
        <v>4.8413000000000004</v>
      </c>
      <c r="K452" s="1">
        <f t="shared" si="64"/>
        <v>58256</v>
      </c>
      <c r="L452" s="51">
        <f>'OC A CONTRATAR US$'!L452*'OC A CONTRATAR'!$O452</f>
        <v>27204607.101715628</v>
      </c>
      <c r="M452" s="51">
        <f>'OC A CONTRATAR US$'!M452*'OC A CONTRATAR'!$O452</f>
        <v>692898.32014659722</v>
      </c>
      <c r="N452" s="51">
        <f>'OC A CONTRATAR US$'!N452*'OC A CONTRATAR'!$O452</f>
        <v>27897505.421862226</v>
      </c>
      <c r="O452" s="119">
        <f>IF($O$2=0,Encargos!C457,$O$2)</f>
        <v>4.8413000000000004</v>
      </c>
      <c r="P452" s="1">
        <f t="shared" si="65"/>
        <v>58256</v>
      </c>
      <c r="Q452" s="6"/>
      <c r="R452" s="6"/>
      <c r="S452" s="6"/>
      <c r="T452" s="119">
        <f>IF($T$2=0,Encargos!M457,$T$2)</f>
        <v>0</v>
      </c>
      <c r="V452" s="1">
        <f t="shared" si="66"/>
        <v>58256</v>
      </c>
      <c r="W452" s="51">
        <v>0</v>
      </c>
      <c r="X452" s="51">
        <v>0</v>
      </c>
      <c r="Y452" s="51">
        <f t="shared" ref="Y452:Y458" si="69">W452+X452</f>
        <v>0</v>
      </c>
      <c r="Z452" s="119"/>
      <c r="AB452" s="72">
        <f t="shared" si="67"/>
        <v>58256</v>
      </c>
      <c r="AC452" s="21">
        <f t="shared" si="68"/>
        <v>0</v>
      </c>
      <c r="AD452" s="21">
        <f t="shared" si="61"/>
        <v>692898.32014659722</v>
      </c>
      <c r="AE452" s="21">
        <f t="shared" si="61"/>
        <v>27897505.421862226</v>
      </c>
    </row>
    <row r="453" spans="1:31">
      <c r="A453" s="1">
        <f t="shared" si="62"/>
        <v>58287</v>
      </c>
      <c r="B453" s="6"/>
      <c r="C453" s="6"/>
      <c r="D453" s="6"/>
      <c r="E453" s="119">
        <f>IF($E$2=0,Encargos!C458,$E$2)</f>
        <v>6.1923000000000004</v>
      </c>
      <c r="F453" s="1">
        <f t="shared" si="63"/>
        <v>58287</v>
      </c>
      <c r="G453" s="6"/>
      <c r="H453" s="6"/>
      <c r="I453" s="6"/>
      <c r="J453" s="119">
        <f>IF($J$2=0,Encargos!C458,$J$2)</f>
        <v>4.8413000000000004</v>
      </c>
      <c r="K453" s="1">
        <f t="shared" si="64"/>
        <v>58287</v>
      </c>
      <c r="L453" s="51">
        <f>'OC A CONTRATAR US$'!L453*'OC A CONTRATAR'!$O453</f>
        <v>0</v>
      </c>
      <c r="M453" s="51">
        <f>'OC A CONTRATAR US$'!M453*'OC A CONTRATAR'!$O453</f>
        <v>0</v>
      </c>
      <c r="N453" s="51">
        <f>'OC A CONTRATAR US$'!N453*'OC A CONTRATAR'!$O453</f>
        <v>0</v>
      </c>
      <c r="O453" s="119">
        <f>IF($O$2=0,Encargos!C458,$O$2)</f>
        <v>4.8413000000000004</v>
      </c>
      <c r="P453" s="1">
        <f t="shared" si="65"/>
        <v>58287</v>
      </c>
      <c r="Q453" s="6"/>
      <c r="R453" s="6"/>
      <c r="S453" s="6"/>
      <c r="T453" s="119">
        <f>IF($T$2=0,Encargos!M458,$T$2)</f>
        <v>0</v>
      </c>
      <c r="V453" s="1">
        <f t="shared" si="66"/>
        <v>58287</v>
      </c>
      <c r="W453" s="51">
        <v>0</v>
      </c>
      <c r="X453" s="51">
        <v>0</v>
      </c>
      <c r="Y453" s="51">
        <f t="shared" si="69"/>
        <v>0</v>
      </c>
      <c r="Z453" s="119"/>
      <c r="AB453" s="72">
        <f t="shared" si="67"/>
        <v>58287</v>
      </c>
      <c r="AC453" s="21">
        <f t="shared" si="68"/>
        <v>27204607.101715628</v>
      </c>
      <c r="AD453" s="21">
        <f t="shared" si="61"/>
        <v>0</v>
      </c>
      <c r="AE453" s="21">
        <f t="shared" si="61"/>
        <v>0</v>
      </c>
    </row>
    <row r="454" spans="1:31">
      <c r="A454" s="1">
        <f t="shared" si="62"/>
        <v>58318</v>
      </c>
      <c r="B454" s="6"/>
      <c r="C454" s="6"/>
      <c r="D454" s="6"/>
      <c r="E454" s="119">
        <f>IF($E$2=0,Encargos!C459,$E$2)</f>
        <v>6.1923000000000004</v>
      </c>
      <c r="F454" s="1">
        <f t="shared" si="63"/>
        <v>58318</v>
      </c>
      <c r="G454" s="6"/>
      <c r="H454" s="6"/>
      <c r="I454" s="6"/>
      <c r="J454" s="119">
        <f>IF($J$2=0,Encargos!C459,$J$2)</f>
        <v>4.8413000000000004</v>
      </c>
      <c r="K454" s="1">
        <f t="shared" si="64"/>
        <v>58318</v>
      </c>
      <c r="L454" s="51">
        <f>'OC A CONTRATAR US$'!L454*'OC A CONTRATAR'!$O454</f>
        <v>0</v>
      </c>
      <c r="M454" s="51">
        <f>'OC A CONTRATAR US$'!M454*'OC A CONTRATAR'!$O454</f>
        <v>0</v>
      </c>
      <c r="N454" s="51">
        <f>'OC A CONTRATAR US$'!N454*'OC A CONTRATAR'!$O454</f>
        <v>0</v>
      </c>
      <c r="O454" s="119">
        <f>IF($O$2=0,Encargos!C459,$O$2)</f>
        <v>4.8413000000000004</v>
      </c>
      <c r="P454" s="1">
        <f t="shared" si="65"/>
        <v>58318</v>
      </c>
      <c r="Q454" s="6"/>
      <c r="R454" s="6"/>
      <c r="S454" s="6"/>
      <c r="T454" s="119">
        <f>IF($T$2=0,Encargos!M459,$T$2)</f>
        <v>0</v>
      </c>
      <c r="V454" s="1">
        <f t="shared" si="66"/>
        <v>58318</v>
      </c>
      <c r="W454" s="51">
        <v>0</v>
      </c>
      <c r="X454" s="51">
        <v>0</v>
      </c>
      <c r="Y454" s="51">
        <f t="shared" si="69"/>
        <v>0</v>
      </c>
      <c r="Z454" s="119"/>
      <c r="AB454" s="72">
        <f t="shared" si="67"/>
        <v>58318</v>
      </c>
      <c r="AC454" s="21">
        <f t="shared" si="68"/>
        <v>0</v>
      </c>
      <c r="AD454" s="21">
        <f t="shared" si="61"/>
        <v>0</v>
      </c>
      <c r="AE454" s="21">
        <f t="shared" si="61"/>
        <v>0</v>
      </c>
    </row>
    <row r="455" spans="1:31">
      <c r="A455" s="1">
        <f t="shared" si="62"/>
        <v>58348</v>
      </c>
      <c r="B455" s="6"/>
      <c r="C455" s="6"/>
      <c r="D455" s="6"/>
      <c r="E455" s="119">
        <f>IF($E$2=0,Encargos!C460,$E$2)</f>
        <v>6.1923000000000004</v>
      </c>
      <c r="F455" s="1">
        <f t="shared" si="63"/>
        <v>58348</v>
      </c>
      <c r="G455" s="6"/>
      <c r="H455" s="6"/>
      <c r="I455" s="6"/>
      <c r="J455" s="119">
        <f>IF($J$2=0,Encargos!C460,$J$2)</f>
        <v>4.8413000000000004</v>
      </c>
      <c r="K455" s="1">
        <f t="shared" si="64"/>
        <v>58348</v>
      </c>
      <c r="L455" s="51">
        <f>'OC A CONTRATAR US$'!L455*'OC A CONTRATAR'!$O455</f>
        <v>0</v>
      </c>
      <c r="M455" s="51">
        <f>'OC A CONTRATAR US$'!M455*'OC A CONTRATAR'!$O455</f>
        <v>0</v>
      </c>
      <c r="N455" s="51">
        <f>'OC A CONTRATAR US$'!N455*'OC A CONTRATAR'!$O455</f>
        <v>0</v>
      </c>
      <c r="O455" s="119">
        <f>IF($O$2=0,Encargos!C460,$O$2)</f>
        <v>4.8413000000000004</v>
      </c>
      <c r="P455" s="1">
        <f t="shared" si="65"/>
        <v>58348</v>
      </c>
      <c r="Q455" s="6"/>
      <c r="R455" s="6"/>
      <c r="S455" s="6"/>
      <c r="T455" s="119">
        <f>IF($T$2=0,Encargos!M460,$T$2)</f>
        <v>0</v>
      </c>
      <c r="V455" s="1">
        <f t="shared" si="66"/>
        <v>58348</v>
      </c>
      <c r="W455" s="51">
        <v>0</v>
      </c>
      <c r="X455" s="51">
        <v>0</v>
      </c>
      <c r="Y455" s="51">
        <f t="shared" si="69"/>
        <v>0</v>
      </c>
      <c r="Z455" s="119"/>
      <c r="AB455" s="72">
        <f t="shared" si="67"/>
        <v>58348</v>
      </c>
      <c r="AC455" s="21">
        <f t="shared" si="68"/>
        <v>0</v>
      </c>
      <c r="AD455" s="21">
        <f t="shared" si="61"/>
        <v>0</v>
      </c>
      <c r="AE455" s="21">
        <f t="shared" si="61"/>
        <v>0</v>
      </c>
    </row>
    <row r="456" spans="1:31">
      <c r="A456" s="1">
        <f t="shared" si="62"/>
        <v>58379</v>
      </c>
      <c r="B456" s="6"/>
      <c r="C456" s="6"/>
      <c r="D456" s="6"/>
      <c r="E456" s="119">
        <f>IF($E$2=0,Encargos!C461,$E$2)</f>
        <v>6.1923000000000004</v>
      </c>
      <c r="F456" s="1">
        <f t="shared" si="63"/>
        <v>58379</v>
      </c>
      <c r="G456" s="6"/>
      <c r="H456" s="6"/>
      <c r="I456" s="6"/>
      <c r="J456" s="119">
        <f>IF($J$2=0,Encargos!C461,$J$2)</f>
        <v>4.8413000000000004</v>
      </c>
      <c r="K456" s="1">
        <f t="shared" si="64"/>
        <v>58379</v>
      </c>
      <c r="L456" s="51">
        <f>'OC A CONTRATAR US$'!L456*'OC A CONTRATAR'!$O456</f>
        <v>0</v>
      </c>
      <c r="M456" s="51">
        <f>'OC A CONTRATAR US$'!M456*'OC A CONTRATAR'!$O456</f>
        <v>0</v>
      </c>
      <c r="N456" s="51">
        <f>'OC A CONTRATAR US$'!N456*'OC A CONTRATAR'!$O456</f>
        <v>0</v>
      </c>
      <c r="O456" s="119">
        <f>IF($O$2=0,Encargos!C461,$O$2)</f>
        <v>4.8413000000000004</v>
      </c>
      <c r="P456" s="1">
        <f t="shared" si="65"/>
        <v>58379</v>
      </c>
      <c r="Q456" s="6"/>
      <c r="R456" s="6"/>
      <c r="S456" s="6"/>
      <c r="T456" s="119">
        <f>IF($T$2=0,Encargos!M461,$T$2)</f>
        <v>0</v>
      </c>
      <c r="V456" s="1">
        <f t="shared" si="66"/>
        <v>58379</v>
      </c>
      <c r="W456" s="51">
        <v>0</v>
      </c>
      <c r="X456" s="51">
        <v>0</v>
      </c>
      <c r="Y456" s="51">
        <f t="shared" si="69"/>
        <v>0</v>
      </c>
      <c r="Z456" s="119"/>
      <c r="AB456" s="72">
        <f t="shared" si="67"/>
        <v>58379</v>
      </c>
      <c r="AC456" s="21">
        <f t="shared" si="68"/>
        <v>0</v>
      </c>
      <c r="AD456" s="21">
        <f t="shared" si="61"/>
        <v>0</v>
      </c>
      <c r="AE456" s="21">
        <f t="shared" si="61"/>
        <v>0</v>
      </c>
    </row>
    <row r="457" spans="1:31">
      <c r="A457" s="1">
        <f t="shared" si="62"/>
        <v>58409</v>
      </c>
      <c r="B457" s="6"/>
      <c r="C457" s="6"/>
      <c r="D457" s="6"/>
      <c r="E457" s="119">
        <f>IF($E$2=0,Encargos!C462,$E$2)</f>
        <v>6.1923000000000004</v>
      </c>
      <c r="F457" s="1">
        <f t="shared" si="63"/>
        <v>58409</v>
      </c>
      <c r="G457" s="6"/>
      <c r="H457" s="6"/>
      <c r="I457" s="6"/>
      <c r="J457" s="119">
        <f>IF($J$2=0,Encargos!C462,$J$2)</f>
        <v>4.8413000000000004</v>
      </c>
      <c r="K457" s="1">
        <f t="shared" si="64"/>
        <v>58409</v>
      </c>
      <c r="L457" s="51">
        <f>'OC A CONTRATAR US$'!L457*'OC A CONTRATAR'!$O457</f>
        <v>0</v>
      </c>
      <c r="M457" s="51">
        <f>'OC A CONTRATAR US$'!M457*'OC A CONTRATAR'!$O457</f>
        <v>0</v>
      </c>
      <c r="N457" s="51">
        <f>'OC A CONTRATAR US$'!N457*'OC A CONTRATAR'!$O457</f>
        <v>0</v>
      </c>
      <c r="O457" s="119">
        <f>IF($O$2=0,Encargos!C462,$O$2)</f>
        <v>4.8413000000000004</v>
      </c>
      <c r="P457" s="1">
        <f t="shared" si="65"/>
        <v>58409</v>
      </c>
      <c r="Q457" s="6"/>
      <c r="R457" s="6"/>
      <c r="S457" s="6"/>
      <c r="T457" s="119">
        <f>IF($T$2=0,Encargos!M462,$T$2)</f>
        <v>0</v>
      </c>
      <c r="V457" s="1">
        <f t="shared" si="66"/>
        <v>58409</v>
      </c>
      <c r="W457" s="51">
        <v>0</v>
      </c>
      <c r="X457" s="51">
        <v>0</v>
      </c>
      <c r="Y457" s="51">
        <f t="shared" si="69"/>
        <v>0</v>
      </c>
      <c r="Z457" s="119"/>
      <c r="AB457" s="72">
        <f t="shared" si="67"/>
        <v>58409</v>
      </c>
      <c r="AC457" s="21">
        <f t="shared" si="68"/>
        <v>0</v>
      </c>
      <c r="AD457" s="21">
        <f t="shared" si="61"/>
        <v>0</v>
      </c>
      <c r="AE457" s="21">
        <f t="shared" si="61"/>
        <v>0</v>
      </c>
    </row>
    <row r="458" spans="1:31">
      <c r="A458" s="1">
        <f t="shared" si="62"/>
        <v>58440</v>
      </c>
      <c r="B458" s="6"/>
      <c r="C458" s="6"/>
      <c r="D458" s="6"/>
      <c r="E458" s="119">
        <f>IF($E$2=0,Encargos!C463,$E$2)</f>
        <v>6.1923000000000004</v>
      </c>
      <c r="F458" s="1">
        <f t="shared" si="63"/>
        <v>58440</v>
      </c>
      <c r="G458" s="6"/>
      <c r="H458" s="6"/>
      <c r="I458" s="6"/>
      <c r="J458" s="119">
        <f>IF($J$2=0,Encargos!C463,$J$2)</f>
        <v>4.8413000000000004</v>
      </c>
      <c r="K458" s="1">
        <f t="shared" si="64"/>
        <v>58440</v>
      </c>
      <c r="L458" s="51">
        <f>'OC A CONTRATAR US$'!L458*'OC A CONTRATAR'!$O458</f>
        <v>0</v>
      </c>
      <c r="M458" s="51">
        <f>'OC A CONTRATAR US$'!M458*'OC A CONTRATAR'!$O458</f>
        <v>0</v>
      </c>
      <c r="N458" s="51">
        <f>'OC A CONTRATAR US$'!N458*'OC A CONTRATAR'!$O458</f>
        <v>0</v>
      </c>
      <c r="O458" s="119">
        <f>IF($O$2=0,Encargos!C463,$O$2)</f>
        <v>4.8413000000000004</v>
      </c>
      <c r="P458" s="1">
        <f t="shared" si="65"/>
        <v>58440</v>
      </c>
      <c r="Q458" s="6"/>
      <c r="R458" s="6"/>
      <c r="S458" s="6"/>
      <c r="T458" s="119">
        <f>IF($T$2=0,Encargos!M463,$T$2)</f>
        <v>0</v>
      </c>
      <c r="V458" s="1">
        <f t="shared" si="66"/>
        <v>58440</v>
      </c>
      <c r="W458" s="51">
        <v>0</v>
      </c>
      <c r="X458" s="51">
        <v>0</v>
      </c>
      <c r="Y458" s="51">
        <f t="shared" si="69"/>
        <v>0</v>
      </c>
      <c r="Z458" s="119"/>
      <c r="AB458" s="72">
        <f t="shared" si="67"/>
        <v>58440</v>
      </c>
      <c r="AC458" s="21">
        <f t="shared" si="68"/>
        <v>0</v>
      </c>
      <c r="AD458" s="21">
        <f t="shared" si="61"/>
        <v>0</v>
      </c>
      <c r="AE458" s="21">
        <f t="shared" si="61"/>
        <v>0</v>
      </c>
    </row>
    <row r="459" spans="1:31">
      <c r="A459" s="1"/>
      <c r="B459" s="6"/>
      <c r="C459" s="6"/>
      <c r="D459" s="6"/>
      <c r="F459" s="1"/>
      <c r="G459" s="6"/>
      <c r="H459" s="6"/>
      <c r="I459" s="6"/>
      <c r="K459" s="1"/>
      <c r="L459" s="6"/>
      <c r="M459" s="6"/>
      <c r="N459" s="6"/>
      <c r="P459" s="1"/>
      <c r="Q459" s="6"/>
      <c r="R459" s="6"/>
      <c r="S459" s="6"/>
      <c r="V459" s="1"/>
      <c r="W459" s="6"/>
      <c r="X459" s="6"/>
      <c r="Y459" s="6"/>
      <c r="AB459" s="1"/>
    </row>
    <row r="460" spans="1:31">
      <c r="A460" s="1"/>
      <c r="B460" s="6"/>
      <c r="C460" s="6"/>
      <c r="D460" s="6"/>
      <c r="F460" s="1"/>
      <c r="G460" s="6"/>
      <c r="H460" s="6"/>
      <c r="I460" s="6"/>
      <c r="K460" s="1"/>
      <c r="L460" s="6"/>
      <c r="M460" s="6"/>
      <c r="N460" s="6"/>
      <c r="P460" s="1"/>
      <c r="Q460" s="6"/>
      <c r="R460" s="6"/>
      <c r="S460" s="6"/>
      <c r="V460" s="1"/>
      <c r="W460" s="6"/>
      <c r="X460" s="6"/>
      <c r="Y460" s="6"/>
      <c r="AB460" s="1"/>
    </row>
    <row r="461" spans="1:31">
      <c r="A461" s="1"/>
      <c r="B461" s="6"/>
      <c r="C461" s="6"/>
      <c r="D461" s="6"/>
      <c r="F461" s="1"/>
      <c r="G461" s="6"/>
      <c r="H461" s="6"/>
      <c r="I461" s="6"/>
      <c r="K461" s="1"/>
      <c r="L461" s="6"/>
      <c r="M461" s="6"/>
      <c r="N461" s="6"/>
      <c r="P461" s="1"/>
      <c r="Q461" s="6"/>
      <c r="R461" s="6"/>
      <c r="S461" s="6"/>
      <c r="V461" s="1"/>
      <c r="W461" s="6"/>
      <c r="X461" s="6"/>
      <c r="Y461" s="6"/>
      <c r="AB461" s="1"/>
    </row>
    <row r="462" spans="1:31">
      <c r="A462" s="1"/>
      <c r="B462" s="6"/>
      <c r="C462" s="6"/>
      <c r="D462" s="6"/>
      <c r="F462" s="1"/>
      <c r="G462" s="6"/>
      <c r="H462" s="6"/>
      <c r="I462" s="6"/>
      <c r="K462" s="1"/>
      <c r="L462" s="6"/>
      <c r="M462" s="6"/>
      <c r="N462" s="6"/>
      <c r="P462" s="1"/>
      <c r="Q462" s="6"/>
      <c r="R462" s="6"/>
      <c r="S462" s="6"/>
      <c r="V462" s="1"/>
      <c r="W462" s="6"/>
      <c r="X462" s="6"/>
      <c r="Y462" s="6"/>
      <c r="AB462" s="1"/>
    </row>
    <row r="463" spans="1:31">
      <c r="A463" s="1"/>
      <c r="B463" s="6"/>
      <c r="C463" s="6"/>
      <c r="D463" s="6"/>
      <c r="F463" s="1"/>
      <c r="G463" s="6"/>
      <c r="H463" s="6"/>
      <c r="I463" s="6"/>
      <c r="K463" s="1"/>
      <c r="L463" s="6"/>
      <c r="M463" s="6"/>
      <c r="N463" s="6"/>
      <c r="P463" s="1"/>
      <c r="Q463" s="6"/>
      <c r="R463" s="6"/>
      <c r="S463" s="6"/>
      <c r="V463" s="1"/>
      <c r="W463" s="6"/>
      <c r="X463" s="6"/>
      <c r="Y463" s="6"/>
      <c r="AB463" s="1"/>
    </row>
    <row r="464" spans="1:31">
      <c r="A464" s="1"/>
      <c r="B464" s="6"/>
      <c r="C464" s="6"/>
      <c r="D464" s="6"/>
      <c r="F464" s="1"/>
      <c r="G464" s="6"/>
      <c r="H464" s="6"/>
      <c r="I464" s="6"/>
      <c r="K464" s="1"/>
      <c r="L464" s="6"/>
      <c r="M464" s="6"/>
      <c r="N464" s="6"/>
      <c r="P464" s="1"/>
      <c r="Q464" s="6"/>
      <c r="R464" s="6"/>
      <c r="S464" s="6"/>
      <c r="V464" s="1"/>
      <c r="W464" s="6"/>
      <c r="X464" s="6"/>
      <c r="Y464" s="6"/>
      <c r="AB464" s="1"/>
    </row>
    <row r="465" spans="1:28">
      <c r="A465" s="1"/>
      <c r="B465" s="6"/>
      <c r="C465" s="6"/>
      <c r="D465" s="6"/>
      <c r="F465" s="1"/>
      <c r="G465" s="6"/>
      <c r="H465" s="6"/>
      <c r="I465" s="6"/>
      <c r="K465" s="1"/>
      <c r="L465" s="6"/>
      <c r="M465" s="6"/>
      <c r="N465" s="6"/>
      <c r="P465" s="1"/>
      <c r="Q465" s="6"/>
      <c r="R465" s="6"/>
      <c r="S465" s="6"/>
      <c r="V465" s="1"/>
      <c r="W465" s="6"/>
      <c r="X465" s="6"/>
      <c r="Y465" s="6"/>
      <c r="AB465" s="1"/>
    </row>
    <row r="466" spans="1:28">
      <c r="A466" s="1"/>
      <c r="B466" s="6"/>
      <c r="C466" s="6"/>
      <c r="D466" s="6"/>
      <c r="F466" s="1"/>
      <c r="G466" s="6"/>
      <c r="H466" s="6"/>
      <c r="I466" s="6"/>
      <c r="K466" s="1"/>
      <c r="L466" s="6"/>
      <c r="M466" s="6"/>
      <c r="N466" s="6"/>
      <c r="P466" s="1"/>
      <c r="Q466" s="6"/>
      <c r="R466" s="6"/>
      <c r="S466" s="6"/>
      <c r="V466" s="1"/>
      <c r="W466" s="6"/>
      <c r="X466" s="6"/>
      <c r="Y466" s="6"/>
      <c r="AB466" s="1"/>
    </row>
    <row r="467" spans="1:28">
      <c r="A467" s="1"/>
      <c r="B467" s="6"/>
      <c r="C467" s="6"/>
      <c r="D467" s="6"/>
      <c r="F467" s="1"/>
      <c r="G467" s="6"/>
      <c r="H467" s="6"/>
      <c r="I467" s="6"/>
      <c r="K467" s="1"/>
      <c r="L467" s="6"/>
      <c r="M467" s="6"/>
      <c r="N467" s="6"/>
      <c r="P467" s="1"/>
      <c r="Q467" s="6"/>
      <c r="R467" s="6"/>
      <c r="S467" s="6"/>
      <c r="V467" s="1"/>
      <c r="W467" s="6"/>
      <c r="X467" s="6"/>
      <c r="Y467" s="6"/>
      <c r="AB467" s="1"/>
    </row>
    <row r="468" spans="1:28">
      <c r="A468" s="1"/>
      <c r="B468" s="6"/>
      <c r="C468" s="6"/>
      <c r="D468" s="6"/>
      <c r="F468" s="1"/>
      <c r="G468" s="6"/>
      <c r="H468" s="6"/>
      <c r="I468" s="6"/>
      <c r="K468" s="1"/>
      <c r="L468" s="6"/>
      <c r="M468" s="6"/>
      <c r="N468" s="6"/>
      <c r="P468" s="1"/>
      <c r="Q468" s="6"/>
      <c r="R468" s="6"/>
      <c r="S468" s="6"/>
      <c r="V468" s="1"/>
      <c r="W468" s="6"/>
      <c r="X468" s="6"/>
      <c r="Y468" s="6"/>
      <c r="AB468" s="1"/>
    </row>
    <row r="469" spans="1:28">
      <c r="A469" s="1"/>
      <c r="B469" s="6"/>
      <c r="C469" s="6"/>
      <c r="D469" s="6"/>
      <c r="F469" s="1"/>
      <c r="G469" s="6"/>
      <c r="H469" s="6"/>
      <c r="I469" s="6"/>
      <c r="K469" s="1"/>
      <c r="L469" s="6"/>
      <c r="M469" s="6"/>
      <c r="N469" s="6"/>
      <c r="P469" s="1"/>
      <c r="Q469" s="6"/>
      <c r="R469" s="6"/>
      <c r="S469" s="6"/>
      <c r="V469" s="1"/>
      <c r="W469" s="6"/>
      <c r="X469" s="6"/>
      <c r="Y469" s="6"/>
      <c r="AB469" s="1"/>
    </row>
    <row r="470" spans="1:28">
      <c r="A470" s="1"/>
      <c r="B470" s="6"/>
      <c r="C470" s="6"/>
      <c r="D470" s="6"/>
      <c r="F470" s="1"/>
      <c r="G470" s="6"/>
      <c r="H470" s="6"/>
      <c r="I470" s="6"/>
      <c r="K470" s="1"/>
      <c r="L470" s="6"/>
      <c r="M470" s="6"/>
      <c r="N470" s="6"/>
      <c r="P470" s="1"/>
      <c r="Q470" s="6"/>
      <c r="R470" s="6"/>
      <c r="S470" s="6"/>
      <c r="V470" s="1"/>
      <c r="W470" s="6"/>
      <c r="X470" s="6"/>
      <c r="Y470" s="6"/>
      <c r="AB470" s="1"/>
    </row>
    <row r="471" spans="1:28">
      <c r="A471" s="1"/>
      <c r="B471" s="6"/>
      <c r="C471" s="6"/>
      <c r="D471" s="6"/>
      <c r="F471" s="1"/>
      <c r="G471" s="6"/>
      <c r="H471" s="6"/>
      <c r="I471" s="6"/>
      <c r="K471" s="1"/>
      <c r="L471" s="6"/>
      <c r="M471" s="6"/>
      <c r="N471" s="6"/>
      <c r="P471" s="1"/>
      <c r="Q471" s="6"/>
      <c r="R471" s="6"/>
      <c r="S471" s="6"/>
      <c r="V471" s="1"/>
      <c r="W471" s="6"/>
      <c r="X471" s="6"/>
      <c r="Y471" s="6"/>
      <c r="AB471" s="1"/>
    </row>
    <row r="472" spans="1:28">
      <c r="A472" s="1"/>
      <c r="B472" s="6"/>
      <c r="C472" s="6"/>
      <c r="D472" s="6"/>
      <c r="F472" s="1"/>
      <c r="G472" s="6"/>
      <c r="H472" s="6"/>
      <c r="I472" s="6"/>
      <c r="K472" s="1"/>
      <c r="L472" s="6"/>
      <c r="M472" s="6"/>
      <c r="N472" s="6"/>
      <c r="P472" s="1"/>
      <c r="Q472" s="6"/>
      <c r="R472" s="6"/>
      <c r="S472" s="6"/>
      <c r="V472" s="1"/>
      <c r="W472" s="6"/>
      <c r="X472" s="6"/>
      <c r="Y472" s="6"/>
      <c r="AB472" s="1"/>
    </row>
    <row r="473" spans="1:28">
      <c r="A473" s="1"/>
      <c r="B473" s="6"/>
      <c r="C473" s="6"/>
      <c r="D473" s="6"/>
      <c r="F473" s="1"/>
      <c r="G473" s="6"/>
      <c r="H473" s="6"/>
      <c r="I473" s="6"/>
      <c r="K473" s="1"/>
      <c r="L473" s="6"/>
      <c r="M473" s="6"/>
      <c r="N473" s="6"/>
      <c r="P473" s="1"/>
      <c r="Q473" s="6"/>
      <c r="R473" s="6"/>
      <c r="S473" s="6"/>
      <c r="V473" s="1"/>
      <c r="W473" s="6"/>
      <c r="X473" s="6"/>
      <c r="Y473" s="6"/>
      <c r="AB473" s="1"/>
    </row>
    <row r="474" spans="1:28">
      <c r="A474" s="1"/>
      <c r="B474" s="6"/>
      <c r="C474" s="6"/>
      <c r="D474" s="6"/>
      <c r="F474" s="1"/>
      <c r="G474" s="6"/>
      <c r="H474" s="6"/>
      <c r="I474" s="6"/>
      <c r="K474" s="1"/>
      <c r="L474" s="6"/>
      <c r="M474" s="6"/>
      <c r="N474" s="6"/>
      <c r="P474" s="1"/>
      <c r="Q474" s="6"/>
      <c r="R474" s="6"/>
      <c r="S474" s="6"/>
      <c r="V474" s="1"/>
      <c r="W474" s="6"/>
      <c r="X474" s="6"/>
      <c r="Y474" s="6"/>
      <c r="AB474" s="1"/>
    </row>
    <row r="475" spans="1:28">
      <c r="A475" s="1"/>
      <c r="B475" s="6"/>
      <c r="C475" s="6"/>
      <c r="D475" s="6"/>
      <c r="F475" s="1"/>
      <c r="G475" s="6"/>
      <c r="H475" s="6"/>
      <c r="I475" s="6"/>
      <c r="K475" s="1"/>
      <c r="L475" s="6"/>
      <c r="M475" s="6"/>
      <c r="N475" s="6"/>
      <c r="P475" s="1"/>
      <c r="Q475" s="6"/>
      <c r="R475" s="6"/>
      <c r="S475" s="6"/>
      <c r="V475" s="1"/>
      <c r="W475" s="6"/>
      <c r="X475" s="6"/>
      <c r="Y475" s="6"/>
      <c r="AB475" s="1"/>
    </row>
    <row r="476" spans="1:28">
      <c r="A476" s="1"/>
      <c r="B476" s="6"/>
      <c r="C476" s="6"/>
      <c r="D476" s="6"/>
      <c r="F476" s="1"/>
      <c r="G476" s="6"/>
      <c r="H476" s="6"/>
      <c r="I476" s="6"/>
      <c r="K476" s="1"/>
      <c r="L476" s="6"/>
      <c r="M476" s="6"/>
      <c r="N476" s="6"/>
      <c r="P476" s="1"/>
      <c r="Q476" s="6"/>
      <c r="R476" s="6"/>
      <c r="S476" s="6"/>
      <c r="V476" s="1"/>
      <c r="W476" s="6"/>
      <c r="X476" s="6"/>
      <c r="Y476" s="6"/>
      <c r="AB476" s="1"/>
    </row>
    <row r="477" spans="1:28">
      <c r="A477" s="1"/>
      <c r="B477" s="6"/>
      <c r="C477" s="6"/>
      <c r="D477" s="6"/>
      <c r="F477" s="1"/>
      <c r="G477" s="6"/>
      <c r="H477" s="6"/>
      <c r="I477" s="6"/>
      <c r="K477" s="1"/>
      <c r="L477" s="6"/>
      <c r="M477" s="6"/>
      <c r="N477" s="6"/>
      <c r="P477" s="1"/>
      <c r="Q477" s="6"/>
      <c r="R477" s="6"/>
      <c r="S477" s="6"/>
      <c r="V477" s="1"/>
      <c r="W477" s="6"/>
      <c r="X477" s="6"/>
      <c r="Y477" s="6"/>
      <c r="AB477" s="1"/>
    </row>
    <row r="478" spans="1:28">
      <c r="A478" s="1"/>
      <c r="B478" s="6"/>
      <c r="C478" s="6"/>
      <c r="D478" s="6"/>
      <c r="F478" s="1"/>
      <c r="G478" s="6"/>
      <c r="H478" s="6"/>
      <c r="I478" s="6"/>
      <c r="K478" s="1"/>
      <c r="L478" s="6"/>
      <c r="M478" s="6"/>
      <c r="N478" s="6"/>
      <c r="P478" s="1"/>
      <c r="Q478" s="6"/>
      <c r="R478" s="6"/>
      <c r="S478" s="6"/>
      <c r="V478" s="1"/>
      <c r="W478" s="6"/>
      <c r="X478" s="6"/>
      <c r="Y478" s="6"/>
      <c r="AB478" s="1"/>
    </row>
    <row r="479" spans="1:28">
      <c r="A479" s="1"/>
      <c r="B479" s="6"/>
      <c r="C479" s="6"/>
      <c r="D479" s="6"/>
      <c r="F479" s="1"/>
      <c r="G479" s="6"/>
      <c r="H479" s="6"/>
      <c r="I479" s="6"/>
      <c r="K479" s="1"/>
      <c r="L479" s="6"/>
      <c r="M479" s="6"/>
      <c r="N479" s="6"/>
      <c r="P479" s="1"/>
      <c r="Q479" s="6"/>
      <c r="R479" s="6"/>
      <c r="S479" s="6"/>
      <c r="V479" s="1"/>
      <c r="W479" s="6"/>
      <c r="X479" s="6"/>
      <c r="Y479" s="6"/>
      <c r="AB479" s="1"/>
    </row>
    <row r="480" spans="1:28">
      <c r="A480" s="1"/>
      <c r="B480" s="6"/>
      <c r="C480" s="6"/>
      <c r="D480" s="6"/>
      <c r="F480" s="1"/>
      <c r="G480" s="6"/>
      <c r="H480" s="6"/>
      <c r="I480" s="6"/>
      <c r="K480" s="1"/>
      <c r="L480" s="6"/>
      <c r="M480" s="6"/>
      <c r="N480" s="6"/>
      <c r="P480" s="1"/>
      <c r="Q480" s="6"/>
      <c r="R480" s="6"/>
      <c r="S480" s="6"/>
      <c r="V480" s="1"/>
      <c r="W480" s="6"/>
      <c r="X480" s="6"/>
      <c r="Y480" s="6"/>
      <c r="AB480" s="1"/>
    </row>
    <row r="481" spans="1:28">
      <c r="A481" s="1"/>
      <c r="B481" s="6"/>
      <c r="C481" s="6"/>
      <c r="D481" s="6"/>
      <c r="F481" s="1"/>
      <c r="G481" s="6"/>
      <c r="H481" s="6"/>
      <c r="I481" s="6"/>
      <c r="K481" s="1"/>
      <c r="L481" s="6"/>
      <c r="M481" s="6"/>
      <c r="N481" s="6"/>
      <c r="P481" s="1"/>
      <c r="Q481" s="6"/>
      <c r="R481" s="6"/>
      <c r="S481" s="6"/>
      <c r="V481" s="1"/>
      <c r="W481" s="6"/>
      <c r="X481" s="6"/>
      <c r="Y481" s="6"/>
      <c r="AB481" s="1"/>
    </row>
    <row r="482" spans="1:28">
      <c r="A482" s="1"/>
      <c r="B482" s="6"/>
      <c r="C482" s="6"/>
      <c r="D482" s="6"/>
      <c r="F482" s="1"/>
      <c r="G482" s="6"/>
      <c r="H482" s="6"/>
      <c r="I482" s="6"/>
      <c r="K482" s="1"/>
      <c r="L482" s="6"/>
      <c r="M482" s="6"/>
      <c r="N482" s="6"/>
      <c r="P482" s="1"/>
      <c r="Q482" s="6"/>
      <c r="R482" s="6"/>
      <c r="S482" s="6"/>
      <c r="V482" s="1"/>
      <c r="W482" s="6"/>
      <c r="X482" s="6"/>
      <c r="Y482" s="6"/>
      <c r="AB482" s="1"/>
    </row>
    <row r="483" spans="1:28">
      <c r="A483" s="1"/>
      <c r="F483" s="1"/>
      <c r="K483" s="1"/>
      <c r="P483" s="1"/>
      <c r="V483" s="1"/>
      <c r="AB483" s="1"/>
    </row>
    <row r="484" spans="1:28">
      <c r="A484" s="1"/>
      <c r="F484" s="1"/>
      <c r="K484" s="1"/>
      <c r="P484" s="1"/>
      <c r="V484" s="1"/>
      <c r="AB484" s="1"/>
    </row>
    <row r="485" spans="1:28">
      <c r="A485" s="1"/>
      <c r="F485" s="1"/>
      <c r="K485" s="1"/>
      <c r="P485" s="1"/>
      <c r="V485" s="1"/>
      <c r="AB485" s="1"/>
    </row>
    <row r="486" spans="1:28">
      <c r="A486" s="1"/>
      <c r="F486" s="1"/>
      <c r="K486" s="1"/>
      <c r="P486" s="1"/>
      <c r="V486" s="1"/>
      <c r="AB486" s="1"/>
    </row>
    <row r="487" spans="1:28">
      <c r="A487" s="1"/>
      <c r="F487" s="1"/>
      <c r="K487" s="1"/>
      <c r="P487" s="1"/>
      <c r="V487" s="1"/>
      <c r="AB487" s="1"/>
    </row>
    <row r="488" spans="1:28">
      <c r="A488" s="1"/>
      <c r="F488" s="1"/>
      <c r="K488" s="1"/>
      <c r="P488" s="1"/>
      <c r="V488" s="1"/>
      <c r="AB488" s="1"/>
    </row>
    <row r="489" spans="1:28">
      <c r="A489" s="1"/>
      <c r="F489" s="1"/>
      <c r="K489" s="1"/>
      <c r="P489" s="1"/>
      <c r="V489" s="1"/>
      <c r="AB489" s="1"/>
    </row>
    <row r="490" spans="1:28">
      <c r="A490" s="1"/>
      <c r="F490" s="1"/>
      <c r="K490" s="1"/>
      <c r="P490" s="1"/>
      <c r="V490" s="1"/>
      <c r="AB490" s="1"/>
    </row>
    <row r="491" spans="1:28">
      <c r="A491" s="1"/>
      <c r="F491" s="1"/>
      <c r="K491" s="1"/>
      <c r="P491" s="1"/>
      <c r="V491" s="1"/>
      <c r="AB491" s="1"/>
    </row>
    <row r="492" spans="1:28">
      <c r="A492" s="1"/>
      <c r="F492" s="1"/>
      <c r="K492" s="1"/>
      <c r="P492" s="1"/>
      <c r="V492" s="1"/>
      <c r="AB492" s="1"/>
    </row>
    <row r="493" spans="1:28">
      <c r="A493" s="1"/>
      <c r="F493" s="1"/>
      <c r="K493" s="1"/>
      <c r="P493" s="1"/>
      <c r="V493" s="1"/>
      <c r="AB493" s="1"/>
    </row>
    <row r="494" spans="1:28">
      <c r="A494" s="1"/>
      <c r="F494" s="1"/>
      <c r="K494" s="1"/>
      <c r="P494" s="1"/>
      <c r="V494" s="1"/>
      <c r="AB494" s="1"/>
    </row>
    <row r="495" spans="1:28">
      <c r="A495" s="1"/>
      <c r="F495" s="1"/>
      <c r="K495" s="1"/>
      <c r="P495" s="1"/>
      <c r="V495" s="1"/>
      <c r="AB495" s="1"/>
    </row>
    <row r="496" spans="1:28">
      <c r="A496" s="1"/>
      <c r="F496" s="1"/>
      <c r="K496" s="1"/>
      <c r="P496" s="1"/>
      <c r="V496" s="1"/>
      <c r="AB496" s="1"/>
    </row>
    <row r="497" spans="1:28">
      <c r="A497" s="1"/>
      <c r="F497" s="1"/>
      <c r="K497" s="1"/>
      <c r="P497" s="1"/>
      <c r="V497" s="1"/>
      <c r="AB497" s="1"/>
    </row>
    <row r="498" spans="1:28">
      <c r="A498" s="1"/>
      <c r="F498" s="1"/>
      <c r="K498" s="1"/>
      <c r="P498" s="1"/>
      <c r="V498" s="1"/>
      <c r="AB498" s="1"/>
    </row>
    <row r="499" spans="1:28">
      <c r="A499" s="1"/>
      <c r="F499" s="1"/>
      <c r="K499" s="1"/>
      <c r="P499" s="1"/>
      <c r="V499" s="1"/>
      <c r="AB499" s="1"/>
    </row>
    <row r="500" spans="1:28">
      <c r="A500" s="1"/>
      <c r="F500" s="1"/>
      <c r="K500" s="1"/>
      <c r="P500" s="1"/>
      <c r="V500" s="1"/>
      <c r="AB500" s="1"/>
    </row>
    <row r="501" spans="1:28">
      <c r="A501" s="1"/>
      <c r="F501" s="1"/>
      <c r="K501" s="1"/>
      <c r="P501" s="1"/>
      <c r="V501" s="1"/>
      <c r="AB501" s="1"/>
    </row>
    <row r="502" spans="1:28">
      <c r="A502" s="1"/>
      <c r="F502" s="1"/>
      <c r="K502" s="1"/>
      <c r="P502" s="1"/>
      <c r="V502" s="1"/>
      <c r="AB502" s="1"/>
    </row>
    <row r="503" spans="1:28">
      <c r="A503" s="1"/>
      <c r="F503" s="1"/>
      <c r="K503" s="1"/>
      <c r="P503" s="1"/>
      <c r="V503" s="1"/>
      <c r="AB503" s="1"/>
    </row>
    <row r="504" spans="1:28">
      <c r="A504" s="1"/>
      <c r="F504" s="1"/>
      <c r="K504" s="1"/>
      <c r="P504" s="1"/>
      <c r="V504" s="1"/>
      <c r="AB504" s="1"/>
    </row>
    <row r="505" spans="1:28">
      <c r="A505" s="1"/>
      <c r="F505" s="1"/>
      <c r="K505" s="1"/>
      <c r="P505" s="1"/>
      <c r="V505" s="1"/>
      <c r="AB505" s="1"/>
    </row>
    <row r="506" spans="1:28">
      <c r="A506" s="1"/>
      <c r="F506" s="1"/>
      <c r="K506" s="1"/>
      <c r="P506" s="1"/>
      <c r="V506" s="1"/>
      <c r="AB506" s="1"/>
    </row>
    <row r="507" spans="1:28">
      <c r="A507" s="1"/>
      <c r="F507" s="1"/>
      <c r="K507" s="1"/>
      <c r="P507" s="1"/>
      <c r="V507" s="1"/>
      <c r="AB507" s="1"/>
    </row>
    <row r="508" spans="1:28">
      <c r="A508" s="1"/>
      <c r="F508" s="1"/>
      <c r="K508" s="1"/>
      <c r="P508" s="1"/>
      <c r="V508" s="1"/>
      <c r="AB508" s="1"/>
    </row>
    <row r="509" spans="1:28">
      <c r="A509" s="1"/>
      <c r="F509" s="1"/>
      <c r="K509" s="1"/>
      <c r="P509" s="1"/>
      <c r="V509" s="1"/>
      <c r="AB509" s="1"/>
    </row>
    <row r="510" spans="1:28">
      <c r="A510" s="1"/>
      <c r="F510" s="1"/>
      <c r="K510" s="1"/>
      <c r="P510" s="1"/>
      <c r="V510" s="1"/>
      <c r="AB510" s="1"/>
    </row>
    <row r="511" spans="1:28">
      <c r="A511" s="1"/>
      <c r="F511" s="1"/>
      <c r="K511" s="1"/>
      <c r="P511" s="1"/>
      <c r="V511" s="1"/>
      <c r="AB511" s="1"/>
    </row>
    <row r="512" spans="1:28">
      <c r="A512" s="1"/>
      <c r="F512" s="1"/>
      <c r="K512" s="1"/>
      <c r="P512" s="1"/>
      <c r="V512" s="1"/>
      <c r="AB512" s="1"/>
    </row>
    <row r="513" spans="1:28">
      <c r="A513" s="1"/>
      <c r="F513" s="1"/>
      <c r="K513" s="1"/>
      <c r="P513" s="1"/>
      <c r="V513" s="1"/>
      <c r="AB513" s="1"/>
    </row>
    <row r="514" spans="1:28">
      <c r="A514" s="1"/>
      <c r="F514" s="1"/>
      <c r="K514" s="1"/>
      <c r="P514" s="1"/>
      <c r="V514" s="1"/>
      <c r="AB514" s="1"/>
    </row>
    <row r="515" spans="1:28">
      <c r="A515" s="1"/>
      <c r="F515" s="1"/>
      <c r="K515" s="1"/>
      <c r="P515" s="1"/>
      <c r="V515" s="1"/>
      <c r="AB515" s="1"/>
    </row>
    <row r="516" spans="1:28">
      <c r="A516" s="1"/>
      <c r="F516" s="1"/>
      <c r="K516" s="1"/>
      <c r="P516" s="1"/>
      <c r="V516" s="1"/>
      <c r="AB516" s="1"/>
    </row>
    <row r="517" spans="1:28">
      <c r="A517" s="1"/>
      <c r="F517" s="1"/>
      <c r="K517" s="1"/>
      <c r="P517" s="1"/>
      <c r="V517" s="1"/>
      <c r="AB517" s="1"/>
    </row>
    <row r="518" spans="1:28">
      <c r="A518" s="1"/>
      <c r="F518" s="1"/>
      <c r="K518" s="1"/>
      <c r="P518" s="1"/>
      <c r="V518" s="1"/>
      <c r="AB518" s="1"/>
    </row>
    <row r="519" spans="1:28">
      <c r="A519" s="1"/>
      <c r="F519" s="1"/>
      <c r="K519" s="1"/>
      <c r="P519" s="1"/>
      <c r="V519" s="1"/>
      <c r="AB519" s="1"/>
    </row>
    <row r="520" spans="1:28">
      <c r="A520" s="1"/>
      <c r="F520" s="1"/>
      <c r="K520" s="1"/>
      <c r="P520" s="1"/>
      <c r="V520" s="1"/>
      <c r="AB520" s="1"/>
    </row>
    <row r="521" spans="1:28">
      <c r="A521" s="1"/>
      <c r="F521" s="1"/>
      <c r="K521" s="1"/>
      <c r="P521" s="1"/>
      <c r="V521" s="1"/>
      <c r="AB521" s="1"/>
    </row>
    <row r="522" spans="1:28">
      <c r="A522" s="1"/>
      <c r="F522" s="1"/>
      <c r="K522" s="1"/>
      <c r="P522" s="1"/>
      <c r="V522" s="1"/>
      <c r="AB522" s="1"/>
    </row>
    <row r="523" spans="1:28">
      <c r="A523" s="1"/>
      <c r="F523" s="1"/>
      <c r="K523" s="1"/>
      <c r="P523" s="1"/>
      <c r="V523" s="1"/>
      <c r="AB523" s="1"/>
    </row>
    <row r="524" spans="1:28">
      <c r="A524" s="1"/>
      <c r="F524" s="1"/>
      <c r="K524" s="1"/>
      <c r="P524" s="1"/>
      <c r="V524" s="1"/>
      <c r="AB524" s="1"/>
    </row>
    <row r="525" spans="1:28">
      <c r="A525" s="1"/>
      <c r="F525" s="1"/>
      <c r="K525" s="1"/>
      <c r="P525" s="1"/>
      <c r="V525" s="1"/>
      <c r="AB525" s="1"/>
    </row>
    <row r="526" spans="1:28">
      <c r="A526" s="1"/>
      <c r="F526" s="1"/>
      <c r="K526" s="1"/>
      <c r="P526" s="1"/>
      <c r="V526" s="1"/>
      <c r="AB526" s="1"/>
    </row>
    <row r="527" spans="1:28">
      <c r="A527" s="1"/>
      <c r="F527" s="1"/>
      <c r="K527" s="1"/>
      <c r="P527" s="1"/>
      <c r="V527" s="1"/>
      <c r="AB527" s="1"/>
    </row>
    <row r="528" spans="1:28">
      <c r="A528" s="1"/>
      <c r="F528" s="1"/>
      <c r="K528" s="1"/>
      <c r="P528" s="1"/>
      <c r="V528" s="1"/>
      <c r="AB528" s="1"/>
    </row>
    <row r="529" spans="1:28">
      <c r="A529" s="1"/>
      <c r="F529" s="1"/>
      <c r="K529" s="1"/>
      <c r="P529" s="1"/>
      <c r="V529" s="1"/>
      <c r="AB529" s="1"/>
    </row>
    <row r="530" spans="1:28">
      <c r="A530" s="1"/>
      <c r="F530" s="1"/>
      <c r="K530" s="1"/>
      <c r="P530" s="1"/>
      <c r="V530" s="1"/>
      <c r="AB530" s="1"/>
    </row>
    <row r="531" spans="1:28">
      <c r="A531" s="1"/>
      <c r="F531" s="1"/>
      <c r="K531" s="1"/>
      <c r="P531" s="1"/>
      <c r="V531" s="1"/>
      <c r="AB531" s="1"/>
    </row>
    <row r="532" spans="1:28">
      <c r="A532" s="1"/>
      <c r="F532" s="1"/>
      <c r="K532" s="1"/>
      <c r="P532" s="1"/>
      <c r="V532" s="1"/>
      <c r="AB532" s="1"/>
    </row>
    <row r="533" spans="1:28">
      <c r="A533" s="1"/>
      <c r="F533" s="1"/>
      <c r="K533" s="1"/>
      <c r="P533" s="1"/>
      <c r="V533" s="1"/>
      <c r="AB533" s="1"/>
    </row>
    <row r="534" spans="1:28">
      <c r="A534" s="1"/>
      <c r="F534" s="1"/>
      <c r="K534" s="1"/>
      <c r="P534" s="1"/>
      <c r="V534" s="1"/>
      <c r="AB534" s="1"/>
    </row>
    <row r="535" spans="1:28">
      <c r="A535" s="1"/>
      <c r="F535" s="1"/>
      <c r="K535" s="1"/>
      <c r="P535" s="1"/>
      <c r="V535" s="1"/>
      <c r="AB535" s="1"/>
    </row>
    <row r="536" spans="1:28">
      <c r="A536" s="1"/>
      <c r="F536" s="1"/>
      <c r="K536" s="1"/>
      <c r="P536" s="1"/>
      <c r="V536" s="1"/>
      <c r="AB536" s="1"/>
    </row>
    <row r="537" spans="1:28">
      <c r="A537" s="1"/>
      <c r="F537" s="1"/>
      <c r="K537" s="1"/>
      <c r="P537" s="1"/>
      <c r="V537" s="1"/>
      <c r="AB537" s="1"/>
    </row>
    <row r="538" spans="1:28">
      <c r="A538" s="1"/>
      <c r="F538" s="1"/>
      <c r="K538" s="1"/>
      <c r="P538" s="1"/>
      <c r="V538" s="1"/>
      <c r="AB538" s="1"/>
    </row>
    <row r="539" spans="1:28">
      <c r="A539" s="1"/>
      <c r="F539" s="1"/>
      <c r="K539" s="1"/>
      <c r="P539" s="1"/>
      <c r="V539" s="1"/>
      <c r="AB539" s="1"/>
    </row>
    <row r="540" spans="1:28">
      <c r="A540" s="1"/>
      <c r="F540" s="1"/>
      <c r="K540" s="1"/>
      <c r="P540" s="1"/>
      <c r="V540" s="1"/>
      <c r="AB540" s="1"/>
    </row>
    <row r="541" spans="1:28">
      <c r="A541" s="1"/>
      <c r="F541" s="1"/>
      <c r="K541" s="1"/>
      <c r="P541" s="1"/>
      <c r="V541" s="1"/>
      <c r="AB541" s="1"/>
    </row>
    <row r="542" spans="1:28">
      <c r="A542" s="1"/>
      <c r="F542" s="1"/>
      <c r="K542" s="1"/>
      <c r="P542" s="1"/>
      <c r="V542" s="1"/>
      <c r="AB542" s="1"/>
    </row>
    <row r="543" spans="1:28">
      <c r="A543" s="1"/>
      <c r="F543" s="1"/>
      <c r="K543" s="1"/>
      <c r="P543" s="1"/>
      <c r="V543" s="1"/>
      <c r="AB543" s="1"/>
    </row>
    <row r="544" spans="1:28">
      <c r="A544" s="1"/>
      <c r="F544" s="1"/>
      <c r="K544" s="1"/>
      <c r="P544" s="1"/>
      <c r="V544" s="1"/>
      <c r="AB544" s="1"/>
    </row>
    <row r="545" spans="1:28">
      <c r="A545" s="1"/>
      <c r="F545" s="1"/>
      <c r="K545" s="1"/>
      <c r="P545" s="1"/>
      <c r="V545" s="1"/>
      <c r="AB545" s="1"/>
    </row>
    <row r="546" spans="1:28">
      <c r="A546" s="1"/>
      <c r="F546" s="1"/>
      <c r="K546" s="1"/>
      <c r="P546" s="1"/>
      <c r="V546" s="1"/>
      <c r="AB546" s="1"/>
    </row>
    <row r="547" spans="1:28">
      <c r="A547" s="1"/>
      <c r="F547" s="1"/>
      <c r="K547" s="1"/>
      <c r="P547" s="1"/>
      <c r="V547" s="1"/>
      <c r="AB547" s="1"/>
    </row>
    <row r="548" spans="1:28">
      <c r="A548" s="1"/>
      <c r="F548" s="1"/>
      <c r="K548" s="1"/>
      <c r="P548" s="1"/>
      <c r="V548" s="1"/>
      <c r="AB548" s="1"/>
    </row>
    <row r="549" spans="1:28">
      <c r="A549" s="1"/>
      <c r="F549" s="1"/>
      <c r="K549" s="1"/>
      <c r="P549" s="1"/>
      <c r="V549" s="1"/>
      <c r="AB549" s="1"/>
    </row>
    <row r="550" spans="1:28">
      <c r="A550" s="1"/>
      <c r="F550" s="1"/>
      <c r="K550" s="1"/>
      <c r="P550" s="1"/>
      <c r="V550" s="1"/>
      <c r="AB550" s="1"/>
    </row>
    <row r="551" spans="1:28">
      <c r="A551" s="1"/>
      <c r="F551" s="1"/>
      <c r="K551" s="1"/>
      <c r="P551" s="1"/>
      <c r="V551" s="1"/>
      <c r="AB551" s="1"/>
    </row>
    <row r="552" spans="1:28">
      <c r="A552" s="1"/>
      <c r="F552" s="1"/>
      <c r="K552" s="1"/>
      <c r="P552" s="1"/>
      <c r="V552" s="1"/>
      <c r="AB552" s="1"/>
    </row>
    <row r="553" spans="1:28">
      <c r="A553" s="1"/>
      <c r="F553" s="1"/>
      <c r="K553" s="1"/>
      <c r="P553" s="1"/>
      <c r="V553" s="1"/>
      <c r="AB553" s="1"/>
    </row>
    <row r="554" spans="1:28">
      <c r="A554" s="1"/>
      <c r="F554" s="1"/>
      <c r="K554" s="1"/>
      <c r="P554" s="1"/>
      <c r="V554" s="1"/>
      <c r="AB554" s="1"/>
    </row>
    <row r="555" spans="1:28">
      <c r="A555" s="1"/>
      <c r="F555" s="1"/>
      <c r="K555" s="1"/>
      <c r="P555" s="1"/>
      <c r="V555" s="1"/>
      <c r="AB555" s="1"/>
    </row>
    <row r="556" spans="1:28">
      <c r="A556" s="1"/>
      <c r="F556" s="1"/>
      <c r="K556" s="1"/>
      <c r="P556" s="1"/>
      <c r="V556" s="1"/>
      <c r="AB556" s="1"/>
    </row>
    <row r="557" spans="1:28">
      <c r="A557" s="1"/>
      <c r="F557" s="1"/>
      <c r="K557" s="1"/>
      <c r="P557" s="1"/>
      <c r="V557" s="1"/>
      <c r="AB557" s="1"/>
    </row>
    <row r="558" spans="1:28">
      <c r="A558" s="1"/>
      <c r="F558" s="1"/>
      <c r="K558" s="1"/>
      <c r="P558" s="1"/>
      <c r="V558" s="1"/>
      <c r="AB558" s="1"/>
    </row>
    <row r="559" spans="1:28">
      <c r="A559" s="1"/>
      <c r="F559" s="1"/>
      <c r="K559" s="1"/>
      <c r="P559" s="1"/>
      <c r="V559" s="1"/>
      <c r="AB559" s="1"/>
    </row>
    <row r="560" spans="1:28">
      <c r="A560" s="1"/>
      <c r="F560" s="1"/>
      <c r="K560" s="1"/>
      <c r="P560" s="1"/>
      <c r="V560" s="1"/>
      <c r="AB560" s="1"/>
    </row>
    <row r="561" spans="1:28">
      <c r="A561" s="1"/>
      <c r="F561" s="1"/>
      <c r="K561" s="1"/>
      <c r="P561" s="1"/>
      <c r="V561" s="1"/>
      <c r="AB561" s="1"/>
    </row>
    <row r="562" spans="1:28">
      <c r="A562" s="1"/>
      <c r="F562" s="1"/>
      <c r="K562" s="1"/>
      <c r="P562" s="1"/>
      <c r="V562" s="1"/>
      <c r="AB562" s="1"/>
    </row>
    <row r="563" spans="1:28">
      <c r="A563" s="1"/>
      <c r="F563" s="1"/>
      <c r="K563" s="1"/>
      <c r="P563" s="1"/>
      <c r="V563" s="1"/>
      <c r="AB563" s="1"/>
    </row>
    <row r="564" spans="1:28">
      <c r="A564" s="1"/>
      <c r="F564" s="1"/>
      <c r="K564" s="1"/>
      <c r="P564" s="1"/>
      <c r="V564" s="1"/>
      <c r="AB564" s="1"/>
    </row>
    <row r="565" spans="1:28">
      <c r="A565" s="1"/>
      <c r="F565" s="1"/>
      <c r="K565" s="1"/>
      <c r="P565" s="1"/>
      <c r="V565" s="1"/>
      <c r="AB565" s="1"/>
    </row>
    <row r="566" spans="1:28">
      <c r="A566" s="1"/>
      <c r="F566" s="1"/>
      <c r="K566" s="1"/>
      <c r="P566" s="1"/>
      <c r="V566" s="1"/>
      <c r="AB566" s="1"/>
    </row>
    <row r="567" spans="1:28">
      <c r="A567" s="1"/>
      <c r="F567" s="1"/>
      <c r="K567" s="1"/>
      <c r="P567" s="1"/>
      <c r="V567" s="1"/>
      <c r="AB567" s="1"/>
    </row>
    <row r="568" spans="1:28">
      <c r="A568" s="1"/>
      <c r="F568" s="1"/>
      <c r="K568" s="1"/>
      <c r="P568" s="1"/>
      <c r="V568" s="1"/>
      <c r="AB568" s="1"/>
    </row>
    <row r="569" spans="1:28">
      <c r="A569" s="1"/>
      <c r="F569" s="1"/>
      <c r="K569" s="1"/>
      <c r="P569" s="1"/>
      <c r="V569" s="1"/>
      <c r="AB569" s="1"/>
    </row>
    <row r="570" spans="1:28">
      <c r="A570" s="1"/>
      <c r="F570" s="1"/>
      <c r="K570" s="1"/>
      <c r="P570" s="1"/>
      <c r="V570" s="1"/>
      <c r="AB570" s="1"/>
    </row>
    <row r="571" spans="1:28">
      <c r="A571" s="1"/>
      <c r="F571" s="1"/>
      <c r="K571" s="1"/>
      <c r="P571" s="1"/>
      <c r="V571" s="1"/>
      <c r="AB571" s="1"/>
    </row>
    <row r="572" spans="1:28">
      <c r="A572" s="1"/>
      <c r="F572" s="1"/>
      <c r="K572" s="1"/>
      <c r="P572" s="1"/>
      <c r="V572" s="1"/>
      <c r="AB572" s="1"/>
    </row>
    <row r="573" spans="1:28">
      <c r="A573" s="1"/>
      <c r="F573" s="1"/>
      <c r="K573" s="1"/>
      <c r="P573" s="1"/>
      <c r="V573" s="1"/>
      <c r="AB573" s="1"/>
    </row>
    <row r="574" spans="1:28">
      <c r="A574" s="1"/>
      <c r="F574" s="1"/>
      <c r="K574" s="1"/>
      <c r="P574" s="1"/>
      <c r="V574" s="1"/>
      <c r="AB574" s="1"/>
    </row>
    <row r="575" spans="1:28">
      <c r="A575" s="1"/>
      <c r="F575" s="1"/>
      <c r="K575" s="1"/>
      <c r="P575" s="1"/>
      <c r="V575" s="1"/>
      <c r="AB575" s="1"/>
    </row>
    <row r="576" spans="1:28">
      <c r="A576" s="1"/>
      <c r="F576" s="1"/>
      <c r="K576" s="1"/>
      <c r="P576" s="1"/>
      <c r="V576" s="1"/>
      <c r="AB576" s="1"/>
    </row>
    <row r="577" spans="1:28">
      <c r="A577" s="1"/>
      <c r="F577" s="1"/>
      <c r="K577" s="1"/>
      <c r="P577" s="1"/>
      <c r="V577" s="1"/>
      <c r="AB577" s="1"/>
    </row>
    <row r="578" spans="1:28">
      <c r="A578" s="1"/>
      <c r="F578" s="1"/>
      <c r="K578" s="1"/>
      <c r="P578" s="1"/>
      <c r="V578" s="1"/>
      <c r="AB578" s="1"/>
    </row>
    <row r="579" spans="1:28">
      <c r="A579" s="1"/>
      <c r="F579" s="1"/>
      <c r="K579" s="1"/>
      <c r="P579" s="1"/>
      <c r="V579" s="1"/>
      <c r="AB579" s="1"/>
    </row>
    <row r="580" spans="1:28">
      <c r="A580" s="1"/>
      <c r="F580" s="1"/>
      <c r="K580" s="1"/>
      <c r="P580" s="1"/>
      <c r="V580" s="1"/>
      <c r="AB580" s="1"/>
    </row>
    <row r="581" spans="1:28">
      <c r="A581" s="1"/>
      <c r="F581" s="1"/>
      <c r="K581" s="1"/>
      <c r="P581" s="1"/>
      <c r="V581" s="1"/>
      <c r="AB581" s="1"/>
    </row>
    <row r="582" spans="1:28">
      <c r="A582" s="1"/>
      <c r="F582" s="1"/>
      <c r="K582" s="1"/>
      <c r="P582" s="1"/>
      <c r="V582" s="1"/>
      <c r="AB582" s="1"/>
    </row>
    <row r="583" spans="1:28">
      <c r="A583" s="1"/>
      <c r="F583" s="1"/>
      <c r="K583" s="1"/>
      <c r="P583" s="1"/>
      <c r="V583" s="1"/>
      <c r="AB583" s="1"/>
    </row>
    <row r="584" spans="1:28">
      <c r="A584" s="1"/>
      <c r="F584" s="1"/>
      <c r="K584" s="1"/>
      <c r="P584" s="1"/>
      <c r="V584" s="1"/>
      <c r="AB584" s="1"/>
    </row>
    <row r="585" spans="1:28">
      <c r="A585" s="1"/>
      <c r="F585" s="1"/>
      <c r="K585" s="1"/>
      <c r="P585" s="1"/>
      <c r="V585" s="1"/>
      <c r="AB585" s="1"/>
    </row>
    <row r="586" spans="1:28">
      <c r="A586" s="1"/>
      <c r="F586" s="1"/>
      <c r="K586" s="1"/>
      <c r="P586" s="1"/>
      <c r="V586" s="1"/>
      <c r="AB586" s="1"/>
    </row>
    <row r="587" spans="1:28">
      <c r="A587" s="1"/>
      <c r="F587" s="1"/>
      <c r="K587" s="1"/>
      <c r="P587" s="1"/>
      <c r="V587" s="1"/>
      <c r="AB587" s="1"/>
    </row>
    <row r="588" spans="1:28">
      <c r="A588" s="1"/>
      <c r="F588" s="1"/>
      <c r="K588" s="1"/>
      <c r="P588" s="1"/>
      <c r="V588" s="1"/>
      <c r="AB588" s="1"/>
    </row>
    <row r="589" spans="1:28">
      <c r="A589" s="1"/>
      <c r="F589" s="1"/>
      <c r="K589" s="1"/>
      <c r="P589" s="1"/>
      <c r="V589" s="1"/>
      <c r="AB589" s="1"/>
    </row>
    <row r="590" spans="1:28">
      <c r="A590" s="1"/>
      <c r="F590" s="1"/>
      <c r="K590" s="1"/>
      <c r="P590" s="1"/>
      <c r="V590" s="1"/>
      <c r="AB590" s="1"/>
    </row>
    <row r="591" spans="1:28">
      <c r="A591" s="1"/>
      <c r="F591" s="1"/>
      <c r="K591" s="1"/>
      <c r="P591" s="1"/>
      <c r="V591" s="1"/>
      <c r="AB591" s="1"/>
    </row>
    <row r="592" spans="1:28">
      <c r="A592" s="1"/>
      <c r="F592" s="1"/>
      <c r="K592" s="1"/>
      <c r="P592" s="1"/>
      <c r="V592" s="1"/>
      <c r="AB592" s="1"/>
    </row>
    <row r="593" spans="1:28">
      <c r="A593" s="1"/>
      <c r="F593" s="1"/>
      <c r="K593" s="1"/>
      <c r="P593" s="1"/>
      <c r="V593" s="1"/>
      <c r="AB593" s="1"/>
    </row>
    <row r="594" spans="1:28">
      <c r="A594" s="1"/>
      <c r="F594" s="1"/>
      <c r="K594" s="1"/>
      <c r="P594" s="1"/>
      <c r="V594" s="1"/>
      <c r="AB594" s="1"/>
    </row>
    <row r="595" spans="1:28">
      <c r="A595" s="1"/>
      <c r="F595" s="1"/>
      <c r="K595" s="1"/>
      <c r="P595" s="1"/>
      <c r="V595" s="1"/>
      <c r="AB595" s="1"/>
    </row>
    <row r="596" spans="1:28">
      <c r="A596" s="1"/>
      <c r="F596" s="1"/>
      <c r="K596" s="1"/>
      <c r="P596" s="1"/>
      <c r="V596" s="1"/>
      <c r="AB596" s="1"/>
    </row>
    <row r="597" spans="1:28">
      <c r="A597" s="1"/>
      <c r="F597" s="1"/>
      <c r="K597" s="1"/>
      <c r="P597" s="1"/>
      <c r="V597" s="1"/>
      <c r="AB597" s="1"/>
    </row>
    <row r="598" spans="1:28">
      <c r="A598" s="1"/>
      <c r="F598" s="1"/>
      <c r="K598" s="1"/>
      <c r="P598" s="1"/>
      <c r="V598" s="1"/>
      <c r="AB598" s="1"/>
    </row>
    <row r="599" spans="1:28">
      <c r="A599" s="1"/>
      <c r="F599" s="1"/>
      <c r="K599" s="1"/>
      <c r="P599" s="1"/>
      <c r="V599" s="1"/>
      <c r="AB599" s="1"/>
    </row>
    <row r="600" spans="1:28">
      <c r="A600" s="1"/>
      <c r="F600" s="1"/>
      <c r="K600" s="1"/>
      <c r="P600" s="1"/>
      <c r="V600" s="1"/>
      <c r="AB600" s="1"/>
    </row>
    <row r="601" spans="1:28">
      <c r="A601" s="1"/>
      <c r="F601" s="1"/>
      <c r="K601" s="1"/>
      <c r="P601" s="1"/>
      <c r="V601" s="1"/>
      <c r="AB601" s="1"/>
    </row>
    <row r="602" spans="1:28">
      <c r="A602" s="1"/>
      <c r="F602" s="1"/>
      <c r="K602" s="1"/>
      <c r="P602" s="1"/>
      <c r="V602" s="1"/>
      <c r="AB602" s="1"/>
    </row>
    <row r="603" spans="1:28">
      <c r="A603" s="1"/>
      <c r="F603" s="1"/>
      <c r="K603" s="1"/>
      <c r="P603" s="1"/>
      <c r="V603" s="1"/>
      <c r="AB603" s="1"/>
    </row>
    <row r="604" spans="1:28">
      <c r="A604" s="1"/>
      <c r="F604" s="1"/>
      <c r="K604" s="1"/>
      <c r="P604" s="1"/>
      <c r="V604" s="1"/>
      <c r="AB604" s="1"/>
    </row>
    <row r="605" spans="1:28">
      <c r="A605" s="1"/>
      <c r="F605" s="1"/>
      <c r="K605" s="1"/>
      <c r="P605" s="1"/>
      <c r="V605" s="1"/>
      <c r="AB605" s="1"/>
    </row>
    <row r="606" spans="1:28">
      <c r="A606" s="1"/>
      <c r="F606" s="1"/>
      <c r="K606" s="1"/>
      <c r="P606" s="1"/>
      <c r="V606" s="1"/>
      <c r="AB606" s="1"/>
    </row>
    <row r="607" spans="1:28">
      <c r="A607" s="1"/>
      <c r="F607" s="1"/>
      <c r="K607" s="1"/>
      <c r="P607" s="1"/>
      <c r="V607" s="1"/>
      <c r="AB607" s="1"/>
    </row>
    <row r="608" spans="1:28">
      <c r="A608" s="1"/>
      <c r="F608" s="1"/>
      <c r="K608" s="1"/>
      <c r="P608" s="1"/>
      <c r="V608" s="1"/>
      <c r="AB608" s="1"/>
    </row>
    <row r="609" spans="1:28">
      <c r="A609" s="1"/>
      <c r="F609" s="1"/>
      <c r="K609" s="1"/>
      <c r="P609" s="1"/>
      <c r="V609" s="1"/>
      <c r="AB609" s="1"/>
    </row>
    <row r="610" spans="1:28">
      <c r="A610" s="1"/>
      <c r="F610" s="1"/>
      <c r="K610" s="1"/>
      <c r="P610" s="1"/>
      <c r="V610" s="1"/>
      <c r="AB610" s="1"/>
    </row>
    <row r="611" spans="1:28">
      <c r="A611" s="1"/>
      <c r="F611" s="1"/>
      <c r="K611" s="1"/>
      <c r="P611" s="1"/>
      <c r="V611" s="1"/>
      <c r="AB611" s="1"/>
    </row>
    <row r="612" spans="1:28">
      <c r="A612" s="1"/>
      <c r="F612" s="1"/>
      <c r="K612" s="1"/>
      <c r="P612" s="1"/>
      <c r="V612" s="1"/>
      <c r="AB612" s="1"/>
    </row>
    <row r="613" spans="1:28">
      <c r="A613" s="1"/>
      <c r="F613" s="1"/>
      <c r="K613" s="1"/>
      <c r="P613" s="1"/>
      <c r="V613" s="1"/>
      <c r="AB613" s="1"/>
    </row>
    <row r="614" spans="1:28">
      <c r="A614" s="1"/>
      <c r="F614" s="1"/>
      <c r="K614" s="1"/>
      <c r="P614" s="1"/>
      <c r="V614" s="1"/>
      <c r="AB614" s="1"/>
    </row>
    <row r="615" spans="1:28">
      <c r="A615" s="1"/>
      <c r="F615" s="1"/>
      <c r="K615" s="1"/>
      <c r="P615" s="1"/>
      <c r="V615" s="1"/>
      <c r="AB615" s="1"/>
    </row>
    <row r="616" spans="1:28">
      <c r="A616" s="1"/>
      <c r="F616" s="1"/>
      <c r="K616" s="1"/>
      <c r="P616" s="1"/>
      <c r="V616" s="1"/>
      <c r="AB616" s="1"/>
    </row>
    <row r="617" spans="1:28">
      <c r="A617" s="1"/>
      <c r="F617" s="1"/>
      <c r="K617" s="1"/>
      <c r="P617" s="1"/>
      <c r="V617" s="1"/>
      <c r="AB617" s="1"/>
    </row>
    <row r="618" spans="1:28">
      <c r="A618" s="1"/>
      <c r="F618" s="1"/>
      <c r="K618" s="1"/>
      <c r="P618" s="1"/>
      <c r="V618" s="1"/>
      <c r="AB618" s="1"/>
    </row>
    <row r="619" spans="1:28">
      <c r="A619" s="1"/>
      <c r="F619" s="1"/>
      <c r="K619" s="1"/>
      <c r="P619" s="1"/>
      <c r="V619" s="1"/>
      <c r="AB619" s="1"/>
    </row>
    <row r="620" spans="1:28">
      <c r="A620" s="1"/>
      <c r="F620" s="1"/>
      <c r="K620" s="1"/>
      <c r="P620" s="1"/>
      <c r="V620" s="1"/>
      <c r="AB620" s="1"/>
    </row>
    <row r="621" spans="1:28">
      <c r="A621" s="1"/>
      <c r="F621" s="1"/>
      <c r="K621" s="1"/>
      <c r="P621" s="1"/>
      <c r="V621" s="1"/>
      <c r="AB621" s="1"/>
    </row>
    <row r="622" spans="1:28">
      <c r="A622" s="1"/>
      <c r="F622" s="1"/>
      <c r="K622" s="1"/>
      <c r="P622" s="1"/>
      <c r="V622" s="1"/>
      <c r="AB622" s="1"/>
    </row>
    <row r="623" spans="1:28">
      <c r="A623" s="1"/>
      <c r="F623" s="1"/>
      <c r="K623" s="1"/>
      <c r="P623" s="1"/>
      <c r="V623" s="1"/>
      <c r="AB623" s="1"/>
    </row>
  </sheetData>
  <mergeCells count="6">
    <mergeCell ref="A1:D1"/>
    <mergeCell ref="F1:I1"/>
    <mergeCell ref="V1:Y1"/>
    <mergeCell ref="AB1:AE1"/>
    <mergeCell ref="K1:N1"/>
    <mergeCell ref="P1:S1"/>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AA4A4-49C1-461F-84F1-51B571AB08E4}">
  <dimension ref="A1:T482"/>
  <sheetViews>
    <sheetView workbookViewId="0">
      <selection sqref="A1:D1"/>
    </sheetView>
  </sheetViews>
  <sheetFormatPr defaultRowHeight="14.45"/>
  <cols>
    <col min="1" max="1" width="16.140625" bestFit="1" customWidth="1"/>
    <col min="2" max="2" width="15.85546875" customWidth="1"/>
    <col min="3" max="4" width="14" bestFit="1" customWidth="1"/>
    <col min="6" max="6" width="16.140625" bestFit="1" customWidth="1"/>
    <col min="7" max="7" width="15.85546875" customWidth="1"/>
    <col min="8" max="8" width="14" bestFit="1" customWidth="1"/>
    <col min="9" max="9" width="15" bestFit="1" customWidth="1"/>
    <col min="10" max="10" width="13.7109375" customWidth="1"/>
    <col min="11" max="11" width="16.140625" bestFit="1" customWidth="1"/>
    <col min="12" max="12" width="15.85546875" customWidth="1"/>
    <col min="13" max="15" width="15" bestFit="1" customWidth="1"/>
    <col min="17" max="17" width="16.140625" bestFit="1" customWidth="1"/>
    <col min="18" max="20" width="15" bestFit="1" customWidth="1"/>
  </cols>
  <sheetData>
    <row r="1" spans="1:20">
      <c r="A1" s="231" t="s">
        <v>55</v>
      </c>
      <c r="B1" s="231"/>
      <c r="C1" s="231"/>
      <c r="D1" s="231"/>
      <c r="F1" s="231" t="s">
        <v>56</v>
      </c>
      <c r="G1" s="231"/>
      <c r="H1" s="231"/>
      <c r="I1" s="231"/>
      <c r="K1" s="231" t="s">
        <v>61</v>
      </c>
      <c r="L1" s="231"/>
      <c r="M1" s="231"/>
      <c r="N1" s="231"/>
      <c r="Q1" s="232" t="s">
        <v>48</v>
      </c>
      <c r="R1" s="232"/>
      <c r="S1" s="232"/>
      <c r="T1" s="232"/>
    </row>
    <row r="2" spans="1:20">
      <c r="A2" s="49" t="s">
        <v>59</v>
      </c>
      <c r="B2" s="49" t="s">
        <v>60</v>
      </c>
      <c r="C2" s="49" t="s">
        <v>49</v>
      </c>
      <c r="D2" s="49" t="s">
        <v>51</v>
      </c>
      <c r="F2" s="49" t="s">
        <v>59</v>
      </c>
      <c r="G2" s="49" t="s">
        <v>60</v>
      </c>
      <c r="H2" s="49" t="s">
        <v>49</v>
      </c>
      <c r="I2" s="49" t="s">
        <v>51</v>
      </c>
      <c r="K2" s="49" t="s">
        <v>59</v>
      </c>
      <c r="L2" s="49" t="s">
        <v>60</v>
      </c>
      <c r="M2" s="49" t="s">
        <v>49</v>
      </c>
      <c r="N2" s="49" t="s">
        <v>51</v>
      </c>
      <c r="Q2" s="55" t="s">
        <v>59</v>
      </c>
      <c r="R2" s="55" t="s">
        <v>60</v>
      </c>
      <c r="S2" s="55" t="s">
        <v>49</v>
      </c>
      <c r="T2" s="55" t="s">
        <v>51</v>
      </c>
    </row>
    <row r="3" spans="1:20">
      <c r="A3" s="57">
        <v>44592</v>
      </c>
      <c r="B3" s="51">
        <v>0</v>
      </c>
      <c r="C3" s="51">
        <v>0</v>
      </c>
      <c r="D3" s="51">
        <f>B3+C3</f>
        <v>0</v>
      </c>
      <c r="F3" s="57">
        <v>44592</v>
      </c>
      <c r="G3" s="51">
        <v>0</v>
      </c>
      <c r="H3" s="51">
        <v>0</v>
      </c>
      <c r="I3" s="51">
        <v>0</v>
      </c>
      <c r="K3" s="57">
        <v>44592</v>
      </c>
      <c r="L3" s="51">
        <v>0</v>
      </c>
      <c r="M3" s="51">
        <v>0</v>
      </c>
      <c r="N3" s="51">
        <f>L3+M3</f>
        <v>0</v>
      </c>
      <c r="Q3" s="55" t="s">
        <v>62</v>
      </c>
      <c r="R3" s="112">
        <f>B3+G3+L3</f>
        <v>0</v>
      </c>
      <c r="S3" s="112">
        <f>C3+H3+M3</f>
        <v>0</v>
      </c>
      <c r="T3" s="112">
        <f>D3+I3+N3</f>
        <v>0</v>
      </c>
    </row>
    <row r="4" spans="1:20">
      <c r="A4" s="57">
        <v>44620</v>
      </c>
      <c r="B4" s="51">
        <v>0</v>
      </c>
      <c r="C4" s="51">
        <v>0</v>
      </c>
      <c r="D4" s="51">
        <f t="shared" ref="D4:D67" si="0">B4+C4</f>
        <v>0</v>
      </c>
      <c r="F4" s="57">
        <v>44620</v>
      </c>
      <c r="G4" s="51">
        <v>0</v>
      </c>
      <c r="H4" s="51">
        <v>0</v>
      </c>
      <c r="I4" s="51">
        <v>0</v>
      </c>
      <c r="K4" s="57">
        <v>44620</v>
      </c>
      <c r="L4" s="51">
        <v>0</v>
      </c>
      <c r="M4" s="51">
        <v>0</v>
      </c>
      <c r="N4" s="51">
        <f t="shared" ref="N4:N67" si="1">L4+M4</f>
        <v>0</v>
      </c>
      <c r="Q4" s="55" t="s">
        <v>63</v>
      </c>
      <c r="R4" s="112">
        <f t="shared" ref="R4:R67" si="2">B4+G4+L4</f>
        <v>0</v>
      </c>
      <c r="S4" s="112">
        <f t="shared" ref="S4:S67" si="3">C4+H4+M4</f>
        <v>0</v>
      </c>
      <c r="T4" s="112">
        <f t="shared" ref="T4:T67" si="4">D4+I4+N4</f>
        <v>0</v>
      </c>
    </row>
    <row r="5" spans="1:20">
      <c r="A5" s="57">
        <v>44651</v>
      </c>
      <c r="B5" s="51">
        <v>0</v>
      </c>
      <c r="C5" s="51">
        <v>0</v>
      </c>
      <c r="D5" s="51">
        <f t="shared" si="0"/>
        <v>0</v>
      </c>
      <c r="F5" s="57">
        <v>44651</v>
      </c>
      <c r="G5" s="51">
        <v>0</v>
      </c>
      <c r="H5" s="51">
        <v>0</v>
      </c>
      <c r="I5" s="51">
        <v>0</v>
      </c>
      <c r="K5" s="57">
        <v>44651</v>
      </c>
      <c r="L5" s="51">
        <v>0</v>
      </c>
      <c r="M5" s="51">
        <v>0</v>
      </c>
      <c r="N5" s="51">
        <f t="shared" si="1"/>
        <v>0</v>
      </c>
      <c r="Q5" s="55" t="s">
        <v>64</v>
      </c>
      <c r="R5" s="112">
        <f t="shared" si="2"/>
        <v>0</v>
      </c>
      <c r="S5" s="112">
        <f t="shared" si="3"/>
        <v>0</v>
      </c>
      <c r="T5" s="112">
        <f t="shared" si="4"/>
        <v>0</v>
      </c>
    </row>
    <row r="6" spans="1:20">
      <c r="A6" s="57">
        <v>44681</v>
      </c>
      <c r="B6" s="51">
        <v>0</v>
      </c>
      <c r="C6" s="51">
        <v>0</v>
      </c>
      <c r="D6" s="51">
        <f t="shared" si="0"/>
        <v>0</v>
      </c>
      <c r="F6" s="57">
        <v>44681</v>
      </c>
      <c r="G6" s="51">
        <v>0</v>
      </c>
      <c r="H6" s="51">
        <v>0</v>
      </c>
      <c r="I6" s="51">
        <v>0</v>
      </c>
      <c r="K6" s="57">
        <v>44681</v>
      </c>
      <c r="L6" s="51">
        <v>0</v>
      </c>
      <c r="M6" s="51">
        <v>0</v>
      </c>
      <c r="N6" s="51">
        <f t="shared" si="1"/>
        <v>0</v>
      </c>
      <c r="Q6" s="55" t="s">
        <v>65</v>
      </c>
      <c r="R6" s="112">
        <f t="shared" si="2"/>
        <v>0</v>
      </c>
      <c r="S6" s="112">
        <f t="shared" si="3"/>
        <v>0</v>
      </c>
      <c r="T6" s="112">
        <f t="shared" si="4"/>
        <v>0</v>
      </c>
    </row>
    <row r="7" spans="1:20">
      <c r="A7" s="57">
        <v>44712</v>
      </c>
      <c r="B7" s="51">
        <v>0</v>
      </c>
      <c r="C7" s="51">
        <v>0</v>
      </c>
      <c r="D7" s="51">
        <f t="shared" si="0"/>
        <v>0</v>
      </c>
      <c r="F7" s="57">
        <v>44712</v>
      </c>
      <c r="G7" s="51">
        <v>0</v>
      </c>
      <c r="H7" s="51">
        <v>0</v>
      </c>
      <c r="I7" s="51">
        <v>0</v>
      </c>
      <c r="K7" s="57">
        <v>44712</v>
      </c>
      <c r="L7" s="51">
        <v>0</v>
      </c>
      <c r="M7" s="51">
        <v>0</v>
      </c>
      <c r="N7" s="51">
        <f t="shared" si="1"/>
        <v>0</v>
      </c>
      <c r="Q7" s="55" t="s">
        <v>66</v>
      </c>
      <c r="R7" s="112">
        <f t="shared" si="2"/>
        <v>0</v>
      </c>
      <c r="S7" s="112">
        <f t="shared" si="3"/>
        <v>0</v>
      </c>
      <c r="T7" s="112">
        <f t="shared" si="4"/>
        <v>0</v>
      </c>
    </row>
    <row r="8" spans="1:20">
      <c r="A8" s="57">
        <v>44742</v>
      </c>
      <c r="B8" s="51">
        <v>0</v>
      </c>
      <c r="C8" s="51">
        <v>0</v>
      </c>
      <c r="D8" s="51">
        <f t="shared" si="0"/>
        <v>0</v>
      </c>
      <c r="F8" s="57">
        <v>44742</v>
      </c>
      <c r="G8" s="51">
        <v>0</v>
      </c>
      <c r="H8" s="51">
        <v>0</v>
      </c>
      <c r="I8" s="51">
        <v>0</v>
      </c>
      <c r="K8" s="57">
        <v>44742</v>
      </c>
      <c r="L8" s="51">
        <v>0</v>
      </c>
      <c r="M8" s="51">
        <v>0</v>
      </c>
      <c r="N8" s="51">
        <f t="shared" si="1"/>
        <v>0</v>
      </c>
      <c r="Q8" s="55" t="s">
        <v>67</v>
      </c>
      <c r="R8" s="112">
        <f t="shared" si="2"/>
        <v>0</v>
      </c>
      <c r="S8" s="112">
        <f t="shared" si="3"/>
        <v>0</v>
      </c>
      <c r="T8" s="112">
        <f t="shared" si="4"/>
        <v>0</v>
      </c>
    </row>
    <row r="9" spans="1:20">
      <c r="A9" s="57">
        <v>44773</v>
      </c>
      <c r="B9" s="51">
        <v>0</v>
      </c>
      <c r="C9" s="51">
        <v>0</v>
      </c>
      <c r="D9" s="51">
        <f t="shared" si="0"/>
        <v>0</v>
      </c>
      <c r="F9" s="57">
        <v>44773</v>
      </c>
      <c r="G9" s="51">
        <v>0</v>
      </c>
      <c r="H9" s="51">
        <v>0</v>
      </c>
      <c r="I9" s="51">
        <v>0</v>
      </c>
      <c r="K9" s="57">
        <v>44773</v>
      </c>
      <c r="L9" s="51">
        <v>0</v>
      </c>
      <c r="M9" s="51">
        <v>0</v>
      </c>
      <c r="N9" s="51">
        <f t="shared" si="1"/>
        <v>0</v>
      </c>
      <c r="Q9" s="55" t="s">
        <v>68</v>
      </c>
      <c r="R9" s="112">
        <f t="shared" si="2"/>
        <v>0</v>
      </c>
      <c r="S9" s="112">
        <f t="shared" si="3"/>
        <v>0</v>
      </c>
      <c r="T9" s="112">
        <f t="shared" si="4"/>
        <v>0</v>
      </c>
    </row>
    <row r="10" spans="1:20">
      <c r="A10" s="57">
        <v>44804</v>
      </c>
      <c r="B10" s="51">
        <v>0</v>
      </c>
      <c r="C10" s="51">
        <v>0</v>
      </c>
      <c r="D10" s="51">
        <f t="shared" si="0"/>
        <v>0</v>
      </c>
      <c r="F10" s="57">
        <v>44804</v>
      </c>
      <c r="G10" s="51">
        <v>0</v>
      </c>
      <c r="H10" s="51">
        <v>0</v>
      </c>
      <c r="I10" s="51">
        <v>0</v>
      </c>
      <c r="K10" s="57">
        <v>44804</v>
      </c>
      <c r="L10" s="51">
        <v>0</v>
      </c>
      <c r="M10" s="51">
        <v>0</v>
      </c>
      <c r="N10" s="51">
        <f t="shared" si="1"/>
        <v>0</v>
      </c>
      <c r="Q10" s="55" t="s">
        <v>69</v>
      </c>
      <c r="R10" s="112">
        <f t="shared" si="2"/>
        <v>0</v>
      </c>
      <c r="S10" s="112">
        <f t="shared" si="3"/>
        <v>0</v>
      </c>
      <c r="T10" s="112">
        <f t="shared" si="4"/>
        <v>0</v>
      </c>
    </row>
    <row r="11" spans="1:20">
      <c r="A11" s="57">
        <v>44834</v>
      </c>
      <c r="B11" s="51">
        <v>0</v>
      </c>
      <c r="C11" s="51">
        <v>0</v>
      </c>
      <c r="D11" s="51">
        <f t="shared" si="0"/>
        <v>0</v>
      </c>
      <c r="F11" s="57">
        <v>44834</v>
      </c>
      <c r="G11" s="51">
        <v>0</v>
      </c>
      <c r="H11" s="51">
        <v>0</v>
      </c>
      <c r="I11" s="51">
        <v>0</v>
      </c>
      <c r="K11" s="57">
        <v>44834</v>
      </c>
      <c r="L11" s="51">
        <v>0</v>
      </c>
      <c r="M11" s="51">
        <v>0</v>
      </c>
      <c r="N11" s="51">
        <f t="shared" si="1"/>
        <v>0</v>
      </c>
      <c r="Q11" s="55" t="s">
        <v>70</v>
      </c>
      <c r="R11" s="112">
        <f t="shared" si="2"/>
        <v>0</v>
      </c>
      <c r="S11" s="112">
        <f t="shared" si="3"/>
        <v>0</v>
      </c>
      <c r="T11" s="112">
        <f t="shared" si="4"/>
        <v>0</v>
      </c>
    </row>
    <row r="12" spans="1:20">
      <c r="A12" s="57">
        <v>44865</v>
      </c>
      <c r="B12" s="51">
        <v>0</v>
      </c>
      <c r="C12" s="51">
        <v>0</v>
      </c>
      <c r="D12" s="51">
        <f t="shared" si="0"/>
        <v>0</v>
      </c>
      <c r="F12" s="57">
        <v>44865</v>
      </c>
      <c r="G12" s="51">
        <v>0</v>
      </c>
      <c r="H12" s="51">
        <v>0</v>
      </c>
      <c r="I12" s="51">
        <v>0</v>
      </c>
      <c r="K12" s="57">
        <v>44865</v>
      </c>
      <c r="L12" s="51">
        <v>0</v>
      </c>
      <c r="M12" s="51">
        <v>0</v>
      </c>
      <c r="N12" s="51">
        <f t="shared" si="1"/>
        <v>0</v>
      </c>
      <c r="Q12" s="55" t="s">
        <v>71</v>
      </c>
      <c r="R12" s="112">
        <f t="shared" si="2"/>
        <v>0</v>
      </c>
      <c r="S12" s="112">
        <f t="shared" si="3"/>
        <v>0</v>
      </c>
      <c r="T12" s="112">
        <f t="shared" si="4"/>
        <v>0</v>
      </c>
    </row>
    <row r="13" spans="1:20">
      <c r="A13" s="57">
        <v>44895</v>
      </c>
      <c r="B13" s="51">
        <v>0</v>
      </c>
      <c r="C13" s="51">
        <v>0</v>
      </c>
      <c r="D13" s="51">
        <f t="shared" si="0"/>
        <v>0</v>
      </c>
      <c r="F13" s="57">
        <v>44895</v>
      </c>
      <c r="G13" s="51">
        <v>0</v>
      </c>
      <c r="H13" s="51">
        <v>0</v>
      </c>
      <c r="I13" s="51">
        <v>0</v>
      </c>
      <c r="K13" s="57">
        <v>44895</v>
      </c>
      <c r="L13" s="51">
        <v>0</v>
      </c>
      <c r="M13" s="51">
        <v>0</v>
      </c>
      <c r="N13" s="51">
        <f t="shared" si="1"/>
        <v>0</v>
      </c>
      <c r="Q13" s="55" t="s">
        <v>72</v>
      </c>
      <c r="R13" s="112">
        <f t="shared" si="2"/>
        <v>0</v>
      </c>
      <c r="S13" s="112">
        <f t="shared" si="3"/>
        <v>0</v>
      </c>
      <c r="T13" s="112">
        <f t="shared" si="4"/>
        <v>0</v>
      </c>
    </row>
    <row r="14" spans="1:20">
      <c r="A14" s="57">
        <v>44926</v>
      </c>
      <c r="B14" s="51">
        <v>0</v>
      </c>
      <c r="C14" s="51">
        <v>0</v>
      </c>
      <c r="D14" s="51">
        <f t="shared" si="0"/>
        <v>0</v>
      </c>
      <c r="F14" s="57">
        <v>44926</v>
      </c>
      <c r="G14" s="51">
        <v>0</v>
      </c>
      <c r="H14" s="51">
        <v>0</v>
      </c>
      <c r="I14" s="51">
        <v>0</v>
      </c>
      <c r="K14" s="57">
        <v>44926</v>
      </c>
      <c r="L14" s="51">
        <v>0</v>
      </c>
      <c r="M14" s="51">
        <v>0</v>
      </c>
      <c r="N14" s="51">
        <f t="shared" si="1"/>
        <v>0</v>
      </c>
      <c r="Q14" s="55" t="s">
        <v>73</v>
      </c>
      <c r="R14" s="112">
        <f t="shared" si="2"/>
        <v>0</v>
      </c>
      <c r="S14" s="112">
        <f t="shared" si="3"/>
        <v>0</v>
      </c>
      <c r="T14" s="112">
        <f t="shared" si="4"/>
        <v>0</v>
      </c>
    </row>
    <row r="15" spans="1:20">
      <c r="A15" s="57">
        <v>44957</v>
      </c>
      <c r="B15" s="51">
        <v>0</v>
      </c>
      <c r="C15" s="51">
        <v>0</v>
      </c>
      <c r="D15" s="51">
        <f t="shared" si="0"/>
        <v>0</v>
      </c>
      <c r="F15" s="57">
        <v>44957</v>
      </c>
      <c r="G15" s="51">
        <v>0</v>
      </c>
      <c r="H15" s="51">
        <v>0</v>
      </c>
      <c r="I15" s="51">
        <v>0</v>
      </c>
      <c r="K15" s="57">
        <v>44957</v>
      </c>
      <c r="L15" s="51">
        <v>0</v>
      </c>
      <c r="M15" s="51">
        <v>0</v>
      </c>
      <c r="N15" s="51">
        <f t="shared" si="1"/>
        <v>0</v>
      </c>
      <c r="Q15" s="55" t="s">
        <v>74</v>
      </c>
      <c r="R15" s="112">
        <f t="shared" si="2"/>
        <v>0</v>
      </c>
      <c r="S15" s="112">
        <f t="shared" si="3"/>
        <v>0</v>
      </c>
      <c r="T15" s="112">
        <f t="shared" si="4"/>
        <v>0</v>
      </c>
    </row>
    <row r="16" spans="1:20">
      <c r="A16" s="57">
        <v>44985</v>
      </c>
      <c r="B16" s="51">
        <v>0</v>
      </c>
      <c r="C16" s="51">
        <v>0</v>
      </c>
      <c r="D16" s="51">
        <f t="shared" si="0"/>
        <v>0</v>
      </c>
      <c r="F16" s="57">
        <v>44985</v>
      </c>
      <c r="G16" s="51">
        <v>0</v>
      </c>
      <c r="H16" s="51">
        <v>0</v>
      </c>
      <c r="I16" s="51">
        <v>0</v>
      </c>
      <c r="K16" s="57">
        <v>44985</v>
      </c>
      <c r="L16" s="51">
        <v>0</v>
      </c>
      <c r="M16" s="51">
        <v>0</v>
      </c>
      <c r="N16" s="51">
        <f t="shared" si="1"/>
        <v>0</v>
      </c>
      <c r="Q16" s="55" t="s">
        <v>75</v>
      </c>
      <c r="R16" s="112">
        <f t="shared" si="2"/>
        <v>0</v>
      </c>
      <c r="S16" s="112">
        <f t="shared" si="3"/>
        <v>0</v>
      </c>
      <c r="T16" s="112">
        <f t="shared" si="4"/>
        <v>0</v>
      </c>
    </row>
    <row r="17" spans="1:20">
      <c r="A17" s="57">
        <v>45016</v>
      </c>
      <c r="B17" s="51">
        <v>0</v>
      </c>
      <c r="C17" s="51">
        <v>0</v>
      </c>
      <c r="D17" s="51">
        <f t="shared" si="0"/>
        <v>0</v>
      </c>
      <c r="F17" s="57">
        <v>45016</v>
      </c>
      <c r="G17" s="51">
        <v>0</v>
      </c>
      <c r="H17" s="51">
        <v>0</v>
      </c>
      <c r="I17" s="51">
        <v>0</v>
      </c>
      <c r="K17" s="57">
        <v>45016</v>
      </c>
      <c r="L17" s="51">
        <v>0</v>
      </c>
      <c r="M17" s="51">
        <v>0</v>
      </c>
      <c r="N17" s="51">
        <f t="shared" si="1"/>
        <v>0</v>
      </c>
      <c r="Q17" s="55" t="s">
        <v>76</v>
      </c>
      <c r="R17" s="112">
        <f t="shared" si="2"/>
        <v>0</v>
      </c>
      <c r="S17" s="112">
        <f t="shared" si="3"/>
        <v>0</v>
      </c>
      <c r="T17" s="112">
        <f t="shared" si="4"/>
        <v>0</v>
      </c>
    </row>
    <row r="18" spans="1:20">
      <c r="A18" s="57">
        <v>45046</v>
      </c>
      <c r="B18" s="51">
        <v>0</v>
      </c>
      <c r="C18" s="51">
        <v>0</v>
      </c>
      <c r="D18" s="51">
        <f t="shared" si="0"/>
        <v>0</v>
      </c>
      <c r="F18" s="57">
        <v>45046</v>
      </c>
      <c r="G18" s="51">
        <v>0</v>
      </c>
      <c r="H18" s="51">
        <v>0</v>
      </c>
      <c r="I18" s="51">
        <v>0</v>
      </c>
      <c r="K18" s="57">
        <v>45046</v>
      </c>
      <c r="L18" s="51">
        <v>0</v>
      </c>
      <c r="M18" s="51">
        <v>0</v>
      </c>
      <c r="N18" s="51">
        <f t="shared" si="1"/>
        <v>0</v>
      </c>
      <c r="Q18" s="55" t="s">
        <v>77</v>
      </c>
      <c r="R18" s="112">
        <f t="shared" si="2"/>
        <v>0</v>
      </c>
      <c r="S18" s="112">
        <f t="shared" si="3"/>
        <v>0</v>
      </c>
      <c r="T18" s="112">
        <f t="shared" si="4"/>
        <v>0</v>
      </c>
    </row>
    <row r="19" spans="1:20">
      <c r="A19" s="57">
        <v>45077</v>
      </c>
      <c r="B19" s="51">
        <v>0</v>
      </c>
      <c r="C19" s="51">
        <v>0</v>
      </c>
      <c r="D19" s="51">
        <f t="shared" si="0"/>
        <v>0</v>
      </c>
      <c r="F19" s="57">
        <v>45077</v>
      </c>
      <c r="G19" s="51">
        <v>0</v>
      </c>
      <c r="H19" s="51">
        <v>0</v>
      </c>
      <c r="I19" s="51">
        <v>0</v>
      </c>
      <c r="K19" s="57">
        <v>45077</v>
      </c>
      <c r="L19" s="51">
        <v>0</v>
      </c>
      <c r="M19" s="51">
        <v>0</v>
      </c>
      <c r="N19" s="51">
        <f t="shared" si="1"/>
        <v>0</v>
      </c>
      <c r="Q19" s="55" t="s">
        <v>78</v>
      </c>
      <c r="R19" s="112">
        <f t="shared" si="2"/>
        <v>0</v>
      </c>
      <c r="S19" s="112">
        <f t="shared" si="3"/>
        <v>0</v>
      </c>
      <c r="T19" s="112">
        <f t="shared" si="4"/>
        <v>0</v>
      </c>
    </row>
    <row r="20" spans="1:20">
      <c r="A20" s="57">
        <v>45107</v>
      </c>
      <c r="B20" s="51">
        <v>0</v>
      </c>
      <c r="C20" s="51">
        <v>0</v>
      </c>
      <c r="D20" s="51">
        <f t="shared" si="0"/>
        <v>0</v>
      </c>
      <c r="F20" s="57">
        <v>45107</v>
      </c>
      <c r="G20" s="51">
        <v>0</v>
      </c>
      <c r="H20" s="51">
        <v>0</v>
      </c>
      <c r="I20" s="51">
        <v>0</v>
      </c>
      <c r="K20" s="57">
        <v>45107</v>
      </c>
      <c r="L20" s="51">
        <v>0</v>
      </c>
      <c r="M20" s="51">
        <v>0</v>
      </c>
      <c r="N20" s="51">
        <f t="shared" si="1"/>
        <v>0</v>
      </c>
      <c r="Q20" s="55" t="s">
        <v>79</v>
      </c>
      <c r="R20" s="112">
        <f t="shared" si="2"/>
        <v>0</v>
      </c>
      <c r="S20" s="112">
        <f t="shared" si="3"/>
        <v>0</v>
      </c>
      <c r="T20" s="112">
        <f t="shared" si="4"/>
        <v>0</v>
      </c>
    </row>
    <row r="21" spans="1:20">
      <c r="A21" s="57">
        <v>45138</v>
      </c>
      <c r="B21" s="51">
        <v>0</v>
      </c>
      <c r="C21" s="51">
        <v>0</v>
      </c>
      <c r="D21" s="51">
        <f t="shared" si="0"/>
        <v>0</v>
      </c>
      <c r="F21" s="57">
        <v>45138</v>
      </c>
      <c r="G21" s="51">
        <v>0</v>
      </c>
      <c r="H21" s="51">
        <v>0</v>
      </c>
      <c r="I21" s="51">
        <v>0</v>
      </c>
      <c r="K21" s="57">
        <v>45138</v>
      </c>
      <c r="L21" s="51">
        <v>0</v>
      </c>
      <c r="M21" s="51">
        <v>0</v>
      </c>
      <c r="N21" s="51">
        <f t="shared" si="1"/>
        <v>0</v>
      </c>
      <c r="Q21" s="55" t="s">
        <v>80</v>
      </c>
      <c r="R21" s="112">
        <f t="shared" si="2"/>
        <v>0</v>
      </c>
      <c r="S21" s="112">
        <f t="shared" si="3"/>
        <v>0</v>
      </c>
      <c r="T21" s="112">
        <f t="shared" si="4"/>
        <v>0</v>
      </c>
    </row>
    <row r="22" spans="1:20">
      <c r="A22" s="57">
        <v>45169</v>
      </c>
      <c r="B22" s="51">
        <v>0</v>
      </c>
      <c r="C22" s="51">
        <v>0</v>
      </c>
      <c r="D22" s="51">
        <f t="shared" si="0"/>
        <v>0</v>
      </c>
      <c r="F22" s="57">
        <v>45169</v>
      </c>
      <c r="G22" s="51">
        <v>0</v>
      </c>
      <c r="H22" s="51">
        <v>0</v>
      </c>
      <c r="I22" s="51">
        <v>0</v>
      </c>
      <c r="K22" s="57">
        <v>45169</v>
      </c>
      <c r="L22" s="51">
        <v>0</v>
      </c>
      <c r="M22" s="51">
        <v>0</v>
      </c>
      <c r="N22" s="51">
        <f t="shared" si="1"/>
        <v>0</v>
      </c>
      <c r="Q22" s="55" t="s">
        <v>81</v>
      </c>
      <c r="R22" s="112">
        <f t="shared" si="2"/>
        <v>0</v>
      </c>
      <c r="S22" s="112">
        <f t="shared" si="3"/>
        <v>0</v>
      </c>
      <c r="T22" s="112">
        <f t="shared" si="4"/>
        <v>0</v>
      </c>
    </row>
    <row r="23" spans="1:20">
      <c r="A23" s="57">
        <v>45199</v>
      </c>
      <c r="B23" s="51">
        <v>0</v>
      </c>
      <c r="C23" s="51">
        <v>0</v>
      </c>
      <c r="D23" s="51">
        <f t="shared" si="0"/>
        <v>0</v>
      </c>
      <c r="F23" s="57">
        <v>45199</v>
      </c>
      <c r="G23" s="51">
        <v>0</v>
      </c>
      <c r="H23" s="51">
        <v>0</v>
      </c>
      <c r="I23" s="51">
        <v>0</v>
      </c>
      <c r="K23" s="57">
        <v>45199</v>
      </c>
      <c r="L23" s="51">
        <v>0</v>
      </c>
      <c r="M23" s="51">
        <v>0</v>
      </c>
      <c r="N23" s="51">
        <f t="shared" si="1"/>
        <v>0</v>
      </c>
      <c r="Q23" s="55" t="s">
        <v>82</v>
      </c>
      <c r="R23" s="112">
        <f t="shared" si="2"/>
        <v>0</v>
      </c>
      <c r="S23" s="112">
        <f t="shared" si="3"/>
        <v>0</v>
      </c>
      <c r="T23" s="112">
        <f t="shared" si="4"/>
        <v>0</v>
      </c>
    </row>
    <row r="24" spans="1:20">
      <c r="A24" s="57">
        <v>45230</v>
      </c>
      <c r="B24" s="51">
        <v>0</v>
      </c>
      <c r="C24" s="51">
        <v>0</v>
      </c>
      <c r="D24" s="51">
        <f t="shared" si="0"/>
        <v>0</v>
      </c>
      <c r="F24" s="57">
        <v>45230</v>
      </c>
      <c r="G24" s="51">
        <v>0</v>
      </c>
      <c r="H24" s="51">
        <v>0</v>
      </c>
      <c r="I24" s="51">
        <v>0</v>
      </c>
      <c r="K24" s="57">
        <v>45230</v>
      </c>
      <c r="L24" s="51">
        <v>0</v>
      </c>
      <c r="M24" s="51">
        <v>0</v>
      </c>
      <c r="N24" s="51">
        <f t="shared" si="1"/>
        <v>0</v>
      </c>
      <c r="Q24" s="55" t="s">
        <v>83</v>
      </c>
      <c r="R24" s="112">
        <f t="shared" si="2"/>
        <v>0</v>
      </c>
      <c r="S24" s="112">
        <f t="shared" si="3"/>
        <v>0</v>
      </c>
      <c r="T24" s="112">
        <f t="shared" si="4"/>
        <v>0</v>
      </c>
    </row>
    <row r="25" spans="1:20">
      <c r="A25" s="57">
        <v>45260</v>
      </c>
      <c r="B25" s="51">
        <v>0</v>
      </c>
      <c r="C25" s="51">
        <v>0</v>
      </c>
      <c r="D25" s="51">
        <f t="shared" si="0"/>
        <v>0</v>
      </c>
      <c r="F25" s="57">
        <v>45260</v>
      </c>
      <c r="G25" s="51">
        <v>0</v>
      </c>
      <c r="H25" s="51">
        <v>0</v>
      </c>
      <c r="I25" s="51">
        <v>0</v>
      </c>
      <c r="K25" s="57">
        <v>45260</v>
      </c>
      <c r="L25" s="51">
        <v>0</v>
      </c>
      <c r="M25" s="51">
        <v>0</v>
      </c>
      <c r="N25" s="51">
        <f t="shared" si="1"/>
        <v>0</v>
      </c>
      <c r="Q25" s="55" t="s">
        <v>84</v>
      </c>
      <c r="R25" s="112">
        <f t="shared" si="2"/>
        <v>0</v>
      </c>
      <c r="S25" s="112">
        <f t="shared" si="3"/>
        <v>0</v>
      </c>
      <c r="T25" s="112">
        <f t="shared" si="4"/>
        <v>0</v>
      </c>
    </row>
    <row r="26" spans="1:20" s="113" customFormat="1" ht="15" thickBot="1">
      <c r="A26" s="114">
        <v>45291</v>
      </c>
      <c r="B26" s="51">
        <v>0</v>
      </c>
      <c r="C26" s="51">
        <v>0</v>
      </c>
      <c r="D26" s="51">
        <f t="shared" si="0"/>
        <v>0</v>
      </c>
      <c r="F26" s="114">
        <v>45291</v>
      </c>
      <c r="G26" s="51">
        <v>0</v>
      </c>
      <c r="H26" s="51">
        <v>0</v>
      </c>
      <c r="I26" s="51">
        <v>0</v>
      </c>
      <c r="K26" s="114">
        <v>45291</v>
      </c>
      <c r="L26" s="51">
        <v>0</v>
      </c>
      <c r="M26" s="51">
        <v>0</v>
      </c>
      <c r="N26" s="51">
        <f t="shared" si="1"/>
        <v>0</v>
      </c>
      <c r="Q26" s="115" t="s">
        <v>85</v>
      </c>
      <c r="R26" s="112">
        <f t="shared" si="2"/>
        <v>0</v>
      </c>
      <c r="S26" s="112">
        <f t="shared" si="3"/>
        <v>0</v>
      </c>
      <c r="T26" s="112">
        <f t="shared" si="4"/>
        <v>0</v>
      </c>
    </row>
    <row r="27" spans="1:20" ht="15" thickTop="1">
      <c r="A27" s="116">
        <v>45322</v>
      </c>
      <c r="B27" s="51">
        <v>0</v>
      </c>
      <c r="C27" s="51">
        <v>0</v>
      </c>
      <c r="D27" s="51">
        <f t="shared" si="0"/>
        <v>0</v>
      </c>
      <c r="F27" s="116">
        <v>45322</v>
      </c>
      <c r="G27" s="51">
        <v>0</v>
      </c>
      <c r="H27" s="51">
        <v>0</v>
      </c>
      <c r="I27" s="51">
        <v>0</v>
      </c>
      <c r="K27" s="116">
        <v>45322</v>
      </c>
      <c r="L27" s="51">
        <v>0</v>
      </c>
      <c r="M27" s="51">
        <v>0</v>
      </c>
      <c r="N27" s="51">
        <f t="shared" si="1"/>
        <v>0</v>
      </c>
      <c r="Q27" s="117" t="s">
        <v>86</v>
      </c>
      <c r="R27" s="112">
        <f t="shared" si="2"/>
        <v>0</v>
      </c>
      <c r="S27" s="112">
        <f t="shared" si="3"/>
        <v>0</v>
      </c>
      <c r="T27" s="112">
        <f t="shared" si="4"/>
        <v>0</v>
      </c>
    </row>
    <row r="28" spans="1:20">
      <c r="A28" s="57">
        <v>45351</v>
      </c>
      <c r="B28" s="51">
        <v>0</v>
      </c>
      <c r="C28" s="51">
        <v>0</v>
      </c>
      <c r="D28" s="51">
        <f t="shared" si="0"/>
        <v>0</v>
      </c>
      <c r="F28" s="57">
        <v>45351</v>
      </c>
      <c r="G28" s="51">
        <v>0</v>
      </c>
      <c r="H28" s="51">
        <v>0</v>
      </c>
      <c r="I28" s="51">
        <v>0</v>
      </c>
      <c r="K28" s="57">
        <v>45351</v>
      </c>
      <c r="L28" s="51">
        <v>0</v>
      </c>
      <c r="M28" s="51">
        <v>0</v>
      </c>
      <c r="N28" s="51">
        <f t="shared" si="1"/>
        <v>0</v>
      </c>
      <c r="Q28" s="55" t="s">
        <v>87</v>
      </c>
      <c r="R28" s="112">
        <f t="shared" si="2"/>
        <v>0</v>
      </c>
      <c r="S28" s="112">
        <f t="shared" si="3"/>
        <v>0</v>
      </c>
      <c r="T28" s="112">
        <f t="shared" si="4"/>
        <v>0</v>
      </c>
    </row>
    <row r="29" spans="1:20">
      <c r="A29" s="57">
        <v>45382</v>
      </c>
      <c r="B29" s="51">
        <v>0</v>
      </c>
      <c r="C29" s="51">
        <v>0</v>
      </c>
      <c r="D29" s="51">
        <f t="shared" si="0"/>
        <v>0</v>
      </c>
      <c r="F29" s="57">
        <v>45382</v>
      </c>
      <c r="G29" s="51">
        <v>0</v>
      </c>
      <c r="H29" s="51">
        <v>0</v>
      </c>
      <c r="I29" s="51">
        <v>0</v>
      </c>
      <c r="K29" s="57">
        <v>45382</v>
      </c>
      <c r="L29" s="51">
        <v>0</v>
      </c>
      <c r="M29" s="51">
        <v>0</v>
      </c>
      <c r="N29" s="51">
        <f t="shared" si="1"/>
        <v>0</v>
      </c>
      <c r="Q29" s="55" t="s">
        <v>88</v>
      </c>
      <c r="R29" s="112">
        <f t="shared" si="2"/>
        <v>0</v>
      </c>
      <c r="S29" s="112">
        <f t="shared" si="3"/>
        <v>0</v>
      </c>
      <c r="T29" s="112">
        <f t="shared" si="4"/>
        <v>0</v>
      </c>
    </row>
    <row r="30" spans="1:20">
      <c r="A30" s="57">
        <v>45412</v>
      </c>
      <c r="B30" s="51">
        <v>0</v>
      </c>
      <c r="C30" s="51">
        <v>0</v>
      </c>
      <c r="D30" s="51">
        <f t="shared" si="0"/>
        <v>0</v>
      </c>
      <c r="F30" s="57">
        <v>45412</v>
      </c>
      <c r="G30" s="51">
        <v>0</v>
      </c>
      <c r="H30" s="51">
        <v>0</v>
      </c>
      <c r="I30" s="51">
        <v>0</v>
      </c>
      <c r="K30" s="57">
        <v>45412</v>
      </c>
      <c r="L30" s="51">
        <v>0</v>
      </c>
      <c r="M30" s="51">
        <v>0</v>
      </c>
      <c r="N30" s="51">
        <f t="shared" si="1"/>
        <v>0</v>
      </c>
      <c r="Q30" s="55" t="s">
        <v>89</v>
      </c>
      <c r="R30" s="112">
        <f t="shared" si="2"/>
        <v>0</v>
      </c>
      <c r="S30" s="112">
        <f t="shared" si="3"/>
        <v>0</v>
      </c>
      <c r="T30" s="112">
        <f t="shared" si="4"/>
        <v>0</v>
      </c>
    </row>
    <row r="31" spans="1:20">
      <c r="A31" s="57">
        <v>45443</v>
      </c>
      <c r="B31" s="51">
        <v>0</v>
      </c>
      <c r="C31" s="51">
        <v>0</v>
      </c>
      <c r="D31" s="51">
        <f t="shared" si="0"/>
        <v>0</v>
      </c>
      <c r="F31" s="57">
        <v>45443</v>
      </c>
      <c r="G31" s="51">
        <v>0</v>
      </c>
      <c r="H31" s="51">
        <v>0</v>
      </c>
      <c r="I31" s="51">
        <v>0</v>
      </c>
      <c r="K31" s="57">
        <v>45443</v>
      </c>
      <c r="L31" s="51">
        <v>0</v>
      </c>
      <c r="M31" s="51">
        <v>0</v>
      </c>
      <c r="N31" s="51">
        <f t="shared" si="1"/>
        <v>0</v>
      </c>
      <c r="Q31" s="55" t="s">
        <v>90</v>
      </c>
      <c r="R31" s="112">
        <f t="shared" si="2"/>
        <v>0</v>
      </c>
      <c r="S31" s="112">
        <f t="shared" si="3"/>
        <v>0</v>
      </c>
      <c r="T31" s="112">
        <f t="shared" si="4"/>
        <v>0</v>
      </c>
    </row>
    <row r="32" spans="1:20">
      <c r="A32" s="57">
        <v>45473</v>
      </c>
      <c r="B32" s="51">
        <v>0</v>
      </c>
      <c r="C32" s="51">
        <v>0</v>
      </c>
      <c r="D32" s="51">
        <f t="shared" si="0"/>
        <v>0</v>
      </c>
      <c r="F32" s="57">
        <v>45473</v>
      </c>
      <c r="G32" s="51">
        <v>0</v>
      </c>
      <c r="H32" s="51">
        <v>0</v>
      </c>
      <c r="I32" s="51">
        <v>0</v>
      </c>
      <c r="K32" s="57">
        <v>45473</v>
      </c>
      <c r="L32" s="51">
        <v>0</v>
      </c>
      <c r="M32" s="51">
        <v>0</v>
      </c>
      <c r="N32" s="51">
        <f t="shared" si="1"/>
        <v>0</v>
      </c>
      <c r="Q32" s="55" t="s">
        <v>91</v>
      </c>
      <c r="R32" s="112">
        <f t="shared" si="2"/>
        <v>0</v>
      </c>
      <c r="S32" s="112">
        <f t="shared" si="3"/>
        <v>0</v>
      </c>
      <c r="T32" s="112">
        <f t="shared" si="4"/>
        <v>0</v>
      </c>
    </row>
    <row r="33" spans="1:20">
      <c r="A33" s="57">
        <v>45504</v>
      </c>
      <c r="B33" s="51">
        <v>0</v>
      </c>
      <c r="C33" s="51">
        <v>0</v>
      </c>
      <c r="D33" s="51">
        <f t="shared" si="0"/>
        <v>0</v>
      </c>
      <c r="F33" s="57">
        <v>45504</v>
      </c>
      <c r="G33" s="51">
        <v>0</v>
      </c>
      <c r="H33" s="51">
        <v>0</v>
      </c>
      <c r="I33" s="51">
        <v>0</v>
      </c>
      <c r="K33" s="57">
        <v>45504</v>
      </c>
      <c r="L33" s="51">
        <v>0</v>
      </c>
      <c r="M33" s="51">
        <v>0</v>
      </c>
      <c r="N33" s="51">
        <f t="shared" si="1"/>
        <v>0</v>
      </c>
      <c r="Q33" s="55" t="s">
        <v>92</v>
      </c>
      <c r="R33" s="112">
        <f t="shared" si="2"/>
        <v>0</v>
      </c>
      <c r="S33" s="112">
        <f t="shared" si="3"/>
        <v>0</v>
      </c>
      <c r="T33" s="112">
        <f t="shared" si="4"/>
        <v>0</v>
      </c>
    </row>
    <row r="34" spans="1:20">
      <c r="A34" s="57">
        <v>45535</v>
      </c>
      <c r="B34" s="51">
        <v>0</v>
      </c>
      <c r="C34" s="51">
        <v>0</v>
      </c>
      <c r="D34" s="51">
        <f t="shared" si="0"/>
        <v>0</v>
      </c>
      <c r="F34" s="57">
        <v>45535</v>
      </c>
      <c r="G34" s="51">
        <v>0</v>
      </c>
      <c r="H34" s="51">
        <v>0</v>
      </c>
      <c r="I34" s="51">
        <v>0</v>
      </c>
      <c r="K34" s="57">
        <v>45535</v>
      </c>
      <c r="L34" s="51">
        <v>0</v>
      </c>
      <c r="M34" s="51">
        <v>0</v>
      </c>
      <c r="N34" s="51">
        <f t="shared" si="1"/>
        <v>0</v>
      </c>
      <c r="Q34" s="55" t="s">
        <v>93</v>
      </c>
      <c r="R34" s="112">
        <f t="shared" si="2"/>
        <v>0</v>
      </c>
      <c r="S34" s="112">
        <f t="shared" si="3"/>
        <v>0</v>
      </c>
      <c r="T34" s="112">
        <f t="shared" si="4"/>
        <v>0</v>
      </c>
    </row>
    <row r="35" spans="1:20">
      <c r="A35" s="57">
        <v>45565</v>
      </c>
      <c r="B35" s="51">
        <v>0</v>
      </c>
      <c r="C35" s="51">
        <v>0</v>
      </c>
      <c r="D35" s="51">
        <f t="shared" si="0"/>
        <v>0</v>
      </c>
      <c r="F35" s="57">
        <v>45565</v>
      </c>
      <c r="G35" s="51">
        <v>0</v>
      </c>
      <c r="H35" s="51">
        <v>0</v>
      </c>
      <c r="I35" s="51">
        <v>0</v>
      </c>
      <c r="K35" s="57">
        <v>45565</v>
      </c>
      <c r="L35" s="51">
        <v>0</v>
      </c>
      <c r="M35" s="51">
        <v>0</v>
      </c>
      <c r="N35" s="51">
        <f t="shared" si="1"/>
        <v>0</v>
      </c>
      <c r="Q35" s="55" t="s">
        <v>94</v>
      </c>
      <c r="R35" s="112">
        <f t="shared" si="2"/>
        <v>0</v>
      </c>
      <c r="S35" s="112">
        <f t="shared" si="3"/>
        <v>0</v>
      </c>
      <c r="T35" s="112">
        <f t="shared" si="4"/>
        <v>0</v>
      </c>
    </row>
    <row r="36" spans="1:20">
      <c r="A36" s="57">
        <v>45596</v>
      </c>
      <c r="B36" s="51">
        <v>0</v>
      </c>
      <c r="C36" s="51">
        <v>0</v>
      </c>
      <c r="D36" s="51">
        <f t="shared" si="0"/>
        <v>0</v>
      </c>
      <c r="F36" s="57">
        <v>45596</v>
      </c>
      <c r="G36" s="51">
        <v>0</v>
      </c>
      <c r="H36" s="51">
        <v>0</v>
      </c>
      <c r="I36" s="51">
        <v>0</v>
      </c>
      <c r="K36" s="57">
        <v>45596</v>
      </c>
      <c r="L36" s="51">
        <v>0</v>
      </c>
      <c r="M36" s="51">
        <v>0</v>
      </c>
      <c r="N36" s="51">
        <f t="shared" si="1"/>
        <v>0</v>
      </c>
      <c r="Q36" s="55" t="s">
        <v>95</v>
      </c>
      <c r="R36" s="112">
        <f t="shared" si="2"/>
        <v>0</v>
      </c>
      <c r="S36" s="112">
        <f t="shared" si="3"/>
        <v>0</v>
      </c>
      <c r="T36" s="112">
        <f t="shared" si="4"/>
        <v>0</v>
      </c>
    </row>
    <row r="37" spans="1:20">
      <c r="A37" s="57">
        <v>45626</v>
      </c>
      <c r="B37" s="51">
        <v>0</v>
      </c>
      <c r="C37" s="51">
        <v>0</v>
      </c>
      <c r="D37" s="51">
        <f t="shared" si="0"/>
        <v>0</v>
      </c>
      <c r="F37" s="57">
        <v>45626</v>
      </c>
      <c r="G37" s="51">
        <v>0</v>
      </c>
      <c r="H37" s="51">
        <v>0</v>
      </c>
      <c r="I37" s="51">
        <v>0</v>
      </c>
      <c r="K37" s="57">
        <v>45626</v>
      </c>
      <c r="L37" s="51">
        <v>0</v>
      </c>
      <c r="M37" s="51">
        <v>0</v>
      </c>
      <c r="N37" s="51">
        <f t="shared" si="1"/>
        <v>0</v>
      </c>
      <c r="Q37" s="55" t="s">
        <v>96</v>
      </c>
      <c r="R37" s="112">
        <f t="shared" si="2"/>
        <v>0</v>
      </c>
      <c r="S37" s="112">
        <f t="shared" si="3"/>
        <v>0</v>
      </c>
      <c r="T37" s="112">
        <f t="shared" si="4"/>
        <v>0</v>
      </c>
    </row>
    <row r="38" spans="1:20">
      <c r="A38" s="57">
        <v>45657</v>
      </c>
      <c r="B38" s="51">
        <v>0</v>
      </c>
      <c r="C38" s="51">
        <v>0</v>
      </c>
      <c r="D38" s="51">
        <f t="shared" si="0"/>
        <v>0</v>
      </c>
      <c r="F38" s="57">
        <v>45657</v>
      </c>
      <c r="G38" s="51">
        <v>0</v>
      </c>
      <c r="H38" s="51">
        <v>0</v>
      </c>
      <c r="I38" s="51">
        <v>0</v>
      </c>
      <c r="K38" s="57">
        <v>45657</v>
      </c>
      <c r="L38" s="51">
        <v>0</v>
      </c>
      <c r="M38" s="51">
        <v>0</v>
      </c>
      <c r="N38" s="51">
        <f t="shared" si="1"/>
        <v>0</v>
      </c>
      <c r="Q38" s="55" t="s">
        <v>97</v>
      </c>
      <c r="R38" s="112">
        <f t="shared" si="2"/>
        <v>0</v>
      </c>
      <c r="S38" s="112">
        <f t="shared" si="3"/>
        <v>0</v>
      </c>
      <c r="T38" s="112">
        <f t="shared" si="4"/>
        <v>0</v>
      </c>
    </row>
    <row r="39" spans="1:20">
      <c r="A39" s="57">
        <v>45688</v>
      </c>
      <c r="B39" s="51">
        <v>0</v>
      </c>
      <c r="C39" s="51">
        <v>0</v>
      </c>
      <c r="D39" s="51">
        <v>0</v>
      </c>
      <c r="F39" s="57">
        <v>45688</v>
      </c>
      <c r="G39" s="51">
        <v>0</v>
      </c>
      <c r="H39" s="51">
        <v>0</v>
      </c>
      <c r="I39" s="51">
        <v>0</v>
      </c>
      <c r="K39" s="57">
        <v>45688</v>
      </c>
      <c r="L39" s="51">
        <v>0</v>
      </c>
      <c r="M39" s="51">
        <v>0</v>
      </c>
      <c r="N39" s="51">
        <v>0</v>
      </c>
      <c r="Q39" s="55" t="s">
        <v>98</v>
      </c>
      <c r="R39" s="112">
        <f t="shared" si="2"/>
        <v>0</v>
      </c>
      <c r="S39" s="112">
        <f t="shared" si="3"/>
        <v>0</v>
      </c>
      <c r="T39" s="112">
        <f t="shared" si="4"/>
        <v>0</v>
      </c>
    </row>
    <row r="40" spans="1:20">
      <c r="A40" s="57">
        <v>45716</v>
      </c>
      <c r="B40" s="51">
        <v>0</v>
      </c>
      <c r="C40" s="51">
        <v>0</v>
      </c>
      <c r="D40" s="51">
        <v>0</v>
      </c>
      <c r="F40" s="57">
        <v>45716</v>
      </c>
      <c r="G40" s="51">
        <v>0</v>
      </c>
      <c r="H40" s="51">
        <v>0</v>
      </c>
      <c r="I40" s="51">
        <v>0</v>
      </c>
      <c r="K40" s="57">
        <v>45716</v>
      </c>
      <c r="L40" s="51">
        <v>0</v>
      </c>
      <c r="M40" s="51">
        <v>0</v>
      </c>
      <c r="N40" s="51">
        <v>0</v>
      </c>
      <c r="Q40" s="55" t="s">
        <v>99</v>
      </c>
      <c r="R40" s="112">
        <f t="shared" si="2"/>
        <v>0</v>
      </c>
      <c r="S40" s="112">
        <f t="shared" si="3"/>
        <v>0</v>
      </c>
      <c r="T40" s="112">
        <f t="shared" si="4"/>
        <v>0</v>
      </c>
    </row>
    <row r="41" spans="1:20">
      <c r="A41" s="57">
        <v>45747</v>
      </c>
      <c r="B41" s="51">
        <v>0</v>
      </c>
      <c r="C41" s="51">
        <v>0</v>
      </c>
      <c r="D41" s="51">
        <v>0</v>
      </c>
      <c r="F41" s="57">
        <v>45747</v>
      </c>
      <c r="G41" s="51">
        <v>0</v>
      </c>
      <c r="H41" s="51">
        <v>0</v>
      </c>
      <c r="I41" s="51">
        <v>0</v>
      </c>
      <c r="K41" s="57">
        <v>45747</v>
      </c>
      <c r="L41" s="51">
        <v>0</v>
      </c>
      <c r="M41" s="51">
        <v>0</v>
      </c>
      <c r="N41" s="51">
        <v>0</v>
      </c>
      <c r="Q41" s="55" t="s">
        <v>100</v>
      </c>
      <c r="R41" s="112">
        <f t="shared" si="2"/>
        <v>0</v>
      </c>
      <c r="S41" s="112">
        <f t="shared" si="3"/>
        <v>0</v>
      </c>
      <c r="T41" s="112">
        <f t="shared" si="4"/>
        <v>0</v>
      </c>
    </row>
    <row r="42" spans="1:20">
      <c r="A42" s="57">
        <v>45777</v>
      </c>
      <c r="B42" s="51">
        <v>0</v>
      </c>
      <c r="C42" s="51">
        <v>0</v>
      </c>
      <c r="D42" s="51">
        <v>0</v>
      </c>
      <c r="F42" s="57">
        <v>45777</v>
      </c>
      <c r="G42" s="51">
        <v>0</v>
      </c>
      <c r="H42" s="51">
        <v>0</v>
      </c>
      <c r="I42" s="51">
        <v>0</v>
      </c>
      <c r="K42" s="57">
        <v>45777</v>
      </c>
      <c r="L42" s="51">
        <v>0</v>
      </c>
      <c r="M42" s="51">
        <v>0</v>
      </c>
      <c r="N42" s="51">
        <v>0</v>
      </c>
      <c r="Q42" s="55" t="s">
        <v>101</v>
      </c>
      <c r="R42" s="112">
        <f t="shared" si="2"/>
        <v>0</v>
      </c>
      <c r="S42" s="112">
        <f t="shared" si="3"/>
        <v>0</v>
      </c>
      <c r="T42" s="112">
        <f t="shared" si="4"/>
        <v>0</v>
      </c>
    </row>
    <row r="43" spans="1:20">
      <c r="A43" s="57">
        <v>45808</v>
      </c>
      <c r="B43" s="51">
        <v>0</v>
      </c>
      <c r="C43" s="51">
        <v>0</v>
      </c>
      <c r="D43" s="51">
        <v>0</v>
      </c>
      <c r="F43" s="57">
        <v>45808</v>
      </c>
      <c r="G43" s="51">
        <v>0</v>
      </c>
      <c r="H43" s="51">
        <v>0</v>
      </c>
      <c r="I43" s="51">
        <v>0</v>
      </c>
      <c r="K43" s="57">
        <v>45808</v>
      </c>
      <c r="L43" s="51">
        <v>0</v>
      </c>
      <c r="M43" s="51">
        <v>0</v>
      </c>
      <c r="N43" s="51">
        <v>0</v>
      </c>
      <c r="Q43" s="55" t="s">
        <v>102</v>
      </c>
      <c r="R43" s="112">
        <f t="shared" si="2"/>
        <v>0</v>
      </c>
      <c r="S43" s="112">
        <f t="shared" si="3"/>
        <v>0</v>
      </c>
      <c r="T43" s="112">
        <f t="shared" si="4"/>
        <v>0</v>
      </c>
    </row>
    <row r="44" spans="1:20">
      <c r="A44" s="57">
        <v>45838</v>
      </c>
      <c r="B44" s="51">
        <v>0</v>
      </c>
      <c r="C44" s="51">
        <v>0</v>
      </c>
      <c r="D44" s="51">
        <v>0</v>
      </c>
      <c r="F44" s="57">
        <v>45838</v>
      </c>
      <c r="G44" s="51">
        <v>0</v>
      </c>
      <c r="H44" s="51">
        <v>0</v>
      </c>
      <c r="I44" s="51">
        <v>0</v>
      </c>
      <c r="K44" s="57">
        <v>45838</v>
      </c>
      <c r="L44" s="51">
        <v>0</v>
      </c>
      <c r="M44" s="51">
        <v>1269889.0236074999</v>
      </c>
      <c r="N44" s="51">
        <v>1269889.0236074999</v>
      </c>
      <c r="Q44" s="55" t="s">
        <v>103</v>
      </c>
      <c r="R44" s="112">
        <f t="shared" si="2"/>
        <v>0</v>
      </c>
      <c r="S44" s="112">
        <f t="shared" si="3"/>
        <v>1269889.0236074999</v>
      </c>
      <c r="T44" s="112">
        <f t="shared" si="4"/>
        <v>1269889.0236074999</v>
      </c>
    </row>
    <row r="45" spans="1:20">
      <c r="A45" s="57">
        <v>45869</v>
      </c>
      <c r="B45" s="51">
        <v>0</v>
      </c>
      <c r="C45" s="51">
        <v>0</v>
      </c>
      <c r="D45" s="51">
        <v>0</v>
      </c>
      <c r="F45" s="57">
        <v>45869</v>
      </c>
      <c r="G45" s="51">
        <v>0</v>
      </c>
      <c r="H45" s="51">
        <v>0</v>
      </c>
      <c r="I45" s="51">
        <v>0</v>
      </c>
      <c r="K45" s="57">
        <v>45869</v>
      </c>
      <c r="L45" s="51">
        <v>0</v>
      </c>
      <c r="M45" s="51">
        <v>0</v>
      </c>
      <c r="N45" s="51">
        <v>0</v>
      </c>
      <c r="Q45" s="55" t="s">
        <v>104</v>
      </c>
      <c r="R45" s="112">
        <f t="shared" si="2"/>
        <v>0</v>
      </c>
      <c r="S45" s="112">
        <f t="shared" si="3"/>
        <v>0</v>
      </c>
      <c r="T45" s="112">
        <f t="shared" si="4"/>
        <v>0</v>
      </c>
    </row>
    <row r="46" spans="1:20">
      <c r="A46" s="57">
        <v>45900</v>
      </c>
      <c r="B46" s="51">
        <v>0</v>
      </c>
      <c r="C46" s="51">
        <v>0</v>
      </c>
      <c r="D46" s="51">
        <v>0</v>
      </c>
      <c r="F46" s="57">
        <v>45900</v>
      </c>
      <c r="G46" s="51">
        <v>0</v>
      </c>
      <c r="H46" s="51">
        <v>0</v>
      </c>
      <c r="I46" s="51">
        <v>0</v>
      </c>
      <c r="K46" s="57">
        <v>45900</v>
      </c>
      <c r="L46" s="51">
        <v>0</v>
      </c>
      <c r="M46" s="51">
        <v>0</v>
      </c>
      <c r="N46" s="51">
        <v>0</v>
      </c>
      <c r="Q46" s="55" t="s">
        <v>105</v>
      </c>
      <c r="R46" s="112">
        <f t="shared" si="2"/>
        <v>0</v>
      </c>
      <c r="S46" s="112">
        <f t="shared" si="3"/>
        <v>0</v>
      </c>
      <c r="T46" s="112">
        <f t="shared" si="4"/>
        <v>0</v>
      </c>
    </row>
    <row r="47" spans="1:20">
      <c r="A47" s="57">
        <v>45930</v>
      </c>
      <c r="B47" s="51">
        <v>0</v>
      </c>
      <c r="C47" s="51">
        <v>0</v>
      </c>
      <c r="D47" s="51">
        <v>0</v>
      </c>
      <c r="F47" s="57">
        <v>45930</v>
      </c>
      <c r="G47" s="51">
        <v>0</v>
      </c>
      <c r="H47" s="51">
        <v>0</v>
      </c>
      <c r="I47" s="51">
        <v>0</v>
      </c>
      <c r="K47" s="57">
        <v>45930</v>
      </c>
      <c r="L47" s="51">
        <v>0</v>
      </c>
      <c r="M47" s="51">
        <v>0</v>
      </c>
      <c r="N47" s="51">
        <v>0</v>
      </c>
      <c r="Q47" s="55" t="s">
        <v>106</v>
      </c>
      <c r="R47" s="112">
        <f t="shared" si="2"/>
        <v>0</v>
      </c>
      <c r="S47" s="112">
        <f t="shared" si="3"/>
        <v>0</v>
      </c>
      <c r="T47" s="112">
        <f t="shared" si="4"/>
        <v>0</v>
      </c>
    </row>
    <row r="48" spans="1:20">
      <c r="A48" s="57">
        <v>45961</v>
      </c>
      <c r="B48" s="51">
        <v>0</v>
      </c>
      <c r="C48" s="51">
        <v>0</v>
      </c>
      <c r="D48" s="51">
        <v>0</v>
      </c>
      <c r="F48" s="57">
        <v>45961</v>
      </c>
      <c r="G48" s="51">
        <v>0</v>
      </c>
      <c r="H48" s="51">
        <v>0</v>
      </c>
      <c r="I48" s="51">
        <v>0</v>
      </c>
      <c r="K48" s="57">
        <v>45961</v>
      </c>
      <c r="L48" s="51">
        <v>0</v>
      </c>
      <c r="M48" s="51">
        <v>0</v>
      </c>
      <c r="N48" s="51">
        <v>0</v>
      </c>
      <c r="Q48" s="55" t="s">
        <v>107</v>
      </c>
      <c r="R48" s="112">
        <f t="shared" si="2"/>
        <v>0</v>
      </c>
      <c r="S48" s="112">
        <f t="shared" si="3"/>
        <v>0</v>
      </c>
      <c r="T48" s="112">
        <f t="shared" si="4"/>
        <v>0</v>
      </c>
    </row>
    <row r="49" spans="1:20">
      <c r="A49" s="57">
        <v>45991</v>
      </c>
      <c r="B49" s="51">
        <v>0</v>
      </c>
      <c r="C49" s="51">
        <v>0</v>
      </c>
      <c r="D49" s="51">
        <v>0</v>
      </c>
      <c r="F49" s="57">
        <v>45991</v>
      </c>
      <c r="G49" s="51">
        <v>0</v>
      </c>
      <c r="H49" s="51">
        <v>0</v>
      </c>
      <c r="I49" s="51">
        <v>0</v>
      </c>
      <c r="K49" s="57">
        <v>45991</v>
      </c>
      <c r="L49" s="51">
        <v>0</v>
      </c>
      <c r="M49" s="51">
        <v>0</v>
      </c>
      <c r="N49" s="51">
        <v>0</v>
      </c>
      <c r="Q49" s="55" t="s">
        <v>108</v>
      </c>
      <c r="R49" s="112">
        <f t="shared" si="2"/>
        <v>0</v>
      </c>
      <c r="S49" s="112">
        <f t="shared" si="3"/>
        <v>0</v>
      </c>
      <c r="T49" s="112">
        <f t="shared" si="4"/>
        <v>0</v>
      </c>
    </row>
    <row r="50" spans="1:20">
      <c r="A50" s="57">
        <v>46022</v>
      </c>
      <c r="B50" s="51">
        <v>0</v>
      </c>
      <c r="C50" s="51">
        <v>0</v>
      </c>
      <c r="D50" s="51">
        <v>0</v>
      </c>
      <c r="F50" s="57">
        <v>46022</v>
      </c>
      <c r="G50" s="51">
        <v>0</v>
      </c>
      <c r="H50" s="51">
        <v>0</v>
      </c>
      <c r="I50" s="51">
        <v>0</v>
      </c>
      <c r="K50" s="57">
        <v>46022</v>
      </c>
      <c r="L50" s="51">
        <v>0</v>
      </c>
      <c r="M50" s="51">
        <v>9419497.1030135397</v>
      </c>
      <c r="N50" s="51">
        <v>9419497.1030135397</v>
      </c>
      <c r="O50" s="126"/>
      <c r="Q50" s="55" t="s">
        <v>109</v>
      </c>
      <c r="R50" s="112">
        <f t="shared" si="2"/>
        <v>0</v>
      </c>
      <c r="S50" s="112">
        <f t="shared" si="3"/>
        <v>9419497.1030135397</v>
      </c>
      <c r="T50" s="112">
        <f t="shared" si="4"/>
        <v>9419497.1030135397</v>
      </c>
    </row>
    <row r="51" spans="1:20">
      <c r="A51" s="57">
        <v>46053</v>
      </c>
      <c r="B51" s="51">
        <v>0</v>
      </c>
      <c r="C51" s="51">
        <v>0</v>
      </c>
      <c r="D51" s="51">
        <v>0</v>
      </c>
      <c r="F51" s="57">
        <v>46053</v>
      </c>
      <c r="G51" s="51">
        <v>0</v>
      </c>
      <c r="H51" s="51">
        <v>0</v>
      </c>
      <c r="I51" s="51">
        <v>0</v>
      </c>
      <c r="K51" s="57">
        <v>46053</v>
      </c>
      <c r="L51" s="51">
        <v>0</v>
      </c>
      <c r="M51" s="51">
        <v>0</v>
      </c>
      <c r="N51" s="51">
        <v>0</v>
      </c>
      <c r="Q51" s="55" t="s">
        <v>110</v>
      </c>
      <c r="R51" s="112">
        <f t="shared" si="2"/>
        <v>0</v>
      </c>
      <c r="S51" s="112">
        <f t="shared" si="3"/>
        <v>0</v>
      </c>
      <c r="T51" s="112">
        <f t="shared" si="4"/>
        <v>0</v>
      </c>
    </row>
    <row r="52" spans="1:20">
      <c r="A52" s="57">
        <v>46081</v>
      </c>
      <c r="B52" s="51">
        <v>0</v>
      </c>
      <c r="C52" s="51">
        <v>0</v>
      </c>
      <c r="D52" s="51">
        <v>0</v>
      </c>
      <c r="F52" s="57">
        <v>46081</v>
      </c>
      <c r="G52" s="51">
        <v>0</v>
      </c>
      <c r="H52" s="51">
        <v>0</v>
      </c>
      <c r="I52" s="51">
        <v>0</v>
      </c>
      <c r="K52" s="57">
        <v>46081</v>
      </c>
      <c r="L52" s="51">
        <v>0</v>
      </c>
      <c r="M52" s="51">
        <v>0</v>
      </c>
      <c r="N52" s="51">
        <v>0</v>
      </c>
      <c r="Q52" s="55" t="s">
        <v>111</v>
      </c>
      <c r="R52" s="112">
        <f t="shared" si="2"/>
        <v>0</v>
      </c>
      <c r="S52" s="112">
        <f t="shared" si="3"/>
        <v>0</v>
      </c>
      <c r="T52" s="112">
        <f t="shared" si="4"/>
        <v>0</v>
      </c>
    </row>
    <row r="53" spans="1:20">
      <c r="A53" s="57">
        <v>46112</v>
      </c>
      <c r="B53" s="51">
        <v>0</v>
      </c>
      <c r="C53" s="51">
        <v>0</v>
      </c>
      <c r="D53" s="51">
        <v>0</v>
      </c>
      <c r="F53" s="57">
        <v>46112</v>
      </c>
      <c r="G53" s="51">
        <v>0</v>
      </c>
      <c r="H53" s="51">
        <v>0</v>
      </c>
      <c r="I53" s="51">
        <v>0</v>
      </c>
      <c r="K53" s="57">
        <v>46112</v>
      </c>
      <c r="L53" s="51">
        <v>0</v>
      </c>
      <c r="M53" s="51">
        <v>0</v>
      </c>
      <c r="N53" s="51">
        <v>0</v>
      </c>
      <c r="Q53" s="55" t="s">
        <v>112</v>
      </c>
      <c r="R53" s="112">
        <f t="shared" si="2"/>
        <v>0</v>
      </c>
      <c r="S53" s="112">
        <f t="shared" si="3"/>
        <v>0</v>
      </c>
      <c r="T53" s="112">
        <f t="shared" si="4"/>
        <v>0</v>
      </c>
    </row>
    <row r="54" spans="1:20">
      <c r="A54" s="57">
        <v>46142</v>
      </c>
      <c r="B54" s="51">
        <v>0</v>
      </c>
      <c r="C54" s="51">
        <v>0</v>
      </c>
      <c r="D54" s="51">
        <v>0</v>
      </c>
      <c r="F54" s="57">
        <v>46142</v>
      </c>
      <c r="G54" s="51">
        <v>0</v>
      </c>
      <c r="H54" s="51">
        <v>0</v>
      </c>
      <c r="I54" s="51">
        <v>0</v>
      </c>
      <c r="J54" s="126"/>
      <c r="K54" s="57">
        <v>46142</v>
      </c>
      <c r="L54" s="51">
        <v>0</v>
      </c>
      <c r="M54" s="51">
        <v>0</v>
      </c>
      <c r="N54" s="51">
        <v>0</v>
      </c>
      <c r="Q54" s="55" t="s">
        <v>113</v>
      </c>
      <c r="R54" s="112">
        <f t="shared" si="2"/>
        <v>0</v>
      </c>
      <c r="S54" s="112">
        <f t="shared" si="3"/>
        <v>0</v>
      </c>
      <c r="T54" s="112">
        <f t="shared" si="4"/>
        <v>0</v>
      </c>
    </row>
    <row r="55" spans="1:20">
      <c r="A55" s="57">
        <v>46173</v>
      </c>
      <c r="B55" s="51">
        <v>0</v>
      </c>
      <c r="C55" s="51">
        <v>0</v>
      </c>
      <c r="D55" s="51">
        <v>0</v>
      </c>
      <c r="F55" s="57">
        <v>46173</v>
      </c>
      <c r="G55" s="51">
        <v>0</v>
      </c>
      <c r="H55" s="51">
        <v>0</v>
      </c>
      <c r="I55" s="51">
        <v>0</v>
      </c>
      <c r="J55" s="6"/>
      <c r="K55" s="57">
        <v>46173</v>
      </c>
      <c r="L55" s="51">
        <v>0</v>
      </c>
      <c r="M55" s="51">
        <v>0</v>
      </c>
      <c r="N55" s="51">
        <v>0</v>
      </c>
      <c r="Q55" s="55" t="s">
        <v>114</v>
      </c>
      <c r="R55" s="112">
        <f t="shared" si="2"/>
        <v>0</v>
      </c>
      <c r="S55" s="112">
        <f t="shared" si="3"/>
        <v>0</v>
      </c>
      <c r="T55" s="112">
        <f t="shared" si="4"/>
        <v>0</v>
      </c>
    </row>
    <row r="56" spans="1:20">
      <c r="A56" s="57">
        <v>46203</v>
      </c>
      <c r="B56" s="51">
        <v>0</v>
      </c>
      <c r="C56" s="51">
        <v>0</v>
      </c>
      <c r="D56" s="51">
        <v>0</v>
      </c>
      <c r="F56" s="57">
        <v>46203</v>
      </c>
      <c r="G56" s="51">
        <v>0</v>
      </c>
      <c r="H56" s="51">
        <v>118677.04157027599</v>
      </c>
      <c r="I56" s="51">
        <v>118677.04157027599</v>
      </c>
      <c r="J56" s="126"/>
      <c r="K56" s="57">
        <v>46203</v>
      </c>
      <c r="L56" s="51">
        <v>0</v>
      </c>
      <c r="M56" s="51">
        <v>9202397.6532922294</v>
      </c>
      <c r="N56" s="51">
        <v>9202397.6532922294</v>
      </c>
      <c r="O56" s="126"/>
      <c r="Q56" s="55" t="s">
        <v>115</v>
      </c>
      <c r="R56" s="112">
        <f t="shared" si="2"/>
        <v>0</v>
      </c>
      <c r="S56" s="112">
        <f t="shared" si="3"/>
        <v>9321074.6948625054</v>
      </c>
      <c r="T56" s="112">
        <f t="shared" si="4"/>
        <v>9321074.6948625054</v>
      </c>
    </row>
    <row r="57" spans="1:20">
      <c r="A57" s="57">
        <v>46234</v>
      </c>
      <c r="B57" s="51">
        <v>0</v>
      </c>
      <c r="C57" s="51">
        <v>0</v>
      </c>
      <c r="D57" s="51">
        <v>0</v>
      </c>
      <c r="F57" s="57">
        <v>46234</v>
      </c>
      <c r="G57" s="51">
        <v>0</v>
      </c>
      <c r="H57" s="51">
        <v>0</v>
      </c>
      <c r="I57" s="51">
        <v>0</v>
      </c>
      <c r="K57" s="57">
        <v>46234</v>
      </c>
      <c r="L57" s="51">
        <v>0</v>
      </c>
      <c r="M57" s="51">
        <v>0</v>
      </c>
      <c r="N57" s="51">
        <v>0</v>
      </c>
      <c r="Q57" s="55" t="s">
        <v>116</v>
      </c>
      <c r="R57" s="112">
        <f t="shared" si="2"/>
        <v>0</v>
      </c>
      <c r="S57" s="112">
        <f t="shared" si="3"/>
        <v>0</v>
      </c>
      <c r="T57" s="112">
        <f t="shared" si="4"/>
        <v>0</v>
      </c>
    </row>
    <row r="58" spans="1:20">
      <c r="A58" s="57">
        <v>46265</v>
      </c>
      <c r="B58" s="51">
        <v>0</v>
      </c>
      <c r="C58" s="51">
        <v>0</v>
      </c>
      <c r="D58" s="51">
        <v>0</v>
      </c>
      <c r="F58" s="57">
        <v>46265</v>
      </c>
      <c r="G58" s="51">
        <v>0</v>
      </c>
      <c r="H58" s="51">
        <v>0</v>
      </c>
      <c r="I58" s="51">
        <v>0</v>
      </c>
      <c r="K58" s="57">
        <v>46265</v>
      </c>
      <c r="L58" s="51">
        <v>0</v>
      </c>
      <c r="M58" s="51">
        <v>0</v>
      </c>
      <c r="N58" s="51">
        <v>0</v>
      </c>
      <c r="Q58" s="55" t="s">
        <v>117</v>
      </c>
      <c r="R58" s="112">
        <f t="shared" si="2"/>
        <v>0</v>
      </c>
      <c r="S58" s="112">
        <f t="shared" si="3"/>
        <v>0</v>
      </c>
      <c r="T58" s="112">
        <f t="shared" si="4"/>
        <v>0</v>
      </c>
    </row>
    <row r="59" spans="1:20">
      <c r="A59" s="57">
        <v>46295</v>
      </c>
      <c r="B59" s="51">
        <v>0</v>
      </c>
      <c r="C59" s="51">
        <v>0</v>
      </c>
      <c r="D59" s="51">
        <v>0</v>
      </c>
      <c r="F59" s="57">
        <v>46295</v>
      </c>
      <c r="G59" s="51">
        <v>0</v>
      </c>
      <c r="H59" s="51">
        <v>0</v>
      </c>
      <c r="I59" s="51">
        <v>0</v>
      </c>
      <c r="K59" s="57">
        <v>46295</v>
      </c>
      <c r="L59" s="51">
        <v>0</v>
      </c>
      <c r="M59" s="51">
        <v>0</v>
      </c>
      <c r="N59" s="51">
        <v>0</v>
      </c>
      <c r="Q59" s="55" t="s">
        <v>118</v>
      </c>
      <c r="R59" s="112">
        <f t="shared" si="2"/>
        <v>0</v>
      </c>
      <c r="S59" s="112">
        <f t="shared" si="3"/>
        <v>0</v>
      </c>
      <c r="T59" s="112">
        <f t="shared" si="4"/>
        <v>0</v>
      </c>
    </row>
    <row r="60" spans="1:20">
      <c r="A60" s="57">
        <v>46326</v>
      </c>
      <c r="B60" s="51">
        <v>0</v>
      </c>
      <c r="C60" s="51">
        <v>0</v>
      </c>
      <c r="D60" s="51">
        <v>0</v>
      </c>
      <c r="F60" s="57">
        <v>46326</v>
      </c>
      <c r="G60" s="51">
        <v>0</v>
      </c>
      <c r="H60" s="51">
        <v>0</v>
      </c>
      <c r="I60" s="51">
        <v>0</v>
      </c>
      <c r="K60" s="57">
        <v>46326</v>
      </c>
      <c r="L60" s="51">
        <v>0</v>
      </c>
      <c r="M60" s="51">
        <v>0</v>
      </c>
      <c r="N60" s="51">
        <v>0</v>
      </c>
      <c r="Q60" s="55" t="s">
        <v>119</v>
      </c>
      <c r="R60" s="112">
        <f t="shared" si="2"/>
        <v>0</v>
      </c>
      <c r="S60" s="112">
        <f t="shared" si="3"/>
        <v>0</v>
      </c>
      <c r="T60" s="112">
        <f t="shared" si="4"/>
        <v>0</v>
      </c>
    </row>
    <row r="61" spans="1:20">
      <c r="A61" s="57">
        <v>46356</v>
      </c>
      <c r="B61" s="51">
        <v>0</v>
      </c>
      <c r="C61" s="51">
        <v>0</v>
      </c>
      <c r="D61" s="51">
        <v>0</v>
      </c>
      <c r="F61" s="57">
        <v>46356</v>
      </c>
      <c r="G61" s="51">
        <v>0</v>
      </c>
      <c r="H61" s="51">
        <v>0</v>
      </c>
      <c r="I61" s="51">
        <v>0</v>
      </c>
      <c r="K61" s="57">
        <v>46356</v>
      </c>
      <c r="L61" s="51">
        <v>0</v>
      </c>
      <c r="M61" s="51">
        <v>0</v>
      </c>
      <c r="N61" s="51">
        <v>0</v>
      </c>
      <c r="Q61" s="55" t="s">
        <v>120</v>
      </c>
      <c r="R61" s="112">
        <f t="shared" si="2"/>
        <v>0</v>
      </c>
      <c r="S61" s="112">
        <f t="shared" si="3"/>
        <v>0</v>
      </c>
      <c r="T61" s="112">
        <f t="shared" si="4"/>
        <v>0</v>
      </c>
    </row>
    <row r="62" spans="1:20">
      <c r="A62" s="57">
        <v>46387</v>
      </c>
      <c r="B62" s="51">
        <v>0</v>
      </c>
      <c r="C62" s="51">
        <v>1199011.76205537</v>
      </c>
      <c r="D62" s="51">
        <v>1199011.76205537</v>
      </c>
      <c r="F62" s="57">
        <v>46387</v>
      </c>
      <c r="G62" s="51">
        <v>0</v>
      </c>
      <c r="H62" s="51">
        <v>115637.473673122</v>
      </c>
      <c r="I62" s="51">
        <v>115637.473673122</v>
      </c>
      <c r="J62" s="126"/>
      <c r="K62" s="57">
        <v>46387</v>
      </c>
      <c r="L62" s="51">
        <v>0</v>
      </c>
      <c r="M62" s="51">
        <v>9172367.3829440307</v>
      </c>
      <c r="N62" s="51">
        <v>9172367.3829440307</v>
      </c>
      <c r="O62" s="126"/>
      <c r="Q62" s="55" t="s">
        <v>121</v>
      </c>
      <c r="R62" s="112">
        <f t="shared" si="2"/>
        <v>0</v>
      </c>
      <c r="S62" s="112">
        <f t="shared" si="3"/>
        <v>10487016.618672524</v>
      </c>
      <c r="T62" s="112">
        <f t="shared" si="4"/>
        <v>10487016.618672524</v>
      </c>
    </row>
    <row r="63" spans="1:20">
      <c r="A63" s="57">
        <v>46418</v>
      </c>
      <c r="B63" s="51">
        <v>0</v>
      </c>
      <c r="C63" s="51">
        <v>0</v>
      </c>
      <c r="D63" s="51">
        <v>0</v>
      </c>
      <c r="F63" s="57">
        <v>46418</v>
      </c>
      <c r="G63" s="51">
        <v>0</v>
      </c>
      <c r="H63" s="51">
        <v>0</v>
      </c>
      <c r="I63" s="51">
        <v>0</v>
      </c>
      <c r="K63" s="57">
        <v>46418</v>
      </c>
      <c r="L63" s="51">
        <v>0</v>
      </c>
      <c r="M63" s="51">
        <v>0</v>
      </c>
      <c r="N63" s="51">
        <v>0</v>
      </c>
      <c r="Q63" s="55" t="s">
        <v>122</v>
      </c>
      <c r="R63" s="112">
        <f t="shared" si="2"/>
        <v>0</v>
      </c>
      <c r="S63" s="112">
        <f t="shared" si="3"/>
        <v>0</v>
      </c>
      <c r="T63" s="112">
        <f t="shared" si="4"/>
        <v>0</v>
      </c>
    </row>
    <row r="64" spans="1:20">
      <c r="A64" s="57">
        <v>46446</v>
      </c>
      <c r="B64" s="51">
        <v>0</v>
      </c>
      <c r="C64" s="51">
        <v>0</v>
      </c>
      <c r="D64" s="51">
        <v>0</v>
      </c>
      <c r="F64" s="57">
        <v>46446</v>
      </c>
      <c r="G64" s="51">
        <v>0</v>
      </c>
      <c r="H64" s="51">
        <v>0</v>
      </c>
      <c r="I64" s="51">
        <v>0</v>
      </c>
      <c r="K64" s="57">
        <v>46446</v>
      </c>
      <c r="L64" s="51">
        <v>0</v>
      </c>
      <c r="M64" s="51">
        <v>0</v>
      </c>
      <c r="N64" s="51">
        <v>0</v>
      </c>
      <c r="Q64" s="55" t="s">
        <v>123</v>
      </c>
      <c r="R64" s="112">
        <f t="shared" si="2"/>
        <v>0</v>
      </c>
      <c r="S64" s="112">
        <f t="shared" si="3"/>
        <v>0</v>
      </c>
      <c r="T64" s="112">
        <f t="shared" si="4"/>
        <v>0</v>
      </c>
    </row>
    <row r="65" spans="1:20">
      <c r="A65" s="57">
        <v>46477</v>
      </c>
      <c r="B65" s="51">
        <v>0</v>
      </c>
      <c r="C65" s="51">
        <v>0</v>
      </c>
      <c r="D65" s="51">
        <v>0</v>
      </c>
      <c r="F65" s="57">
        <v>46477</v>
      </c>
      <c r="G65" s="51">
        <v>0</v>
      </c>
      <c r="H65" s="51">
        <v>0</v>
      </c>
      <c r="I65" s="51">
        <v>0</v>
      </c>
      <c r="K65" s="57">
        <v>46477</v>
      </c>
      <c r="L65" s="51">
        <v>0</v>
      </c>
      <c r="M65" s="51">
        <v>0</v>
      </c>
      <c r="N65" s="51">
        <v>0</v>
      </c>
      <c r="Q65" s="55" t="s">
        <v>124</v>
      </c>
      <c r="R65" s="112">
        <f t="shared" si="2"/>
        <v>0</v>
      </c>
      <c r="S65" s="112">
        <f t="shared" si="3"/>
        <v>0</v>
      </c>
      <c r="T65" s="112">
        <f t="shared" si="4"/>
        <v>0</v>
      </c>
    </row>
    <row r="66" spans="1:20">
      <c r="A66" s="57">
        <v>46507</v>
      </c>
      <c r="B66" s="51">
        <v>0</v>
      </c>
      <c r="C66" s="51">
        <v>0</v>
      </c>
      <c r="D66" s="51">
        <v>0</v>
      </c>
      <c r="F66" s="57">
        <v>46507</v>
      </c>
      <c r="G66" s="51">
        <v>0</v>
      </c>
      <c r="H66" s="51">
        <v>0</v>
      </c>
      <c r="I66" s="51">
        <v>0</v>
      </c>
      <c r="K66" s="57">
        <v>46507</v>
      </c>
      <c r="L66" s="51">
        <v>0</v>
      </c>
      <c r="M66" s="51">
        <v>0</v>
      </c>
      <c r="N66" s="51">
        <v>0</v>
      </c>
      <c r="Q66" s="55" t="s">
        <v>125</v>
      </c>
      <c r="R66" s="112">
        <f t="shared" si="2"/>
        <v>0</v>
      </c>
      <c r="S66" s="112">
        <f t="shared" si="3"/>
        <v>0</v>
      </c>
      <c r="T66" s="112">
        <f t="shared" si="4"/>
        <v>0</v>
      </c>
    </row>
    <row r="67" spans="1:20">
      <c r="A67" s="57">
        <v>46538</v>
      </c>
      <c r="B67" s="51">
        <v>0</v>
      </c>
      <c r="C67" s="51">
        <v>0</v>
      </c>
      <c r="D67" s="51">
        <v>0</v>
      </c>
      <c r="F67" s="57">
        <v>46538</v>
      </c>
      <c r="G67" s="51">
        <v>0</v>
      </c>
      <c r="H67" s="51">
        <v>0</v>
      </c>
      <c r="I67" s="51">
        <v>0</v>
      </c>
      <c r="K67" s="57">
        <v>46538</v>
      </c>
      <c r="L67" s="51">
        <v>0</v>
      </c>
      <c r="M67" s="51">
        <v>0</v>
      </c>
      <c r="N67" s="51">
        <v>0</v>
      </c>
      <c r="Q67" s="55" t="s">
        <v>126</v>
      </c>
      <c r="R67" s="112">
        <f t="shared" si="2"/>
        <v>0</v>
      </c>
      <c r="S67" s="112">
        <f t="shared" si="3"/>
        <v>0</v>
      </c>
      <c r="T67" s="112">
        <f t="shared" si="4"/>
        <v>0</v>
      </c>
    </row>
    <row r="68" spans="1:20">
      <c r="A68" s="57">
        <v>46568</v>
      </c>
      <c r="B68" s="51">
        <v>0</v>
      </c>
      <c r="C68" s="51">
        <v>1088461.54611893</v>
      </c>
      <c r="D68" s="51">
        <v>1088461.54611893</v>
      </c>
      <c r="F68" s="57">
        <v>46568</v>
      </c>
      <c r="G68" s="51">
        <v>0</v>
      </c>
      <c r="H68" s="51">
        <v>324532.781322575</v>
      </c>
      <c r="I68" s="51">
        <v>324532.781322575</v>
      </c>
      <c r="J68" s="126">
        <f>H68/15000000</f>
        <v>2.1635518754838334E-2</v>
      </c>
      <c r="K68" s="57">
        <v>46568</v>
      </c>
      <c r="L68" s="51">
        <v>0</v>
      </c>
      <c r="M68" s="51">
        <v>9083834.3693971392</v>
      </c>
      <c r="N68" s="51">
        <v>9083834.3693971392</v>
      </c>
      <c r="O68" s="126"/>
      <c r="Q68" s="55" t="s">
        <v>127</v>
      </c>
      <c r="R68" s="112">
        <f t="shared" ref="R68:R131" si="5">B68+G68+L68</f>
        <v>0</v>
      </c>
      <c r="S68" s="112">
        <f t="shared" ref="S68:S131" si="6">C68+H68+M68</f>
        <v>10496828.696838643</v>
      </c>
      <c r="T68" s="112">
        <f t="shared" ref="T68:T131" si="7">D68+I68+N68</f>
        <v>10496828.696838643</v>
      </c>
    </row>
    <row r="69" spans="1:20">
      <c r="A69" s="57">
        <v>46599</v>
      </c>
      <c r="B69" s="51">
        <v>0</v>
      </c>
      <c r="C69" s="51">
        <v>0</v>
      </c>
      <c r="D69" s="51">
        <v>0</v>
      </c>
      <c r="F69" s="57">
        <v>46599</v>
      </c>
      <c r="G69" s="51">
        <v>0</v>
      </c>
      <c r="H69" s="51">
        <v>0</v>
      </c>
      <c r="I69" s="51">
        <v>0</v>
      </c>
      <c r="K69" s="57">
        <v>46599</v>
      </c>
      <c r="L69" s="51">
        <v>0</v>
      </c>
      <c r="M69" s="51">
        <v>0</v>
      </c>
      <c r="N69" s="51">
        <v>0</v>
      </c>
      <c r="Q69" s="55" t="s">
        <v>128</v>
      </c>
      <c r="R69" s="112">
        <f t="shared" si="5"/>
        <v>0</v>
      </c>
      <c r="S69" s="112">
        <f t="shared" si="6"/>
        <v>0</v>
      </c>
      <c r="T69" s="112">
        <f t="shared" si="7"/>
        <v>0</v>
      </c>
    </row>
    <row r="70" spans="1:20">
      <c r="A70" s="57">
        <v>46630</v>
      </c>
      <c r="B70" s="51">
        <v>0</v>
      </c>
      <c r="C70" s="51">
        <v>0</v>
      </c>
      <c r="D70" s="51">
        <v>0</v>
      </c>
      <c r="F70" s="57">
        <v>46630</v>
      </c>
      <c r="G70" s="51">
        <v>0</v>
      </c>
      <c r="H70" s="51">
        <v>0</v>
      </c>
      <c r="I70" s="51">
        <v>0</v>
      </c>
      <c r="K70" s="57">
        <v>46630</v>
      </c>
      <c r="L70" s="51">
        <v>0</v>
      </c>
      <c r="M70" s="51">
        <v>0</v>
      </c>
      <c r="N70" s="51">
        <v>0</v>
      </c>
      <c r="Q70" s="55" t="s">
        <v>129</v>
      </c>
      <c r="R70" s="112">
        <f t="shared" si="5"/>
        <v>0</v>
      </c>
      <c r="S70" s="112">
        <f t="shared" si="6"/>
        <v>0</v>
      </c>
      <c r="T70" s="112">
        <f t="shared" si="7"/>
        <v>0</v>
      </c>
    </row>
    <row r="71" spans="1:20">
      <c r="A71" s="57">
        <v>46660</v>
      </c>
      <c r="B71" s="51">
        <v>0</v>
      </c>
      <c r="C71" s="51">
        <v>0</v>
      </c>
      <c r="D71" s="51">
        <v>0</v>
      </c>
      <c r="F71" s="57">
        <v>46660</v>
      </c>
      <c r="G71" s="51">
        <v>0</v>
      </c>
      <c r="H71" s="51">
        <v>0</v>
      </c>
      <c r="I71" s="51">
        <v>0</v>
      </c>
      <c r="K71" s="57">
        <v>46660</v>
      </c>
      <c r="L71" s="51">
        <v>0</v>
      </c>
      <c r="M71" s="51">
        <v>0</v>
      </c>
      <c r="N71" s="51">
        <v>0</v>
      </c>
      <c r="Q71" s="55" t="s">
        <v>130</v>
      </c>
      <c r="R71" s="112">
        <f t="shared" si="5"/>
        <v>0</v>
      </c>
      <c r="S71" s="112">
        <f t="shared" si="6"/>
        <v>0</v>
      </c>
      <c r="T71" s="112">
        <f t="shared" si="7"/>
        <v>0</v>
      </c>
    </row>
    <row r="72" spans="1:20">
      <c r="A72" s="57">
        <v>46691</v>
      </c>
      <c r="B72" s="51">
        <v>0</v>
      </c>
      <c r="C72" s="51">
        <v>0</v>
      </c>
      <c r="D72" s="51">
        <v>0</v>
      </c>
      <c r="F72" s="57">
        <v>46691</v>
      </c>
      <c r="G72" s="51">
        <v>0</v>
      </c>
      <c r="H72" s="51">
        <v>0</v>
      </c>
      <c r="I72" s="51">
        <v>0</v>
      </c>
      <c r="K72" s="57">
        <v>46691</v>
      </c>
      <c r="L72" s="51">
        <v>0</v>
      </c>
      <c r="M72" s="51">
        <v>0</v>
      </c>
      <c r="N72" s="51">
        <v>0</v>
      </c>
      <c r="Q72" s="55" t="s">
        <v>131</v>
      </c>
      <c r="R72" s="112">
        <f t="shared" si="5"/>
        <v>0</v>
      </c>
      <c r="S72" s="112">
        <f t="shared" si="6"/>
        <v>0</v>
      </c>
      <c r="T72" s="112">
        <f t="shared" si="7"/>
        <v>0</v>
      </c>
    </row>
    <row r="73" spans="1:20">
      <c r="A73" s="57">
        <v>46721</v>
      </c>
      <c r="B73" s="51">
        <v>0</v>
      </c>
      <c r="C73" s="51">
        <v>0</v>
      </c>
      <c r="D73" s="51">
        <v>0</v>
      </c>
      <c r="F73" s="57">
        <v>46721</v>
      </c>
      <c r="G73" s="51">
        <v>0</v>
      </c>
      <c r="H73" s="51">
        <v>0</v>
      </c>
      <c r="I73" s="51">
        <v>0</v>
      </c>
      <c r="K73" s="57">
        <v>46721</v>
      </c>
      <c r="L73" s="51">
        <v>0</v>
      </c>
      <c r="M73" s="51">
        <v>0</v>
      </c>
      <c r="N73" s="51">
        <v>0</v>
      </c>
      <c r="Q73" s="55" t="s">
        <v>132</v>
      </c>
      <c r="R73" s="112">
        <f t="shared" si="5"/>
        <v>0</v>
      </c>
      <c r="S73" s="112">
        <f t="shared" si="6"/>
        <v>0</v>
      </c>
      <c r="T73" s="112">
        <f t="shared" si="7"/>
        <v>0</v>
      </c>
    </row>
    <row r="74" spans="1:20">
      <c r="A74" s="57">
        <v>46752</v>
      </c>
      <c r="B74" s="51">
        <v>0</v>
      </c>
      <c r="C74" s="51">
        <v>1883681.97828943</v>
      </c>
      <c r="D74" s="51">
        <v>1883681.97828943</v>
      </c>
      <c r="F74" s="57">
        <v>46752</v>
      </c>
      <c r="G74" s="51">
        <v>260416.66666666701</v>
      </c>
      <c r="H74" s="51">
        <v>278657.50088854507</v>
      </c>
      <c r="I74" s="51">
        <v>539074.16755521204</v>
      </c>
      <c r="K74" s="57">
        <v>46752</v>
      </c>
      <c r="L74" s="51">
        <v>5619277.28125</v>
      </c>
      <c r="M74" s="51">
        <v>9114054.1969437003</v>
      </c>
      <c r="N74" s="51">
        <v>14733331.4781937</v>
      </c>
      <c r="O74" s="126"/>
      <c r="Q74" s="55" t="s">
        <v>133</v>
      </c>
      <c r="R74" s="112">
        <f t="shared" si="5"/>
        <v>5879693.947916667</v>
      </c>
      <c r="S74" s="112">
        <f t="shared" si="6"/>
        <v>11276393.676121674</v>
      </c>
      <c r="T74" s="112">
        <f t="shared" si="7"/>
        <v>17156087.624038342</v>
      </c>
    </row>
    <row r="75" spans="1:20">
      <c r="A75" s="57">
        <v>46783</v>
      </c>
      <c r="B75" s="51">
        <v>0</v>
      </c>
      <c r="C75" s="51">
        <v>0</v>
      </c>
      <c r="D75" s="51">
        <v>0</v>
      </c>
      <c r="F75" s="57">
        <v>46783</v>
      </c>
      <c r="G75" s="51">
        <v>0</v>
      </c>
      <c r="H75" s="51">
        <v>0</v>
      </c>
      <c r="I75" s="51">
        <v>0</v>
      </c>
      <c r="K75" s="57">
        <v>46783</v>
      </c>
      <c r="L75" s="51">
        <v>0</v>
      </c>
      <c r="M75" s="51">
        <v>0</v>
      </c>
      <c r="N75" s="51">
        <v>0</v>
      </c>
      <c r="Q75" s="55" t="s">
        <v>134</v>
      </c>
      <c r="R75" s="112">
        <f t="shared" si="5"/>
        <v>0</v>
      </c>
      <c r="S75" s="112">
        <f t="shared" si="6"/>
        <v>0</v>
      </c>
      <c r="T75" s="112">
        <f t="shared" si="7"/>
        <v>0</v>
      </c>
    </row>
    <row r="76" spans="1:20">
      <c r="A76" s="57">
        <v>46812</v>
      </c>
      <c r="B76" s="51">
        <v>0</v>
      </c>
      <c r="C76" s="51">
        <v>0</v>
      </c>
      <c r="D76" s="51">
        <v>0</v>
      </c>
      <c r="F76" s="57">
        <v>46812</v>
      </c>
      <c r="G76" s="51">
        <v>0</v>
      </c>
      <c r="H76" s="51">
        <v>0</v>
      </c>
      <c r="I76" s="51">
        <v>0</v>
      </c>
      <c r="K76" s="57">
        <v>46812</v>
      </c>
      <c r="L76" s="51">
        <v>0</v>
      </c>
      <c r="M76" s="51">
        <v>0</v>
      </c>
      <c r="N76" s="51">
        <v>0</v>
      </c>
      <c r="Q76" s="55" t="s">
        <v>135</v>
      </c>
      <c r="R76" s="112">
        <f t="shared" si="5"/>
        <v>0</v>
      </c>
      <c r="S76" s="112">
        <f t="shared" si="6"/>
        <v>0</v>
      </c>
      <c r="T76" s="112">
        <f t="shared" si="7"/>
        <v>0</v>
      </c>
    </row>
    <row r="77" spans="1:20">
      <c r="A77" s="57">
        <v>46843</v>
      </c>
      <c r="B77" s="51">
        <v>0</v>
      </c>
      <c r="C77" s="51">
        <v>0</v>
      </c>
      <c r="D77" s="51">
        <v>0</v>
      </c>
      <c r="F77" s="57">
        <v>46843</v>
      </c>
      <c r="G77" s="51">
        <v>0</v>
      </c>
      <c r="H77" s="51">
        <v>0</v>
      </c>
      <c r="I77" s="51">
        <v>0</v>
      </c>
      <c r="K77" s="57">
        <v>46843</v>
      </c>
      <c r="L77" s="51">
        <v>0</v>
      </c>
      <c r="M77" s="51">
        <v>0</v>
      </c>
      <c r="N77" s="51">
        <v>0</v>
      </c>
      <c r="Q77" s="55" t="s">
        <v>136</v>
      </c>
      <c r="R77" s="112">
        <f t="shared" si="5"/>
        <v>0</v>
      </c>
      <c r="S77" s="112">
        <f t="shared" si="6"/>
        <v>0</v>
      </c>
      <c r="T77" s="112">
        <f t="shared" si="7"/>
        <v>0</v>
      </c>
    </row>
    <row r="78" spans="1:20">
      <c r="A78" s="57">
        <v>46873</v>
      </c>
      <c r="B78" s="51">
        <v>0</v>
      </c>
      <c r="C78" s="51">
        <v>0</v>
      </c>
      <c r="D78" s="51">
        <v>0</v>
      </c>
      <c r="F78" s="57">
        <v>46873</v>
      </c>
      <c r="G78" s="51">
        <v>0</v>
      </c>
      <c r="H78" s="51">
        <v>0</v>
      </c>
      <c r="I78" s="51">
        <v>0</v>
      </c>
      <c r="K78" s="57">
        <v>46873</v>
      </c>
      <c r="L78" s="51">
        <v>0</v>
      </c>
      <c r="M78" s="51">
        <v>0</v>
      </c>
      <c r="N78" s="51">
        <v>0</v>
      </c>
      <c r="Q78" s="55" t="s">
        <v>137</v>
      </c>
      <c r="R78" s="112">
        <f t="shared" si="5"/>
        <v>0</v>
      </c>
      <c r="S78" s="112">
        <f t="shared" si="6"/>
        <v>0</v>
      </c>
      <c r="T78" s="112">
        <f t="shared" si="7"/>
        <v>0</v>
      </c>
    </row>
    <row r="79" spans="1:20">
      <c r="A79" s="57">
        <v>46904</v>
      </c>
      <c r="B79" s="51">
        <v>0</v>
      </c>
      <c r="C79" s="51">
        <v>0</v>
      </c>
      <c r="D79" s="51">
        <v>0</v>
      </c>
      <c r="F79" s="57">
        <v>46904</v>
      </c>
      <c r="G79" s="51">
        <v>0</v>
      </c>
      <c r="H79" s="51">
        <v>0</v>
      </c>
      <c r="I79" s="51">
        <v>0</v>
      </c>
      <c r="K79" s="57">
        <v>46904</v>
      </c>
      <c r="L79" s="51">
        <v>0</v>
      </c>
      <c r="M79" s="51">
        <v>0</v>
      </c>
      <c r="N79" s="51">
        <v>0</v>
      </c>
      <c r="Q79" s="55" t="s">
        <v>138</v>
      </c>
      <c r="R79" s="112">
        <f t="shared" si="5"/>
        <v>0</v>
      </c>
      <c r="S79" s="112">
        <f t="shared" si="6"/>
        <v>0</v>
      </c>
      <c r="T79" s="112">
        <f t="shared" si="7"/>
        <v>0</v>
      </c>
    </row>
    <row r="80" spans="1:20">
      <c r="A80" s="57">
        <v>46934</v>
      </c>
      <c r="B80" s="51">
        <v>0</v>
      </c>
      <c r="C80" s="51">
        <v>1883750.52575694</v>
      </c>
      <c r="D80" s="51">
        <v>1883750.52575694</v>
      </c>
      <c r="F80" s="57">
        <v>46934</v>
      </c>
      <c r="G80" s="51">
        <v>632757.09219858202</v>
      </c>
      <c r="H80" s="51">
        <v>735055.42808790796</v>
      </c>
      <c r="I80" s="51">
        <v>1367812.52028649</v>
      </c>
      <c r="K80" s="57">
        <v>46934</v>
      </c>
      <c r="L80" s="51">
        <v>5619277.28125</v>
      </c>
      <c r="M80" s="51">
        <v>8973050.1880668998</v>
      </c>
      <c r="N80" s="51">
        <v>14592327.4693169</v>
      </c>
      <c r="Q80" s="55" t="s">
        <v>139</v>
      </c>
      <c r="R80" s="112">
        <f t="shared" si="5"/>
        <v>6252034.3734485824</v>
      </c>
      <c r="S80" s="112">
        <f t="shared" si="6"/>
        <v>11591856.141911749</v>
      </c>
      <c r="T80" s="112">
        <f t="shared" si="7"/>
        <v>17843890.515360329</v>
      </c>
    </row>
    <row r="81" spans="1:20">
      <c r="A81" s="57">
        <v>46965</v>
      </c>
      <c r="B81" s="51">
        <v>0</v>
      </c>
      <c r="C81" s="51">
        <v>0</v>
      </c>
      <c r="D81" s="51">
        <v>0</v>
      </c>
      <c r="F81" s="57">
        <v>46965</v>
      </c>
      <c r="G81" s="51">
        <v>0</v>
      </c>
      <c r="H81" s="51">
        <v>0</v>
      </c>
      <c r="I81" s="51">
        <v>0</v>
      </c>
      <c r="K81" s="57">
        <v>46965</v>
      </c>
      <c r="L81" s="51">
        <v>0</v>
      </c>
      <c r="M81" s="51">
        <v>0</v>
      </c>
      <c r="N81" s="51">
        <v>0</v>
      </c>
      <c r="Q81" s="55" t="s">
        <v>140</v>
      </c>
      <c r="R81" s="112">
        <f t="shared" si="5"/>
        <v>0</v>
      </c>
      <c r="S81" s="112">
        <f t="shared" si="6"/>
        <v>0</v>
      </c>
      <c r="T81" s="112">
        <f t="shared" si="7"/>
        <v>0</v>
      </c>
    </row>
    <row r="82" spans="1:20">
      <c r="A82" s="57">
        <v>46996</v>
      </c>
      <c r="B82" s="51">
        <v>0</v>
      </c>
      <c r="C82" s="51">
        <v>0</v>
      </c>
      <c r="D82" s="51">
        <v>0</v>
      </c>
      <c r="F82" s="57">
        <v>46996</v>
      </c>
      <c r="G82" s="51">
        <v>0</v>
      </c>
      <c r="H82" s="51">
        <v>0</v>
      </c>
      <c r="I82" s="51">
        <v>0</v>
      </c>
      <c r="K82" s="57">
        <v>46996</v>
      </c>
      <c r="L82" s="51">
        <v>0</v>
      </c>
      <c r="M82" s="51">
        <v>0</v>
      </c>
      <c r="N82" s="51">
        <v>0</v>
      </c>
      <c r="Q82" s="55" t="s">
        <v>141</v>
      </c>
      <c r="R82" s="112">
        <f t="shared" si="5"/>
        <v>0</v>
      </c>
      <c r="S82" s="112">
        <f t="shared" si="6"/>
        <v>0</v>
      </c>
      <c r="T82" s="112">
        <f t="shared" si="7"/>
        <v>0</v>
      </c>
    </row>
    <row r="83" spans="1:20">
      <c r="A83" s="57">
        <v>47026</v>
      </c>
      <c r="B83" s="51">
        <v>0</v>
      </c>
      <c r="C83" s="51">
        <v>0</v>
      </c>
      <c r="D83" s="51">
        <v>0</v>
      </c>
      <c r="F83" s="57">
        <v>47026</v>
      </c>
      <c r="G83" s="51">
        <v>0</v>
      </c>
      <c r="H83" s="51">
        <v>0</v>
      </c>
      <c r="I83" s="51">
        <v>0</v>
      </c>
      <c r="K83" s="57">
        <v>47026</v>
      </c>
      <c r="L83" s="51">
        <v>0</v>
      </c>
      <c r="M83" s="51">
        <v>0</v>
      </c>
      <c r="N83" s="51">
        <v>0</v>
      </c>
      <c r="Q83" s="55" t="s">
        <v>142</v>
      </c>
      <c r="R83" s="112">
        <f t="shared" si="5"/>
        <v>0</v>
      </c>
      <c r="S83" s="112">
        <f t="shared" si="6"/>
        <v>0</v>
      </c>
      <c r="T83" s="112">
        <f t="shared" si="7"/>
        <v>0</v>
      </c>
    </row>
    <row r="84" spans="1:20">
      <c r="A84" s="57">
        <v>47057</v>
      </c>
      <c r="B84" s="51">
        <v>0</v>
      </c>
      <c r="C84" s="51">
        <v>0</v>
      </c>
      <c r="D84" s="51">
        <v>0</v>
      </c>
      <c r="F84" s="57">
        <v>47057</v>
      </c>
      <c r="G84" s="51">
        <v>0</v>
      </c>
      <c r="H84" s="51">
        <v>0</v>
      </c>
      <c r="I84" s="51">
        <v>0</v>
      </c>
      <c r="K84" s="57">
        <v>47057</v>
      </c>
      <c r="L84" s="51">
        <v>0</v>
      </c>
      <c r="M84" s="51">
        <v>0</v>
      </c>
      <c r="N84" s="51">
        <v>0</v>
      </c>
      <c r="Q84" s="55" t="s">
        <v>143</v>
      </c>
      <c r="R84" s="112">
        <f t="shared" si="5"/>
        <v>0</v>
      </c>
      <c r="S84" s="112">
        <f t="shared" si="6"/>
        <v>0</v>
      </c>
      <c r="T84" s="112">
        <f t="shared" si="7"/>
        <v>0</v>
      </c>
    </row>
    <row r="85" spans="1:20">
      <c r="A85" s="57">
        <v>47087</v>
      </c>
      <c r="B85" s="51">
        <v>0</v>
      </c>
      <c r="C85" s="51">
        <v>0</v>
      </c>
      <c r="D85" s="51">
        <v>0</v>
      </c>
      <c r="F85" s="57">
        <v>47087</v>
      </c>
      <c r="G85" s="51">
        <v>0</v>
      </c>
      <c r="H85" s="51">
        <v>0</v>
      </c>
      <c r="I85" s="51">
        <v>0</v>
      </c>
      <c r="K85" s="57">
        <v>47087</v>
      </c>
      <c r="L85" s="51">
        <v>0</v>
      </c>
      <c r="M85" s="51">
        <v>0</v>
      </c>
      <c r="N85" s="51">
        <v>0</v>
      </c>
      <c r="Q85" s="55" t="s">
        <v>144</v>
      </c>
      <c r="R85" s="112">
        <f t="shared" si="5"/>
        <v>0</v>
      </c>
      <c r="S85" s="112">
        <f t="shared" si="6"/>
        <v>0</v>
      </c>
      <c r="T85" s="112">
        <f t="shared" si="7"/>
        <v>0</v>
      </c>
    </row>
    <row r="86" spans="1:20">
      <c r="A86" s="57">
        <v>47118</v>
      </c>
      <c r="B86" s="51">
        <v>0</v>
      </c>
      <c r="C86" s="51">
        <v>2679136.0365264602</v>
      </c>
      <c r="D86" s="51">
        <v>2679136.0365264602</v>
      </c>
      <c r="F86" s="57">
        <v>47118</v>
      </c>
      <c r="G86" s="51">
        <v>632757.09219858202</v>
      </c>
      <c r="H86" s="51">
        <v>674827.28693047806</v>
      </c>
      <c r="I86" s="51">
        <v>1307584.3791290601</v>
      </c>
      <c r="K86" s="57">
        <v>47118</v>
      </c>
      <c r="L86" s="51">
        <v>5619277.28125</v>
      </c>
      <c r="M86" s="51">
        <v>8840922.9366571996</v>
      </c>
      <c r="N86" s="51">
        <v>14460200.2179072</v>
      </c>
      <c r="Q86" s="55" t="s">
        <v>145</v>
      </c>
      <c r="R86" s="112">
        <f t="shared" si="5"/>
        <v>6252034.3734485824</v>
      </c>
      <c r="S86" s="112">
        <f t="shared" si="6"/>
        <v>12194886.260114137</v>
      </c>
      <c r="T86" s="112">
        <f t="shared" si="7"/>
        <v>18446920.633562721</v>
      </c>
    </row>
    <row r="87" spans="1:20">
      <c r="A87" s="57">
        <v>47149</v>
      </c>
      <c r="B87" s="51">
        <v>0</v>
      </c>
      <c r="C87" s="51">
        <v>0</v>
      </c>
      <c r="D87" s="51">
        <v>0</v>
      </c>
      <c r="F87" s="57">
        <v>47149</v>
      </c>
      <c r="G87" s="51">
        <v>0</v>
      </c>
      <c r="H87" s="51">
        <v>0</v>
      </c>
      <c r="I87" s="51">
        <v>0</v>
      </c>
      <c r="K87" s="57">
        <v>47149</v>
      </c>
      <c r="L87" s="51">
        <v>0</v>
      </c>
      <c r="M87" s="51">
        <v>0</v>
      </c>
      <c r="N87" s="51">
        <v>0</v>
      </c>
      <c r="Q87" s="55" t="s">
        <v>146</v>
      </c>
      <c r="R87" s="112">
        <f t="shared" si="5"/>
        <v>0</v>
      </c>
      <c r="S87" s="112">
        <f t="shared" si="6"/>
        <v>0</v>
      </c>
      <c r="T87" s="112">
        <f t="shared" si="7"/>
        <v>0</v>
      </c>
    </row>
    <row r="88" spans="1:20">
      <c r="A88" s="57">
        <v>47177</v>
      </c>
      <c r="B88" s="51">
        <v>0</v>
      </c>
      <c r="C88" s="51">
        <v>0</v>
      </c>
      <c r="D88" s="51">
        <v>0</v>
      </c>
      <c r="F88" s="57">
        <v>47177</v>
      </c>
      <c r="G88" s="51">
        <v>0</v>
      </c>
      <c r="H88" s="51">
        <v>0</v>
      </c>
      <c r="I88" s="51">
        <v>0</v>
      </c>
      <c r="K88" s="57">
        <v>47177</v>
      </c>
      <c r="L88" s="51">
        <v>0</v>
      </c>
      <c r="M88" s="51">
        <v>0</v>
      </c>
      <c r="N88" s="51">
        <v>0</v>
      </c>
      <c r="Q88" s="55" t="s">
        <v>147</v>
      </c>
      <c r="R88" s="112">
        <f t="shared" si="5"/>
        <v>0</v>
      </c>
      <c r="S88" s="112">
        <f t="shared" si="6"/>
        <v>0</v>
      </c>
      <c r="T88" s="112">
        <f t="shared" si="7"/>
        <v>0</v>
      </c>
    </row>
    <row r="89" spans="1:20">
      <c r="A89" s="57">
        <v>47208</v>
      </c>
      <c r="B89" s="51">
        <v>0</v>
      </c>
      <c r="C89" s="51">
        <v>0</v>
      </c>
      <c r="D89" s="51">
        <v>0</v>
      </c>
      <c r="F89" s="57">
        <v>47208</v>
      </c>
      <c r="G89" s="51">
        <v>0</v>
      </c>
      <c r="H89" s="51">
        <v>0</v>
      </c>
      <c r="I89" s="51">
        <v>0</v>
      </c>
      <c r="K89" s="57">
        <v>47208</v>
      </c>
      <c r="L89" s="51">
        <v>0</v>
      </c>
      <c r="M89" s="51">
        <v>0</v>
      </c>
      <c r="N89" s="51">
        <v>0</v>
      </c>
      <c r="Q89" s="55" t="s">
        <v>148</v>
      </c>
      <c r="R89" s="112">
        <f t="shared" si="5"/>
        <v>0</v>
      </c>
      <c r="S89" s="112">
        <f t="shared" si="6"/>
        <v>0</v>
      </c>
      <c r="T89" s="112">
        <f t="shared" si="7"/>
        <v>0</v>
      </c>
    </row>
    <row r="90" spans="1:20">
      <c r="A90" s="57">
        <v>47238</v>
      </c>
      <c r="B90" s="51">
        <v>0</v>
      </c>
      <c r="C90" s="51">
        <v>0</v>
      </c>
      <c r="D90" s="51">
        <v>0</v>
      </c>
      <c r="F90" s="57">
        <v>47238</v>
      </c>
      <c r="G90" s="51">
        <v>0</v>
      </c>
      <c r="H90" s="51">
        <v>0</v>
      </c>
      <c r="I90" s="51">
        <v>0</v>
      </c>
      <c r="K90" s="57">
        <v>47238</v>
      </c>
      <c r="L90" s="51">
        <v>0</v>
      </c>
      <c r="M90" s="51">
        <v>0</v>
      </c>
      <c r="N90" s="51">
        <v>0</v>
      </c>
      <c r="Q90" s="55" t="s">
        <v>149</v>
      </c>
      <c r="R90" s="112">
        <f t="shared" si="5"/>
        <v>0</v>
      </c>
      <c r="S90" s="112">
        <f t="shared" si="6"/>
        <v>0</v>
      </c>
      <c r="T90" s="112">
        <f t="shared" si="7"/>
        <v>0</v>
      </c>
    </row>
    <row r="91" spans="1:20">
      <c r="A91" s="57">
        <v>47269</v>
      </c>
      <c r="B91" s="51">
        <v>0</v>
      </c>
      <c r="C91" s="51">
        <v>0</v>
      </c>
      <c r="D91" s="51">
        <v>0</v>
      </c>
      <c r="F91" s="57">
        <v>47269</v>
      </c>
      <c r="G91" s="51">
        <v>0</v>
      </c>
      <c r="H91" s="51">
        <v>0</v>
      </c>
      <c r="I91" s="51">
        <v>0</v>
      </c>
      <c r="K91" s="57">
        <v>47269</v>
      </c>
      <c r="L91" s="51">
        <v>0</v>
      </c>
      <c r="M91" s="51">
        <v>0</v>
      </c>
      <c r="N91" s="51">
        <v>0</v>
      </c>
      <c r="Q91" s="55" t="s">
        <v>150</v>
      </c>
      <c r="R91" s="112">
        <f t="shared" si="5"/>
        <v>0</v>
      </c>
      <c r="S91" s="112">
        <f t="shared" si="6"/>
        <v>0</v>
      </c>
      <c r="T91" s="112">
        <f t="shared" si="7"/>
        <v>0</v>
      </c>
    </row>
    <row r="92" spans="1:20">
      <c r="A92" s="57">
        <v>47299</v>
      </c>
      <c r="B92" s="51">
        <v>3000000</v>
      </c>
      <c r="C92" s="51">
        <v>2658863.2113601305</v>
      </c>
      <c r="D92" s="51">
        <v>5658863.2113601305</v>
      </c>
      <c r="F92" s="57">
        <v>47299</v>
      </c>
      <c r="G92" s="51">
        <v>966090.42553191504</v>
      </c>
      <c r="H92" s="51">
        <v>969490.7439246549</v>
      </c>
      <c r="I92" s="51">
        <v>1935581.1694565699</v>
      </c>
      <c r="K92" s="57">
        <v>47299</v>
      </c>
      <c r="L92" s="51">
        <v>5619277.28125</v>
      </c>
      <c r="M92" s="51">
        <v>8634705.8386939</v>
      </c>
      <c r="N92" s="51">
        <v>14253983.1199439</v>
      </c>
      <c r="Q92" s="55" t="s">
        <v>151</v>
      </c>
      <c r="R92" s="112">
        <f t="shared" si="5"/>
        <v>9585367.7067819145</v>
      </c>
      <c r="S92" s="112">
        <f t="shared" si="6"/>
        <v>12263059.793978686</v>
      </c>
      <c r="T92" s="112">
        <f t="shared" si="7"/>
        <v>21848427.5007606</v>
      </c>
    </row>
    <row r="93" spans="1:20">
      <c r="A93" s="57">
        <v>47330</v>
      </c>
      <c r="B93" s="51">
        <v>0</v>
      </c>
      <c r="C93" s="51">
        <v>0</v>
      </c>
      <c r="D93" s="51">
        <v>0</v>
      </c>
      <c r="F93" s="57">
        <v>47330</v>
      </c>
      <c r="G93" s="51">
        <v>0</v>
      </c>
      <c r="H93" s="51">
        <v>0</v>
      </c>
      <c r="I93" s="51">
        <v>0</v>
      </c>
      <c r="K93" s="57">
        <v>47330</v>
      </c>
      <c r="L93" s="51">
        <v>0</v>
      </c>
      <c r="M93" s="51">
        <v>0</v>
      </c>
      <c r="N93" s="51">
        <v>0</v>
      </c>
      <c r="Q93" s="55" t="s">
        <v>152</v>
      </c>
      <c r="R93" s="112">
        <f t="shared" si="5"/>
        <v>0</v>
      </c>
      <c r="S93" s="112">
        <f t="shared" si="6"/>
        <v>0</v>
      </c>
      <c r="T93" s="112">
        <f t="shared" si="7"/>
        <v>0</v>
      </c>
    </row>
    <row r="94" spans="1:20">
      <c r="A94" s="57">
        <v>47361</v>
      </c>
      <c r="B94" s="51">
        <v>0</v>
      </c>
      <c r="C94" s="51">
        <v>0</v>
      </c>
      <c r="D94" s="51">
        <v>0</v>
      </c>
      <c r="F94" s="57">
        <v>47361</v>
      </c>
      <c r="G94" s="51">
        <v>0</v>
      </c>
      <c r="H94" s="51">
        <v>0</v>
      </c>
      <c r="I94" s="51">
        <v>0</v>
      </c>
      <c r="K94" s="57">
        <v>47361</v>
      </c>
      <c r="L94" s="51">
        <v>0</v>
      </c>
      <c r="M94" s="51">
        <v>0</v>
      </c>
      <c r="N94" s="51">
        <v>0</v>
      </c>
      <c r="Q94" s="55" t="s">
        <v>153</v>
      </c>
      <c r="R94" s="112">
        <f t="shared" si="5"/>
        <v>0</v>
      </c>
      <c r="S94" s="112">
        <f t="shared" si="6"/>
        <v>0</v>
      </c>
      <c r="T94" s="112">
        <f t="shared" si="7"/>
        <v>0</v>
      </c>
    </row>
    <row r="95" spans="1:20">
      <c r="A95" s="57">
        <v>47391</v>
      </c>
      <c r="B95" s="51">
        <v>0</v>
      </c>
      <c r="C95" s="51">
        <v>0</v>
      </c>
      <c r="D95" s="51">
        <v>0</v>
      </c>
      <c r="F95" s="57">
        <v>47391</v>
      </c>
      <c r="G95" s="51">
        <v>0</v>
      </c>
      <c r="H95" s="51">
        <v>0</v>
      </c>
      <c r="I95" s="51">
        <v>0</v>
      </c>
      <c r="K95" s="57">
        <v>47391</v>
      </c>
      <c r="L95" s="51">
        <v>0</v>
      </c>
      <c r="M95" s="51">
        <v>0</v>
      </c>
      <c r="N95" s="51">
        <v>0</v>
      </c>
      <c r="Q95" s="55" t="s">
        <v>154</v>
      </c>
      <c r="R95" s="112">
        <f t="shared" si="5"/>
        <v>0</v>
      </c>
      <c r="S95" s="112">
        <f t="shared" si="6"/>
        <v>0</v>
      </c>
      <c r="T95" s="112">
        <f t="shared" si="7"/>
        <v>0</v>
      </c>
    </row>
    <row r="96" spans="1:20">
      <c r="A96" s="57">
        <v>47422</v>
      </c>
      <c r="B96" s="51">
        <v>0</v>
      </c>
      <c r="C96" s="51">
        <v>0</v>
      </c>
      <c r="D96" s="51">
        <v>0</v>
      </c>
      <c r="F96" s="57">
        <v>47422</v>
      </c>
      <c r="G96" s="51">
        <v>0</v>
      </c>
      <c r="H96" s="51">
        <v>0</v>
      </c>
      <c r="I96" s="51">
        <v>0</v>
      </c>
      <c r="K96" s="57">
        <v>47422</v>
      </c>
      <c r="L96" s="51">
        <v>0</v>
      </c>
      <c r="M96" s="51">
        <v>0</v>
      </c>
      <c r="N96" s="51">
        <v>0</v>
      </c>
      <c r="Q96" s="55" t="s">
        <v>155</v>
      </c>
      <c r="R96" s="112">
        <f t="shared" si="5"/>
        <v>0</v>
      </c>
      <c r="S96" s="112">
        <f t="shared" si="6"/>
        <v>0</v>
      </c>
      <c r="T96" s="112">
        <f t="shared" si="7"/>
        <v>0</v>
      </c>
    </row>
    <row r="97" spans="1:20">
      <c r="A97" s="57">
        <v>47452</v>
      </c>
      <c r="B97" s="51">
        <v>0</v>
      </c>
      <c r="C97" s="51">
        <v>0</v>
      </c>
      <c r="D97" s="51">
        <v>0</v>
      </c>
      <c r="F97" s="57">
        <v>47452</v>
      </c>
      <c r="G97" s="51">
        <v>0</v>
      </c>
      <c r="H97" s="51">
        <v>0</v>
      </c>
      <c r="I97" s="51">
        <v>0</v>
      </c>
      <c r="K97" s="57">
        <v>47452</v>
      </c>
      <c r="L97" s="51">
        <v>0</v>
      </c>
      <c r="M97" s="51">
        <v>0</v>
      </c>
      <c r="N97" s="51">
        <v>0</v>
      </c>
      <c r="Q97" s="55" t="s">
        <v>156</v>
      </c>
      <c r="R97" s="112">
        <f t="shared" si="5"/>
        <v>0</v>
      </c>
      <c r="S97" s="112">
        <f t="shared" si="6"/>
        <v>0</v>
      </c>
      <c r="T97" s="112">
        <f t="shared" si="7"/>
        <v>0</v>
      </c>
    </row>
    <row r="98" spans="1:20">
      <c r="A98" s="57">
        <v>47483</v>
      </c>
      <c r="B98" s="51">
        <v>3000000</v>
      </c>
      <c r="C98" s="51">
        <v>2596850.2104140101</v>
      </c>
      <c r="D98" s="51">
        <v>5596850.2104140101</v>
      </c>
      <c r="F98" s="57">
        <v>47483</v>
      </c>
      <c r="G98" s="51">
        <v>966090.42553191504</v>
      </c>
      <c r="H98" s="51">
        <v>949740.60221240495</v>
      </c>
      <c r="I98" s="51">
        <v>1915831.02774432</v>
      </c>
      <c r="K98" s="57">
        <v>47483</v>
      </c>
      <c r="L98" s="51">
        <v>5619277.28125</v>
      </c>
      <c r="M98" s="51">
        <v>8511620.7630784009</v>
      </c>
      <c r="N98" s="51">
        <v>14130898.044328401</v>
      </c>
      <c r="Q98" s="55" t="s">
        <v>157</v>
      </c>
      <c r="R98" s="112">
        <f t="shared" si="5"/>
        <v>9585367.7067819145</v>
      </c>
      <c r="S98" s="112">
        <f t="shared" si="6"/>
        <v>12058211.575704817</v>
      </c>
      <c r="T98" s="112">
        <f t="shared" si="7"/>
        <v>21643579.282486729</v>
      </c>
    </row>
    <row r="99" spans="1:20">
      <c r="A99" s="57">
        <v>47514</v>
      </c>
      <c r="B99" s="51">
        <v>0</v>
      </c>
      <c r="C99" s="51">
        <v>0</v>
      </c>
      <c r="D99" s="51">
        <v>0</v>
      </c>
      <c r="F99" s="57">
        <v>47514</v>
      </c>
      <c r="G99" s="51">
        <v>0</v>
      </c>
      <c r="H99" s="51">
        <v>0</v>
      </c>
      <c r="I99" s="51">
        <v>0</v>
      </c>
      <c r="K99" s="57">
        <v>47514</v>
      </c>
      <c r="L99" s="51">
        <v>0</v>
      </c>
      <c r="M99" s="51">
        <v>0</v>
      </c>
      <c r="N99" s="51">
        <v>0</v>
      </c>
      <c r="Q99" s="55" t="s">
        <v>158</v>
      </c>
      <c r="R99" s="112">
        <f t="shared" si="5"/>
        <v>0</v>
      </c>
      <c r="S99" s="112">
        <f t="shared" si="6"/>
        <v>0</v>
      </c>
      <c r="T99" s="112">
        <f t="shared" si="7"/>
        <v>0</v>
      </c>
    </row>
    <row r="100" spans="1:20">
      <c r="A100" s="57">
        <v>47542</v>
      </c>
      <c r="B100" s="51">
        <v>0</v>
      </c>
      <c r="C100" s="51">
        <v>0</v>
      </c>
      <c r="D100" s="51">
        <v>0</v>
      </c>
      <c r="F100" s="57">
        <v>47542</v>
      </c>
      <c r="G100" s="51">
        <v>0</v>
      </c>
      <c r="H100" s="51">
        <v>0</v>
      </c>
      <c r="I100" s="51">
        <v>0</v>
      </c>
      <c r="K100" s="57">
        <v>47542</v>
      </c>
      <c r="L100" s="51">
        <v>0</v>
      </c>
      <c r="M100" s="51">
        <v>0</v>
      </c>
      <c r="N100" s="51">
        <v>0</v>
      </c>
      <c r="Q100" s="55" t="s">
        <v>159</v>
      </c>
      <c r="R100" s="112">
        <f t="shared" si="5"/>
        <v>0</v>
      </c>
      <c r="S100" s="112">
        <f t="shared" si="6"/>
        <v>0</v>
      </c>
      <c r="T100" s="112">
        <f t="shared" si="7"/>
        <v>0</v>
      </c>
    </row>
    <row r="101" spans="1:20">
      <c r="A101" s="57">
        <v>47573</v>
      </c>
      <c r="B101" s="51">
        <v>0</v>
      </c>
      <c r="C101" s="51">
        <v>0</v>
      </c>
      <c r="D101" s="51">
        <v>0</v>
      </c>
      <c r="F101" s="57">
        <v>47573</v>
      </c>
      <c r="G101" s="51">
        <v>0</v>
      </c>
      <c r="H101" s="51">
        <v>0</v>
      </c>
      <c r="I101" s="51">
        <v>0</v>
      </c>
      <c r="K101" s="57">
        <v>47573</v>
      </c>
      <c r="L101" s="51">
        <v>0</v>
      </c>
      <c r="M101" s="51">
        <v>0</v>
      </c>
      <c r="N101" s="51">
        <v>0</v>
      </c>
      <c r="Q101" s="55" t="s">
        <v>160</v>
      </c>
      <c r="R101" s="112">
        <f t="shared" si="5"/>
        <v>0</v>
      </c>
      <c r="S101" s="112">
        <f t="shared" si="6"/>
        <v>0</v>
      </c>
      <c r="T101" s="112">
        <f t="shared" si="7"/>
        <v>0</v>
      </c>
    </row>
    <row r="102" spans="1:20">
      <c r="A102" s="57">
        <v>47603</v>
      </c>
      <c r="B102" s="51">
        <v>0</v>
      </c>
      <c r="C102" s="51">
        <v>0</v>
      </c>
      <c r="D102" s="51">
        <v>0</v>
      </c>
      <c r="F102" s="57">
        <v>47603</v>
      </c>
      <c r="G102" s="51">
        <v>0</v>
      </c>
      <c r="H102" s="51">
        <v>0</v>
      </c>
      <c r="I102" s="51">
        <v>0</v>
      </c>
      <c r="K102" s="57">
        <v>47603</v>
      </c>
      <c r="L102" s="51">
        <v>0</v>
      </c>
      <c r="M102" s="51">
        <v>0</v>
      </c>
      <c r="N102" s="51">
        <v>0</v>
      </c>
      <c r="Q102" s="55" t="s">
        <v>161</v>
      </c>
      <c r="R102" s="112">
        <f t="shared" si="5"/>
        <v>0</v>
      </c>
      <c r="S102" s="112">
        <f t="shared" si="6"/>
        <v>0</v>
      </c>
      <c r="T102" s="112">
        <f t="shared" si="7"/>
        <v>0</v>
      </c>
    </row>
    <row r="103" spans="1:20">
      <c r="A103" s="57">
        <v>47634</v>
      </c>
      <c r="B103" s="51">
        <v>0</v>
      </c>
      <c r="C103" s="51">
        <v>0</v>
      </c>
      <c r="D103" s="51">
        <v>0</v>
      </c>
      <c r="F103" s="57">
        <v>47634</v>
      </c>
      <c r="G103" s="51">
        <v>0</v>
      </c>
      <c r="H103" s="51">
        <v>0</v>
      </c>
      <c r="I103" s="51">
        <v>0</v>
      </c>
      <c r="K103" s="57">
        <v>47634</v>
      </c>
      <c r="L103" s="51">
        <v>0</v>
      </c>
      <c r="M103" s="51">
        <v>0</v>
      </c>
      <c r="N103" s="51">
        <v>0</v>
      </c>
      <c r="Q103" s="55" t="s">
        <v>162</v>
      </c>
      <c r="R103" s="112">
        <f t="shared" si="5"/>
        <v>0</v>
      </c>
      <c r="S103" s="112">
        <f t="shared" si="6"/>
        <v>0</v>
      </c>
      <c r="T103" s="112">
        <f t="shared" si="7"/>
        <v>0</v>
      </c>
    </row>
    <row r="104" spans="1:20">
      <c r="A104" s="57">
        <v>47664</v>
      </c>
      <c r="B104" s="51">
        <v>3000000</v>
      </c>
      <c r="C104" s="51">
        <v>2508854.2527679699</v>
      </c>
      <c r="D104" s="51">
        <v>5508854.2527679699</v>
      </c>
      <c r="F104" s="57">
        <v>47664</v>
      </c>
      <c r="G104" s="51">
        <v>1082369.49529936</v>
      </c>
      <c r="H104" s="51">
        <v>1024270.3016488401</v>
      </c>
      <c r="I104" s="51">
        <v>2106639.7969482001</v>
      </c>
      <c r="K104" s="57">
        <v>47664</v>
      </c>
      <c r="L104" s="51">
        <v>5619277.28125</v>
      </c>
      <c r="M104" s="51">
        <v>8301969.5922435001</v>
      </c>
      <c r="N104" s="51">
        <v>13921246.8734935</v>
      </c>
      <c r="Q104" s="55" t="s">
        <v>163</v>
      </c>
      <c r="R104" s="112">
        <f t="shared" si="5"/>
        <v>9701646.7765493598</v>
      </c>
      <c r="S104" s="112">
        <f t="shared" si="6"/>
        <v>11835094.146660309</v>
      </c>
      <c r="T104" s="112">
        <f t="shared" si="7"/>
        <v>21536740.923209671</v>
      </c>
    </row>
    <row r="105" spans="1:20">
      <c r="A105" s="57">
        <v>47695</v>
      </c>
      <c r="B105" s="51">
        <v>0</v>
      </c>
      <c r="C105" s="51">
        <v>0</v>
      </c>
      <c r="D105" s="51">
        <v>0</v>
      </c>
      <c r="F105" s="57">
        <v>47695</v>
      </c>
      <c r="G105" s="51">
        <v>0</v>
      </c>
      <c r="H105" s="51">
        <v>0</v>
      </c>
      <c r="I105" s="51">
        <v>0</v>
      </c>
      <c r="K105" s="57">
        <v>47695</v>
      </c>
      <c r="L105" s="51">
        <v>0</v>
      </c>
      <c r="M105" s="51">
        <v>0</v>
      </c>
      <c r="N105" s="51">
        <v>0</v>
      </c>
      <c r="Q105" s="55" t="s">
        <v>164</v>
      </c>
      <c r="R105" s="112">
        <f t="shared" si="5"/>
        <v>0</v>
      </c>
      <c r="S105" s="112">
        <f t="shared" si="6"/>
        <v>0</v>
      </c>
      <c r="T105" s="112">
        <f t="shared" si="7"/>
        <v>0</v>
      </c>
    </row>
    <row r="106" spans="1:20">
      <c r="A106" s="57">
        <v>47726</v>
      </c>
      <c r="B106" s="51">
        <v>0</v>
      </c>
      <c r="C106" s="51">
        <v>0</v>
      </c>
      <c r="D106" s="51">
        <v>0</v>
      </c>
      <c r="F106" s="57">
        <v>47726</v>
      </c>
      <c r="G106" s="51">
        <v>0</v>
      </c>
      <c r="H106" s="51">
        <v>0</v>
      </c>
      <c r="I106" s="51">
        <v>0</v>
      </c>
      <c r="K106" s="57">
        <v>47726</v>
      </c>
      <c r="L106" s="51">
        <v>0</v>
      </c>
      <c r="M106" s="51">
        <v>0</v>
      </c>
      <c r="N106" s="51">
        <v>0</v>
      </c>
      <c r="Q106" s="55" t="s">
        <v>165</v>
      </c>
      <c r="R106" s="112">
        <f t="shared" si="5"/>
        <v>0</v>
      </c>
      <c r="S106" s="112">
        <f t="shared" si="6"/>
        <v>0</v>
      </c>
      <c r="T106" s="112">
        <f t="shared" si="7"/>
        <v>0</v>
      </c>
    </row>
    <row r="107" spans="1:20">
      <c r="A107" s="57">
        <v>47756</v>
      </c>
      <c r="B107" s="51">
        <v>0</v>
      </c>
      <c r="C107" s="51">
        <v>0</v>
      </c>
      <c r="D107" s="51">
        <v>0</v>
      </c>
      <c r="F107" s="57">
        <v>47756</v>
      </c>
      <c r="G107" s="51">
        <v>0</v>
      </c>
      <c r="H107" s="51">
        <v>0</v>
      </c>
      <c r="I107" s="51">
        <v>0</v>
      </c>
      <c r="K107" s="57">
        <v>47756</v>
      </c>
      <c r="L107" s="51">
        <v>0</v>
      </c>
      <c r="M107" s="51">
        <v>0</v>
      </c>
      <c r="N107" s="51">
        <v>0</v>
      </c>
      <c r="Q107" s="55" t="s">
        <v>166</v>
      </c>
      <c r="R107" s="112">
        <f t="shared" si="5"/>
        <v>0</v>
      </c>
      <c r="S107" s="112">
        <f t="shared" si="6"/>
        <v>0</v>
      </c>
      <c r="T107" s="112">
        <f t="shared" si="7"/>
        <v>0</v>
      </c>
    </row>
    <row r="108" spans="1:20">
      <c r="A108" s="57">
        <v>47787</v>
      </c>
      <c r="B108" s="51">
        <v>0</v>
      </c>
      <c r="C108" s="51">
        <v>0</v>
      </c>
      <c r="D108" s="51">
        <v>0</v>
      </c>
      <c r="F108" s="57">
        <v>47787</v>
      </c>
      <c r="G108" s="51">
        <v>0</v>
      </c>
      <c r="H108" s="51">
        <v>0</v>
      </c>
      <c r="I108" s="51">
        <v>0</v>
      </c>
      <c r="K108" s="57">
        <v>47787</v>
      </c>
      <c r="L108" s="51">
        <v>0</v>
      </c>
      <c r="M108" s="51">
        <v>0</v>
      </c>
      <c r="N108" s="51">
        <v>0</v>
      </c>
      <c r="Q108" s="55" t="s">
        <v>167</v>
      </c>
      <c r="R108" s="112">
        <f t="shared" si="5"/>
        <v>0</v>
      </c>
      <c r="S108" s="112">
        <f t="shared" si="6"/>
        <v>0</v>
      </c>
      <c r="T108" s="112">
        <f t="shared" si="7"/>
        <v>0</v>
      </c>
    </row>
    <row r="109" spans="1:20">
      <c r="A109" s="57">
        <v>47817</v>
      </c>
      <c r="B109" s="51">
        <v>0</v>
      </c>
      <c r="C109" s="51">
        <v>0</v>
      </c>
      <c r="D109" s="51">
        <v>0</v>
      </c>
      <c r="F109" s="57">
        <v>47817</v>
      </c>
      <c r="G109" s="51">
        <v>0</v>
      </c>
      <c r="H109" s="51">
        <v>0</v>
      </c>
      <c r="I109" s="51">
        <v>0</v>
      </c>
      <c r="K109" s="57">
        <v>47817</v>
      </c>
      <c r="L109" s="51">
        <v>0</v>
      </c>
      <c r="M109" s="51">
        <v>0</v>
      </c>
      <c r="N109" s="51">
        <v>0</v>
      </c>
      <c r="Q109" s="55" t="s">
        <v>168</v>
      </c>
      <c r="R109" s="112">
        <f t="shared" si="5"/>
        <v>0</v>
      </c>
      <c r="S109" s="112">
        <f t="shared" si="6"/>
        <v>0</v>
      </c>
      <c r="T109" s="112">
        <f t="shared" si="7"/>
        <v>0</v>
      </c>
    </row>
    <row r="110" spans="1:20">
      <c r="A110" s="57">
        <v>47848</v>
      </c>
      <c r="B110" s="51">
        <v>3000000</v>
      </c>
      <c r="C110" s="51">
        <v>2450187.6153887901</v>
      </c>
      <c r="D110" s="51">
        <v>5450187.6153887901</v>
      </c>
      <c r="F110" s="57">
        <v>47848</v>
      </c>
      <c r="G110" s="51">
        <v>1082369.49529936</v>
      </c>
      <c r="H110" s="51">
        <v>1003462.6123567401</v>
      </c>
      <c r="I110" s="51">
        <v>2085832.1076561001</v>
      </c>
      <c r="K110" s="57">
        <v>47848</v>
      </c>
      <c r="L110" s="51">
        <v>5619277.28125</v>
      </c>
      <c r="M110" s="51">
        <v>8188288.4295518007</v>
      </c>
      <c r="N110" s="51">
        <v>13807565.710801801</v>
      </c>
      <c r="Q110" s="55" t="s">
        <v>169</v>
      </c>
      <c r="R110" s="112">
        <f t="shared" si="5"/>
        <v>9701646.7765493598</v>
      </c>
      <c r="S110" s="112">
        <f t="shared" si="6"/>
        <v>11641938.657297332</v>
      </c>
      <c r="T110" s="112">
        <f t="shared" si="7"/>
        <v>21343585.43384669</v>
      </c>
    </row>
    <row r="111" spans="1:20">
      <c r="A111" s="57">
        <v>47879</v>
      </c>
      <c r="B111" s="51">
        <v>0</v>
      </c>
      <c r="C111" s="51">
        <v>0</v>
      </c>
      <c r="D111" s="51">
        <v>0</v>
      </c>
      <c r="F111" s="57">
        <v>47879</v>
      </c>
      <c r="G111" s="51">
        <v>0</v>
      </c>
      <c r="H111" s="51">
        <v>0</v>
      </c>
      <c r="I111" s="51">
        <v>0</v>
      </c>
      <c r="K111" s="57">
        <v>47879</v>
      </c>
      <c r="L111" s="51">
        <v>0</v>
      </c>
      <c r="M111" s="51">
        <v>0</v>
      </c>
      <c r="N111" s="51">
        <v>0</v>
      </c>
      <c r="Q111" s="55" t="s">
        <v>170</v>
      </c>
      <c r="R111" s="112">
        <f t="shared" si="5"/>
        <v>0</v>
      </c>
      <c r="S111" s="112">
        <f t="shared" si="6"/>
        <v>0</v>
      </c>
      <c r="T111" s="112">
        <f t="shared" si="7"/>
        <v>0</v>
      </c>
    </row>
    <row r="112" spans="1:20">
      <c r="A112" s="57">
        <v>47907</v>
      </c>
      <c r="B112" s="51">
        <v>0</v>
      </c>
      <c r="C112" s="51">
        <v>0</v>
      </c>
      <c r="D112" s="51">
        <v>0</v>
      </c>
      <c r="F112" s="57">
        <v>47907</v>
      </c>
      <c r="G112" s="51">
        <v>0</v>
      </c>
      <c r="H112" s="51">
        <v>0</v>
      </c>
      <c r="I112" s="51">
        <v>0</v>
      </c>
      <c r="K112" s="57">
        <v>47907</v>
      </c>
      <c r="L112" s="51">
        <v>0</v>
      </c>
      <c r="M112" s="51">
        <v>0</v>
      </c>
      <c r="N112" s="51">
        <v>0</v>
      </c>
      <c r="Q112" s="55" t="s">
        <v>171</v>
      </c>
      <c r="R112" s="112">
        <f t="shared" si="5"/>
        <v>0</v>
      </c>
      <c r="S112" s="112">
        <f t="shared" si="6"/>
        <v>0</v>
      </c>
      <c r="T112" s="112">
        <f t="shared" si="7"/>
        <v>0</v>
      </c>
    </row>
    <row r="113" spans="1:20">
      <c r="A113" s="57">
        <v>47938</v>
      </c>
      <c r="B113" s="51">
        <v>0</v>
      </c>
      <c r="C113" s="51">
        <v>0</v>
      </c>
      <c r="D113" s="51">
        <v>0</v>
      </c>
      <c r="F113" s="57">
        <v>47938</v>
      </c>
      <c r="G113" s="51">
        <v>0</v>
      </c>
      <c r="H113" s="51">
        <v>0</v>
      </c>
      <c r="I113" s="51">
        <v>0</v>
      </c>
      <c r="K113" s="57">
        <v>47938</v>
      </c>
      <c r="L113" s="51">
        <v>0</v>
      </c>
      <c r="M113" s="51">
        <v>0</v>
      </c>
      <c r="N113" s="51">
        <v>0</v>
      </c>
      <c r="Q113" s="55" t="s">
        <v>172</v>
      </c>
      <c r="R113" s="112">
        <f t="shared" si="5"/>
        <v>0</v>
      </c>
      <c r="S113" s="112">
        <f t="shared" si="6"/>
        <v>0</v>
      </c>
      <c r="T113" s="112">
        <f t="shared" si="7"/>
        <v>0</v>
      </c>
    </row>
    <row r="114" spans="1:20">
      <c r="A114" s="57">
        <v>47968</v>
      </c>
      <c r="B114" s="51">
        <v>0</v>
      </c>
      <c r="C114" s="51">
        <v>0</v>
      </c>
      <c r="D114" s="51">
        <v>0</v>
      </c>
      <c r="F114" s="57">
        <v>47968</v>
      </c>
      <c r="G114" s="51">
        <v>0</v>
      </c>
      <c r="H114" s="51">
        <v>0</v>
      </c>
      <c r="I114" s="51">
        <v>0</v>
      </c>
      <c r="K114" s="57">
        <v>47968</v>
      </c>
      <c r="L114" s="51">
        <v>0</v>
      </c>
      <c r="M114" s="51">
        <v>0</v>
      </c>
      <c r="N114" s="51">
        <v>0</v>
      </c>
      <c r="Q114" s="55" t="s">
        <v>173</v>
      </c>
      <c r="R114" s="112">
        <f t="shared" si="5"/>
        <v>0</v>
      </c>
      <c r="S114" s="112">
        <f t="shared" si="6"/>
        <v>0</v>
      </c>
      <c r="T114" s="112">
        <f t="shared" si="7"/>
        <v>0</v>
      </c>
    </row>
    <row r="115" spans="1:20">
      <c r="A115" s="57">
        <v>47999</v>
      </c>
      <c r="B115" s="51">
        <v>0</v>
      </c>
      <c r="C115" s="51">
        <v>0</v>
      </c>
      <c r="D115" s="51">
        <v>0</v>
      </c>
      <c r="F115" s="57">
        <v>47999</v>
      </c>
      <c r="G115" s="51">
        <v>0</v>
      </c>
      <c r="H115" s="51">
        <v>0</v>
      </c>
      <c r="I115" s="51">
        <v>0</v>
      </c>
      <c r="K115" s="57">
        <v>47999</v>
      </c>
      <c r="L115" s="51">
        <v>0</v>
      </c>
      <c r="M115" s="51">
        <v>0</v>
      </c>
      <c r="N115" s="51">
        <v>0</v>
      </c>
      <c r="Q115" s="55" t="s">
        <v>174</v>
      </c>
      <c r="R115" s="112">
        <f t="shared" si="5"/>
        <v>0</v>
      </c>
      <c r="S115" s="112">
        <f t="shared" si="6"/>
        <v>0</v>
      </c>
      <c r="T115" s="112">
        <f t="shared" si="7"/>
        <v>0</v>
      </c>
    </row>
    <row r="116" spans="1:20">
      <c r="A116" s="57">
        <v>48029</v>
      </c>
      <c r="B116" s="51">
        <v>3000000</v>
      </c>
      <c r="C116" s="51">
        <v>2369358.9997826703</v>
      </c>
      <c r="D116" s="51">
        <v>5369358.9997826703</v>
      </c>
      <c r="F116" s="57">
        <v>48029</v>
      </c>
      <c r="G116" s="51">
        <v>1082369.49529936</v>
      </c>
      <c r="H116" s="51">
        <v>973568.50088785007</v>
      </c>
      <c r="I116" s="51">
        <v>2055937.9961872101</v>
      </c>
      <c r="K116" s="57">
        <v>48029</v>
      </c>
      <c r="L116" s="51">
        <v>5619277.28125</v>
      </c>
      <c r="M116" s="51">
        <v>7998451.3411912993</v>
      </c>
      <c r="N116" s="51">
        <v>13617728.622441299</v>
      </c>
      <c r="Q116" s="55" t="s">
        <v>175</v>
      </c>
      <c r="R116" s="112">
        <f t="shared" si="5"/>
        <v>9701646.7765493598</v>
      </c>
      <c r="S116" s="112">
        <f t="shared" si="6"/>
        <v>11341378.84186182</v>
      </c>
      <c r="T116" s="112">
        <f t="shared" si="7"/>
        <v>21043025.61841118</v>
      </c>
    </row>
    <row r="117" spans="1:20">
      <c r="A117" s="57">
        <v>48060</v>
      </c>
      <c r="B117" s="51">
        <v>0</v>
      </c>
      <c r="C117" s="51">
        <v>0</v>
      </c>
      <c r="D117" s="51">
        <v>0</v>
      </c>
      <c r="F117" s="57">
        <v>48060</v>
      </c>
      <c r="G117" s="51">
        <v>0</v>
      </c>
      <c r="H117" s="51">
        <v>0</v>
      </c>
      <c r="I117" s="51">
        <v>0</v>
      </c>
      <c r="K117" s="57">
        <v>48060</v>
      </c>
      <c r="L117" s="51">
        <v>0</v>
      </c>
      <c r="M117" s="51">
        <v>0</v>
      </c>
      <c r="N117" s="51">
        <v>0</v>
      </c>
      <c r="Q117" s="55" t="s">
        <v>176</v>
      </c>
      <c r="R117" s="112">
        <f t="shared" si="5"/>
        <v>0</v>
      </c>
      <c r="S117" s="112">
        <f t="shared" si="6"/>
        <v>0</v>
      </c>
      <c r="T117" s="112">
        <f t="shared" si="7"/>
        <v>0</v>
      </c>
    </row>
    <row r="118" spans="1:20">
      <c r="A118" s="57">
        <v>48091</v>
      </c>
      <c r="B118" s="51">
        <v>0</v>
      </c>
      <c r="C118" s="51">
        <v>0</v>
      </c>
      <c r="D118" s="51">
        <v>0</v>
      </c>
      <c r="F118" s="57">
        <v>48091</v>
      </c>
      <c r="G118" s="51">
        <v>0</v>
      </c>
      <c r="H118" s="51">
        <v>0</v>
      </c>
      <c r="I118" s="51">
        <v>0</v>
      </c>
      <c r="K118" s="57">
        <v>48091</v>
      </c>
      <c r="L118" s="51">
        <v>0</v>
      </c>
      <c r="M118" s="51">
        <v>0</v>
      </c>
      <c r="N118" s="51">
        <v>0</v>
      </c>
      <c r="Q118" s="55" t="s">
        <v>177</v>
      </c>
      <c r="R118" s="112">
        <f t="shared" si="5"/>
        <v>0</v>
      </c>
      <c r="S118" s="112">
        <f t="shared" si="6"/>
        <v>0</v>
      </c>
      <c r="T118" s="112">
        <f t="shared" si="7"/>
        <v>0</v>
      </c>
    </row>
    <row r="119" spans="1:20">
      <c r="A119" s="57">
        <v>48121</v>
      </c>
      <c r="B119" s="51">
        <v>0</v>
      </c>
      <c r="C119" s="51">
        <v>0</v>
      </c>
      <c r="D119" s="51">
        <v>0</v>
      </c>
      <c r="F119" s="57">
        <v>48121</v>
      </c>
      <c r="G119" s="51">
        <v>0</v>
      </c>
      <c r="H119" s="51">
        <v>0</v>
      </c>
      <c r="I119" s="51">
        <v>0</v>
      </c>
      <c r="K119" s="57">
        <v>48121</v>
      </c>
      <c r="L119" s="51">
        <v>0</v>
      </c>
      <c r="M119" s="51">
        <v>0</v>
      </c>
      <c r="N119" s="51">
        <v>0</v>
      </c>
      <c r="Q119" s="55" t="s">
        <v>178</v>
      </c>
      <c r="R119" s="112">
        <f t="shared" si="5"/>
        <v>0</v>
      </c>
      <c r="S119" s="112">
        <f t="shared" si="6"/>
        <v>0</v>
      </c>
      <c r="T119" s="112">
        <f t="shared" si="7"/>
        <v>0</v>
      </c>
    </row>
    <row r="120" spans="1:20">
      <c r="A120" s="57">
        <v>48152</v>
      </c>
      <c r="B120" s="51">
        <v>0</v>
      </c>
      <c r="C120" s="51">
        <v>0</v>
      </c>
      <c r="D120" s="51">
        <v>0</v>
      </c>
      <c r="F120" s="57">
        <v>48152</v>
      </c>
      <c r="G120" s="51">
        <v>0</v>
      </c>
      <c r="H120" s="51">
        <v>0</v>
      </c>
      <c r="I120" s="51">
        <v>0</v>
      </c>
      <c r="K120" s="57">
        <v>48152</v>
      </c>
      <c r="L120" s="51">
        <v>0</v>
      </c>
      <c r="M120" s="51">
        <v>0</v>
      </c>
      <c r="N120" s="51">
        <v>0</v>
      </c>
      <c r="Q120" s="55" t="s">
        <v>179</v>
      </c>
      <c r="R120" s="112">
        <f t="shared" si="5"/>
        <v>0</v>
      </c>
      <c r="S120" s="112">
        <f t="shared" si="6"/>
        <v>0</v>
      </c>
      <c r="T120" s="112">
        <f t="shared" si="7"/>
        <v>0</v>
      </c>
    </row>
    <row r="121" spans="1:20">
      <c r="A121" s="57">
        <v>48182</v>
      </c>
      <c r="B121" s="51">
        <v>0</v>
      </c>
      <c r="C121" s="51">
        <v>0</v>
      </c>
      <c r="D121" s="51">
        <v>0</v>
      </c>
      <c r="F121" s="57">
        <v>48182</v>
      </c>
      <c r="G121" s="51">
        <v>0</v>
      </c>
      <c r="H121" s="51">
        <v>0</v>
      </c>
      <c r="I121" s="51">
        <v>0</v>
      </c>
      <c r="K121" s="57">
        <v>48182</v>
      </c>
      <c r="L121" s="51">
        <v>0</v>
      </c>
      <c r="M121" s="51">
        <v>0</v>
      </c>
      <c r="N121" s="51">
        <v>0</v>
      </c>
      <c r="Q121" s="55" t="s">
        <v>180</v>
      </c>
      <c r="R121" s="112">
        <f t="shared" si="5"/>
        <v>0</v>
      </c>
      <c r="S121" s="112">
        <f t="shared" si="6"/>
        <v>0</v>
      </c>
      <c r="T121" s="112">
        <f t="shared" si="7"/>
        <v>0</v>
      </c>
    </row>
    <row r="122" spans="1:20">
      <c r="A122" s="57">
        <v>48213</v>
      </c>
      <c r="B122" s="51">
        <v>3000000</v>
      </c>
      <c r="C122" s="51">
        <v>2316787.80782995</v>
      </c>
      <c r="D122" s="51">
        <v>5316787.80782995</v>
      </c>
      <c r="F122" s="57">
        <v>48213</v>
      </c>
      <c r="G122" s="51">
        <v>1082369.49529936</v>
      </c>
      <c r="H122" s="51">
        <v>955283.98105775006</v>
      </c>
      <c r="I122" s="51">
        <v>2037653.4763571101</v>
      </c>
      <c r="K122" s="57">
        <v>48213</v>
      </c>
      <c r="L122" s="51">
        <v>5619277.28125</v>
      </c>
      <c r="M122" s="51">
        <v>7903064.8764459006</v>
      </c>
      <c r="N122" s="51">
        <v>13522342.157695901</v>
      </c>
      <c r="Q122" s="55" t="s">
        <v>181</v>
      </c>
      <c r="R122" s="112">
        <f t="shared" si="5"/>
        <v>9701646.7765493598</v>
      </c>
      <c r="S122" s="112">
        <f t="shared" si="6"/>
        <v>11175136.665333601</v>
      </c>
      <c r="T122" s="112">
        <f t="shared" si="7"/>
        <v>20876783.44188296</v>
      </c>
    </row>
    <row r="123" spans="1:20">
      <c r="A123" s="57">
        <v>48244</v>
      </c>
      <c r="B123" s="51">
        <v>0</v>
      </c>
      <c r="C123" s="51">
        <v>0</v>
      </c>
      <c r="D123" s="51">
        <v>0</v>
      </c>
      <c r="F123" s="57">
        <v>48244</v>
      </c>
      <c r="G123" s="51">
        <v>0</v>
      </c>
      <c r="H123" s="51">
        <v>0</v>
      </c>
      <c r="I123" s="51">
        <v>0</v>
      </c>
      <c r="K123" s="57">
        <v>48244</v>
      </c>
      <c r="L123" s="51">
        <v>0</v>
      </c>
      <c r="M123" s="51">
        <v>0</v>
      </c>
      <c r="N123" s="51">
        <v>0</v>
      </c>
      <c r="Q123" s="55" t="s">
        <v>182</v>
      </c>
      <c r="R123" s="112">
        <f t="shared" si="5"/>
        <v>0</v>
      </c>
      <c r="S123" s="112">
        <f t="shared" si="6"/>
        <v>0</v>
      </c>
      <c r="T123" s="112">
        <f t="shared" si="7"/>
        <v>0</v>
      </c>
    </row>
    <row r="124" spans="1:20">
      <c r="A124" s="57">
        <v>48273</v>
      </c>
      <c r="B124" s="51">
        <v>0</v>
      </c>
      <c r="C124" s="51">
        <v>0</v>
      </c>
      <c r="D124" s="51">
        <v>0</v>
      </c>
      <c r="F124" s="57">
        <v>48273</v>
      </c>
      <c r="G124" s="51">
        <v>0</v>
      </c>
      <c r="H124" s="51">
        <v>0</v>
      </c>
      <c r="I124" s="51">
        <v>0</v>
      </c>
      <c r="K124" s="57">
        <v>48273</v>
      </c>
      <c r="L124" s="51">
        <v>0</v>
      </c>
      <c r="M124" s="51">
        <v>0</v>
      </c>
      <c r="N124" s="51">
        <v>0</v>
      </c>
      <c r="Q124" s="55" t="s">
        <v>183</v>
      </c>
      <c r="R124" s="112">
        <f t="shared" si="5"/>
        <v>0</v>
      </c>
      <c r="S124" s="112">
        <f t="shared" si="6"/>
        <v>0</v>
      </c>
      <c r="T124" s="112">
        <f t="shared" si="7"/>
        <v>0</v>
      </c>
    </row>
    <row r="125" spans="1:20">
      <c r="A125" s="57">
        <v>48304</v>
      </c>
      <c r="B125" s="51">
        <v>0</v>
      </c>
      <c r="C125" s="51">
        <v>0</v>
      </c>
      <c r="D125" s="51">
        <v>0</v>
      </c>
      <c r="F125" s="57">
        <v>48304</v>
      </c>
      <c r="G125" s="51">
        <v>0</v>
      </c>
      <c r="H125" s="51">
        <v>0</v>
      </c>
      <c r="I125" s="51">
        <v>0</v>
      </c>
      <c r="K125" s="57">
        <v>48304</v>
      </c>
      <c r="L125" s="51">
        <v>0</v>
      </c>
      <c r="M125" s="51">
        <v>0</v>
      </c>
      <c r="N125" s="51">
        <v>0</v>
      </c>
      <c r="Q125" s="55" t="s">
        <v>184</v>
      </c>
      <c r="R125" s="112">
        <f t="shared" si="5"/>
        <v>0</v>
      </c>
      <c r="S125" s="112">
        <f t="shared" si="6"/>
        <v>0</v>
      </c>
      <c r="T125" s="112">
        <f t="shared" si="7"/>
        <v>0</v>
      </c>
    </row>
    <row r="126" spans="1:20">
      <c r="A126" s="57">
        <v>48334</v>
      </c>
      <c r="B126" s="51">
        <v>0</v>
      </c>
      <c r="C126" s="51">
        <v>0</v>
      </c>
      <c r="D126" s="51">
        <v>0</v>
      </c>
      <c r="F126" s="57">
        <v>48334</v>
      </c>
      <c r="G126" s="51">
        <v>0</v>
      </c>
      <c r="H126" s="51">
        <v>0</v>
      </c>
      <c r="I126" s="51">
        <v>0</v>
      </c>
      <c r="K126" s="57">
        <v>48334</v>
      </c>
      <c r="L126" s="51">
        <v>0</v>
      </c>
      <c r="M126" s="51">
        <v>0</v>
      </c>
      <c r="N126" s="51">
        <v>0</v>
      </c>
      <c r="Q126" s="55" t="s">
        <v>185</v>
      </c>
      <c r="R126" s="112">
        <f t="shared" si="5"/>
        <v>0</v>
      </c>
      <c r="S126" s="112">
        <f t="shared" si="6"/>
        <v>0</v>
      </c>
      <c r="T126" s="112">
        <f t="shared" si="7"/>
        <v>0</v>
      </c>
    </row>
    <row r="127" spans="1:20">
      <c r="A127" s="57">
        <v>48365</v>
      </c>
      <c r="B127" s="51">
        <v>0</v>
      </c>
      <c r="C127" s="51">
        <v>0</v>
      </c>
      <c r="D127" s="51">
        <v>0</v>
      </c>
      <c r="F127" s="57">
        <v>48365</v>
      </c>
      <c r="G127" s="51">
        <v>0</v>
      </c>
      <c r="H127" s="51">
        <v>0</v>
      </c>
      <c r="I127" s="51">
        <v>0</v>
      </c>
      <c r="K127" s="57">
        <v>48365</v>
      </c>
      <c r="L127" s="51">
        <v>0</v>
      </c>
      <c r="M127" s="51">
        <v>0</v>
      </c>
      <c r="N127" s="51">
        <v>0</v>
      </c>
      <c r="Q127" s="55" t="s">
        <v>186</v>
      </c>
      <c r="R127" s="112">
        <f t="shared" si="5"/>
        <v>0</v>
      </c>
      <c r="S127" s="112">
        <f t="shared" si="6"/>
        <v>0</v>
      </c>
      <c r="T127" s="112">
        <f t="shared" si="7"/>
        <v>0</v>
      </c>
    </row>
    <row r="128" spans="1:20">
      <c r="A128" s="57">
        <v>48395</v>
      </c>
      <c r="B128" s="51">
        <v>3000000</v>
      </c>
      <c r="C128" s="51">
        <v>2252079.8453405397</v>
      </c>
      <c r="D128" s="51">
        <v>5252079.8453405397</v>
      </c>
      <c r="F128" s="57">
        <v>48395</v>
      </c>
      <c r="G128" s="51">
        <v>1082369.49529936</v>
      </c>
      <c r="H128" s="51">
        <v>932016.84801399987</v>
      </c>
      <c r="I128" s="51">
        <v>2014386.3433133599</v>
      </c>
      <c r="K128" s="57">
        <v>48395</v>
      </c>
      <c r="L128" s="51">
        <v>5619277.28125</v>
      </c>
      <c r="M128" s="51">
        <v>7766441.2254646998</v>
      </c>
      <c r="N128" s="51">
        <v>13385718.5067147</v>
      </c>
      <c r="Q128" s="55" t="s">
        <v>187</v>
      </c>
      <c r="R128" s="112">
        <f t="shared" si="5"/>
        <v>9701646.7765493598</v>
      </c>
      <c r="S128" s="112">
        <f t="shared" si="6"/>
        <v>10950537.918819239</v>
      </c>
      <c r="T128" s="112">
        <f t="shared" si="7"/>
        <v>20652184.695368599</v>
      </c>
    </row>
    <row r="129" spans="1:20">
      <c r="A129" s="57">
        <v>48426</v>
      </c>
      <c r="B129" s="51">
        <v>0</v>
      </c>
      <c r="C129" s="51">
        <v>0</v>
      </c>
      <c r="D129" s="51">
        <v>0</v>
      </c>
      <c r="F129" s="57">
        <v>48426</v>
      </c>
      <c r="G129" s="51">
        <v>0</v>
      </c>
      <c r="H129" s="51">
        <v>0</v>
      </c>
      <c r="I129" s="51">
        <v>0</v>
      </c>
      <c r="K129" s="57">
        <v>48426</v>
      </c>
      <c r="L129" s="51">
        <v>0</v>
      </c>
      <c r="M129" s="51">
        <v>0</v>
      </c>
      <c r="N129" s="51">
        <v>0</v>
      </c>
      <c r="Q129" s="55" t="s">
        <v>188</v>
      </c>
      <c r="R129" s="112">
        <f t="shared" si="5"/>
        <v>0</v>
      </c>
      <c r="S129" s="112">
        <f t="shared" si="6"/>
        <v>0</v>
      </c>
      <c r="T129" s="112">
        <f t="shared" si="7"/>
        <v>0</v>
      </c>
    </row>
    <row r="130" spans="1:20">
      <c r="A130" s="57">
        <v>48457</v>
      </c>
      <c r="B130" s="51">
        <v>0</v>
      </c>
      <c r="C130" s="51">
        <v>0</v>
      </c>
      <c r="D130" s="51">
        <v>0</v>
      </c>
      <c r="F130" s="57">
        <v>48457</v>
      </c>
      <c r="G130" s="51">
        <v>0</v>
      </c>
      <c r="H130" s="51">
        <v>0</v>
      </c>
      <c r="I130" s="51">
        <v>0</v>
      </c>
      <c r="K130" s="57">
        <v>48457</v>
      </c>
      <c r="L130" s="51">
        <v>0</v>
      </c>
      <c r="M130" s="51">
        <v>0</v>
      </c>
      <c r="N130" s="51">
        <v>0</v>
      </c>
      <c r="Q130" s="55" t="s">
        <v>189</v>
      </c>
      <c r="R130" s="112">
        <f t="shared" si="5"/>
        <v>0</v>
      </c>
      <c r="S130" s="112">
        <f t="shared" si="6"/>
        <v>0</v>
      </c>
      <c r="T130" s="112">
        <f t="shared" si="7"/>
        <v>0</v>
      </c>
    </row>
    <row r="131" spans="1:20">
      <c r="A131" s="57">
        <v>48487</v>
      </c>
      <c r="B131" s="51">
        <v>0</v>
      </c>
      <c r="C131" s="51">
        <v>0</v>
      </c>
      <c r="D131" s="51">
        <v>0</v>
      </c>
      <c r="F131" s="57">
        <v>48487</v>
      </c>
      <c r="G131" s="51">
        <v>0</v>
      </c>
      <c r="H131" s="51">
        <v>0</v>
      </c>
      <c r="I131" s="51">
        <v>0</v>
      </c>
      <c r="K131" s="57">
        <v>48487</v>
      </c>
      <c r="L131" s="51">
        <v>0</v>
      </c>
      <c r="M131" s="51">
        <v>0</v>
      </c>
      <c r="N131" s="51">
        <v>0</v>
      </c>
      <c r="Q131" s="55" t="s">
        <v>190</v>
      </c>
      <c r="R131" s="112">
        <f t="shared" si="5"/>
        <v>0</v>
      </c>
      <c r="S131" s="112">
        <f t="shared" si="6"/>
        <v>0</v>
      </c>
      <c r="T131" s="112">
        <f t="shared" si="7"/>
        <v>0</v>
      </c>
    </row>
    <row r="132" spans="1:20">
      <c r="A132" s="57">
        <v>48518</v>
      </c>
      <c r="B132" s="51">
        <v>0</v>
      </c>
      <c r="C132" s="51">
        <v>0</v>
      </c>
      <c r="D132" s="51">
        <v>0</v>
      </c>
      <c r="F132" s="57">
        <v>48518</v>
      </c>
      <c r="G132" s="51">
        <v>0</v>
      </c>
      <c r="H132" s="51">
        <v>0</v>
      </c>
      <c r="I132" s="51">
        <v>0</v>
      </c>
      <c r="K132" s="57">
        <v>48518</v>
      </c>
      <c r="L132" s="51">
        <v>0</v>
      </c>
      <c r="M132" s="51">
        <v>0</v>
      </c>
      <c r="N132" s="51">
        <v>0</v>
      </c>
      <c r="Q132" s="55" t="s">
        <v>191</v>
      </c>
      <c r="R132" s="112">
        <f t="shared" ref="R132:R195" si="8">B132+G132+L132</f>
        <v>0</v>
      </c>
      <c r="S132" s="112">
        <f t="shared" ref="S132:S195" si="9">C132+H132+M132</f>
        <v>0</v>
      </c>
      <c r="T132" s="112">
        <f t="shared" ref="T132:T195" si="10">D132+I132+N132</f>
        <v>0</v>
      </c>
    </row>
    <row r="133" spans="1:20">
      <c r="A133" s="57">
        <v>48548</v>
      </c>
      <c r="B133" s="51">
        <v>0</v>
      </c>
      <c r="C133" s="51">
        <v>0</v>
      </c>
      <c r="D133" s="51">
        <v>0</v>
      </c>
      <c r="F133" s="57">
        <v>48548</v>
      </c>
      <c r="G133" s="51">
        <v>0</v>
      </c>
      <c r="H133" s="51">
        <v>0</v>
      </c>
      <c r="I133" s="51">
        <v>0</v>
      </c>
      <c r="K133" s="57">
        <v>48548</v>
      </c>
      <c r="L133" s="51">
        <v>0</v>
      </c>
      <c r="M133" s="51">
        <v>0</v>
      </c>
      <c r="N133" s="51">
        <v>0</v>
      </c>
      <c r="Q133" s="55" t="s">
        <v>192</v>
      </c>
      <c r="R133" s="112">
        <f t="shared" si="8"/>
        <v>0</v>
      </c>
      <c r="S133" s="112">
        <f t="shared" si="9"/>
        <v>0</v>
      </c>
      <c r="T133" s="112">
        <f t="shared" si="10"/>
        <v>0</v>
      </c>
    </row>
    <row r="134" spans="1:20">
      <c r="A134" s="57">
        <v>48579</v>
      </c>
      <c r="B134" s="51">
        <v>3000000</v>
      </c>
      <c r="C134" s="51">
        <v>2187582.2995594898</v>
      </c>
      <c r="D134" s="51">
        <v>5187582.2995594898</v>
      </c>
      <c r="F134" s="57">
        <v>48579</v>
      </c>
      <c r="G134" s="51">
        <v>1082369.49529936</v>
      </c>
      <c r="H134" s="51">
        <v>908841.91192929004</v>
      </c>
      <c r="I134" s="51">
        <v>1991211.4072286501</v>
      </c>
      <c r="K134" s="57">
        <v>48579</v>
      </c>
      <c r="L134" s="51">
        <v>5619277.28125</v>
      </c>
      <c r="M134" s="51">
        <v>7630566.7046469003</v>
      </c>
      <c r="N134" s="51">
        <v>13249843.9858969</v>
      </c>
      <c r="Q134" s="55" t="s">
        <v>193</v>
      </c>
      <c r="R134" s="112">
        <f t="shared" si="8"/>
        <v>9701646.7765493598</v>
      </c>
      <c r="S134" s="112">
        <f t="shared" si="9"/>
        <v>10726990.91613568</v>
      </c>
      <c r="T134" s="112">
        <f t="shared" si="10"/>
        <v>20428637.692685038</v>
      </c>
    </row>
    <row r="135" spans="1:20">
      <c r="A135" s="57">
        <v>48610</v>
      </c>
      <c r="B135" s="51">
        <v>0</v>
      </c>
      <c r="C135" s="51">
        <v>0</v>
      </c>
      <c r="D135" s="51">
        <v>0</v>
      </c>
      <c r="F135" s="57">
        <v>48610</v>
      </c>
      <c r="G135" s="51">
        <v>0</v>
      </c>
      <c r="H135" s="51">
        <v>0</v>
      </c>
      <c r="I135" s="51">
        <v>0</v>
      </c>
      <c r="K135" s="57">
        <v>48610</v>
      </c>
      <c r="L135" s="51">
        <v>0</v>
      </c>
      <c r="M135" s="51">
        <v>0</v>
      </c>
      <c r="N135" s="51">
        <v>0</v>
      </c>
      <c r="Q135" s="55" t="s">
        <v>194</v>
      </c>
      <c r="R135" s="112">
        <f t="shared" si="8"/>
        <v>0</v>
      </c>
      <c r="S135" s="112">
        <f t="shared" si="9"/>
        <v>0</v>
      </c>
      <c r="T135" s="112">
        <f t="shared" si="10"/>
        <v>0</v>
      </c>
    </row>
    <row r="136" spans="1:20">
      <c r="A136" s="57">
        <v>48638</v>
      </c>
      <c r="B136" s="51">
        <v>0</v>
      </c>
      <c r="C136" s="51">
        <v>0</v>
      </c>
      <c r="D136" s="51">
        <v>0</v>
      </c>
      <c r="F136" s="57">
        <v>48638</v>
      </c>
      <c r="G136" s="51">
        <v>0</v>
      </c>
      <c r="H136" s="51">
        <v>0</v>
      </c>
      <c r="I136" s="51">
        <v>0</v>
      </c>
      <c r="K136" s="57">
        <v>48638</v>
      </c>
      <c r="L136" s="51">
        <v>0</v>
      </c>
      <c r="M136" s="51">
        <v>0</v>
      </c>
      <c r="N136" s="51">
        <v>0</v>
      </c>
      <c r="Q136" s="55" t="s">
        <v>195</v>
      </c>
      <c r="R136" s="112">
        <f t="shared" si="8"/>
        <v>0</v>
      </c>
      <c r="S136" s="112">
        <f t="shared" si="9"/>
        <v>0</v>
      </c>
      <c r="T136" s="112">
        <f t="shared" si="10"/>
        <v>0</v>
      </c>
    </row>
    <row r="137" spans="1:20">
      <c r="A137" s="57">
        <v>48669</v>
      </c>
      <c r="B137" s="51">
        <v>0</v>
      </c>
      <c r="C137" s="51">
        <v>0</v>
      </c>
      <c r="D137" s="51">
        <v>0</v>
      </c>
      <c r="F137" s="57">
        <v>48669</v>
      </c>
      <c r="G137" s="51">
        <v>0</v>
      </c>
      <c r="H137" s="51">
        <v>0</v>
      </c>
      <c r="I137" s="51">
        <v>0</v>
      </c>
      <c r="K137" s="57">
        <v>48669</v>
      </c>
      <c r="L137" s="51">
        <v>0</v>
      </c>
      <c r="M137" s="51">
        <v>0</v>
      </c>
      <c r="N137" s="51">
        <v>0</v>
      </c>
      <c r="Q137" s="55" t="s">
        <v>196</v>
      </c>
      <c r="R137" s="112">
        <f t="shared" si="8"/>
        <v>0</v>
      </c>
      <c r="S137" s="112">
        <f t="shared" si="9"/>
        <v>0</v>
      </c>
      <c r="T137" s="112">
        <f t="shared" si="10"/>
        <v>0</v>
      </c>
    </row>
    <row r="138" spans="1:20">
      <c r="A138" s="57">
        <v>48699</v>
      </c>
      <c r="B138" s="51">
        <v>0</v>
      </c>
      <c r="C138" s="51">
        <v>0</v>
      </c>
      <c r="D138" s="51">
        <v>0</v>
      </c>
      <c r="F138" s="57">
        <v>48699</v>
      </c>
      <c r="G138" s="51">
        <v>0</v>
      </c>
      <c r="H138" s="51">
        <v>0</v>
      </c>
      <c r="I138" s="51">
        <v>0</v>
      </c>
      <c r="K138" s="57">
        <v>48699</v>
      </c>
      <c r="L138" s="51">
        <v>0</v>
      </c>
      <c r="M138" s="51">
        <v>0</v>
      </c>
      <c r="N138" s="51">
        <v>0</v>
      </c>
      <c r="Q138" s="55" t="s">
        <v>197</v>
      </c>
      <c r="R138" s="112">
        <f t="shared" si="8"/>
        <v>0</v>
      </c>
      <c r="S138" s="112">
        <f t="shared" si="9"/>
        <v>0</v>
      </c>
      <c r="T138" s="112">
        <f t="shared" si="10"/>
        <v>0</v>
      </c>
    </row>
    <row r="139" spans="1:20">
      <c r="A139" s="57">
        <v>48730</v>
      </c>
      <c r="B139" s="51">
        <v>0</v>
      </c>
      <c r="C139" s="51">
        <v>0</v>
      </c>
      <c r="D139" s="51">
        <v>0</v>
      </c>
      <c r="F139" s="57">
        <v>48730</v>
      </c>
      <c r="G139" s="51">
        <v>0</v>
      </c>
      <c r="H139" s="51">
        <v>0</v>
      </c>
      <c r="I139" s="51">
        <v>0</v>
      </c>
      <c r="K139" s="57">
        <v>48730</v>
      </c>
      <c r="L139" s="51">
        <v>0</v>
      </c>
      <c r="M139" s="51">
        <v>0</v>
      </c>
      <c r="N139" s="51">
        <v>0</v>
      </c>
      <c r="Q139" s="55" t="s">
        <v>198</v>
      </c>
      <c r="R139" s="112">
        <f t="shared" si="8"/>
        <v>0</v>
      </c>
      <c r="S139" s="112">
        <f t="shared" si="9"/>
        <v>0</v>
      </c>
      <c r="T139" s="112">
        <f t="shared" si="10"/>
        <v>0</v>
      </c>
    </row>
    <row r="140" spans="1:20">
      <c r="A140" s="57">
        <v>48760</v>
      </c>
      <c r="B140" s="51">
        <v>3000000</v>
      </c>
      <c r="C140" s="51">
        <v>2115716.0650797598</v>
      </c>
      <c r="D140" s="51">
        <v>5115716.0650797598</v>
      </c>
      <c r="F140" s="57">
        <v>48760</v>
      </c>
      <c r="G140" s="51">
        <v>1082369.49529936</v>
      </c>
      <c r="H140" s="51">
        <v>882598.9749334699</v>
      </c>
      <c r="I140" s="51">
        <v>1964968.4702328299</v>
      </c>
      <c r="K140" s="57">
        <v>48760</v>
      </c>
      <c r="L140" s="51">
        <v>5619277.28125</v>
      </c>
      <c r="M140" s="51">
        <v>7466998.1708963998</v>
      </c>
      <c r="N140" s="51">
        <v>13086275.4521464</v>
      </c>
      <c r="Q140" s="55" t="s">
        <v>199</v>
      </c>
      <c r="R140" s="112">
        <f t="shared" si="8"/>
        <v>9701646.7765493598</v>
      </c>
      <c r="S140" s="112">
        <f t="shared" si="9"/>
        <v>10465313.210909629</v>
      </c>
      <c r="T140" s="112">
        <f t="shared" si="10"/>
        <v>20166959.987458989</v>
      </c>
    </row>
    <row r="141" spans="1:20">
      <c r="A141" s="57">
        <v>48791</v>
      </c>
      <c r="B141" s="51">
        <v>0</v>
      </c>
      <c r="C141" s="51">
        <v>0</v>
      </c>
      <c r="D141" s="51">
        <v>0</v>
      </c>
      <c r="F141" s="57">
        <v>48791</v>
      </c>
      <c r="G141" s="51">
        <v>0</v>
      </c>
      <c r="H141" s="51">
        <v>0</v>
      </c>
      <c r="I141" s="51">
        <v>0</v>
      </c>
      <c r="K141" s="57">
        <v>48791</v>
      </c>
      <c r="L141" s="51">
        <v>0</v>
      </c>
      <c r="M141" s="51">
        <v>0</v>
      </c>
      <c r="N141" s="51">
        <v>0</v>
      </c>
      <c r="Q141" s="55" t="s">
        <v>200</v>
      </c>
      <c r="R141" s="112">
        <f t="shared" si="8"/>
        <v>0</v>
      </c>
      <c r="S141" s="112">
        <f t="shared" si="9"/>
        <v>0</v>
      </c>
      <c r="T141" s="112">
        <f t="shared" si="10"/>
        <v>0</v>
      </c>
    </row>
    <row r="142" spans="1:20">
      <c r="A142" s="57">
        <v>48822</v>
      </c>
      <c r="B142" s="51">
        <v>0</v>
      </c>
      <c r="C142" s="51">
        <v>0</v>
      </c>
      <c r="D142" s="51">
        <v>0</v>
      </c>
      <c r="F142" s="57">
        <v>48822</v>
      </c>
      <c r="G142" s="51">
        <v>0</v>
      </c>
      <c r="H142" s="51">
        <v>0</v>
      </c>
      <c r="I142" s="51">
        <v>0</v>
      </c>
      <c r="K142" s="57">
        <v>48822</v>
      </c>
      <c r="L142" s="51">
        <v>0</v>
      </c>
      <c r="M142" s="51">
        <v>0</v>
      </c>
      <c r="N142" s="51">
        <v>0</v>
      </c>
      <c r="Q142" s="55" t="s">
        <v>201</v>
      </c>
      <c r="R142" s="112">
        <f t="shared" si="8"/>
        <v>0</v>
      </c>
      <c r="S142" s="112">
        <f t="shared" si="9"/>
        <v>0</v>
      </c>
      <c r="T142" s="112">
        <f t="shared" si="10"/>
        <v>0</v>
      </c>
    </row>
    <row r="143" spans="1:20">
      <c r="A143" s="57">
        <v>48852</v>
      </c>
      <c r="B143" s="51">
        <v>0</v>
      </c>
      <c r="C143" s="51">
        <v>0</v>
      </c>
      <c r="D143" s="51">
        <v>0</v>
      </c>
      <c r="F143" s="57">
        <v>48852</v>
      </c>
      <c r="G143" s="51">
        <v>0</v>
      </c>
      <c r="H143" s="51">
        <v>0</v>
      </c>
      <c r="I143" s="51">
        <v>0</v>
      </c>
      <c r="K143" s="57">
        <v>48852</v>
      </c>
      <c r="L143" s="51">
        <v>0</v>
      </c>
      <c r="M143" s="51">
        <v>0</v>
      </c>
      <c r="N143" s="51">
        <v>0</v>
      </c>
      <c r="Q143" s="55" t="s">
        <v>202</v>
      </c>
      <c r="R143" s="112">
        <f t="shared" si="8"/>
        <v>0</v>
      </c>
      <c r="S143" s="112">
        <f t="shared" si="9"/>
        <v>0</v>
      </c>
      <c r="T143" s="112">
        <f t="shared" si="10"/>
        <v>0</v>
      </c>
    </row>
    <row r="144" spans="1:20">
      <c r="A144" s="57">
        <v>48883</v>
      </c>
      <c r="B144" s="51">
        <v>0</v>
      </c>
      <c r="C144" s="51">
        <v>0</v>
      </c>
      <c r="D144" s="51">
        <v>0</v>
      </c>
      <c r="F144" s="57">
        <v>48883</v>
      </c>
      <c r="G144" s="51">
        <v>0</v>
      </c>
      <c r="H144" s="51">
        <v>0</v>
      </c>
      <c r="I144" s="51">
        <v>0</v>
      </c>
      <c r="K144" s="57">
        <v>48883</v>
      </c>
      <c r="L144" s="51">
        <v>0</v>
      </c>
      <c r="M144" s="51">
        <v>0</v>
      </c>
      <c r="N144" s="51">
        <v>0</v>
      </c>
      <c r="Q144" s="55" t="s">
        <v>203</v>
      </c>
      <c r="R144" s="112">
        <f t="shared" si="8"/>
        <v>0</v>
      </c>
      <c r="S144" s="112">
        <f t="shared" si="9"/>
        <v>0</v>
      </c>
      <c r="T144" s="112">
        <f t="shared" si="10"/>
        <v>0</v>
      </c>
    </row>
    <row r="145" spans="1:20">
      <c r="A145" s="57">
        <v>48913</v>
      </c>
      <c r="B145" s="51">
        <v>0</v>
      </c>
      <c r="C145" s="51">
        <v>0</v>
      </c>
      <c r="D145" s="51">
        <v>0</v>
      </c>
      <c r="F145" s="57">
        <v>48913</v>
      </c>
      <c r="G145" s="51">
        <v>0</v>
      </c>
      <c r="H145" s="51">
        <v>0</v>
      </c>
      <c r="I145" s="51">
        <v>0</v>
      </c>
      <c r="K145" s="57">
        <v>48913</v>
      </c>
      <c r="L145" s="51">
        <v>0</v>
      </c>
      <c r="M145" s="51">
        <v>0</v>
      </c>
      <c r="N145" s="51">
        <v>0</v>
      </c>
      <c r="Q145" s="55" t="s">
        <v>204</v>
      </c>
      <c r="R145" s="112">
        <f t="shared" si="8"/>
        <v>0</v>
      </c>
      <c r="S145" s="112">
        <f t="shared" si="9"/>
        <v>0</v>
      </c>
      <c r="T145" s="112">
        <f t="shared" si="10"/>
        <v>0</v>
      </c>
    </row>
    <row r="146" spans="1:20">
      <c r="A146" s="57">
        <v>48944</v>
      </c>
      <c r="B146" s="51">
        <v>3000000</v>
      </c>
      <c r="C146" s="51">
        <v>2067933.4179722304</v>
      </c>
      <c r="D146" s="51">
        <v>5067933.4179722304</v>
      </c>
      <c r="F146" s="57">
        <v>48944</v>
      </c>
      <c r="G146" s="51">
        <v>1082369.49529936</v>
      </c>
      <c r="H146" s="51">
        <v>866426.3419057799</v>
      </c>
      <c r="I146" s="51">
        <v>1948795.8372051399</v>
      </c>
      <c r="K146" s="57">
        <v>48944</v>
      </c>
      <c r="L146" s="51">
        <v>5619277.28125</v>
      </c>
      <c r="M146" s="51">
        <v>7388584.5411820002</v>
      </c>
      <c r="N146" s="51">
        <v>13007861.822432</v>
      </c>
      <c r="Q146" s="55" t="s">
        <v>205</v>
      </c>
      <c r="R146" s="112">
        <f t="shared" si="8"/>
        <v>9701646.7765493598</v>
      </c>
      <c r="S146" s="112">
        <f t="shared" si="9"/>
        <v>10322944.30106001</v>
      </c>
      <c r="T146" s="112">
        <f t="shared" si="10"/>
        <v>20024591.077609371</v>
      </c>
    </row>
    <row r="147" spans="1:20">
      <c r="A147" s="57">
        <v>48975</v>
      </c>
      <c r="B147" s="51">
        <v>0</v>
      </c>
      <c r="C147" s="51">
        <v>0</v>
      </c>
      <c r="D147" s="51">
        <v>0</v>
      </c>
      <c r="F147" s="57">
        <v>48975</v>
      </c>
      <c r="G147" s="51">
        <v>0</v>
      </c>
      <c r="H147" s="51">
        <v>0</v>
      </c>
      <c r="I147" s="51">
        <v>0</v>
      </c>
      <c r="K147" s="57">
        <v>48975</v>
      </c>
      <c r="L147" s="51">
        <v>0</v>
      </c>
      <c r="M147" s="51">
        <v>0</v>
      </c>
      <c r="N147" s="51">
        <v>0</v>
      </c>
      <c r="Q147" s="55" t="s">
        <v>206</v>
      </c>
      <c r="R147" s="112">
        <f t="shared" si="8"/>
        <v>0</v>
      </c>
      <c r="S147" s="112">
        <f t="shared" si="9"/>
        <v>0</v>
      </c>
      <c r="T147" s="112">
        <f t="shared" si="10"/>
        <v>0</v>
      </c>
    </row>
    <row r="148" spans="1:20">
      <c r="A148" s="57">
        <v>49003</v>
      </c>
      <c r="B148" s="51">
        <v>0</v>
      </c>
      <c r="C148" s="51">
        <v>0</v>
      </c>
      <c r="D148" s="51">
        <v>0</v>
      </c>
      <c r="F148" s="57">
        <v>49003</v>
      </c>
      <c r="G148" s="51">
        <v>0</v>
      </c>
      <c r="H148" s="51">
        <v>0</v>
      </c>
      <c r="I148" s="51">
        <v>0</v>
      </c>
      <c r="K148" s="57">
        <v>49003</v>
      </c>
      <c r="L148" s="51">
        <v>0</v>
      </c>
      <c r="M148" s="51">
        <v>0</v>
      </c>
      <c r="N148" s="51">
        <v>0</v>
      </c>
      <c r="Q148" s="55" t="s">
        <v>207</v>
      </c>
      <c r="R148" s="112">
        <f t="shared" si="8"/>
        <v>0</v>
      </c>
      <c r="S148" s="112">
        <f t="shared" si="9"/>
        <v>0</v>
      </c>
      <c r="T148" s="112">
        <f t="shared" si="10"/>
        <v>0</v>
      </c>
    </row>
    <row r="149" spans="1:20">
      <c r="A149" s="57">
        <v>49034</v>
      </c>
      <c r="B149" s="51">
        <v>0</v>
      </c>
      <c r="C149" s="51">
        <v>0</v>
      </c>
      <c r="D149" s="51">
        <v>0</v>
      </c>
      <c r="F149" s="57">
        <v>49034</v>
      </c>
      <c r="G149" s="51">
        <v>0</v>
      </c>
      <c r="H149" s="51">
        <v>0</v>
      </c>
      <c r="I149" s="51">
        <v>0</v>
      </c>
      <c r="K149" s="57">
        <v>49034</v>
      </c>
      <c r="L149" s="51">
        <v>0</v>
      </c>
      <c r="M149" s="51">
        <v>0</v>
      </c>
      <c r="N149" s="51">
        <v>0</v>
      </c>
      <c r="Q149" s="55" t="s">
        <v>208</v>
      </c>
      <c r="R149" s="112">
        <f t="shared" si="8"/>
        <v>0</v>
      </c>
      <c r="S149" s="112">
        <f t="shared" si="9"/>
        <v>0</v>
      </c>
      <c r="T149" s="112">
        <f t="shared" si="10"/>
        <v>0</v>
      </c>
    </row>
    <row r="150" spans="1:20">
      <c r="A150" s="57">
        <v>49064</v>
      </c>
      <c r="B150" s="51">
        <v>0</v>
      </c>
      <c r="C150" s="51">
        <v>0</v>
      </c>
      <c r="D150" s="51">
        <v>0</v>
      </c>
      <c r="F150" s="57">
        <v>49064</v>
      </c>
      <c r="G150" s="51">
        <v>0</v>
      </c>
      <c r="H150" s="51">
        <v>0</v>
      </c>
      <c r="I150" s="51">
        <v>0</v>
      </c>
      <c r="K150" s="57">
        <v>49064</v>
      </c>
      <c r="L150" s="51">
        <v>0</v>
      </c>
      <c r="M150" s="51">
        <v>0</v>
      </c>
      <c r="N150" s="51">
        <v>0</v>
      </c>
      <c r="Q150" s="55" t="s">
        <v>209</v>
      </c>
      <c r="R150" s="112">
        <f t="shared" si="8"/>
        <v>0</v>
      </c>
      <c r="S150" s="112">
        <f t="shared" si="9"/>
        <v>0</v>
      </c>
      <c r="T150" s="112">
        <f t="shared" si="10"/>
        <v>0</v>
      </c>
    </row>
    <row r="151" spans="1:20">
      <c r="A151" s="57">
        <v>49095</v>
      </c>
      <c r="B151" s="51">
        <v>0</v>
      </c>
      <c r="C151" s="51">
        <v>0</v>
      </c>
      <c r="D151" s="51">
        <v>0</v>
      </c>
      <c r="F151" s="57">
        <v>49095</v>
      </c>
      <c r="G151" s="51">
        <v>0</v>
      </c>
      <c r="H151" s="51">
        <v>0</v>
      </c>
      <c r="I151" s="51">
        <v>0</v>
      </c>
      <c r="K151" s="57">
        <v>49095</v>
      </c>
      <c r="L151" s="51">
        <v>0</v>
      </c>
      <c r="M151" s="51">
        <v>0</v>
      </c>
      <c r="N151" s="51">
        <v>0</v>
      </c>
      <c r="Q151" s="55" t="s">
        <v>210</v>
      </c>
      <c r="R151" s="112">
        <f t="shared" si="8"/>
        <v>0</v>
      </c>
      <c r="S151" s="112">
        <f t="shared" si="9"/>
        <v>0</v>
      </c>
      <c r="T151" s="112">
        <f t="shared" si="10"/>
        <v>0</v>
      </c>
    </row>
    <row r="152" spans="1:20">
      <c r="A152" s="57">
        <v>49125</v>
      </c>
      <c r="B152" s="51">
        <v>3000000</v>
      </c>
      <c r="C152" s="51">
        <v>1996420.1439775098</v>
      </c>
      <c r="D152" s="51">
        <v>4996420.1439775098</v>
      </c>
      <c r="F152" s="57">
        <v>49125</v>
      </c>
      <c r="G152" s="51">
        <v>1082369.49529936</v>
      </c>
      <c r="H152" s="51">
        <v>840336.10252760001</v>
      </c>
      <c r="I152" s="51">
        <v>1922705.59782696</v>
      </c>
      <c r="K152" s="57">
        <v>49125</v>
      </c>
      <c r="L152" s="51">
        <v>5619277.28125</v>
      </c>
      <c r="M152" s="51">
        <v>7226417.2654429004</v>
      </c>
      <c r="N152" s="51">
        <v>12845694.5466929</v>
      </c>
      <c r="Q152" s="55" t="s">
        <v>211</v>
      </c>
      <c r="R152" s="112">
        <f t="shared" si="8"/>
        <v>9701646.7765493598</v>
      </c>
      <c r="S152" s="112">
        <f t="shared" si="9"/>
        <v>10063173.51194801</v>
      </c>
      <c r="T152" s="112">
        <f t="shared" si="10"/>
        <v>19764820.28849737</v>
      </c>
    </row>
    <row r="153" spans="1:20">
      <c r="A153" s="57">
        <v>49156</v>
      </c>
      <c r="B153" s="51">
        <v>0</v>
      </c>
      <c r="C153" s="51">
        <v>0</v>
      </c>
      <c r="D153" s="51">
        <v>0</v>
      </c>
      <c r="F153" s="57">
        <v>49156</v>
      </c>
      <c r="G153" s="51">
        <v>0</v>
      </c>
      <c r="H153" s="51">
        <v>0</v>
      </c>
      <c r="I153" s="51">
        <v>0</v>
      </c>
      <c r="K153" s="57">
        <v>49156</v>
      </c>
      <c r="L153" s="51">
        <v>0</v>
      </c>
      <c r="M153" s="51">
        <v>0</v>
      </c>
      <c r="N153" s="51">
        <v>0</v>
      </c>
      <c r="Q153" s="55" t="s">
        <v>212</v>
      </c>
      <c r="R153" s="112">
        <f t="shared" si="8"/>
        <v>0</v>
      </c>
      <c r="S153" s="112">
        <f t="shared" si="9"/>
        <v>0</v>
      </c>
      <c r="T153" s="112">
        <f t="shared" si="10"/>
        <v>0</v>
      </c>
    </row>
    <row r="154" spans="1:20">
      <c r="A154" s="57">
        <v>49187</v>
      </c>
      <c r="B154" s="51">
        <v>0</v>
      </c>
      <c r="C154" s="51">
        <v>0</v>
      </c>
      <c r="D154" s="51">
        <v>0</v>
      </c>
      <c r="F154" s="57">
        <v>49187</v>
      </c>
      <c r="G154" s="51">
        <v>0</v>
      </c>
      <c r="H154" s="51">
        <v>0</v>
      </c>
      <c r="I154" s="51">
        <v>0</v>
      </c>
      <c r="K154" s="57">
        <v>49187</v>
      </c>
      <c r="L154" s="51">
        <v>0</v>
      </c>
      <c r="M154" s="51">
        <v>0</v>
      </c>
      <c r="N154" s="51">
        <v>0</v>
      </c>
      <c r="Q154" s="55" t="s">
        <v>213</v>
      </c>
      <c r="R154" s="112">
        <f t="shared" si="8"/>
        <v>0</v>
      </c>
      <c r="S154" s="112">
        <f t="shared" si="9"/>
        <v>0</v>
      </c>
      <c r="T154" s="112">
        <f t="shared" si="10"/>
        <v>0</v>
      </c>
    </row>
    <row r="155" spans="1:20">
      <c r="A155" s="57">
        <v>49217</v>
      </c>
      <c r="B155" s="51">
        <v>0</v>
      </c>
      <c r="C155" s="51">
        <v>0</v>
      </c>
      <c r="D155" s="51">
        <v>0</v>
      </c>
      <c r="F155" s="57">
        <v>49217</v>
      </c>
      <c r="G155" s="51">
        <v>0</v>
      </c>
      <c r="H155" s="51">
        <v>0</v>
      </c>
      <c r="I155" s="51">
        <v>0</v>
      </c>
      <c r="K155" s="57">
        <v>49217</v>
      </c>
      <c r="L155" s="51">
        <v>0</v>
      </c>
      <c r="M155" s="51">
        <v>0</v>
      </c>
      <c r="N155" s="51">
        <v>0</v>
      </c>
      <c r="Q155" s="55" t="s">
        <v>214</v>
      </c>
      <c r="R155" s="112">
        <f t="shared" si="8"/>
        <v>0</v>
      </c>
      <c r="S155" s="112">
        <f t="shared" si="9"/>
        <v>0</v>
      </c>
      <c r="T155" s="112">
        <f t="shared" si="10"/>
        <v>0</v>
      </c>
    </row>
    <row r="156" spans="1:20">
      <c r="A156" s="57">
        <v>49248</v>
      </c>
      <c r="B156" s="51">
        <v>0</v>
      </c>
      <c r="C156" s="51">
        <v>0</v>
      </c>
      <c r="D156" s="51">
        <v>0</v>
      </c>
      <c r="F156" s="57">
        <v>49248</v>
      </c>
      <c r="G156" s="51">
        <v>0</v>
      </c>
      <c r="H156" s="51">
        <v>0</v>
      </c>
      <c r="I156" s="51">
        <v>0</v>
      </c>
      <c r="K156" s="57">
        <v>49248</v>
      </c>
      <c r="L156" s="51">
        <v>0</v>
      </c>
      <c r="M156" s="51">
        <v>0</v>
      </c>
      <c r="N156" s="51">
        <v>0</v>
      </c>
      <c r="Q156" s="55" t="s">
        <v>215</v>
      </c>
      <c r="R156" s="112">
        <f t="shared" si="8"/>
        <v>0</v>
      </c>
      <c r="S156" s="112">
        <f t="shared" si="9"/>
        <v>0</v>
      </c>
      <c r="T156" s="112">
        <f t="shared" si="10"/>
        <v>0</v>
      </c>
    </row>
    <row r="157" spans="1:20">
      <c r="A157" s="57">
        <v>49278</v>
      </c>
      <c r="B157" s="51">
        <v>0</v>
      </c>
      <c r="C157" s="51">
        <v>0</v>
      </c>
      <c r="D157" s="51">
        <v>0</v>
      </c>
      <c r="F157" s="57">
        <v>49278</v>
      </c>
      <c r="G157" s="51">
        <v>0</v>
      </c>
      <c r="H157" s="51">
        <v>0</v>
      </c>
      <c r="I157" s="51">
        <v>0</v>
      </c>
      <c r="K157" s="57">
        <v>49278</v>
      </c>
      <c r="L157" s="51">
        <v>0</v>
      </c>
      <c r="M157" s="51">
        <v>0</v>
      </c>
      <c r="N157" s="51">
        <v>0</v>
      </c>
      <c r="Q157" s="55" t="s">
        <v>216</v>
      </c>
      <c r="R157" s="112">
        <f t="shared" si="8"/>
        <v>0</v>
      </c>
      <c r="S157" s="112">
        <f t="shared" si="9"/>
        <v>0</v>
      </c>
      <c r="T157" s="112">
        <f t="shared" si="10"/>
        <v>0</v>
      </c>
    </row>
    <row r="158" spans="1:20">
      <c r="A158" s="57">
        <v>49309</v>
      </c>
      <c r="B158" s="51">
        <v>3000000</v>
      </c>
      <c r="C158" s="51">
        <v>1945843.92512134</v>
      </c>
      <c r="D158" s="51">
        <v>4945843.92512134</v>
      </c>
      <c r="F158" s="57">
        <v>49309</v>
      </c>
      <c r="G158" s="51">
        <v>1082369.49529936</v>
      </c>
      <c r="H158" s="51">
        <v>823082.20280006994</v>
      </c>
      <c r="I158" s="51">
        <v>1905451.69809943</v>
      </c>
      <c r="K158" s="57">
        <v>49309</v>
      </c>
      <c r="L158" s="51">
        <v>5619277.28125</v>
      </c>
      <c r="M158" s="51">
        <v>7140983.7861334998</v>
      </c>
      <c r="N158" s="51">
        <v>12760261.0673835</v>
      </c>
      <c r="Q158" s="55" t="s">
        <v>217</v>
      </c>
      <c r="R158" s="112">
        <f t="shared" si="8"/>
        <v>9701646.7765493598</v>
      </c>
      <c r="S158" s="112">
        <f t="shared" si="9"/>
        <v>9909909.9140549097</v>
      </c>
      <c r="T158" s="112">
        <f t="shared" si="10"/>
        <v>19611556.69060427</v>
      </c>
    </row>
    <row r="159" spans="1:20">
      <c r="A159" s="57">
        <v>49340</v>
      </c>
      <c r="B159" s="51">
        <v>0</v>
      </c>
      <c r="C159" s="51">
        <v>0</v>
      </c>
      <c r="D159" s="51">
        <v>0</v>
      </c>
      <c r="F159" s="57">
        <v>49340</v>
      </c>
      <c r="G159" s="51">
        <v>0</v>
      </c>
      <c r="H159" s="51">
        <v>0</v>
      </c>
      <c r="I159" s="51">
        <v>0</v>
      </c>
      <c r="K159" s="57">
        <v>49340</v>
      </c>
      <c r="L159" s="51">
        <v>0</v>
      </c>
      <c r="M159" s="51">
        <v>0</v>
      </c>
      <c r="N159" s="51">
        <v>0</v>
      </c>
      <c r="Q159" s="55" t="s">
        <v>218</v>
      </c>
      <c r="R159" s="112">
        <f t="shared" si="8"/>
        <v>0</v>
      </c>
      <c r="S159" s="112">
        <f t="shared" si="9"/>
        <v>0</v>
      </c>
      <c r="T159" s="112">
        <f t="shared" si="10"/>
        <v>0</v>
      </c>
    </row>
    <row r="160" spans="1:20">
      <c r="A160" s="57">
        <v>49368</v>
      </c>
      <c r="B160" s="51">
        <v>0</v>
      </c>
      <c r="C160" s="51">
        <v>0</v>
      </c>
      <c r="D160" s="51">
        <v>0</v>
      </c>
      <c r="F160" s="57">
        <v>49368</v>
      </c>
      <c r="G160" s="51">
        <v>0</v>
      </c>
      <c r="H160" s="51">
        <v>0</v>
      </c>
      <c r="I160" s="51">
        <v>0</v>
      </c>
      <c r="K160" s="57">
        <v>49368</v>
      </c>
      <c r="L160" s="51">
        <v>0</v>
      </c>
      <c r="M160" s="51">
        <v>0</v>
      </c>
      <c r="N160" s="51">
        <v>0</v>
      </c>
      <c r="Q160" s="55" t="s">
        <v>219</v>
      </c>
      <c r="R160" s="112">
        <f t="shared" si="8"/>
        <v>0</v>
      </c>
      <c r="S160" s="112">
        <f t="shared" si="9"/>
        <v>0</v>
      </c>
      <c r="T160" s="112">
        <f t="shared" si="10"/>
        <v>0</v>
      </c>
    </row>
    <row r="161" spans="1:20">
      <c r="A161" s="57">
        <v>49399</v>
      </c>
      <c r="B161" s="51">
        <v>0</v>
      </c>
      <c r="C161" s="51">
        <v>0</v>
      </c>
      <c r="D161" s="51">
        <v>0</v>
      </c>
      <c r="F161" s="57">
        <v>49399</v>
      </c>
      <c r="G161" s="51">
        <v>0</v>
      </c>
      <c r="H161" s="51">
        <v>0</v>
      </c>
      <c r="I161" s="51">
        <v>0</v>
      </c>
      <c r="K161" s="57">
        <v>49399</v>
      </c>
      <c r="L161" s="51">
        <v>0</v>
      </c>
      <c r="M161" s="51">
        <v>0</v>
      </c>
      <c r="N161" s="51">
        <v>0</v>
      </c>
      <c r="Q161" s="55" t="s">
        <v>220</v>
      </c>
      <c r="R161" s="112">
        <f t="shared" si="8"/>
        <v>0</v>
      </c>
      <c r="S161" s="112">
        <f t="shared" si="9"/>
        <v>0</v>
      </c>
      <c r="T161" s="112">
        <f t="shared" si="10"/>
        <v>0</v>
      </c>
    </row>
    <row r="162" spans="1:20">
      <c r="A162" s="57">
        <v>49429</v>
      </c>
      <c r="B162" s="51">
        <v>0</v>
      </c>
      <c r="C162" s="51">
        <v>0</v>
      </c>
      <c r="D162" s="51">
        <v>0</v>
      </c>
      <c r="F162" s="57">
        <v>49429</v>
      </c>
      <c r="G162" s="51">
        <v>0</v>
      </c>
      <c r="H162" s="51">
        <v>0</v>
      </c>
      <c r="I162" s="51">
        <v>0</v>
      </c>
      <c r="K162" s="57">
        <v>49429</v>
      </c>
      <c r="L162" s="51">
        <v>0</v>
      </c>
      <c r="M162" s="51">
        <v>0</v>
      </c>
      <c r="N162" s="51">
        <v>0</v>
      </c>
      <c r="Q162" s="55" t="s">
        <v>221</v>
      </c>
      <c r="R162" s="112">
        <f t="shared" si="8"/>
        <v>0</v>
      </c>
      <c r="S162" s="112">
        <f t="shared" si="9"/>
        <v>0</v>
      </c>
      <c r="T162" s="112">
        <f t="shared" si="10"/>
        <v>0</v>
      </c>
    </row>
    <row r="163" spans="1:20">
      <c r="A163" s="57">
        <v>49460</v>
      </c>
      <c r="B163" s="51">
        <v>0</v>
      </c>
      <c r="C163" s="51">
        <v>0</v>
      </c>
      <c r="D163" s="51">
        <v>0</v>
      </c>
      <c r="F163" s="57">
        <v>49460</v>
      </c>
      <c r="G163" s="51">
        <v>0</v>
      </c>
      <c r="H163" s="51">
        <v>0</v>
      </c>
      <c r="I163" s="51">
        <v>0</v>
      </c>
      <c r="K163" s="57">
        <v>49460</v>
      </c>
      <c r="L163" s="51">
        <v>0</v>
      </c>
      <c r="M163" s="51">
        <v>0</v>
      </c>
      <c r="N163" s="51">
        <v>0</v>
      </c>
      <c r="Q163" s="55" t="s">
        <v>222</v>
      </c>
      <c r="R163" s="112">
        <f t="shared" si="8"/>
        <v>0</v>
      </c>
      <c r="S163" s="112">
        <f t="shared" si="9"/>
        <v>0</v>
      </c>
      <c r="T163" s="112">
        <f t="shared" si="10"/>
        <v>0</v>
      </c>
    </row>
    <row r="164" spans="1:20">
      <c r="A164" s="57">
        <v>49490</v>
      </c>
      <c r="B164" s="51">
        <v>3000000</v>
      </c>
      <c r="C164" s="51">
        <v>1874450.6909786304</v>
      </c>
      <c r="D164" s="51">
        <v>4874450.6909786304</v>
      </c>
      <c r="F164" s="57">
        <v>49490</v>
      </c>
      <c r="G164" s="51">
        <v>1082369.49529936</v>
      </c>
      <c r="H164" s="51">
        <v>797047.52614067006</v>
      </c>
      <c r="I164" s="51">
        <v>1879417.0214400301</v>
      </c>
      <c r="K164" s="57">
        <v>49490</v>
      </c>
      <c r="L164" s="51">
        <v>5619277.28125</v>
      </c>
      <c r="M164" s="51">
        <v>6979495.8531094994</v>
      </c>
      <c r="N164" s="51">
        <v>12598773.134359499</v>
      </c>
      <c r="Q164" s="55" t="s">
        <v>223</v>
      </c>
      <c r="R164" s="112">
        <f t="shared" si="8"/>
        <v>9701646.7765493598</v>
      </c>
      <c r="S164" s="112">
        <f t="shared" si="9"/>
        <v>9650994.0702288002</v>
      </c>
      <c r="T164" s="112">
        <f t="shared" si="10"/>
        <v>19352640.846778162</v>
      </c>
    </row>
    <row r="165" spans="1:20">
      <c r="A165" s="57">
        <v>49521</v>
      </c>
      <c r="B165" s="51">
        <v>0</v>
      </c>
      <c r="C165" s="51">
        <v>0</v>
      </c>
      <c r="D165" s="51">
        <v>0</v>
      </c>
      <c r="F165" s="57">
        <v>49521</v>
      </c>
      <c r="G165" s="51">
        <v>0</v>
      </c>
      <c r="H165" s="51">
        <v>0</v>
      </c>
      <c r="I165" s="51">
        <v>0</v>
      </c>
      <c r="K165" s="57">
        <v>49521</v>
      </c>
      <c r="L165" s="51">
        <v>0</v>
      </c>
      <c r="M165" s="51">
        <v>0</v>
      </c>
      <c r="N165" s="51">
        <v>0</v>
      </c>
      <c r="Q165" s="55" t="s">
        <v>224</v>
      </c>
      <c r="R165" s="112">
        <f t="shared" si="8"/>
        <v>0</v>
      </c>
      <c r="S165" s="112">
        <f t="shared" si="9"/>
        <v>0</v>
      </c>
      <c r="T165" s="112">
        <f t="shared" si="10"/>
        <v>0</v>
      </c>
    </row>
    <row r="166" spans="1:20">
      <c r="A166" s="57">
        <v>49552</v>
      </c>
      <c r="B166" s="51">
        <v>0</v>
      </c>
      <c r="C166" s="51">
        <v>0</v>
      </c>
      <c r="D166" s="51">
        <v>0</v>
      </c>
      <c r="F166" s="57">
        <v>49552</v>
      </c>
      <c r="G166" s="51">
        <v>0</v>
      </c>
      <c r="H166" s="51">
        <v>0</v>
      </c>
      <c r="I166" s="51">
        <v>0</v>
      </c>
      <c r="K166" s="57">
        <v>49552</v>
      </c>
      <c r="L166" s="51">
        <v>0</v>
      </c>
      <c r="M166" s="51">
        <v>0</v>
      </c>
      <c r="N166" s="51">
        <v>0</v>
      </c>
      <c r="Q166" s="55" t="s">
        <v>225</v>
      </c>
      <c r="R166" s="112">
        <f t="shared" si="8"/>
        <v>0</v>
      </c>
      <c r="S166" s="112">
        <f t="shared" si="9"/>
        <v>0</v>
      </c>
      <c r="T166" s="112">
        <f t="shared" si="10"/>
        <v>0</v>
      </c>
    </row>
    <row r="167" spans="1:20">
      <c r="A167" s="57">
        <v>49582</v>
      </c>
      <c r="B167" s="51">
        <v>0</v>
      </c>
      <c r="C167" s="51">
        <v>0</v>
      </c>
      <c r="D167" s="51">
        <v>0</v>
      </c>
      <c r="F167" s="57">
        <v>49582</v>
      </c>
      <c r="G167" s="51">
        <v>0</v>
      </c>
      <c r="H167" s="51">
        <v>0</v>
      </c>
      <c r="I167" s="51">
        <v>0</v>
      </c>
      <c r="K167" s="57">
        <v>49582</v>
      </c>
      <c r="L167" s="51">
        <v>0</v>
      </c>
      <c r="M167" s="51">
        <v>0</v>
      </c>
      <c r="N167" s="51">
        <v>0</v>
      </c>
      <c r="Q167" s="55" t="s">
        <v>226</v>
      </c>
      <c r="R167" s="112">
        <f t="shared" si="8"/>
        <v>0</v>
      </c>
      <c r="S167" s="112">
        <f t="shared" si="9"/>
        <v>0</v>
      </c>
      <c r="T167" s="112">
        <f t="shared" si="10"/>
        <v>0</v>
      </c>
    </row>
    <row r="168" spans="1:20">
      <c r="A168" s="57">
        <v>49613</v>
      </c>
      <c r="B168" s="51">
        <v>0</v>
      </c>
      <c r="C168" s="51">
        <v>0</v>
      </c>
      <c r="D168" s="51">
        <v>0</v>
      </c>
      <c r="F168" s="57">
        <v>49613</v>
      </c>
      <c r="G168" s="51">
        <v>0</v>
      </c>
      <c r="H168" s="51">
        <v>0</v>
      </c>
      <c r="I168" s="51">
        <v>0</v>
      </c>
      <c r="K168" s="57">
        <v>49613</v>
      </c>
      <c r="L168" s="51">
        <v>0</v>
      </c>
      <c r="M168" s="51">
        <v>0</v>
      </c>
      <c r="N168" s="51">
        <v>0</v>
      </c>
      <c r="Q168" s="55" t="s">
        <v>227</v>
      </c>
      <c r="R168" s="112">
        <f t="shared" si="8"/>
        <v>0</v>
      </c>
      <c r="S168" s="112">
        <f t="shared" si="9"/>
        <v>0</v>
      </c>
      <c r="T168" s="112">
        <f t="shared" si="10"/>
        <v>0</v>
      </c>
    </row>
    <row r="169" spans="1:20">
      <c r="A169" s="57">
        <v>49643</v>
      </c>
      <c r="B169" s="51">
        <v>0</v>
      </c>
      <c r="C169" s="51">
        <v>0</v>
      </c>
      <c r="D169" s="51">
        <v>0</v>
      </c>
      <c r="F169" s="57">
        <v>49643</v>
      </c>
      <c r="G169" s="51">
        <v>0</v>
      </c>
      <c r="H169" s="51">
        <v>0</v>
      </c>
      <c r="I169" s="51">
        <v>0</v>
      </c>
      <c r="K169" s="57">
        <v>49643</v>
      </c>
      <c r="L169" s="51">
        <v>0</v>
      </c>
      <c r="M169" s="51">
        <v>0</v>
      </c>
      <c r="N169" s="51">
        <v>0</v>
      </c>
      <c r="Q169" s="55" t="s">
        <v>228</v>
      </c>
      <c r="R169" s="112">
        <f t="shared" si="8"/>
        <v>0</v>
      </c>
      <c r="S169" s="112">
        <f t="shared" si="9"/>
        <v>0</v>
      </c>
      <c r="T169" s="112">
        <f t="shared" si="10"/>
        <v>0</v>
      </c>
    </row>
    <row r="170" spans="1:20">
      <c r="A170" s="57">
        <v>49674</v>
      </c>
      <c r="B170" s="51">
        <v>3000000</v>
      </c>
      <c r="C170" s="51">
        <v>1823384.03225083</v>
      </c>
      <c r="D170" s="51">
        <v>4823384.03225083</v>
      </c>
      <c r="F170" s="57">
        <v>49674</v>
      </c>
      <c r="G170" s="51">
        <v>1082369.49529936</v>
      </c>
      <c r="H170" s="51">
        <v>779684.05124907987</v>
      </c>
      <c r="I170" s="51">
        <v>1862053.5465484399</v>
      </c>
      <c r="K170" s="57">
        <v>49674</v>
      </c>
      <c r="L170" s="51">
        <v>5619277.28125</v>
      </c>
      <c r="M170" s="51">
        <v>6894425.4339281991</v>
      </c>
      <c r="N170" s="51">
        <v>12513702.715178199</v>
      </c>
      <c r="Q170" s="55" t="s">
        <v>229</v>
      </c>
      <c r="R170" s="112">
        <f t="shared" si="8"/>
        <v>9701646.7765493598</v>
      </c>
      <c r="S170" s="112">
        <f t="shared" si="9"/>
        <v>9497493.5174281094</v>
      </c>
      <c r="T170" s="112">
        <f t="shared" si="10"/>
        <v>19199140.293977469</v>
      </c>
    </row>
    <row r="171" spans="1:20">
      <c r="A171" s="57">
        <v>49705</v>
      </c>
      <c r="B171" s="51">
        <v>0</v>
      </c>
      <c r="C171" s="51">
        <v>0</v>
      </c>
      <c r="D171" s="51">
        <v>0</v>
      </c>
      <c r="F171" s="57">
        <v>49705</v>
      </c>
      <c r="G171" s="51">
        <v>0</v>
      </c>
      <c r="H171" s="51">
        <v>0</v>
      </c>
      <c r="I171" s="51">
        <v>0</v>
      </c>
      <c r="K171" s="57">
        <v>49705</v>
      </c>
      <c r="L171" s="51">
        <v>0</v>
      </c>
      <c r="M171" s="51">
        <v>0</v>
      </c>
      <c r="N171" s="51">
        <v>0</v>
      </c>
      <c r="Q171" s="55" t="s">
        <v>230</v>
      </c>
      <c r="R171" s="112">
        <f t="shared" si="8"/>
        <v>0</v>
      </c>
      <c r="S171" s="112">
        <f t="shared" si="9"/>
        <v>0</v>
      </c>
      <c r="T171" s="112">
        <f t="shared" si="10"/>
        <v>0</v>
      </c>
    </row>
    <row r="172" spans="1:20">
      <c r="A172" s="57">
        <v>49734</v>
      </c>
      <c r="B172" s="51">
        <v>0</v>
      </c>
      <c r="C172" s="51">
        <v>0</v>
      </c>
      <c r="D172" s="51">
        <v>0</v>
      </c>
      <c r="F172" s="57">
        <v>49734</v>
      </c>
      <c r="G172" s="51">
        <v>0</v>
      </c>
      <c r="H172" s="51">
        <v>0</v>
      </c>
      <c r="I172" s="51">
        <v>0</v>
      </c>
      <c r="K172" s="57">
        <v>49734</v>
      </c>
      <c r="L172" s="51">
        <v>0</v>
      </c>
      <c r="M172" s="51">
        <v>0</v>
      </c>
      <c r="N172" s="51">
        <v>0</v>
      </c>
      <c r="Q172" s="55" t="s">
        <v>231</v>
      </c>
      <c r="R172" s="112">
        <f t="shared" si="8"/>
        <v>0</v>
      </c>
      <c r="S172" s="112">
        <f t="shared" si="9"/>
        <v>0</v>
      </c>
      <c r="T172" s="112">
        <f t="shared" si="10"/>
        <v>0</v>
      </c>
    </row>
    <row r="173" spans="1:20">
      <c r="A173" s="57">
        <v>49765</v>
      </c>
      <c r="B173" s="51">
        <v>0</v>
      </c>
      <c r="C173" s="51">
        <v>0</v>
      </c>
      <c r="D173" s="51">
        <v>0</v>
      </c>
      <c r="F173" s="57">
        <v>49765</v>
      </c>
      <c r="G173" s="51">
        <v>0</v>
      </c>
      <c r="H173" s="51">
        <v>0</v>
      </c>
      <c r="I173" s="51">
        <v>0</v>
      </c>
      <c r="K173" s="57">
        <v>49765</v>
      </c>
      <c r="L173" s="51">
        <v>0</v>
      </c>
      <c r="M173" s="51">
        <v>0</v>
      </c>
      <c r="N173" s="51">
        <v>0</v>
      </c>
      <c r="Q173" s="55" t="s">
        <v>232</v>
      </c>
      <c r="R173" s="112">
        <f t="shared" si="8"/>
        <v>0</v>
      </c>
      <c r="S173" s="112">
        <f t="shared" si="9"/>
        <v>0</v>
      </c>
      <c r="T173" s="112">
        <f t="shared" si="10"/>
        <v>0</v>
      </c>
    </row>
    <row r="174" spans="1:20">
      <c r="A174" s="57">
        <v>49795</v>
      </c>
      <c r="B174" s="51">
        <v>0</v>
      </c>
      <c r="C174" s="51">
        <v>0</v>
      </c>
      <c r="D174" s="51">
        <v>0</v>
      </c>
      <c r="F174" s="57">
        <v>49795</v>
      </c>
      <c r="G174" s="51">
        <v>0</v>
      </c>
      <c r="H174" s="51">
        <v>0</v>
      </c>
      <c r="I174" s="51">
        <v>0</v>
      </c>
      <c r="K174" s="57">
        <v>49795</v>
      </c>
      <c r="L174" s="51">
        <v>0</v>
      </c>
      <c r="M174" s="51">
        <v>0</v>
      </c>
      <c r="N174" s="51">
        <v>0</v>
      </c>
      <c r="Q174" s="55" t="s">
        <v>233</v>
      </c>
      <c r="R174" s="112">
        <f t="shared" si="8"/>
        <v>0</v>
      </c>
      <c r="S174" s="112">
        <f t="shared" si="9"/>
        <v>0</v>
      </c>
      <c r="T174" s="112">
        <f t="shared" si="10"/>
        <v>0</v>
      </c>
    </row>
    <row r="175" spans="1:20">
      <c r="A175" s="57">
        <v>49826</v>
      </c>
      <c r="B175" s="51">
        <v>0</v>
      </c>
      <c r="C175" s="51">
        <v>0</v>
      </c>
      <c r="D175" s="51">
        <v>0</v>
      </c>
      <c r="F175" s="57">
        <v>49826</v>
      </c>
      <c r="G175" s="51">
        <v>0</v>
      </c>
      <c r="H175" s="51">
        <v>0</v>
      </c>
      <c r="I175" s="51">
        <v>0</v>
      </c>
      <c r="K175" s="57">
        <v>49826</v>
      </c>
      <c r="L175" s="51">
        <v>0</v>
      </c>
      <c r="M175" s="51">
        <v>0</v>
      </c>
      <c r="N175" s="51">
        <v>0</v>
      </c>
      <c r="Q175" s="55" t="s">
        <v>234</v>
      </c>
      <c r="R175" s="112">
        <f t="shared" si="8"/>
        <v>0</v>
      </c>
      <c r="S175" s="112">
        <f t="shared" si="9"/>
        <v>0</v>
      </c>
      <c r="T175" s="112">
        <f t="shared" si="10"/>
        <v>0</v>
      </c>
    </row>
    <row r="176" spans="1:20">
      <c r="A176" s="57">
        <v>49856</v>
      </c>
      <c r="B176" s="51">
        <v>3000000</v>
      </c>
      <c r="C176" s="51">
        <v>1762184.7857666202</v>
      </c>
      <c r="D176" s="51">
        <v>4762184.7857666202</v>
      </c>
      <c r="F176" s="57">
        <v>49856</v>
      </c>
      <c r="G176" s="51">
        <v>1082369.49529936</v>
      </c>
      <c r="H176" s="51">
        <v>758043.42016701004</v>
      </c>
      <c r="I176" s="51">
        <v>1840412.9154663701</v>
      </c>
      <c r="K176" s="57">
        <v>49856</v>
      </c>
      <c r="L176" s="51">
        <v>5619277.28125</v>
      </c>
      <c r="M176" s="51">
        <v>6772236.6265373006</v>
      </c>
      <c r="N176" s="51">
        <v>12391513.907787301</v>
      </c>
      <c r="Q176" s="55" t="s">
        <v>235</v>
      </c>
      <c r="R176" s="112">
        <f t="shared" si="8"/>
        <v>9701646.7765493598</v>
      </c>
      <c r="S176" s="112">
        <f t="shared" si="9"/>
        <v>9292464.8324709311</v>
      </c>
      <c r="T176" s="112">
        <f t="shared" si="10"/>
        <v>18994111.609020293</v>
      </c>
    </row>
    <row r="177" spans="1:20">
      <c r="A177" s="57">
        <v>49887</v>
      </c>
      <c r="B177" s="51">
        <v>0</v>
      </c>
      <c r="C177" s="51">
        <v>0</v>
      </c>
      <c r="D177" s="51">
        <v>0</v>
      </c>
      <c r="F177" s="57">
        <v>49887</v>
      </c>
      <c r="G177" s="51">
        <v>0</v>
      </c>
      <c r="H177" s="51">
        <v>0</v>
      </c>
      <c r="I177" s="51">
        <v>0</v>
      </c>
      <c r="K177" s="57">
        <v>49887</v>
      </c>
      <c r="L177" s="51">
        <v>0</v>
      </c>
      <c r="M177" s="51">
        <v>0</v>
      </c>
      <c r="N177" s="51">
        <v>0</v>
      </c>
      <c r="Q177" s="55" t="s">
        <v>236</v>
      </c>
      <c r="R177" s="112">
        <f t="shared" si="8"/>
        <v>0</v>
      </c>
      <c r="S177" s="112">
        <f t="shared" si="9"/>
        <v>0</v>
      </c>
      <c r="T177" s="112">
        <f t="shared" si="10"/>
        <v>0</v>
      </c>
    </row>
    <row r="178" spans="1:20">
      <c r="A178" s="57">
        <v>49918</v>
      </c>
      <c r="B178" s="51">
        <v>0</v>
      </c>
      <c r="C178" s="51">
        <v>0</v>
      </c>
      <c r="D178" s="51">
        <v>0</v>
      </c>
      <c r="F178" s="57">
        <v>49918</v>
      </c>
      <c r="G178" s="51">
        <v>0</v>
      </c>
      <c r="H178" s="51">
        <v>0</v>
      </c>
      <c r="I178" s="51">
        <v>0</v>
      </c>
      <c r="K178" s="57">
        <v>49918</v>
      </c>
      <c r="L178" s="51">
        <v>0</v>
      </c>
      <c r="M178" s="51">
        <v>0</v>
      </c>
      <c r="N178" s="51">
        <v>0</v>
      </c>
      <c r="Q178" s="55" t="s">
        <v>237</v>
      </c>
      <c r="R178" s="112">
        <f t="shared" si="8"/>
        <v>0</v>
      </c>
      <c r="S178" s="112">
        <f t="shared" si="9"/>
        <v>0</v>
      </c>
      <c r="T178" s="112">
        <f t="shared" si="10"/>
        <v>0</v>
      </c>
    </row>
    <row r="179" spans="1:20">
      <c r="A179" s="57">
        <v>49948</v>
      </c>
      <c r="B179" s="51">
        <v>0</v>
      </c>
      <c r="C179" s="51">
        <v>0</v>
      </c>
      <c r="D179" s="51">
        <v>0</v>
      </c>
      <c r="F179" s="57">
        <v>49948</v>
      </c>
      <c r="G179" s="51">
        <v>0</v>
      </c>
      <c r="H179" s="51">
        <v>0</v>
      </c>
      <c r="I179" s="51">
        <v>0</v>
      </c>
      <c r="K179" s="57">
        <v>49948</v>
      </c>
      <c r="L179" s="51">
        <v>0</v>
      </c>
      <c r="M179" s="51">
        <v>0</v>
      </c>
      <c r="N179" s="51">
        <v>0</v>
      </c>
      <c r="Q179" s="55" t="s">
        <v>238</v>
      </c>
      <c r="R179" s="112">
        <f t="shared" si="8"/>
        <v>0</v>
      </c>
      <c r="S179" s="112">
        <f t="shared" si="9"/>
        <v>0</v>
      </c>
      <c r="T179" s="112">
        <f t="shared" si="10"/>
        <v>0</v>
      </c>
    </row>
    <row r="180" spans="1:20">
      <c r="A180" s="57">
        <v>49979</v>
      </c>
      <c r="B180" s="51">
        <v>0</v>
      </c>
      <c r="C180" s="51">
        <v>0</v>
      </c>
      <c r="D180" s="51">
        <v>0</v>
      </c>
      <c r="F180" s="57">
        <v>49979</v>
      </c>
      <c r="G180" s="51">
        <v>0</v>
      </c>
      <c r="H180" s="51">
        <v>0</v>
      </c>
      <c r="I180" s="51">
        <v>0</v>
      </c>
      <c r="K180" s="57">
        <v>49979</v>
      </c>
      <c r="L180" s="51">
        <v>0</v>
      </c>
      <c r="M180" s="51">
        <v>0</v>
      </c>
      <c r="N180" s="51">
        <v>0</v>
      </c>
      <c r="Q180" s="55" t="s">
        <v>239</v>
      </c>
      <c r="R180" s="112">
        <f t="shared" si="8"/>
        <v>0</v>
      </c>
      <c r="S180" s="112">
        <f t="shared" si="9"/>
        <v>0</v>
      </c>
      <c r="T180" s="112">
        <f t="shared" si="10"/>
        <v>0</v>
      </c>
    </row>
    <row r="181" spans="1:20">
      <c r="A181" s="57">
        <v>50009</v>
      </c>
      <c r="B181" s="51">
        <v>0</v>
      </c>
      <c r="C181" s="51">
        <v>0</v>
      </c>
      <c r="D181" s="51">
        <v>0</v>
      </c>
      <c r="F181" s="57">
        <v>50009</v>
      </c>
      <c r="G181" s="51">
        <v>0</v>
      </c>
      <c r="H181" s="51">
        <v>0</v>
      </c>
      <c r="I181" s="51">
        <v>0</v>
      </c>
      <c r="K181" s="57">
        <v>50009</v>
      </c>
      <c r="L181" s="51">
        <v>0</v>
      </c>
      <c r="M181" s="51">
        <v>0</v>
      </c>
      <c r="N181" s="51">
        <v>0</v>
      </c>
      <c r="Q181" s="55" t="s">
        <v>240</v>
      </c>
      <c r="R181" s="112">
        <f t="shared" si="8"/>
        <v>0</v>
      </c>
      <c r="S181" s="112">
        <f t="shared" si="9"/>
        <v>0</v>
      </c>
      <c r="T181" s="112">
        <f t="shared" si="10"/>
        <v>0</v>
      </c>
    </row>
    <row r="182" spans="1:20">
      <c r="A182" s="57">
        <v>50040</v>
      </c>
      <c r="B182" s="51">
        <v>3000000</v>
      </c>
      <c r="C182" s="51">
        <v>1700268.05975617</v>
      </c>
      <c r="D182" s="51">
        <v>4700268.05975617</v>
      </c>
      <c r="F182" s="57">
        <v>50040</v>
      </c>
      <c r="G182" s="51">
        <v>1082369.49529936</v>
      </c>
      <c r="H182" s="51">
        <v>736127.31268475996</v>
      </c>
      <c r="I182" s="51">
        <v>1818496.80798412</v>
      </c>
      <c r="K182" s="57">
        <v>50040</v>
      </c>
      <c r="L182" s="51">
        <v>5619277.28125</v>
      </c>
      <c r="M182" s="51">
        <v>6648341.5797626991</v>
      </c>
      <c r="N182" s="51">
        <v>12267618.861012699</v>
      </c>
      <c r="Q182" s="55" t="s">
        <v>241</v>
      </c>
      <c r="R182" s="112">
        <f t="shared" si="8"/>
        <v>9701646.7765493598</v>
      </c>
      <c r="S182" s="112">
        <f t="shared" si="9"/>
        <v>9084736.9522036295</v>
      </c>
      <c r="T182" s="112">
        <f t="shared" si="10"/>
        <v>18786383.728752989</v>
      </c>
    </row>
    <row r="183" spans="1:20">
      <c r="A183" s="57">
        <v>50071</v>
      </c>
      <c r="B183" s="51">
        <v>0</v>
      </c>
      <c r="C183" s="51">
        <v>0</v>
      </c>
      <c r="D183" s="51">
        <v>0</v>
      </c>
      <c r="F183" s="57">
        <v>50071</v>
      </c>
      <c r="G183" s="51">
        <v>0</v>
      </c>
      <c r="H183" s="51">
        <v>0</v>
      </c>
      <c r="I183" s="51">
        <v>0</v>
      </c>
      <c r="K183" s="57">
        <v>50071</v>
      </c>
      <c r="L183" s="51">
        <v>0</v>
      </c>
      <c r="M183" s="51">
        <v>0</v>
      </c>
      <c r="N183" s="51">
        <v>0</v>
      </c>
      <c r="Q183" s="55" t="s">
        <v>242</v>
      </c>
      <c r="R183" s="112">
        <f t="shared" si="8"/>
        <v>0</v>
      </c>
      <c r="S183" s="112">
        <f t="shared" si="9"/>
        <v>0</v>
      </c>
      <c r="T183" s="112">
        <f t="shared" si="10"/>
        <v>0</v>
      </c>
    </row>
    <row r="184" spans="1:20">
      <c r="A184" s="57">
        <v>50099</v>
      </c>
      <c r="B184" s="51">
        <v>0</v>
      </c>
      <c r="C184" s="51">
        <v>0</v>
      </c>
      <c r="D184" s="51">
        <v>0</v>
      </c>
      <c r="F184" s="57">
        <v>50099</v>
      </c>
      <c r="G184" s="51">
        <v>0</v>
      </c>
      <c r="H184" s="51">
        <v>0</v>
      </c>
      <c r="I184" s="51">
        <v>0</v>
      </c>
      <c r="K184" s="57">
        <v>50099</v>
      </c>
      <c r="L184" s="51">
        <v>0</v>
      </c>
      <c r="M184" s="51">
        <v>0</v>
      </c>
      <c r="N184" s="51">
        <v>0</v>
      </c>
      <c r="Q184" s="55" t="s">
        <v>243</v>
      </c>
      <c r="R184" s="112">
        <f t="shared" si="8"/>
        <v>0</v>
      </c>
      <c r="S184" s="112">
        <f t="shared" si="9"/>
        <v>0</v>
      </c>
      <c r="T184" s="112">
        <f t="shared" si="10"/>
        <v>0</v>
      </c>
    </row>
    <row r="185" spans="1:20">
      <c r="A185" s="57">
        <v>50130</v>
      </c>
      <c r="B185" s="51">
        <v>0</v>
      </c>
      <c r="C185" s="51">
        <v>0</v>
      </c>
      <c r="D185" s="51">
        <v>0</v>
      </c>
      <c r="F185" s="57">
        <v>50130</v>
      </c>
      <c r="G185" s="51">
        <v>0</v>
      </c>
      <c r="H185" s="51">
        <v>0</v>
      </c>
      <c r="I185" s="51">
        <v>0</v>
      </c>
      <c r="K185" s="57">
        <v>50130</v>
      </c>
      <c r="L185" s="51">
        <v>0</v>
      </c>
      <c r="M185" s="51">
        <v>0</v>
      </c>
      <c r="N185" s="51">
        <v>0</v>
      </c>
      <c r="Q185" s="55" t="s">
        <v>244</v>
      </c>
      <c r="R185" s="112">
        <f t="shared" si="8"/>
        <v>0</v>
      </c>
      <c r="S185" s="112">
        <f t="shared" si="9"/>
        <v>0</v>
      </c>
      <c r="T185" s="112">
        <f t="shared" si="10"/>
        <v>0</v>
      </c>
    </row>
    <row r="186" spans="1:20">
      <c r="A186" s="57">
        <v>50160</v>
      </c>
      <c r="B186" s="51">
        <v>0</v>
      </c>
      <c r="C186" s="51">
        <v>0</v>
      </c>
      <c r="D186" s="51">
        <v>0</v>
      </c>
      <c r="F186" s="57">
        <v>50160</v>
      </c>
      <c r="G186" s="51">
        <v>0</v>
      </c>
      <c r="H186" s="51">
        <v>0</v>
      </c>
      <c r="I186" s="51">
        <v>0</v>
      </c>
      <c r="K186" s="57">
        <v>50160</v>
      </c>
      <c r="L186" s="51">
        <v>0</v>
      </c>
      <c r="M186" s="51">
        <v>0</v>
      </c>
      <c r="N186" s="51">
        <v>0</v>
      </c>
      <c r="Q186" s="55" t="s">
        <v>245</v>
      </c>
      <c r="R186" s="112">
        <f t="shared" si="8"/>
        <v>0</v>
      </c>
      <c r="S186" s="112">
        <f t="shared" si="9"/>
        <v>0</v>
      </c>
      <c r="T186" s="112">
        <f t="shared" si="10"/>
        <v>0</v>
      </c>
    </row>
    <row r="187" spans="1:20">
      <c r="A187" s="57">
        <v>50191</v>
      </c>
      <c r="B187" s="51">
        <v>0</v>
      </c>
      <c r="C187" s="51">
        <v>0</v>
      </c>
      <c r="D187" s="51">
        <v>0</v>
      </c>
      <c r="F187" s="57">
        <v>50191</v>
      </c>
      <c r="G187" s="51">
        <v>0</v>
      </c>
      <c r="H187" s="51">
        <v>0</v>
      </c>
      <c r="I187" s="51">
        <v>0</v>
      </c>
      <c r="K187" s="57">
        <v>50191</v>
      </c>
      <c r="L187" s="51">
        <v>0</v>
      </c>
      <c r="M187" s="51">
        <v>0</v>
      </c>
      <c r="N187" s="51">
        <v>0</v>
      </c>
      <c r="Q187" s="55" t="s">
        <v>246</v>
      </c>
      <c r="R187" s="112">
        <f t="shared" si="8"/>
        <v>0</v>
      </c>
      <c r="S187" s="112">
        <f t="shared" si="9"/>
        <v>0</v>
      </c>
      <c r="T187" s="112">
        <f t="shared" si="10"/>
        <v>0</v>
      </c>
    </row>
    <row r="188" spans="1:20">
      <c r="A188" s="57">
        <v>50221</v>
      </c>
      <c r="B188" s="51">
        <v>3000000</v>
      </c>
      <c r="C188" s="51">
        <v>1624707.6045082305</v>
      </c>
      <c r="D188" s="51">
        <v>4624707.6045082305</v>
      </c>
      <c r="F188" s="57">
        <v>50221</v>
      </c>
      <c r="G188" s="51">
        <v>1082369.49529936</v>
      </c>
      <c r="H188" s="51">
        <v>708298.39648773987</v>
      </c>
      <c r="I188" s="51">
        <v>1790667.8917870999</v>
      </c>
      <c r="K188" s="57">
        <v>50221</v>
      </c>
      <c r="L188" s="51">
        <v>5619277.28125</v>
      </c>
      <c r="M188" s="51">
        <v>6473082.9305700995</v>
      </c>
      <c r="N188" s="51">
        <v>12092360.2118201</v>
      </c>
      <c r="Q188" s="55" t="s">
        <v>247</v>
      </c>
      <c r="R188" s="112">
        <f t="shared" si="8"/>
        <v>9701646.7765493598</v>
      </c>
      <c r="S188" s="112">
        <f t="shared" si="9"/>
        <v>8806088.9315660708</v>
      </c>
      <c r="T188" s="112">
        <f t="shared" si="10"/>
        <v>18507735.708115429</v>
      </c>
    </row>
    <row r="189" spans="1:20">
      <c r="A189" s="57">
        <v>50252</v>
      </c>
      <c r="B189" s="51">
        <v>0</v>
      </c>
      <c r="C189" s="51">
        <v>0</v>
      </c>
      <c r="D189" s="51">
        <v>0</v>
      </c>
      <c r="F189" s="57">
        <v>50252</v>
      </c>
      <c r="G189" s="51">
        <v>0</v>
      </c>
      <c r="H189" s="51">
        <v>0</v>
      </c>
      <c r="I189" s="51">
        <v>0</v>
      </c>
      <c r="K189" s="57">
        <v>50252</v>
      </c>
      <c r="L189" s="51">
        <v>0</v>
      </c>
      <c r="M189" s="51">
        <v>0</v>
      </c>
      <c r="N189" s="51">
        <v>0</v>
      </c>
      <c r="Q189" s="55" t="s">
        <v>248</v>
      </c>
      <c r="R189" s="112">
        <f t="shared" si="8"/>
        <v>0</v>
      </c>
      <c r="S189" s="112">
        <f t="shared" si="9"/>
        <v>0</v>
      </c>
      <c r="T189" s="112">
        <f t="shared" si="10"/>
        <v>0</v>
      </c>
    </row>
    <row r="190" spans="1:20">
      <c r="A190" s="57">
        <v>50283</v>
      </c>
      <c r="B190" s="51">
        <v>0</v>
      </c>
      <c r="C190" s="51">
        <v>0</v>
      </c>
      <c r="D190" s="51">
        <v>0</v>
      </c>
      <c r="F190" s="57">
        <v>50283</v>
      </c>
      <c r="G190" s="51">
        <v>0</v>
      </c>
      <c r="H190" s="51">
        <v>0</v>
      </c>
      <c r="I190" s="51">
        <v>0</v>
      </c>
      <c r="K190" s="57">
        <v>50283</v>
      </c>
      <c r="L190" s="51">
        <v>0</v>
      </c>
      <c r="M190" s="51">
        <v>0</v>
      </c>
      <c r="N190" s="51">
        <v>0</v>
      </c>
      <c r="Q190" s="55" t="s">
        <v>249</v>
      </c>
      <c r="R190" s="112">
        <f t="shared" si="8"/>
        <v>0</v>
      </c>
      <c r="S190" s="112">
        <f t="shared" si="9"/>
        <v>0</v>
      </c>
      <c r="T190" s="112">
        <f t="shared" si="10"/>
        <v>0</v>
      </c>
    </row>
    <row r="191" spans="1:20">
      <c r="A191" s="57">
        <v>50313</v>
      </c>
      <c r="B191" s="51">
        <v>0</v>
      </c>
      <c r="C191" s="51">
        <v>0</v>
      </c>
      <c r="D191" s="51">
        <v>0</v>
      </c>
      <c r="F191" s="57">
        <v>50313</v>
      </c>
      <c r="G191" s="51">
        <v>0</v>
      </c>
      <c r="H191" s="51">
        <v>0</v>
      </c>
      <c r="I191" s="51">
        <v>0</v>
      </c>
      <c r="K191" s="57">
        <v>50313</v>
      </c>
      <c r="L191" s="51">
        <v>0</v>
      </c>
      <c r="M191" s="51">
        <v>0</v>
      </c>
      <c r="N191" s="51">
        <v>0</v>
      </c>
      <c r="Q191" s="55" t="s">
        <v>250</v>
      </c>
      <c r="R191" s="112">
        <f t="shared" si="8"/>
        <v>0</v>
      </c>
      <c r="S191" s="112">
        <f t="shared" si="9"/>
        <v>0</v>
      </c>
      <c r="T191" s="112">
        <f t="shared" si="10"/>
        <v>0</v>
      </c>
    </row>
    <row r="192" spans="1:20">
      <c r="A192" s="57">
        <v>50344</v>
      </c>
      <c r="B192" s="51">
        <v>0</v>
      </c>
      <c r="C192" s="51">
        <v>0</v>
      </c>
      <c r="D192" s="51">
        <v>0</v>
      </c>
      <c r="F192" s="57">
        <v>50344</v>
      </c>
      <c r="G192" s="51">
        <v>0</v>
      </c>
      <c r="H192" s="51">
        <v>0</v>
      </c>
      <c r="I192" s="51">
        <v>0</v>
      </c>
      <c r="K192" s="57">
        <v>50344</v>
      </c>
      <c r="L192" s="51">
        <v>0</v>
      </c>
      <c r="M192" s="51">
        <v>0</v>
      </c>
      <c r="N192" s="51">
        <v>0</v>
      </c>
      <c r="Q192" s="55" t="s">
        <v>251</v>
      </c>
      <c r="R192" s="112">
        <f t="shared" si="8"/>
        <v>0</v>
      </c>
      <c r="S192" s="112">
        <f t="shared" si="9"/>
        <v>0</v>
      </c>
      <c r="T192" s="112">
        <f t="shared" si="10"/>
        <v>0</v>
      </c>
    </row>
    <row r="193" spans="1:20">
      <c r="A193" s="57">
        <v>50374</v>
      </c>
      <c r="B193" s="51">
        <v>0</v>
      </c>
      <c r="C193" s="51">
        <v>0</v>
      </c>
      <c r="D193" s="51">
        <v>0</v>
      </c>
      <c r="F193" s="57">
        <v>50374</v>
      </c>
      <c r="G193" s="51">
        <v>0</v>
      </c>
      <c r="H193" s="51">
        <v>0</v>
      </c>
      <c r="I193" s="51">
        <v>0</v>
      </c>
      <c r="K193" s="57">
        <v>50374</v>
      </c>
      <c r="L193" s="51">
        <v>0</v>
      </c>
      <c r="M193" s="51">
        <v>0</v>
      </c>
      <c r="N193" s="51">
        <v>0</v>
      </c>
      <c r="Q193" s="55" t="s">
        <v>252</v>
      </c>
      <c r="R193" s="112">
        <f t="shared" si="8"/>
        <v>0</v>
      </c>
      <c r="S193" s="112">
        <f t="shared" si="9"/>
        <v>0</v>
      </c>
      <c r="T193" s="112">
        <f t="shared" si="10"/>
        <v>0</v>
      </c>
    </row>
    <row r="194" spans="1:20">
      <c r="A194" s="57">
        <v>50405</v>
      </c>
      <c r="B194" s="51">
        <v>3000000</v>
      </c>
      <c r="C194" s="51">
        <v>1565706.9285056004</v>
      </c>
      <c r="D194" s="51">
        <v>4565706.9285056004</v>
      </c>
      <c r="F194" s="57">
        <v>50405</v>
      </c>
      <c r="G194" s="51">
        <v>1082369.49529936</v>
      </c>
      <c r="H194" s="51">
        <v>687693.5609248199</v>
      </c>
      <c r="I194" s="51">
        <v>1770063.0562241799</v>
      </c>
      <c r="K194" s="57">
        <v>50405</v>
      </c>
      <c r="L194" s="51">
        <v>5619277.28125</v>
      </c>
      <c r="M194" s="51">
        <v>6364516.0022695009</v>
      </c>
      <c r="N194" s="51">
        <v>11983793.283519501</v>
      </c>
      <c r="Q194" s="55" t="s">
        <v>253</v>
      </c>
      <c r="R194" s="112">
        <f t="shared" si="8"/>
        <v>9701646.7765493598</v>
      </c>
      <c r="S194" s="112">
        <f t="shared" si="9"/>
        <v>8617916.491699921</v>
      </c>
      <c r="T194" s="112">
        <f t="shared" si="10"/>
        <v>18319563.268249281</v>
      </c>
    </row>
    <row r="195" spans="1:20">
      <c r="A195" s="57">
        <v>50436</v>
      </c>
      <c r="B195" s="51">
        <v>0</v>
      </c>
      <c r="C195" s="51">
        <v>0</v>
      </c>
      <c r="D195" s="51">
        <v>0</v>
      </c>
      <c r="F195" s="57">
        <v>50436</v>
      </c>
      <c r="G195" s="51">
        <v>0</v>
      </c>
      <c r="H195" s="51">
        <v>0</v>
      </c>
      <c r="I195" s="51">
        <v>0</v>
      </c>
      <c r="K195" s="57">
        <v>50436</v>
      </c>
      <c r="L195" s="51">
        <v>0</v>
      </c>
      <c r="M195" s="51">
        <v>0</v>
      </c>
      <c r="N195" s="51">
        <v>0</v>
      </c>
      <c r="Q195" s="55" t="s">
        <v>254</v>
      </c>
      <c r="R195" s="112">
        <f t="shared" si="8"/>
        <v>0</v>
      </c>
      <c r="S195" s="112">
        <f t="shared" si="9"/>
        <v>0</v>
      </c>
      <c r="T195" s="112">
        <f t="shared" si="10"/>
        <v>0</v>
      </c>
    </row>
    <row r="196" spans="1:20">
      <c r="A196" s="57">
        <v>50464</v>
      </c>
      <c r="B196" s="51">
        <v>0</v>
      </c>
      <c r="C196" s="51">
        <v>0</v>
      </c>
      <c r="D196" s="51">
        <v>0</v>
      </c>
      <c r="F196" s="57">
        <v>50464</v>
      </c>
      <c r="G196" s="51">
        <v>0</v>
      </c>
      <c r="H196" s="51">
        <v>0</v>
      </c>
      <c r="I196" s="51">
        <v>0</v>
      </c>
      <c r="K196" s="57">
        <v>50464</v>
      </c>
      <c r="L196" s="51">
        <v>0</v>
      </c>
      <c r="M196" s="51">
        <v>0</v>
      </c>
      <c r="N196" s="51">
        <v>0</v>
      </c>
      <c r="Q196" s="55" t="s">
        <v>255</v>
      </c>
      <c r="R196" s="112">
        <f t="shared" ref="R196:R259" si="11">B196+G196+L196</f>
        <v>0</v>
      </c>
      <c r="S196" s="112">
        <f t="shared" ref="S196:S259" si="12">C196+H196+M196</f>
        <v>0</v>
      </c>
      <c r="T196" s="112">
        <f t="shared" ref="T196:T259" si="13">D196+I196+N196</f>
        <v>0</v>
      </c>
    </row>
    <row r="197" spans="1:20">
      <c r="A197" s="57">
        <v>50495</v>
      </c>
      <c r="B197" s="51">
        <v>0</v>
      </c>
      <c r="C197" s="51">
        <v>0</v>
      </c>
      <c r="D197" s="51">
        <v>0</v>
      </c>
      <c r="F197" s="57">
        <v>50495</v>
      </c>
      <c r="G197" s="51">
        <v>0</v>
      </c>
      <c r="H197" s="51">
        <v>0</v>
      </c>
      <c r="I197" s="51">
        <v>0</v>
      </c>
      <c r="K197" s="57">
        <v>50495</v>
      </c>
      <c r="L197" s="51">
        <v>0</v>
      </c>
      <c r="M197" s="51">
        <v>0</v>
      </c>
      <c r="N197" s="51">
        <v>0</v>
      </c>
      <c r="Q197" s="55" t="s">
        <v>256</v>
      </c>
      <c r="R197" s="112">
        <f t="shared" si="11"/>
        <v>0</v>
      </c>
      <c r="S197" s="112">
        <f t="shared" si="12"/>
        <v>0</v>
      </c>
      <c r="T197" s="112">
        <f t="shared" si="13"/>
        <v>0</v>
      </c>
    </row>
    <row r="198" spans="1:20">
      <c r="A198" s="57">
        <v>50525</v>
      </c>
      <c r="B198" s="51">
        <v>0</v>
      </c>
      <c r="C198" s="51">
        <v>0</v>
      </c>
      <c r="D198" s="51">
        <v>0</v>
      </c>
      <c r="F198" s="57">
        <v>50525</v>
      </c>
      <c r="G198" s="51">
        <v>0</v>
      </c>
      <c r="H198" s="51">
        <v>0</v>
      </c>
      <c r="I198" s="51">
        <v>0</v>
      </c>
      <c r="K198" s="57">
        <v>50525</v>
      </c>
      <c r="L198" s="51">
        <v>0</v>
      </c>
      <c r="M198" s="51">
        <v>0</v>
      </c>
      <c r="N198" s="51">
        <v>0</v>
      </c>
      <c r="Q198" s="55" t="s">
        <v>257</v>
      </c>
      <c r="R198" s="112">
        <f t="shared" si="11"/>
        <v>0</v>
      </c>
      <c r="S198" s="112">
        <f t="shared" si="12"/>
        <v>0</v>
      </c>
      <c r="T198" s="112">
        <f t="shared" si="13"/>
        <v>0</v>
      </c>
    </row>
    <row r="199" spans="1:20">
      <c r="A199" s="57">
        <v>50556</v>
      </c>
      <c r="B199" s="51">
        <v>0</v>
      </c>
      <c r="C199" s="51">
        <v>0</v>
      </c>
      <c r="D199" s="51">
        <v>0</v>
      </c>
      <c r="F199" s="57">
        <v>50556</v>
      </c>
      <c r="G199" s="51">
        <v>0</v>
      </c>
      <c r="H199" s="51">
        <v>0</v>
      </c>
      <c r="I199" s="51">
        <v>0</v>
      </c>
      <c r="K199" s="57">
        <v>50556</v>
      </c>
      <c r="L199" s="51">
        <v>0</v>
      </c>
      <c r="M199" s="51">
        <v>0</v>
      </c>
      <c r="N199" s="51">
        <v>0</v>
      </c>
      <c r="Q199" s="55" t="s">
        <v>258</v>
      </c>
      <c r="R199" s="112">
        <f t="shared" si="11"/>
        <v>0</v>
      </c>
      <c r="S199" s="112">
        <f t="shared" si="12"/>
        <v>0</v>
      </c>
      <c r="T199" s="112">
        <f t="shared" si="13"/>
        <v>0</v>
      </c>
    </row>
    <row r="200" spans="1:20">
      <c r="A200" s="57">
        <v>50586</v>
      </c>
      <c r="B200" s="51">
        <v>3000000</v>
      </c>
      <c r="C200" s="51">
        <v>1488973.6850280296</v>
      </c>
      <c r="D200" s="51">
        <v>4488973.6850280296</v>
      </c>
      <c r="F200" s="57">
        <v>50586</v>
      </c>
      <c r="G200" s="51">
        <v>1082369.49529936</v>
      </c>
      <c r="H200" s="51">
        <v>659298.96653636987</v>
      </c>
      <c r="I200" s="51">
        <v>1741668.4618357299</v>
      </c>
      <c r="K200" s="57">
        <v>50586</v>
      </c>
      <c r="L200" s="51">
        <v>5619277.28125</v>
      </c>
      <c r="M200" s="51">
        <v>6184139.6732064001</v>
      </c>
      <c r="N200" s="51">
        <v>11803416.9544564</v>
      </c>
      <c r="Q200" s="55" t="s">
        <v>259</v>
      </c>
      <c r="R200" s="112">
        <f t="shared" si="11"/>
        <v>9701646.7765493598</v>
      </c>
      <c r="S200" s="112">
        <f t="shared" si="12"/>
        <v>8332412.3247707998</v>
      </c>
      <c r="T200" s="112">
        <f t="shared" si="13"/>
        <v>18034059.101320159</v>
      </c>
    </row>
    <row r="201" spans="1:20">
      <c r="A201" s="57">
        <v>50617</v>
      </c>
      <c r="B201" s="51">
        <v>0</v>
      </c>
      <c r="C201" s="51">
        <v>0</v>
      </c>
      <c r="D201" s="51">
        <v>0</v>
      </c>
      <c r="F201" s="57">
        <v>50617</v>
      </c>
      <c r="G201" s="51">
        <v>0</v>
      </c>
      <c r="H201" s="51">
        <v>0</v>
      </c>
      <c r="I201" s="51">
        <v>0</v>
      </c>
      <c r="K201" s="57">
        <v>50617</v>
      </c>
      <c r="L201" s="51">
        <v>0</v>
      </c>
      <c r="M201" s="51">
        <v>0</v>
      </c>
      <c r="N201" s="51">
        <v>0</v>
      </c>
      <c r="Q201" s="55" t="s">
        <v>260</v>
      </c>
      <c r="R201" s="112">
        <f t="shared" si="11"/>
        <v>0</v>
      </c>
      <c r="S201" s="112">
        <f t="shared" si="12"/>
        <v>0</v>
      </c>
      <c r="T201" s="112">
        <f t="shared" si="13"/>
        <v>0</v>
      </c>
    </row>
    <row r="202" spans="1:20">
      <c r="A202" s="57">
        <v>50648</v>
      </c>
      <c r="B202" s="51">
        <v>0</v>
      </c>
      <c r="C202" s="51">
        <v>0</v>
      </c>
      <c r="D202" s="51">
        <v>0</v>
      </c>
      <c r="F202" s="57">
        <v>50648</v>
      </c>
      <c r="G202" s="51">
        <v>0</v>
      </c>
      <c r="H202" s="51">
        <v>0</v>
      </c>
      <c r="I202" s="51">
        <v>0</v>
      </c>
      <c r="K202" s="57">
        <v>50648</v>
      </c>
      <c r="L202" s="51">
        <v>0</v>
      </c>
      <c r="M202" s="51">
        <v>0</v>
      </c>
      <c r="N202" s="51">
        <v>0</v>
      </c>
      <c r="Q202" s="55" t="s">
        <v>261</v>
      </c>
      <c r="R202" s="112">
        <f t="shared" si="11"/>
        <v>0</v>
      </c>
      <c r="S202" s="112">
        <f t="shared" si="12"/>
        <v>0</v>
      </c>
      <c r="T202" s="112">
        <f t="shared" si="13"/>
        <v>0</v>
      </c>
    </row>
    <row r="203" spans="1:20">
      <c r="A203" s="57">
        <v>50678</v>
      </c>
      <c r="B203" s="51">
        <v>0</v>
      </c>
      <c r="C203" s="51">
        <v>0</v>
      </c>
      <c r="D203" s="51">
        <v>0</v>
      </c>
      <c r="F203" s="57">
        <v>50678</v>
      </c>
      <c r="G203" s="51">
        <v>0</v>
      </c>
      <c r="H203" s="51">
        <v>0</v>
      </c>
      <c r="I203" s="51">
        <v>0</v>
      </c>
      <c r="K203" s="57">
        <v>50678</v>
      </c>
      <c r="L203" s="51">
        <v>0</v>
      </c>
      <c r="M203" s="51">
        <v>0</v>
      </c>
      <c r="N203" s="51">
        <v>0</v>
      </c>
      <c r="Q203" s="55" t="s">
        <v>262</v>
      </c>
      <c r="R203" s="112">
        <f t="shared" si="11"/>
        <v>0</v>
      </c>
      <c r="S203" s="112">
        <f t="shared" si="12"/>
        <v>0</v>
      </c>
      <c r="T203" s="112">
        <f t="shared" si="13"/>
        <v>0</v>
      </c>
    </row>
    <row r="204" spans="1:20">
      <c r="A204" s="57">
        <v>50709</v>
      </c>
      <c r="B204" s="51">
        <v>0</v>
      </c>
      <c r="C204" s="51">
        <v>0</v>
      </c>
      <c r="D204" s="51">
        <v>0</v>
      </c>
      <c r="F204" s="57">
        <v>50709</v>
      </c>
      <c r="G204" s="51">
        <v>0</v>
      </c>
      <c r="H204" s="51">
        <v>0</v>
      </c>
      <c r="I204" s="51">
        <v>0</v>
      </c>
      <c r="K204" s="57">
        <v>50709</v>
      </c>
      <c r="L204" s="51">
        <v>0</v>
      </c>
      <c r="M204" s="51">
        <v>0</v>
      </c>
      <c r="N204" s="51">
        <v>0</v>
      </c>
      <c r="Q204" s="55" t="s">
        <v>263</v>
      </c>
      <c r="R204" s="112">
        <f t="shared" si="11"/>
        <v>0</v>
      </c>
      <c r="S204" s="112">
        <f t="shared" si="12"/>
        <v>0</v>
      </c>
      <c r="T204" s="112">
        <f t="shared" si="13"/>
        <v>0</v>
      </c>
    </row>
    <row r="205" spans="1:20">
      <c r="A205" s="57">
        <v>50739</v>
      </c>
      <c r="B205" s="51">
        <v>0</v>
      </c>
      <c r="C205" s="51">
        <v>0</v>
      </c>
      <c r="D205" s="51">
        <v>0</v>
      </c>
      <c r="F205" s="57">
        <v>50739</v>
      </c>
      <c r="G205" s="51">
        <v>0</v>
      </c>
      <c r="H205" s="51">
        <v>0</v>
      </c>
      <c r="I205" s="51">
        <v>0</v>
      </c>
      <c r="K205" s="57">
        <v>50739</v>
      </c>
      <c r="L205" s="51">
        <v>0</v>
      </c>
      <c r="M205" s="51">
        <v>0</v>
      </c>
      <c r="N205" s="51">
        <v>0</v>
      </c>
      <c r="Q205" s="55" t="s">
        <v>264</v>
      </c>
      <c r="R205" s="112">
        <f t="shared" si="11"/>
        <v>0</v>
      </c>
      <c r="S205" s="112">
        <f t="shared" si="12"/>
        <v>0</v>
      </c>
      <c r="T205" s="112">
        <f t="shared" si="13"/>
        <v>0</v>
      </c>
    </row>
    <row r="206" spans="1:20">
      <c r="A206" s="57">
        <v>50770</v>
      </c>
      <c r="B206" s="51">
        <v>3000000</v>
      </c>
      <c r="C206" s="51">
        <v>1428341.7674618997</v>
      </c>
      <c r="D206" s="51">
        <v>4428341.7674618997</v>
      </c>
      <c r="F206" s="57">
        <v>50770</v>
      </c>
      <c r="G206" s="51">
        <v>1082369.49529936</v>
      </c>
      <c r="H206" s="51">
        <v>638029.08741318993</v>
      </c>
      <c r="I206" s="51">
        <v>1720398.5827125499</v>
      </c>
      <c r="K206" s="57">
        <v>50770</v>
      </c>
      <c r="L206" s="51">
        <v>5619277.28125</v>
      </c>
      <c r="M206" s="51">
        <v>6070661.7155674994</v>
      </c>
      <c r="N206" s="51">
        <v>11689938.996817499</v>
      </c>
      <c r="Q206" s="55" t="s">
        <v>265</v>
      </c>
      <c r="R206" s="112">
        <f t="shared" si="11"/>
        <v>9701646.7765493598</v>
      </c>
      <c r="S206" s="112">
        <f t="shared" si="12"/>
        <v>8137032.570442589</v>
      </c>
      <c r="T206" s="112">
        <f t="shared" si="13"/>
        <v>17838679.346991949</v>
      </c>
    </row>
    <row r="207" spans="1:20">
      <c r="A207" s="57">
        <v>50801</v>
      </c>
      <c r="B207" s="51">
        <v>0</v>
      </c>
      <c r="C207" s="51">
        <v>0</v>
      </c>
      <c r="D207" s="51">
        <v>0</v>
      </c>
      <c r="F207" s="57">
        <v>50801</v>
      </c>
      <c r="G207" s="51">
        <v>0</v>
      </c>
      <c r="H207" s="51">
        <v>0</v>
      </c>
      <c r="I207" s="51">
        <v>0</v>
      </c>
      <c r="K207" s="57">
        <v>50801</v>
      </c>
      <c r="L207" s="51">
        <v>0</v>
      </c>
      <c r="M207" s="51">
        <v>0</v>
      </c>
      <c r="N207" s="51">
        <v>0</v>
      </c>
      <c r="Q207" s="55" t="s">
        <v>266</v>
      </c>
      <c r="R207" s="112">
        <f t="shared" si="11"/>
        <v>0</v>
      </c>
      <c r="S207" s="112">
        <f t="shared" si="12"/>
        <v>0</v>
      </c>
      <c r="T207" s="112">
        <f t="shared" si="13"/>
        <v>0</v>
      </c>
    </row>
    <row r="208" spans="1:20">
      <c r="A208" s="57">
        <v>50829</v>
      </c>
      <c r="B208" s="51">
        <v>0</v>
      </c>
      <c r="C208" s="51">
        <v>0</v>
      </c>
      <c r="D208" s="51">
        <v>0</v>
      </c>
      <c r="F208" s="57">
        <v>50829</v>
      </c>
      <c r="G208" s="51">
        <v>0</v>
      </c>
      <c r="H208" s="51">
        <v>0</v>
      </c>
      <c r="I208" s="51">
        <v>0</v>
      </c>
      <c r="K208" s="57">
        <v>50829</v>
      </c>
      <c r="L208" s="51">
        <v>0</v>
      </c>
      <c r="M208" s="51">
        <v>0</v>
      </c>
      <c r="N208" s="51">
        <v>0</v>
      </c>
      <c r="Q208" s="55" t="s">
        <v>267</v>
      </c>
      <c r="R208" s="112">
        <f t="shared" si="11"/>
        <v>0</v>
      </c>
      <c r="S208" s="112">
        <f t="shared" si="12"/>
        <v>0</v>
      </c>
      <c r="T208" s="112">
        <f t="shared" si="13"/>
        <v>0</v>
      </c>
    </row>
    <row r="209" spans="1:20">
      <c r="A209" s="57">
        <v>50860</v>
      </c>
      <c r="B209" s="51">
        <v>0</v>
      </c>
      <c r="C209" s="51">
        <v>0</v>
      </c>
      <c r="D209" s="51">
        <v>0</v>
      </c>
      <c r="F209" s="57">
        <v>50860</v>
      </c>
      <c r="G209" s="51">
        <v>0</v>
      </c>
      <c r="H209" s="51">
        <v>0</v>
      </c>
      <c r="I209" s="51">
        <v>0</v>
      </c>
      <c r="K209" s="57">
        <v>50860</v>
      </c>
      <c r="L209" s="51">
        <v>0</v>
      </c>
      <c r="M209" s="51">
        <v>0</v>
      </c>
      <c r="N209" s="51">
        <v>0</v>
      </c>
      <c r="Q209" s="55" t="s">
        <v>268</v>
      </c>
      <c r="R209" s="112">
        <f t="shared" si="11"/>
        <v>0</v>
      </c>
      <c r="S209" s="112">
        <f t="shared" si="12"/>
        <v>0</v>
      </c>
      <c r="T209" s="112">
        <f t="shared" si="13"/>
        <v>0</v>
      </c>
    </row>
    <row r="210" spans="1:20">
      <c r="A210" s="57">
        <v>50890</v>
      </c>
      <c r="B210" s="51">
        <v>0</v>
      </c>
      <c r="C210" s="51">
        <v>0</v>
      </c>
      <c r="D210" s="51">
        <v>0</v>
      </c>
      <c r="F210" s="57">
        <v>50890</v>
      </c>
      <c r="G210" s="51">
        <v>0</v>
      </c>
      <c r="H210" s="51">
        <v>0</v>
      </c>
      <c r="I210" s="51">
        <v>0</v>
      </c>
      <c r="K210" s="57">
        <v>50890</v>
      </c>
      <c r="L210" s="51">
        <v>0</v>
      </c>
      <c r="M210" s="51">
        <v>0</v>
      </c>
      <c r="N210" s="51">
        <v>0</v>
      </c>
      <c r="Q210" s="55" t="s">
        <v>269</v>
      </c>
      <c r="R210" s="112">
        <f t="shared" si="11"/>
        <v>0</v>
      </c>
      <c r="S210" s="112">
        <f t="shared" si="12"/>
        <v>0</v>
      </c>
      <c r="T210" s="112">
        <f t="shared" si="13"/>
        <v>0</v>
      </c>
    </row>
    <row r="211" spans="1:20">
      <c r="A211" s="57">
        <v>50921</v>
      </c>
      <c r="B211" s="51">
        <v>0</v>
      </c>
      <c r="C211" s="51">
        <v>0</v>
      </c>
      <c r="D211" s="51">
        <v>0</v>
      </c>
      <c r="F211" s="57">
        <v>50921</v>
      </c>
      <c r="G211" s="51">
        <v>0</v>
      </c>
      <c r="H211" s="51">
        <v>0</v>
      </c>
      <c r="I211" s="51">
        <v>0</v>
      </c>
      <c r="K211" s="57">
        <v>50921</v>
      </c>
      <c r="L211" s="51">
        <v>0</v>
      </c>
      <c r="M211" s="51">
        <v>0</v>
      </c>
      <c r="N211" s="51">
        <v>0</v>
      </c>
      <c r="Q211" s="55" t="s">
        <v>270</v>
      </c>
      <c r="R211" s="112">
        <f t="shared" si="11"/>
        <v>0</v>
      </c>
      <c r="S211" s="112">
        <f t="shared" si="12"/>
        <v>0</v>
      </c>
      <c r="T211" s="112">
        <f t="shared" si="13"/>
        <v>0</v>
      </c>
    </row>
    <row r="212" spans="1:20">
      <c r="A212" s="57">
        <v>50951</v>
      </c>
      <c r="B212" s="51">
        <v>3000000</v>
      </c>
      <c r="C212" s="51">
        <v>1349898.7676042002</v>
      </c>
      <c r="D212" s="51">
        <v>4349898.7676042002</v>
      </c>
      <c r="F212" s="57">
        <v>50951</v>
      </c>
      <c r="G212" s="51">
        <v>1082369.49529936</v>
      </c>
      <c r="H212" s="51">
        <v>608787.18658207008</v>
      </c>
      <c r="I212" s="51">
        <v>1691156.6818814301</v>
      </c>
      <c r="K212" s="57">
        <v>50951</v>
      </c>
      <c r="L212" s="51">
        <v>5619277.28125</v>
      </c>
      <c r="M212" s="51">
        <v>5882245.3603482991</v>
      </c>
      <c r="N212" s="51">
        <v>11501522.641598299</v>
      </c>
      <c r="Q212" s="55" t="s">
        <v>271</v>
      </c>
      <c r="R212" s="112">
        <f t="shared" si="11"/>
        <v>9701646.7765493598</v>
      </c>
      <c r="S212" s="112">
        <f t="shared" si="12"/>
        <v>7840931.3145345692</v>
      </c>
      <c r="T212" s="112">
        <f t="shared" si="13"/>
        <v>17542578.091083929</v>
      </c>
    </row>
    <row r="213" spans="1:20">
      <c r="A213" s="57">
        <v>50982</v>
      </c>
      <c r="B213" s="51">
        <v>0</v>
      </c>
      <c r="C213" s="51">
        <v>0</v>
      </c>
      <c r="D213" s="51">
        <v>0</v>
      </c>
      <c r="F213" s="57">
        <v>50982</v>
      </c>
      <c r="G213" s="51">
        <v>0</v>
      </c>
      <c r="H213" s="51">
        <v>0</v>
      </c>
      <c r="I213" s="51">
        <v>0</v>
      </c>
      <c r="K213" s="57">
        <v>50982</v>
      </c>
      <c r="L213" s="51">
        <v>0</v>
      </c>
      <c r="M213" s="51">
        <v>0</v>
      </c>
      <c r="N213" s="51">
        <v>0</v>
      </c>
      <c r="Q213" s="55" t="s">
        <v>272</v>
      </c>
      <c r="R213" s="112">
        <f t="shared" si="11"/>
        <v>0</v>
      </c>
      <c r="S213" s="112">
        <f t="shared" si="12"/>
        <v>0</v>
      </c>
      <c r="T213" s="112">
        <f t="shared" si="13"/>
        <v>0</v>
      </c>
    </row>
    <row r="214" spans="1:20">
      <c r="A214" s="57">
        <v>51013</v>
      </c>
      <c r="B214" s="51">
        <v>0</v>
      </c>
      <c r="C214" s="51">
        <v>0</v>
      </c>
      <c r="D214" s="51">
        <v>0</v>
      </c>
      <c r="F214" s="57">
        <v>51013</v>
      </c>
      <c r="G214" s="51">
        <v>0</v>
      </c>
      <c r="H214" s="51">
        <v>0</v>
      </c>
      <c r="I214" s="51">
        <v>0</v>
      </c>
      <c r="K214" s="57">
        <v>51013</v>
      </c>
      <c r="L214" s="51">
        <v>0</v>
      </c>
      <c r="M214" s="51">
        <v>0</v>
      </c>
      <c r="N214" s="51">
        <v>0</v>
      </c>
      <c r="Q214" s="55" t="s">
        <v>273</v>
      </c>
      <c r="R214" s="112">
        <f t="shared" si="11"/>
        <v>0</v>
      </c>
      <c r="S214" s="112">
        <f t="shared" si="12"/>
        <v>0</v>
      </c>
      <c r="T214" s="112">
        <f t="shared" si="13"/>
        <v>0</v>
      </c>
    </row>
    <row r="215" spans="1:20">
      <c r="A215" s="57">
        <v>51043</v>
      </c>
      <c r="B215" s="51">
        <v>0</v>
      </c>
      <c r="C215" s="51">
        <v>0</v>
      </c>
      <c r="D215" s="51">
        <v>0</v>
      </c>
      <c r="F215" s="57">
        <v>51043</v>
      </c>
      <c r="G215" s="51">
        <v>0</v>
      </c>
      <c r="H215" s="51">
        <v>0</v>
      </c>
      <c r="I215" s="51">
        <v>0</v>
      </c>
      <c r="K215" s="57">
        <v>51043</v>
      </c>
      <c r="L215" s="51">
        <v>0</v>
      </c>
      <c r="M215" s="51">
        <v>0</v>
      </c>
      <c r="N215" s="51">
        <v>0</v>
      </c>
      <c r="Q215" s="55" t="s">
        <v>274</v>
      </c>
      <c r="R215" s="112">
        <f t="shared" si="11"/>
        <v>0</v>
      </c>
      <c r="S215" s="112">
        <f t="shared" si="12"/>
        <v>0</v>
      </c>
      <c r="T215" s="112">
        <f t="shared" si="13"/>
        <v>0</v>
      </c>
    </row>
    <row r="216" spans="1:20">
      <c r="A216" s="57">
        <v>51074</v>
      </c>
      <c r="B216" s="51">
        <v>0</v>
      </c>
      <c r="C216" s="51">
        <v>0</v>
      </c>
      <c r="D216" s="51">
        <v>0</v>
      </c>
      <c r="F216" s="57">
        <v>51074</v>
      </c>
      <c r="G216" s="51">
        <v>0</v>
      </c>
      <c r="H216" s="51">
        <v>0</v>
      </c>
      <c r="I216" s="51">
        <v>0</v>
      </c>
      <c r="K216" s="57">
        <v>51074</v>
      </c>
      <c r="L216" s="51">
        <v>0</v>
      </c>
      <c r="M216" s="51">
        <v>0</v>
      </c>
      <c r="N216" s="51">
        <v>0</v>
      </c>
      <c r="Q216" s="55" t="s">
        <v>275</v>
      </c>
      <c r="R216" s="112">
        <f t="shared" si="11"/>
        <v>0</v>
      </c>
      <c r="S216" s="112">
        <f t="shared" si="12"/>
        <v>0</v>
      </c>
      <c r="T216" s="112">
        <f t="shared" si="13"/>
        <v>0</v>
      </c>
    </row>
    <row r="217" spans="1:20">
      <c r="A217" s="57">
        <v>51104</v>
      </c>
      <c r="B217" s="51">
        <v>0</v>
      </c>
      <c r="C217" s="51">
        <v>0</v>
      </c>
      <c r="D217" s="51">
        <v>0</v>
      </c>
      <c r="F217" s="57">
        <v>51104</v>
      </c>
      <c r="G217" s="51">
        <v>0</v>
      </c>
      <c r="H217" s="51">
        <v>0</v>
      </c>
      <c r="I217" s="51">
        <v>0</v>
      </c>
      <c r="K217" s="57">
        <v>51104</v>
      </c>
      <c r="L217" s="51">
        <v>0</v>
      </c>
      <c r="M217" s="51">
        <v>0</v>
      </c>
      <c r="N217" s="51">
        <v>0</v>
      </c>
      <c r="Q217" s="55" t="s">
        <v>276</v>
      </c>
      <c r="R217" s="112">
        <f t="shared" si="11"/>
        <v>0</v>
      </c>
      <c r="S217" s="112">
        <f t="shared" si="12"/>
        <v>0</v>
      </c>
      <c r="T217" s="112">
        <f t="shared" si="13"/>
        <v>0</v>
      </c>
    </row>
    <row r="218" spans="1:20">
      <c r="A218" s="57">
        <v>51135</v>
      </c>
      <c r="B218" s="51">
        <v>3000000</v>
      </c>
      <c r="C218" s="51">
        <v>1286497.6011349196</v>
      </c>
      <c r="D218" s="51">
        <v>4286497.6011349196</v>
      </c>
      <c r="F218" s="57">
        <v>51135</v>
      </c>
      <c r="G218" s="51">
        <v>1082369.49529936</v>
      </c>
      <c r="H218" s="51">
        <v>586301.37231335999</v>
      </c>
      <c r="I218" s="51">
        <v>1668670.86761272</v>
      </c>
      <c r="K218" s="57">
        <v>51135</v>
      </c>
      <c r="L218" s="51">
        <v>5619277.28125</v>
      </c>
      <c r="M218" s="51">
        <v>5758665.3317792006</v>
      </c>
      <c r="N218" s="51">
        <v>11377942.613029201</v>
      </c>
      <c r="Q218" s="55" t="s">
        <v>277</v>
      </c>
      <c r="R218" s="112">
        <f t="shared" si="11"/>
        <v>9701646.7765493598</v>
      </c>
      <c r="S218" s="112">
        <f t="shared" si="12"/>
        <v>7631464.3052274799</v>
      </c>
      <c r="T218" s="112">
        <f t="shared" si="13"/>
        <v>17333111.081776842</v>
      </c>
    </row>
    <row r="219" spans="1:20">
      <c r="A219" s="57">
        <v>51166</v>
      </c>
      <c r="B219" s="51">
        <v>0</v>
      </c>
      <c r="C219" s="51">
        <v>0</v>
      </c>
      <c r="D219" s="51">
        <v>0</v>
      </c>
      <c r="F219" s="57">
        <v>51166</v>
      </c>
      <c r="G219" s="51">
        <v>0</v>
      </c>
      <c r="H219" s="51">
        <v>0</v>
      </c>
      <c r="I219" s="51">
        <v>0</v>
      </c>
      <c r="K219" s="57">
        <v>51166</v>
      </c>
      <c r="L219" s="51">
        <v>0</v>
      </c>
      <c r="M219" s="51">
        <v>0</v>
      </c>
      <c r="N219" s="51">
        <v>0</v>
      </c>
      <c r="Q219" s="55" t="s">
        <v>278</v>
      </c>
      <c r="R219" s="112">
        <f t="shared" si="11"/>
        <v>0</v>
      </c>
      <c r="S219" s="112">
        <f t="shared" si="12"/>
        <v>0</v>
      </c>
      <c r="T219" s="112">
        <f t="shared" si="13"/>
        <v>0</v>
      </c>
    </row>
    <row r="220" spans="1:20">
      <c r="A220" s="57">
        <v>51195</v>
      </c>
      <c r="B220" s="51">
        <v>0</v>
      </c>
      <c r="C220" s="51">
        <v>0</v>
      </c>
      <c r="D220" s="51">
        <v>0</v>
      </c>
      <c r="F220" s="57">
        <v>51195</v>
      </c>
      <c r="G220" s="51">
        <v>0</v>
      </c>
      <c r="H220" s="51">
        <v>0</v>
      </c>
      <c r="I220" s="51">
        <v>0</v>
      </c>
      <c r="K220" s="57">
        <v>51195</v>
      </c>
      <c r="L220" s="51">
        <v>0</v>
      </c>
      <c r="M220" s="51">
        <v>0</v>
      </c>
      <c r="N220" s="51">
        <v>0</v>
      </c>
      <c r="Q220" s="55" t="s">
        <v>279</v>
      </c>
      <c r="R220" s="112">
        <f t="shared" si="11"/>
        <v>0</v>
      </c>
      <c r="S220" s="112">
        <f t="shared" si="12"/>
        <v>0</v>
      </c>
      <c r="T220" s="112">
        <f t="shared" si="13"/>
        <v>0</v>
      </c>
    </row>
    <row r="221" spans="1:20">
      <c r="A221" s="57">
        <v>51226</v>
      </c>
      <c r="B221" s="51">
        <v>0</v>
      </c>
      <c r="C221" s="51">
        <v>0</v>
      </c>
      <c r="D221" s="51">
        <v>0</v>
      </c>
      <c r="F221" s="57">
        <v>51226</v>
      </c>
      <c r="G221" s="51">
        <v>0</v>
      </c>
      <c r="H221" s="51">
        <v>0</v>
      </c>
      <c r="I221" s="51">
        <v>0</v>
      </c>
      <c r="K221" s="57">
        <v>51226</v>
      </c>
      <c r="L221" s="51">
        <v>0</v>
      </c>
      <c r="M221" s="51">
        <v>0</v>
      </c>
      <c r="N221" s="51">
        <v>0</v>
      </c>
      <c r="Q221" s="55" t="s">
        <v>280</v>
      </c>
      <c r="R221" s="112">
        <f t="shared" si="11"/>
        <v>0</v>
      </c>
      <c r="S221" s="112">
        <f t="shared" si="12"/>
        <v>0</v>
      </c>
      <c r="T221" s="112">
        <f t="shared" si="13"/>
        <v>0</v>
      </c>
    </row>
    <row r="222" spans="1:20">
      <c r="A222" s="57">
        <v>51256</v>
      </c>
      <c r="B222" s="51">
        <v>0</v>
      </c>
      <c r="C222" s="51">
        <v>0</v>
      </c>
      <c r="D222" s="51">
        <v>0</v>
      </c>
      <c r="F222" s="57">
        <v>51256</v>
      </c>
      <c r="G222" s="51">
        <v>0</v>
      </c>
      <c r="H222" s="51">
        <v>0</v>
      </c>
      <c r="I222" s="51">
        <v>0</v>
      </c>
      <c r="K222" s="57">
        <v>51256</v>
      </c>
      <c r="L222" s="51">
        <v>0</v>
      </c>
      <c r="M222" s="51">
        <v>0</v>
      </c>
      <c r="N222" s="51">
        <v>0</v>
      </c>
      <c r="Q222" s="55" t="s">
        <v>281</v>
      </c>
      <c r="R222" s="112">
        <f t="shared" si="11"/>
        <v>0</v>
      </c>
      <c r="S222" s="112">
        <f t="shared" si="12"/>
        <v>0</v>
      </c>
      <c r="T222" s="112">
        <f t="shared" si="13"/>
        <v>0</v>
      </c>
    </row>
    <row r="223" spans="1:20">
      <c r="A223" s="57">
        <v>51287</v>
      </c>
      <c r="B223" s="51">
        <v>0</v>
      </c>
      <c r="C223" s="51">
        <v>0</v>
      </c>
      <c r="D223" s="51">
        <v>0</v>
      </c>
      <c r="F223" s="57">
        <v>51287</v>
      </c>
      <c r="G223" s="51">
        <v>0</v>
      </c>
      <c r="H223" s="51">
        <v>0</v>
      </c>
      <c r="I223" s="51">
        <v>0</v>
      </c>
      <c r="K223" s="57">
        <v>51287</v>
      </c>
      <c r="L223" s="51">
        <v>0</v>
      </c>
      <c r="M223" s="51">
        <v>0</v>
      </c>
      <c r="N223" s="51">
        <v>0</v>
      </c>
      <c r="Q223" s="55" t="s">
        <v>282</v>
      </c>
      <c r="R223" s="112">
        <f t="shared" si="11"/>
        <v>0</v>
      </c>
      <c r="S223" s="112">
        <f t="shared" si="12"/>
        <v>0</v>
      </c>
      <c r="T223" s="112">
        <f t="shared" si="13"/>
        <v>0</v>
      </c>
    </row>
    <row r="224" spans="1:20">
      <c r="A224" s="57">
        <v>51317</v>
      </c>
      <c r="B224" s="51">
        <v>3000000</v>
      </c>
      <c r="C224" s="51">
        <v>1218231</v>
      </c>
      <c r="D224" s="51">
        <v>4218231</v>
      </c>
      <c r="F224" s="57">
        <v>51317</v>
      </c>
      <c r="G224" s="51">
        <v>1082369.49529936</v>
      </c>
      <c r="H224" s="51">
        <v>561615.73463785998</v>
      </c>
      <c r="I224" s="51">
        <v>1643985.22993722</v>
      </c>
      <c r="K224" s="57">
        <v>51317</v>
      </c>
      <c r="L224" s="51">
        <v>5619277.28125</v>
      </c>
      <c r="M224" s="51">
        <v>5612441.4304373991</v>
      </c>
      <c r="N224" s="51">
        <v>11231718.711687399</v>
      </c>
      <c r="Q224" s="55" t="s">
        <v>283</v>
      </c>
      <c r="R224" s="112">
        <f t="shared" si="11"/>
        <v>9701646.7765493598</v>
      </c>
      <c r="S224" s="112">
        <f t="shared" si="12"/>
        <v>7392288.1650752593</v>
      </c>
      <c r="T224" s="112">
        <f t="shared" si="13"/>
        <v>17093934.941624619</v>
      </c>
    </row>
    <row r="225" spans="1:20">
      <c r="A225" s="57">
        <v>51348</v>
      </c>
      <c r="B225" s="51">
        <v>0</v>
      </c>
      <c r="C225" s="51">
        <v>0</v>
      </c>
      <c r="D225" s="51">
        <v>0</v>
      </c>
      <c r="F225" s="57">
        <v>51348</v>
      </c>
      <c r="G225" s="51">
        <v>0</v>
      </c>
      <c r="H225" s="51">
        <v>0</v>
      </c>
      <c r="I225" s="51">
        <v>0</v>
      </c>
      <c r="K225" s="57">
        <v>51348</v>
      </c>
      <c r="L225" s="51">
        <v>0</v>
      </c>
      <c r="M225" s="51">
        <v>0</v>
      </c>
      <c r="N225" s="51">
        <v>0</v>
      </c>
      <c r="Q225" s="55" t="s">
        <v>284</v>
      </c>
      <c r="R225" s="112">
        <f t="shared" si="11"/>
        <v>0</v>
      </c>
      <c r="S225" s="112">
        <f t="shared" si="12"/>
        <v>0</v>
      </c>
      <c r="T225" s="112">
        <f t="shared" si="13"/>
        <v>0</v>
      </c>
    </row>
    <row r="226" spans="1:20">
      <c r="A226" s="57">
        <v>51379</v>
      </c>
      <c r="B226" s="51">
        <v>0</v>
      </c>
      <c r="C226" s="51">
        <v>0</v>
      </c>
      <c r="D226" s="51">
        <v>0</v>
      </c>
      <c r="F226" s="57">
        <v>51379</v>
      </c>
      <c r="G226" s="51">
        <v>0</v>
      </c>
      <c r="H226" s="51">
        <v>0</v>
      </c>
      <c r="I226" s="51">
        <v>0</v>
      </c>
      <c r="K226" s="57">
        <v>51379</v>
      </c>
      <c r="L226" s="51">
        <v>0</v>
      </c>
      <c r="M226" s="51">
        <v>0</v>
      </c>
      <c r="N226" s="51">
        <v>0</v>
      </c>
      <c r="Q226" s="55" t="s">
        <v>285</v>
      </c>
      <c r="R226" s="112">
        <f t="shared" si="11"/>
        <v>0</v>
      </c>
      <c r="S226" s="112">
        <f t="shared" si="12"/>
        <v>0</v>
      </c>
      <c r="T226" s="112">
        <f t="shared" si="13"/>
        <v>0</v>
      </c>
    </row>
    <row r="227" spans="1:20">
      <c r="A227" s="57">
        <v>51409</v>
      </c>
      <c r="B227" s="51">
        <v>0</v>
      </c>
      <c r="C227" s="51">
        <v>0</v>
      </c>
      <c r="D227" s="51">
        <v>0</v>
      </c>
      <c r="F227" s="57">
        <v>51409</v>
      </c>
      <c r="G227" s="51">
        <v>0</v>
      </c>
      <c r="H227" s="51">
        <v>0</v>
      </c>
      <c r="I227" s="51">
        <v>0</v>
      </c>
      <c r="K227" s="57">
        <v>51409</v>
      </c>
      <c r="L227" s="51">
        <v>0</v>
      </c>
      <c r="M227" s="51">
        <v>0</v>
      </c>
      <c r="N227" s="51">
        <v>0</v>
      </c>
      <c r="Q227" s="55" t="s">
        <v>286</v>
      </c>
      <c r="R227" s="112">
        <f t="shared" si="11"/>
        <v>0</v>
      </c>
      <c r="S227" s="112">
        <f t="shared" si="12"/>
        <v>0</v>
      </c>
      <c r="T227" s="112">
        <f t="shared" si="13"/>
        <v>0</v>
      </c>
    </row>
    <row r="228" spans="1:20">
      <c r="A228" s="57">
        <v>51440</v>
      </c>
      <c r="B228" s="51">
        <v>0</v>
      </c>
      <c r="C228" s="51">
        <v>0</v>
      </c>
      <c r="D228" s="51">
        <v>0</v>
      </c>
      <c r="F228" s="57">
        <v>51440</v>
      </c>
      <c r="G228" s="51">
        <v>0</v>
      </c>
      <c r="H228" s="51">
        <v>0</v>
      </c>
      <c r="I228" s="51">
        <v>0</v>
      </c>
      <c r="K228" s="57">
        <v>51440</v>
      </c>
      <c r="L228" s="51">
        <v>0</v>
      </c>
      <c r="M228" s="51">
        <v>0</v>
      </c>
      <c r="N228" s="51">
        <v>0</v>
      </c>
      <c r="Q228" s="55" t="s">
        <v>287</v>
      </c>
      <c r="R228" s="112">
        <f t="shared" si="11"/>
        <v>0</v>
      </c>
      <c r="S228" s="112">
        <f t="shared" si="12"/>
        <v>0</v>
      </c>
      <c r="T228" s="112">
        <f t="shared" si="13"/>
        <v>0</v>
      </c>
    </row>
    <row r="229" spans="1:20">
      <c r="A229" s="57">
        <v>51470</v>
      </c>
      <c r="B229" s="51">
        <v>0</v>
      </c>
      <c r="C229" s="51">
        <v>0</v>
      </c>
      <c r="D229" s="51">
        <v>0</v>
      </c>
      <c r="F229" s="57">
        <v>51470</v>
      </c>
      <c r="G229" s="51">
        <v>0</v>
      </c>
      <c r="H229" s="51">
        <v>0</v>
      </c>
      <c r="I229" s="51">
        <v>0</v>
      </c>
      <c r="K229" s="57">
        <v>51470</v>
      </c>
      <c r="L229" s="51">
        <v>0</v>
      </c>
      <c r="M229" s="51">
        <v>0</v>
      </c>
      <c r="N229" s="51">
        <v>0</v>
      </c>
      <c r="Q229" s="55" t="s">
        <v>288</v>
      </c>
      <c r="R229" s="112">
        <f t="shared" si="11"/>
        <v>0</v>
      </c>
      <c r="S229" s="112">
        <f t="shared" si="12"/>
        <v>0</v>
      </c>
      <c r="T229" s="112">
        <f t="shared" si="13"/>
        <v>0</v>
      </c>
    </row>
    <row r="230" spans="1:20">
      <c r="A230" s="57">
        <v>51501</v>
      </c>
      <c r="B230" s="51">
        <v>3000000</v>
      </c>
      <c r="C230" s="51">
        <v>1150551.5</v>
      </c>
      <c r="D230" s="51">
        <v>4150551.5</v>
      </c>
      <c r="F230" s="57">
        <v>51501</v>
      </c>
      <c r="G230" s="51">
        <v>1082369.49529936</v>
      </c>
      <c r="H230" s="51">
        <v>537197.65921882004</v>
      </c>
      <c r="I230" s="51">
        <v>1619567.1545181801</v>
      </c>
      <c r="K230" s="57">
        <v>51501</v>
      </c>
      <c r="L230" s="51">
        <v>5619277.28125</v>
      </c>
      <c r="M230" s="51">
        <v>5468532.6758108009</v>
      </c>
      <c r="N230" s="51">
        <v>11087809.957060801</v>
      </c>
      <c r="Q230" s="55" t="s">
        <v>289</v>
      </c>
      <c r="R230" s="112">
        <f t="shared" si="11"/>
        <v>9701646.7765493598</v>
      </c>
      <c r="S230" s="112">
        <f t="shared" si="12"/>
        <v>7156281.8350296207</v>
      </c>
      <c r="T230" s="112">
        <f t="shared" si="13"/>
        <v>16857928.611578979</v>
      </c>
    </row>
    <row r="231" spans="1:20">
      <c r="A231" s="57">
        <v>51532</v>
      </c>
      <c r="B231" s="51">
        <v>0</v>
      </c>
      <c r="C231" s="51">
        <v>0</v>
      </c>
      <c r="D231" s="51">
        <v>0</v>
      </c>
      <c r="F231" s="57">
        <v>51532</v>
      </c>
      <c r="G231" s="51">
        <v>0</v>
      </c>
      <c r="H231" s="51">
        <v>0</v>
      </c>
      <c r="I231" s="51">
        <v>0</v>
      </c>
      <c r="K231" s="57">
        <v>51532</v>
      </c>
      <c r="L231" s="51">
        <v>0</v>
      </c>
      <c r="M231" s="51">
        <v>0</v>
      </c>
      <c r="N231" s="51">
        <v>0</v>
      </c>
      <c r="Q231" s="55" t="s">
        <v>290</v>
      </c>
      <c r="R231" s="112">
        <f t="shared" si="11"/>
        <v>0</v>
      </c>
      <c r="S231" s="112">
        <f t="shared" si="12"/>
        <v>0</v>
      </c>
      <c r="T231" s="112">
        <f t="shared" si="13"/>
        <v>0</v>
      </c>
    </row>
    <row r="232" spans="1:20">
      <c r="A232" s="57">
        <v>51560</v>
      </c>
      <c r="B232" s="51">
        <v>0</v>
      </c>
      <c r="C232" s="51">
        <v>0</v>
      </c>
      <c r="D232" s="51">
        <v>0</v>
      </c>
      <c r="F232" s="57">
        <v>51560</v>
      </c>
      <c r="G232" s="51">
        <v>0</v>
      </c>
      <c r="H232" s="51">
        <v>0</v>
      </c>
      <c r="I232" s="51">
        <v>0</v>
      </c>
      <c r="K232" s="57">
        <v>51560</v>
      </c>
      <c r="L232" s="51">
        <v>0</v>
      </c>
      <c r="M232" s="51">
        <v>0</v>
      </c>
      <c r="N232" s="51">
        <v>0</v>
      </c>
      <c r="Q232" s="55" t="s">
        <v>291</v>
      </c>
      <c r="R232" s="112">
        <f t="shared" si="11"/>
        <v>0</v>
      </c>
      <c r="S232" s="112">
        <f t="shared" si="12"/>
        <v>0</v>
      </c>
      <c r="T232" s="112">
        <f t="shared" si="13"/>
        <v>0</v>
      </c>
    </row>
    <row r="233" spans="1:20">
      <c r="A233" s="57">
        <v>51591</v>
      </c>
      <c r="B233" s="51">
        <v>0</v>
      </c>
      <c r="C233" s="51">
        <v>0</v>
      </c>
      <c r="D233" s="51">
        <v>0</v>
      </c>
      <c r="F233" s="57">
        <v>51591</v>
      </c>
      <c r="G233" s="51">
        <v>0</v>
      </c>
      <c r="H233" s="51">
        <v>0</v>
      </c>
      <c r="I233" s="51">
        <v>0</v>
      </c>
      <c r="K233" s="57">
        <v>51591</v>
      </c>
      <c r="L233" s="51">
        <v>0</v>
      </c>
      <c r="M233" s="51">
        <v>0</v>
      </c>
      <c r="N233" s="51">
        <v>0</v>
      </c>
      <c r="Q233" s="55" t="s">
        <v>292</v>
      </c>
      <c r="R233" s="112">
        <f t="shared" si="11"/>
        <v>0</v>
      </c>
      <c r="S233" s="112">
        <f t="shared" si="12"/>
        <v>0</v>
      </c>
      <c r="T233" s="112">
        <f t="shared" si="13"/>
        <v>0</v>
      </c>
    </row>
    <row r="234" spans="1:20">
      <c r="A234" s="57">
        <v>51621</v>
      </c>
      <c r="B234" s="51">
        <v>0</v>
      </c>
      <c r="C234" s="51">
        <v>0</v>
      </c>
      <c r="D234" s="51">
        <v>0</v>
      </c>
      <c r="F234" s="57">
        <v>51621</v>
      </c>
      <c r="G234" s="51">
        <v>0</v>
      </c>
      <c r="H234" s="51">
        <v>0</v>
      </c>
      <c r="I234" s="51">
        <v>0</v>
      </c>
      <c r="K234" s="57">
        <v>51621</v>
      </c>
      <c r="L234" s="51">
        <v>0</v>
      </c>
      <c r="M234" s="51">
        <v>0</v>
      </c>
      <c r="N234" s="51">
        <v>0</v>
      </c>
      <c r="Q234" s="55" t="s">
        <v>293</v>
      </c>
      <c r="R234" s="112">
        <f t="shared" si="11"/>
        <v>0</v>
      </c>
      <c r="S234" s="112">
        <f t="shared" si="12"/>
        <v>0</v>
      </c>
      <c r="T234" s="112">
        <f t="shared" si="13"/>
        <v>0</v>
      </c>
    </row>
    <row r="235" spans="1:20">
      <c r="A235" s="57">
        <v>51652</v>
      </c>
      <c r="B235" s="51">
        <v>0</v>
      </c>
      <c r="C235" s="51">
        <v>0</v>
      </c>
      <c r="D235" s="51">
        <v>0</v>
      </c>
      <c r="F235" s="57">
        <v>51652</v>
      </c>
      <c r="G235" s="51">
        <v>0</v>
      </c>
      <c r="H235" s="51">
        <v>0</v>
      </c>
      <c r="I235" s="51">
        <v>0</v>
      </c>
      <c r="K235" s="57">
        <v>51652</v>
      </c>
      <c r="L235" s="51">
        <v>0</v>
      </c>
      <c r="M235" s="51">
        <v>0</v>
      </c>
      <c r="N235" s="51">
        <v>0</v>
      </c>
      <c r="Q235" s="55" t="s">
        <v>294</v>
      </c>
      <c r="R235" s="112">
        <f t="shared" si="11"/>
        <v>0</v>
      </c>
      <c r="S235" s="112">
        <f t="shared" si="12"/>
        <v>0</v>
      </c>
      <c r="T235" s="112">
        <f t="shared" si="13"/>
        <v>0</v>
      </c>
    </row>
    <row r="236" spans="1:20">
      <c r="A236" s="57">
        <v>51682</v>
      </c>
      <c r="B236" s="51">
        <v>3000000</v>
      </c>
      <c r="C236" s="51">
        <v>1076954.6666666698</v>
      </c>
      <c r="D236" s="51">
        <v>4076954.6666666698</v>
      </c>
      <c r="F236" s="57">
        <v>51682</v>
      </c>
      <c r="G236" s="51">
        <v>1082369.49529936</v>
      </c>
      <c r="H236" s="51">
        <v>509977.50957136997</v>
      </c>
      <c r="I236" s="51">
        <v>1592347.00487073</v>
      </c>
      <c r="K236" s="57">
        <v>51682</v>
      </c>
      <c r="L236" s="51">
        <v>5619277.28125</v>
      </c>
      <c r="M236" s="51">
        <v>5295527.6156038996</v>
      </c>
      <c r="N236" s="51">
        <v>10914804.8968539</v>
      </c>
      <c r="Q236" s="55" t="s">
        <v>295</v>
      </c>
      <c r="R236" s="112">
        <f t="shared" si="11"/>
        <v>9701646.7765493598</v>
      </c>
      <c r="S236" s="112">
        <f t="shared" si="12"/>
        <v>6882459.7918419391</v>
      </c>
      <c r="T236" s="112">
        <f t="shared" si="13"/>
        <v>16584106.568391299</v>
      </c>
    </row>
    <row r="237" spans="1:20">
      <c r="A237" s="57">
        <v>51713</v>
      </c>
      <c r="B237" s="51">
        <v>0</v>
      </c>
      <c r="C237" s="51">
        <v>0</v>
      </c>
      <c r="D237" s="51">
        <v>0</v>
      </c>
      <c r="F237" s="57">
        <v>51713</v>
      </c>
      <c r="G237" s="51">
        <v>0</v>
      </c>
      <c r="H237" s="51">
        <v>0</v>
      </c>
      <c r="I237" s="51">
        <v>0</v>
      </c>
      <c r="K237" s="57">
        <v>51713</v>
      </c>
      <c r="L237" s="51">
        <v>0</v>
      </c>
      <c r="M237" s="51">
        <v>0</v>
      </c>
      <c r="N237" s="51">
        <v>0</v>
      </c>
      <c r="Q237" s="55" t="s">
        <v>296</v>
      </c>
      <c r="R237" s="112">
        <f t="shared" si="11"/>
        <v>0</v>
      </c>
      <c r="S237" s="112">
        <f t="shared" si="12"/>
        <v>0</v>
      </c>
      <c r="T237" s="112">
        <f t="shared" si="13"/>
        <v>0</v>
      </c>
    </row>
    <row r="238" spans="1:20">
      <c r="A238" s="57">
        <v>51744</v>
      </c>
      <c r="B238" s="51">
        <v>0</v>
      </c>
      <c r="C238" s="51">
        <v>0</v>
      </c>
      <c r="D238" s="51">
        <v>0</v>
      </c>
      <c r="F238" s="57">
        <v>51744</v>
      </c>
      <c r="G238" s="51">
        <v>0</v>
      </c>
      <c r="H238" s="51">
        <v>0</v>
      </c>
      <c r="I238" s="51">
        <v>0</v>
      </c>
      <c r="K238" s="57">
        <v>51744</v>
      </c>
      <c r="L238" s="51">
        <v>0</v>
      </c>
      <c r="M238" s="51">
        <v>0</v>
      </c>
      <c r="N238" s="51">
        <v>0</v>
      </c>
      <c r="Q238" s="55" t="s">
        <v>297</v>
      </c>
      <c r="R238" s="112">
        <f t="shared" si="11"/>
        <v>0</v>
      </c>
      <c r="S238" s="112">
        <f t="shared" si="12"/>
        <v>0</v>
      </c>
      <c r="T238" s="112">
        <f t="shared" si="13"/>
        <v>0</v>
      </c>
    </row>
    <row r="239" spans="1:20">
      <c r="A239" s="57">
        <v>51774</v>
      </c>
      <c r="B239" s="51">
        <v>0</v>
      </c>
      <c r="C239" s="51">
        <v>0</v>
      </c>
      <c r="D239" s="51">
        <v>0</v>
      </c>
      <c r="F239" s="57">
        <v>51774</v>
      </c>
      <c r="G239" s="51">
        <v>0</v>
      </c>
      <c r="H239" s="51">
        <v>0</v>
      </c>
      <c r="I239" s="51">
        <v>0</v>
      </c>
      <c r="K239" s="57">
        <v>51774</v>
      </c>
      <c r="L239" s="51">
        <v>0</v>
      </c>
      <c r="M239" s="51">
        <v>0</v>
      </c>
      <c r="N239" s="51">
        <v>0</v>
      </c>
      <c r="Q239" s="55" t="s">
        <v>298</v>
      </c>
      <c r="R239" s="112">
        <f t="shared" si="11"/>
        <v>0</v>
      </c>
      <c r="S239" s="112">
        <f t="shared" si="12"/>
        <v>0</v>
      </c>
      <c r="T239" s="112">
        <f t="shared" si="13"/>
        <v>0</v>
      </c>
    </row>
    <row r="240" spans="1:20">
      <c r="A240" s="57">
        <v>51805</v>
      </c>
      <c r="B240" s="51">
        <v>0</v>
      </c>
      <c r="C240" s="51">
        <v>0</v>
      </c>
      <c r="D240" s="51">
        <v>0</v>
      </c>
      <c r="F240" s="57">
        <v>51805</v>
      </c>
      <c r="G240" s="51">
        <v>0</v>
      </c>
      <c r="H240" s="51">
        <v>0</v>
      </c>
      <c r="I240" s="51">
        <v>0</v>
      </c>
      <c r="K240" s="57">
        <v>51805</v>
      </c>
      <c r="L240" s="51">
        <v>0</v>
      </c>
      <c r="M240" s="51">
        <v>0</v>
      </c>
      <c r="N240" s="51">
        <v>0</v>
      </c>
      <c r="Q240" s="55" t="s">
        <v>299</v>
      </c>
      <c r="R240" s="112">
        <f t="shared" si="11"/>
        <v>0</v>
      </c>
      <c r="S240" s="112">
        <f t="shared" si="12"/>
        <v>0</v>
      </c>
      <c r="T240" s="112">
        <f t="shared" si="13"/>
        <v>0</v>
      </c>
    </row>
    <row r="241" spans="1:20">
      <c r="A241" s="57">
        <v>51835</v>
      </c>
      <c r="B241" s="51">
        <v>0</v>
      </c>
      <c r="C241" s="51">
        <v>0</v>
      </c>
      <c r="D241" s="51">
        <v>0</v>
      </c>
      <c r="F241" s="57">
        <v>51835</v>
      </c>
      <c r="G241" s="51">
        <v>0</v>
      </c>
      <c r="H241" s="51">
        <v>0</v>
      </c>
      <c r="I241" s="51">
        <v>0</v>
      </c>
      <c r="K241" s="57">
        <v>51835</v>
      </c>
      <c r="L241" s="51">
        <v>0</v>
      </c>
      <c r="M241" s="51">
        <v>0</v>
      </c>
      <c r="N241" s="51">
        <v>0</v>
      </c>
      <c r="Q241" s="55" t="s">
        <v>300</v>
      </c>
      <c r="R241" s="112">
        <f t="shared" si="11"/>
        <v>0</v>
      </c>
      <c r="S241" s="112">
        <f t="shared" si="12"/>
        <v>0</v>
      </c>
      <c r="T241" s="112">
        <f t="shared" si="13"/>
        <v>0</v>
      </c>
    </row>
    <row r="242" spans="1:20">
      <c r="A242" s="57">
        <v>51866</v>
      </c>
      <c r="B242" s="51">
        <v>3000000</v>
      </c>
      <c r="C242" s="51">
        <v>1015192.5</v>
      </c>
      <c r="D242" s="51">
        <v>4015192.5</v>
      </c>
      <c r="F242" s="57">
        <v>51866</v>
      </c>
      <c r="G242" s="51">
        <v>1082369.49529936</v>
      </c>
      <c r="H242" s="51">
        <v>488361.50838074996</v>
      </c>
      <c r="I242" s="51">
        <v>1570731.00368011</v>
      </c>
      <c r="K242" s="57">
        <v>51866</v>
      </c>
      <c r="L242" s="51">
        <v>5619277.28125</v>
      </c>
      <c r="M242" s="51">
        <v>5180715.1665576007</v>
      </c>
      <c r="N242" s="51">
        <v>10799992.447807601</v>
      </c>
      <c r="Q242" s="55" t="s">
        <v>301</v>
      </c>
      <c r="R242" s="112">
        <f t="shared" si="11"/>
        <v>9701646.7765493598</v>
      </c>
      <c r="S242" s="112">
        <f t="shared" si="12"/>
        <v>6684269.1749383509</v>
      </c>
      <c r="T242" s="112">
        <f t="shared" si="13"/>
        <v>16385915.951487711</v>
      </c>
    </row>
    <row r="243" spans="1:20">
      <c r="A243" s="57">
        <v>51897</v>
      </c>
      <c r="B243" s="51">
        <v>0</v>
      </c>
      <c r="C243" s="51">
        <v>0</v>
      </c>
      <c r="D243" s="51">
        <v>0</v>
      </c>
      <c r="F243" s="57">
        <v>51897</v>
      </c>
      <c r="G243" s="51">
        <v>0</v>
      </c>
      <c r="H243" s="51">
        <v>0</v>
      </c>
      <c r="I243" s="51">
        <v>0</v>
      </c>
      <c r="K243" s="57">
        <v>51897</v>
      </c>
      <c r="L243" s="51">
        <v>0</v>
      </c>
      <c r="M243" s="51">
        <v>0</v>
      </c>
      <c r="N243" s="51">
        <v>0</v>
      </c>
      <c r="Q243" s="55" t="s">
        <v>302</v>
      </c>
      <c r="R243" s="112">
        <f t="shared" si="11"/>
        <v>0</v>
      </c>
      <c r="S243" s="112">
        <f t="shared" si="12"/>
        <v>0</v>
      </c>
      <c r="T243" s="112">
        <f t="shared" si="13"/>
        <v>0</v>
      </c>
    </row>
    <row r="244" spans="1:20">
      <c r="A244" s="57">
        <v>51925</v>
      </c>
      <c r="B244" s="51">
        <v>0</v>
      </c>
      <c r="C244" s="51">
        <v>0</v>
      </c>
      <c r="D244" s="51">
        <v>0</v>
      </c>
      <c r="F244" s="57">
        <v>51925</v>
      </c>
      <c r="G244" s="51">
        <v>0</v>
      </c>
      <c r="H244" s="51">
        <v>0</v>
      </c>
      <c r="I244" s="51">
        <v>0</v>
      </c>
      <c r="K244" s="57">
        <v>51925</v>
      </c>
      <c r="L244" s="51">
        <v>0</v>
      </c>
      <c r="M244" s="51">
        <v>0</v>
      </c>
      <c r="N244" s="51">
        <v>0</v>
      </c>
      <c r="Q244" s="55" t="s">
        <v>303</v>
      </c>
      <c r="R244" s="112">
        <f t="shared" si="11"/>
        <v>0</v>
      </c>
      <c r="S244" s="112">
        <f t="shared" si="12"/>
        <v>0</v>
      </c>
      <c r="T244" s="112">
        <f t="shared" si="13"/>
        <v>0</v>
      </c>
    </row>
    <row r="245" spans="1:20">
      <c r="A245" s="57">
        <v>51956</v>
      </c>
      <c r="B245" s="51">
        <v>0</v>
      </c>
      <c r="C245" s="51">
        <v>0</v>
      </c>
      <c r="D245" s="51">
        <v>0</v>
      </c>
      <c r="F245" s="57">
        <v>51956</v>
      </c>
      <c r="G245" s="51">
        <v>0</v>
      </c>
      <c r="H245" s="51">
        <v>0</v>
      </c>
      <c r="I245" s="51">
        <v>0</v>
      </c>
      <c r="K245" s="57">
        <v>51956</v>
      </c>
      <c r="L245" s="51">
        <v>0</v>
      </c>
      <c r="M245" s="51">
        <v>0</v>
      </c>
      <c r="N245" s="51">
        <v>0</v>
      </c>
      <c r="Q245" s="55" t="s">
        <v>304</v>
      </c>
      <c r="R245" s="112">
        <f t="shared" si="11"/>
        <v>0</v>
      </c>
      <c r="S245" s="112">
        <f t="shared" si="12"/>
        <v>0</v>
      </c>
      <c r="T245" s="112">
        <f t="shared" si="13"/>
        <v>0</v>
      </c>
    </row>
    <row r="246" spans="1:20">
      <c r="A246" s="57">
        <v>51986</v>
      </c>
      <c r="B246" s="51">
        <v>0</v>
      </c>
      <c r="C246" s="51">
        <v>0</v>
      </c>
      <c r="D246" s="51">
        <v>0</v>
      </c>
      <c r="F246" s="57">
        <v>51986</v>
      </c>
      <c r="G246" s="51">
        <v>0</v>
      </c>
      <c r="H246" s="51">
        <v>0</v>
      </c>
      <c r="I246" s="51">
        <v>0</v>
      </c>
      <c r="K246" s="57">
        <v>51986</v>
      </c>
      <c r="L246" s="51">
        <v>0</v>
      </c>
      <c r="M246" s="51">
        <v>0</v>
      </c>
      <c r="N246" s="51">
        <v>0</v>
      </c>
      <c r="Q246" s="55" t="s">
        <v>305</v>
      </c>
      <c r="R246" s="112">
        <f t="shared" si="11"/>
        <v>0</v>
      </c>
      <c r="S246" s="112">
        <f t="shared" si="12"/>
        <v>0</v>
      </c>
      <c r="T246" s="112">
        <f t="shared" si="13"/>
        <v>0</v>
      </c>
    </row>
    <row r="247" spans="1:20">
      <c r="A247" s="57">
        <v>52017</v>
      </c>
      <c r="B247" s="51">
        <v>0</v>
      </c>
      <c r="C247" s="51">
        <v>0</v>
      </c>
      <c r="D247" s="51">
        <v>0</v>
      </c>
      <c r="F247" s="57">
        <v>52017</v>
      </c>
      <c r="G247" s="51">
        <v>0</v>
      </c>
      <c r="H247" s="51">
        <v>0</v>
      </c>
      <c r="I247" s="51">
        <v>0</v>
      </c>
      <c r="K247" s="57">
        <v>52017</v>
      </c>
      <c r="L247" s="51">
        <v>0</v>
      </c>
      <c r="M247" s="51">
        <v>0</v>
      </c>
      <c r="N247" s="51">
        <v>0</v>
      </c>
      <c r="Q247" s="55" t="s">
        <v>306</v>
      </c>
      <c r="R247" s="112">
        <f t="shared" si="11"/>
        <v>0</v>
      </c>
      <c r="S247" s="112">
        <f t="shared" si="12"/>
        <v>0</v>
      </c>
      <c r="T247" s="112">
        <f t="shared" si="13"/>
        <v>0</v>
      </c>
    </row>
    <row r="248" spans="1:20">
      <c r="A248" s="57">
        <v>52047</v>
      </c>
      <c r="B248" s="51">
        <v>3000000</v>
      </c>
      <c r="C248" s="51">
        <v>942335.33333333023</v>
      </c>
      <c r="D248" s="51">
        <v>3942335.3333333302</v>
      </c>
      <c r="F248" s="57">
        <v>52047</v>
      </c>
      <c r="G248" s="51">
        <v>1082369.49529936</v>
      </c>
      <c r="H248" s="51">
        <v>461408.22294552997</v>
      </c>
      <c r="I248" s="51">
        <v>1543777.71824489</v>
      </c>
      <c r="K248" s="57">
        <v>52047</v>
      </c>
      <c r="L248" s="51">
        <v>5619277.28125</v>
      </c>
      <c r="M248" s="51">
        <v>5009282.8796252999</v>
      </c>
      <c r="N248" s="51">
        <v>10628560.1608753</v>
      </c>
      <c r="Q248" s="55" t="s">
        <v>307</v>
      </c>
      <c r="R248" s="112">
        <f t="shared" si="11"/>
        <v>9701646.7765493598</v>
      </c>
      <c r="S248" s="112">
        <f t="shared" si="12"/>
        <v>6413026.4359041601</v>
      </c>
      <c r="T248" s="112">
        <f t="shared" si="13"/>
        <v>16114673.21245352</v>
      </c>
    </row>
    <row r="249" spans="1:20">
      <c r="A249" s="57">
        <v>52078</v>
      </c>
      <c r="B249" s="51">
        <v>0</v>
      </c>
      <c r="C249" s="51">
        <v>0</v>
      </c>
      <c r="D249" s="51">
        <v>0</v>
      </c>
      <c r="F249" s="57">
        <v>52078</v>
      </c>
      <c r="G249" s="51">
        <v>0</v>
      </c>
      <c r="H249" s="51">
        <v>0</v>
      </c>
      <c r="I249" s="51">
        <v>0</v>
      </c>
      <c r="K249" s="57">
        <v>52078</v>
      </c>
      <c r="L249" s="51">
        <v>0</v>
      </c>
      <c r="M249" s="51">
        <v>0</v>
      </c>
      <c r="N249" s="51">
        <v>0</v>
      </c>
      <c r="Q249" s="55" t="s">
        <v>308</v>
      </c>
      <c r="R249" s="112">
        <f t="shared" si="11"/>
        <v>0</v>
      </c>
      <c r="S249" s="112">
        <f t="shared" si="12"/>
        <v>0</v>
      </c>
      <c r="T249" s="112">
        <f t="shared" si="13"/>
        <v>0</v>
      </c>
    </row>
    <row r="250" spans="1:20">
      <c r="A250" s="57">
        <v>52109</v>
      </c>
      <c r="B250" s="51">
        <v>0</v>
      </c>
      <c r="C250" s="51">
        <v>0</v>
      </c>
      <c r="D250" s="51">
        <v>0</v>
      </c>
      <c r="F250" s="57">
        <v>52109</v>
      </c>
      <c r="G250" s="51">
        <v>0</v>
      </c>
      <c r="H250" s="51">
        <v>0</v>
      </c>
      <c r="I250" s="51">
        <v>0</v>
      </c>
      <c r="K250" s="57">
        <v>52109</v>
      </c>
      <c r="L250" s="51">
        <v>0</v>
      </c>
      <c r="M250" s="51">
        <v>0</v>
      </c>
      <c r="N250" s="51">
        <v>0</v>
      </c>
      <c r="Q250" s="55" t="s">
        <v>309</v>
      </c>
      <c r="R250" s="112">
        <f t="shared" si="11"/>
        <v>0</v>
      </c>
      <c r="S250" s="112">
        <f t="shared" si="12"/>
        <v>0</v>
      </c>
      <c r="T250" s="112">
        <f t="shared" si="13"/>
        <v>0</v>
      </c>
    </row>
    <row r="251" spans="1:20">
      <c r="A251" s="57">
        <v>52139</v>
      </c>
      <c r="B251" s="51">
        <v>0</v>
      </c>
      <c r="C251" s="51">
        <v>0</v>
      </c>
      <c r="D251" s="51">
        <v>0</v>
      </c>
      <c r="F251" s="57">
        <v>52139</v>
      </c>
      <c r="G251" s="51">
        <v>0</v>
      </c>
      <c r="H251" s="51">
        <v>0</v>
      </c>
      <c r="I251" s="51">
        <v>0</v>
      </c>
      <c r="K251" s="57">
        <v>52139</v>
      </c>
      <c r="L251" s="51">
        <v>0</v>
      </c>
      <c r="M251" s="51">
        <v>0</v>
      </c>
      <c r="N251" s="51">
        <v>0</v>
      </c>
      <c r="Q251" s="55" t="s">
        <v>310</v>
      </c>
      <c r="R251" s="112">
        <f t="shared" si="11"/>
        <v>0</v>
      </c>
      <c r="S251" s="112">
        <f t="shared" si="12"/>
        <v>0</v>
      </c>
      <c r="T251" s="112">
        <f t="shared" si="13"/>
        <v>0</v>
      </c>
    </row>
    <row r="252" spans="1:20">
      <c r="A252" s="57">
        <v>52170</v>
      </c>
      <c r="B252" s="51">
        <v>0</v>
      </c>
      <c r="C252" s="51">
        <v>0</v>
      </c>
      <c r="D252" s="51">
        <v>0</v>
      </c>
      <c r="F252" s="57">
        <v>52170</v>
      </c>
      <c r="G252" s="51">
        <v>0</v>
      </c>
      <c r="H252" s="51">
        <v>0</v>
      </c>
      <c r="I252" s="51">
        <v>0</v>
      </c>
      <c r="K252" s="57">
        <v>52170</v>
      </c>
      <c r="L252" s="51">
        <v>0</v>
      </c>
      <c r="M252" s="51">
        <v>0</v>
      </c>
      <c r="N252" s="51">
        <v>0</v>
      </c>
      <c r="Q252" s="55" t="s">
        <v>311</v>
      </c>
      <c r="R252" s="112">
        <f t="shared" si="11"/>
        <v>0</v>
      </c>
      <c r="S252" s="112">
        <f t="shared" si="12"/>
        <v>0</v>
      </c>
      <c r="T252" s="112">
        <f t="shared" si="13"/>
        <v>0</v>
      </c>
    </row>
    <row r="253" spans="1:20">
      <c r="A253" s="57">
        <v>52200</v>
      </c>
      <c r="B253" s="51">
        <v>0</v>
      </c>
      <c r="C253" s="51">
        <v>0</v>
      </c>
      <c r="D253" s="51">
        <v>0</v>
      </c>
      <c r="F253" s="57">
        <v>52200</v>
      </c>
      <c r="G253" s="51">
        <v>0</v>
      </c>
      <c r="H253" s="51">
        <v>0</v>
      </c>
      <c r="I253" s="51">
        <v>0</v>
      </c>
      <c r="K253" s="57">
        <v>52200</v>
      </c>
      <c r="L253" s="51">
        <v>0</v>
      </c>
      <c r="M253" s="51">
        <v>0</v>
      </c>
      <c r="N253" s="51">
        <v>0</v>
      </c>
      <c r="Q253" s="55" t="s">
        <v>312</v>
      </c>
      <c r="R253" s="112">
        <f t="shared" si="11"/>
        <v>0</v>
      </c>
      <c r="S253" s="112">
        <f t="shared" si="12"/>
        <v>0</v>
      </c>
      <c r="T253" s="112">
        <f t="shared" si="13"/>
        <v>0</v>
      </c>
    </row>
    <row r="254" spans="1:20">
      <c r="A254" s="57">
        <v>52231</v>
      </c>
      <c r="B254" s="51">
        <v>3000000</v>
      </c>
      <c r="C254" s="51">
        <v>879833.5</v>
      </c>
      <c r="D254" s="51">
        <v>3879833.5</v>
      </c>
      <c r="F254" s="57">
        <v>52231</v>
      </c>
      <c r="G254" s="51">
        <v>1082369.49529936</v>
      </c>
      <c r="H254" s="51">
        <v>439525.3575426701</v>
      </c>
      <c r="I254" s="51">
        <v>1521894.8528420301</v>
      </c>
      <c r="K254" s="57">
        <v>52231</v>
      </c>
      <c r="L254" s="51">
        <v>5619277.28125</v>
      </c>
      <c r="M254" s="51">
        <v>4892897.6573044006</v>
      </c>
      <c r="N254" s="51">
        <v>10512174.938554401</v>
      </c>
      <c r="Q254" s="55" t="s">
        <v>313</v>
      </c>
      <c r="R254" s="112">
        <f t="shared" si="11"/>
        <v>9701646.7765493598</v>
      </c>
      <c r="S254" s="112">
        <f t="shared" si="12"/>
        <v>6212256.5148470709</v>
      </c>
      <c r="T254" s="112">
        <f t="shared" si="13"/>
        <v>15913903.291396432</v>
      </c>
    </row>
    <row r="255" spans="1:20">
      <c r="A255" s="57">
        <v>52262</v>
      </c>
      <c r="B255" s="51">
        <v>0</v>
      </c>
      <c r="C255" s="51">
        <v>0</v>
      </c>
      <c r="D255" s="51">
        <v>0</v>
      </c>
      <c r="F255" s="57">
        <v>52262</v>
      </c>
      <c r="G255" s="51">
        <v>0</v>
      </c>
      <c r="H255" s="51">
        <v>0</v>
      </c>
      <c r="I255" s="51">
        <v>0</v>
      </c>
      <c r="K255" s="57">
        <v>52262</v>
      </c>
      <c r="L255" s="51">
        <v>0</v>
      </c>
      <c r="M255" s="51">
        <v>0</v>
      </c>
      <c r="N255" s="51">
        <v>0</v>
      </c>
      <c r="Q255" s="55" t="s">
        <v>314</v>
      </c>
      <c r="R255" s="112">
        <f t="shared" si="11"/>
        <v>0</v>
      </c>
      <c r="S255" s="112">
        <f t="shared" si="12"/>
        <v>0</v>
      </c>
      <c r="T255" s="112">
        <f t="shared" si="13"/>
        <v>0</v>
      </c>
    </row>
    <row r="256" spans="1:20">
      <c r="A256" s="57">
        <v>52290</v>
      </c>
      <c r="B256" s="51">
        <v>0</v>
      </c>
      <c r="C256" s="51">
        <v>0</v>
      </c>
      <c r="D256" s="51">
        <v>0</v>
      </c>
      <c r="F256" s="57">
        <v>52290</v>
      </c>
      <c r="G256" s="51">
        <v>0</v>
      </c>
      <c r="H256" s="51">
        <v>0</v>
      </c>
      <c r="I256" s="51">
        <v>0</v>
      </c>
      <c r="K256" s="57">
        <v>52290</v>
      </c>
      <c r="L256" s="51">
        <v>0</v>
      </c>
      <c r="M256" s="51">
        <v>0</v>
      </c>
      <c r="N256" s="51">
        <v>0</v>
      </c>
      <c r="Q256" s="55" t="s">
        <v>315</v>
      </c>
      <c r="R256" s="112">
        <f t="shared" si="11"/>
        <v>0</v>
      </c>
      <c r="S256" s="112">
        <f t="shared" si="12"/>
        <v>0</v>
      </c>
      <c r="T256" s="112">
        <f t="shared" si="13"/>
        <v>0</v>
      </c>
    </row>
    <row r="257" spans="1:20">
      <c r="A257" s="57">
        <v>52321</v>
      </c>
      <c r="B257" s="51">
        <v>0</v>
      </c>
      <c r="C257" s="51">
        <v>0</v>
      </c>
      <c r="D257" s="51">
        <v>0</v>
      </c>
      <c r="F257" s="57">
        <v>52321</v>
      </c>
      <c r="G257" s="51">
        <v>0</v>
      </c>
      <c r="H257" s="51">
        <v>0</v>
      </c>
      <c r="I257" s="51">
        <v>0</v>
      </c>
      <c r="K257" s="57">
        <v>52321</v>
      </c>
      <c r="L257" s="51">
        <v>0</v>
      </c>
      <c r="M257" s="51">
        <v>0</v>
      </c>
      <c r="N257" s="51">
        <v>0</v>
      </c>
      <c r="Q257" s="55" t="s">
        <v>316</v>
      </c>
      <c r="R257" s="112">
        <f t="shared" si="11"/>
        <v>0</v>
      </c>
      <c r="S257" s="112">
        <f t="shared" si="12"/>
        <v>0</v>
      </c>
      <c r="T257" s="112">
        <f t="shared" si="13"/>
        <v>0</v>
      </c>
    </row>
    <row r="258" spans="1:20">
      <c r="A258" s="57">
        <v>52351</v>
      </c>
      <c r="B258" s="51">
        <v>0</v>
      </c>
      <c r="C258" s="51">
        <v>0</v>
      </c>
      <c r="D258" s="51">
        <v>0</v>
      </c>
      <c r="F258" s="57">
        <v>52351</v>
      </c>
      <c r="G258" s="51">
        <v>0</v>
      </c>
      <c r="H258" s="51">
        <v>0</v>
      </c>
      <c r="I258" s="51">
        <v>0</v>
      </c>
      <c r="K258" s="57">
        <v>52351</v>
      </c>
      <c r="L258" s="51">
        <v>0</v>
      </c>
      <c r="M258" s="51">
        <v>0</v>
      </c>
      <c r="N258" s="51">
        <v>0</v>
      </c>
      <c r="Q258" s="55" t="s">
        <v>317</v>
      </c>
      <c r="R258" s="112">
        <f t="shared" si="11"/>
        <v>0</v>
      </c>
      <c r="S258" s="112">
        <f t="shared" si="12"/>
        <v>0</v>
      </c>
      <c r="T258" s="112">
        <f t="shared" si="13"/>
        <v>0</v>
      </c>
    </row>
    <row r="259" spans="1:20">
      <c r="A259" s="57">
        <v>52382</v>
      </c>
      <c r="B259" s="51">
        <v>0</v>
      </c>
      <c r="C259" s="51">
        <v>0</v>
      </c>
      <c r="D259" s="51">
        <v>0</v>
      </c>
      <c r="F259" s="57">
        <v>52382</v>
      </c>
      <c r="G259" s="51">
        <v>0</v>
      </c>
      <c r="H259" s="51">
        <v>0</v>
      </c>
      <c r="I259" s="51">
        <v>0</v>
      </c>
      <c r="K259" s="57">
        <v>52382</v>
      </c>
      <c r="L259" s="51">
        <v>0</v>
      </c>
      <c r="M259" s="51">
        <v>0</v>
      </c>
      <c r="N259" s="51">
        <v>0</v>
      </c>
      <c r="Q259" s="55" t="s">
        <v>318</v>
      </c>
      <c r="R259" s="112">
        <f t="shared" si="11"/>
        <v>0</v>
      </c>
      <c r="S259" s="112">
        <f t="shared" si="12"/>
        <v>0</v>
      </c>
      <c r="T259" s="112">
        <f t="shared" si="13"/>
        <v>0</v>
      </c>
    </row>
    <row r="260" spans="1:20">
      <c r="A260" s="57">
        <v>52412</v>
      </c>
      <c r="B260" s="51">
        <v>3000000</v>
      </c>
      <c r="C260" s="51">
        <v>807716</v>
      </c>
      <c r="D260" s="51">
        <v>3807716</v>
      </c>
      <c r="F260" s="57">
        <v>52412</v>
      </c>
      <c r="G260" s="51">
        <v>1082369.49529936</v>
      </c>
      <c r="H260" s="51">
        <v>412838.93631967995</v>
      </c>
      <c r="I260" s="51">
        <v>1495208.43161904</v>
      </c>
      <c r="K260" s="57">
        <v>52412</v>
      </c>
      <c r="L260" s="51">
        <v>5619277.28125</v>
      </c>
      <c r="M260" s="51">
        <v>4723038.1436467003</v>
      </c>
      <c r="N260" s="51">
        <v>10342315.4248967</v>
      </c>
      <c r="Q260" s="55" t="s">
        <v>319</v>
      </c>
      <c r="R260" s="112">
        <f t="shared" ref="R260:R323" si="14">B260+G260+L260</f>
        <v>9701646.7765493598</v>
      </c>
      <c r="S260" s="112">
        <f t="shared" ref="S260:S323" si="15">C260+H260+M260</f>
        <v>5943593.0799663803</v>
      </c>
      <c r="T260" s="112">
        <f t="shared" ref="T260:T323" si="16">D260+I260+N260</f>
        <v>15645239.856515739</v>
      </c>
    </row>
    <row r="261" spans="1:20">
      <c r="A261" s="57">
        <v>52443</v>
      </c>
      <c r="B261" s="51">
        <v>0</v>
      </c>
      <c r="C261" s="51">
        <v>0</v>
      </c>
      <c r="D261" s="51">
        <v>0</v>
      </c>
      <c r="F261" s="57">
        <v>52443</v>
      </c>
      <c r="G261" s="51">
        <v>0</v>
      </c>
      <c r="H261" s="51">
        <v>0</v>
      </c>
      <c r="I261" s="51">
        <v>0</v>
      </c>
      <c r="K261" s="57">
        <v>52443</v>
      </c>
      <c r="L261" s="51">
        <v>0</v>
      </c>
      <c r="M261" s="51">
        <v>0</v>
      </c>
      <c r="N261" s="51">
        <v>0</v>
      </c>
      <c r="Q261" s="55" t="s">
        <v>320</v>
      </c>
      <c r="R261" s="112">
        <f t="shared" si="14"/>
        <v>0</v>
      </c>
      <c r="S261" s="112">
        <f t="shared" si="15"/>
        <v>0</v>
      </c>
      <c r="T261" s="112">
        <f t="shared" si="16"/>
        <v>0</v>
      </c>
    </row>
    <row r="262" spans="1:20">
      <c r="A262" s="57">
        <v>52474</v>
      </c>
      <c r="B262" s="51">
        <v>0</v>
      </c>
      <c r="C262" s="51">
        <v>0</v>
      </c>
      <c r="D262" s="51">
        <v>0</v>
      </c>
      <c r="F262" s="57">
        <v>52474</v>
      </c>
      <c r="G262" s="51">
        <v>0</v>
      </c>
      <c r="H262" s="51">
        <v>0</v>
      </c>
      <c r="I262" s="51">
        <v>0</v>
      </c>
      <c r="K262" s="57">
        <v>52474</v>
      </c>
      <c r="L262" s="51">
        <v>0</v>
      </c>
      <c r="M262" s="51">
        <v>0</v>
      </c>
      <c r="N262" s="51">
        <v>0</v>
      </c>
      <c r="Q262" s="55" t="s">
        <v>321</v>
      </c>
      <c r="R262" s="112">
        <f t="shared" si="14"/>
        <v>0</v>
      </c>
      <c r="S262" s="112">
        <f t="shared" si="15"/>
        <v>0</v>
      </c>
      <c r="T262" s="112">
        <f t="shared" si="16"/>
        <v>0</v>
      </c>
    </row>
    <row r="263" spans="1:20">
      <c r="A263" s="57">
        <v>52504</v>
      </c>
      <c r="B263" s="51">
        <v>0</v>
      </c>
      <c r="C263" s="51">
        <v>0</v>
      </c>
      <c r="D263" s="51">
        <v>0</v>
      </c>
      <c r="F263" s="57">
        <v>52504</v>
      </c>
      <c r="G263" s="51">
        <v>0</v>
      </c>
      <c r="H263" s="51">
        <v>0</v>
      </c>
      <c r="I263" s="51">
        <v>0</v>
      </c>
      <c r="K263" s="57">
        <v>52504</v>
      </c>
      <c r="L263" s="51">
        <v>0</v>
      </c>
      <c r="M263" s="51">
        <v>0</v>
      </c>
      <c r="N263" s="51">
        <v>0</v>
      </c>
      <c r="Q263" s="55" t="s">
        <v>322</v>
      </c>
      <c r="R263" s="112">
        <f t="shared" si="14"/>
        <v>0</v>
      </c>
      <c r="S263" s="112">
        <f t="shared" si="15"/>
        <v>0</v>
      </c>
      <c r="T263" s="112">
        <f t="shared" si="16"/>
        <v>0</v>
      </c>
    </row>
    <row r="264" spans="1:20">
      <c r="A264" s="57">
        <v>52535</v>
      </c>
      <c r="B264" s="51">
        <v>0</v>
      </c>
      <c r="C264" s="51">
        <v>0</v>
      </c>
      <c r="D264" s="51">
        <v>0</v>
      </c>
      <c r="F264" s="57">
        <v>52535</v>
      </c>
      <c r="G264" s="51">
        <v>0</v>
      </c>
      <c r="H264" s="51">
        <v>0</v>
      </c>
      <c r="I264" s="51">
        <v>0</v>
      </c>
      <c r="K264" s="57">
        <v>52535</v>
      </c>
      <c r="L264" s="51">
        <v>0</v>
      </c>
      <c r="M264" s="51">
        <v>0</v>
      </c>
      <c r="N264" s="51">
        <v>0</v>
      </c>
      <c r="Q264" s="55" t="s">
        <v>323</v>
      </c>
      <c r="R264" s="112">
        <f t="shared" si="14"/>
        <v>0</v>
      </c>
      <c r="S264" s="112">
        <f t="shared" si="15"/>
        <v>0</v>
      </c>
      <c r="T264" s="112">
        <f t="shared" si="16"/>
        <v>0</v>
      </c>
    </row>
    <row r="265" spans="1:20">
      <c r="A265" s="57">
        <v>52565</v>
      </c>
      <c r="B265" s="51">
        <v>0</v>
      </c>
      <c r="C265" s="51">
        <v>0</v>
      </c>
      <c r="D265" s="51">
        <v>0</v>
      </c>
      <c r="F265" s="57">
        <v>52565</v>
      </c>
      <c r="G265" s="51">
        <v>0</v>
      </c>
      <c r="H265" s="51">
        <v>0</v>
      </c>
      <c r="I265" s="51">
        <v>0</v>
      </c>
      <c r="K265" s="57">
        <v>52565</v>
      </c>
      <c r="L265" s="51">
        <v>0</v>
      </c>
      <c r="M265" s="51">
        <v>0</v>
      </c>
      <c r="N265" s="51">
        <v>0</v>
      </c>
      <c r="Q265" s="55" t="s">
        <v>324</v>
      </c>
      <c r="R265" s="112">
        <f t="shared" si="14"/>
        <v>0</v>
      </c>
      <c r="S265" s="112">
        <f t="shared" si="15"/>
        <v>0</v>
      </c>
      <c r="T265" s="112">
        <f t="shared" si="16"/>
        <v>0</v>
      </c>
    </row>
    <row r="266" spans="1:20">
      <c r="A266" s="57">
        <v>52596</v>
      </c>
      <c r="B266" s="51">
        <v>3000000</v>
      </c>
      <c r="C266" s="51">
        <v>744474.5</v>
      </c>
      <c r="D266" s="51">
        <v>3744474.5</v>
      </c>
      <c r="F266" s="57">
        <v>52596</v>
      </c>
      <c r="G266" s="51">
        <v>1082369.49529936</v>
      </c>
      <c r="H266" s="51">
        <v>390689.20670460002</v>
      </c>
      <c r="I266" s="51">
        <v>1473058.70200396</v>
      </c>
      <c r="K266" s="57">
        <v>52596</v>
      </c>
      <c r="L266" s="51">
        <v>5619277.28125</v>
      </c>
      <c r="M266" s="51">
        <v>4605080.1480512004</v>
      </c>
      <c r="N266" s="51">
        <v>10224357.4293012</v>
      </c>
      <c r="Q266" s="55" t="s">
        <v>325</v>
      </c>
      <c r="R266" s="112">
        <f t="shared" si="14"/>
        <v>9701646.7765493598</v>
      </c>
      <c r="S266" s="112">
        <f t="shared" si="15"/>
        <v>5740243.8547558002</v>
      </c>
      <c r="T266" s="112">
        <f t="shared" si="16"/>
        <v>15441890.63130516</v>
      </c>
    </row>
    <row r="267" spans="1:20">
      <c r="A267" s="57">
        <v>52627</v>
      </c>
      <c r="B267" s="51">
        <v>0</v>
      </c>
      <c r="C267" s="51">
        <v>0</v>
      </c>
      <c r="D267" s="51">
        <v>0</v>
      </c>
      <c r="F267" s="57">
        <v>52627</v>
      </c>
      <c r="G267" s="51">
        <v>0</v>
      </c>
      <c r="H267" s="51">
        <v>0</v>
      </c>
      <c r="I267" s="51">
        <v>0</v>
      </c>
      <c r="K267" s="57">
        <v>52627</v>
      </c>
      <c r="L267" s="51">
        <v>0</v>
      </c>
      <c r="M267" s="51">
        <v>0</v>
      </c>
      <c r="N267" s="51">
        <v>0</v>
      </c>
      <c r="Q267" s="55" t="s">
        <v>326</v>
      </c>
      <c r="R267" s="112">
        <f t="shared" si="14"/>
        <v>0</v>
      </c>
      <c r="S267" s="112">
        <f t="shared" si="15"/>
        <v>0</v>
      </c>
      <c r="T267" s="112">
        <f t="shared" si="16"/>
        <v>0</v>
      </c>
    </row>
    <row r="268" spans="1:20">
      <c r="A268" s="57">
        <v>52656</v>
      </c>
      <c r="B268" s="51">
        <v>0</v>
      </c>
      <c r="C268" s="51">
        <v>0</v>
      </c>
      <c r="D268" s="51">
        <v>0</v>
      </c>
      <c r="F268" s="57">
        <v>52656</v>
      </c>
      <c r="G268" s="51">
        <v>0</v>
      </c>
      <c r="H268" s="51">
        <v>0</v>
      </c>
      <c r="I268" s="51">
        <v>0</v>
      </c>
      <c r="K268" s="57">
        <v>52656</v>
      </c>
      <c r="L268" s="51">
        <v>0</v>
      </c>
      <c r="M268" s="51">
        <v>0</v>
      </c>
      <c r="N268" s="51">
        <v>0</v>
      </c>
      <c r="Q268" s="55" t="s">
        <v>327</v>
      </c>
      <c r="R268" s="112">
        <f t="shared" si="14"/>
        <v>0</v>
      </c>
      <c r="S268" s="112">
        <f t="shared" si="15"/>
        <v>0</v>
      </c>
      <c r="T268" s="112">
        <f t="shared" si="16"/>
        <v>0</v>
      </c>
    </row>
    <row r="269" spans="1:20">
      <c r="A269" s="57">
        <v>52687</v>
      </c>
      <c r="B269" s="51">
        <v>0</v>
      </c>
      <c r="C269" s="51">
        <v>0</v>
      </c>
      <c r="D269" s="51">
        <v>0</v>
      </c>
      <c r="F269" s="57">
        <v>52687</v>
      </c>
      <c r="G269" s="51">
        <v>0</v>
      </c>
      <c r="H269" s="51">
        <v>0</v>
      </c>
      <c r="I269" s="51">
        <v>0</v>
      </c>
      <c r="K269" s="57">
        <v>52687</v>
      </c>
      <c r="L269" s="51">
        <v>0</v>
      </c>
      <c r="M269" s="51">
        <v>0</v>
      </c>
      <c r="N269" s="51">
        <v>0</v>
      </c>
      <c r="Q269" s="55" t="s">
        <v>328</v>
      </c>
      <c r="R269" s="112">
        <f t="shared" si="14"/>
        <v>0</v>
      </c>
      <c r="S269" s="112">
        <f t="shared" si="15"/>
        <v>0</v>
      </c>
      <c r="T269" s="112">
        <f t="shared" si="16"/>
        <v>0</v>
      </c>
    </row>
    <row r="270" spans="1:20">
      <c r="A270" s="57">
        <v>52717</v>
      </c>
      <c r="B270" s="51">
        <v>0</v>
      </c>
      <c r="C270" s="51">
        <v>0</v>
      </c>
      <c r="D270" s="51">
        <v>0</v>
      </c>
      <c r="F270" s="57">
        <v>52717</v>
      </c>
      <c r="G270" s="51">
        <v>0</v>
      </c>
      <c r="H270" s="51">
        <v>0</v>
      </c>
      <c r="I270" s="51">
        <v>0</v>
      </c>
      <c r="K270" s="57">
        <v>52717</v>
      </c>
      <c r="L270" s="51">
        <v>0</v>
      </c>
      <c r="M270" s="51">
        <v>0</v>
      </c>
      <c r="N270" s="51">
        <v>0</v>
      </c>
      <c r="Q270" s="55" t="s">
        <v>329</v>
      </c>
      <c r="R270" s="112">
        <f t="shared" si="14"/>
        <v>0</v>
      </c>
      <c r="S270" s="112">
        <f t="shared" si="15"/>
        <v>0</v>
      </c>
      <c r="T270" s="112">
        <f t="shared" si="16"/>
        <v>0</v>
      </c>
    </row>
    <row r="271" spans="1:20">
      <c r="A271" s="57">
        <v>52748</v>
      </c>
      <c r="B271" s="51">
        <v>0</v>
      </c>
      <c r="C271" s="51">
        <v>0</v>
      </c>
      <c r="D271" s="51">
        <v>0</v>
      </c>
      <c r="F271" s="57">
        <v>52748</v>
      </c>
      <c r="G271" s="51">
        <v>0</v>
      </c>
      <c r="H271" s="51">
        <v>0</v>
      </c>
      <c r="I271" s="51">
        <v>0</v>
      </c>
      <c r="K271" s="57">
        <v>52748</v>
      </c>
      <c r="L271" s="51">
        <v>0</v>
      </c>
      <c r="M271" s="51">
        <v>0</v>
      </c>
      <c r="N271" s="51">
        <v>0</v>
      </c>
      <c r="Q271" s="55" t="s">
        <v>330</v>
      </c>
      <c r="R271" s="112">
        <f t="shared" si="14"/>
        <v>0</v>
      </c>
      <c r="S271" s="112">
        <f t="shared" si="15"/>
        <v>0</v>
      </c>
      <c r="T271" s="112">
        <f t="shared" si="16"/>
        <v>0</v>
      </c>
    </row>
    <row r="272" spans="1:20">
      <c r="A272" s="57">
        <v>52778</v>
      </c>
      <c r="B272" s="51">
        <v>3000000</v>
      </c>
      <c r="C272" s="51">
        <v>676795</v>
      </c>
      <c r="D272" s="51">
        <v>3676795</v>
      </c>
      <c r="F272" s="57">
        <v>52778</v>
      </c>
      <c r="G272" s="51">
        <v>1082369.49529936</v>
      </c>
      <c r="H272" s="51">
        <v>366271.13128556008</v>
      </c>
      <c r="I272" s="51">
        <v>1448640.6265849201</v>
      </c>
      <c r="K272" s="57">
        <v>52778</v>
      </c>
      <c r="L272" s="51">
        <v>5619277.28125</v>
      </c>
      <c r="M272" s="51">
        <v>4461171.3934246004</v>
      </c>
      <c r="N272" s="51">
        <v>10080448.6746746</v>
      </c>
      <c r="Q272" s="55" t="s">
        <v>331</v>
      </c>
      <c r="R272" s="112">
        <f t="shared" si="14"/>
        <v>9701646.7765493598</v>
      </c>
      <c r="S272" s="112">
        <f t="shared" si="15"/>
        <v>5504237.5247101607</v>
      </c>
      <c r="T272" s="112">
        <f t="shared" si="16"/>
        <v>15205884.301259521</v>
      </c>
    </row>
    <row r="273" spans="1:20">
      <c r="A273" s="57">
        <v>52809</v>
      </c>
      <c r="B273" s="51">
        <v>0</v>
      </c>
      <c r="C273" s="51">
        <v>0</v>
      </c>
      <c r="D273" s="51">
        <v>0</v>
      </c>
      <c r="F273" s="57">
        <v>52809</v>
      </c>
      <c r="G273" s="51">
        <v>0</v>
      </c>
      <c r="H273" s="51">
        <v>0</v>
      </c>
      <c r="I273" s="51">
        <v>0</v>
      </c>
      <c r="K273" s="57">
        <v>52809</v>
      </c>
      <c r="L273" s="51">
        <v>0</v>
      </c>
      <c r="M273" s="51">
        <v>0</v>
      </c>
      <c r="N273" s="51">
        <v>0</v>
      </c>
      <c r="Q273" s="55" t="s">
        <v>332</v>
      </c>
      <c r="R273" s="112">
        <f t="shared" si="14"/>
        <v>0</v>
      </c>
      <c r="S273" s="112">
        <f t="shared" si="15"/>
        <v>0</v>
      </c>
      <c r="T273" s="112">
        <f t="shared" si="16"/>
        <v>0</v>
      </c>
    </row>
    <row r="274" spans="1:20">
      <c r="A274" s="57">
        <v>52840</v>
      </c>
      <c r="B274" s="51">
        <v>0</v>
      </c>
      <c r="C274" s="51">
        <v>0</v>
      </c>
      <c r="D274" s="51">
        <v>0</v>
      </c>
      <c r="F274" s="57">
        <v>52840</v>
      </c>
      <c r="G274" s="51">
        <v>0</v>
      </c>
      <c r="H274" s="51">
        <v>0</v>
      </c>
      <c r="I274" s="51">
        <v>0</v>
      </c>
      <c r="K274" s="57">
        <v>52840</v>
      </c>
      <c r="L274" s="51">
        <v>0</v>
      </c>
      <c r="M274" s="51">
        <v>0</v>
      </c>
      <c r="N274" s="51">
        <v>0</v>
      </c>
      <c r="Q274" s="55" t="s">
        <v>333</v>
      </c>
      <c r="R274" s="112">
        <f t="shared" si="14"/>
        <v>0</v>
      </c>
      <c r="S274" s="112">
        <f t="shared" si="15"/>
        <v>0</v>
      </c>
      <c r="T274" s="112">
        <f t="shared" si="16"/>
        <v>0</v>
      </c>
    </row>
    <row r="275" spans="1:20">
      <c r="A275" s="57">
        <v>52870</v>
      </c>
      <c r="B275" s="51">
        <v>0</v>
      </c>
      <c r="C275" s="51">
        <v>0</v>
      </c>
      <c r="D275" s="51">
        <v>0</v>
      </c>
      <c r="F275" s="57">
        <v>52870</v>
      </c>
      <c r="G275" s="51">
        <v>0</v>
      </c>
      <c r="H275" s="51">
        <v>0</v>
      </c>
      <c r="I275" s="51">
        <v>0</v>
      </c>
      <c r="K275" s="57">
        <v>52870</v>
      </c>
      <c r="L275" s="51">
        <v>0</v>
      </c>
      <c r="M275" s="51">
        <v>0</v>
      </c>
      <c r="N275" s="51">
        <v>0</v>
      </c>
      <c r="Q275" s="55" t="s">
        <v>334</v>
      </c>
      <c r="R275" s="112">
        <f t="shared" si="14"/>
        <v>0</v>
      </c>
      <c r="S275" s="112">
        <f t="shared" si="15"/>
        <v>0</v>
      </c>
      <c r="T275" s="112">
        <f t="shared" si="16"/>
        <v>0</v>
      </c>
    </row>
    <row r="276" spans="1:20">
      <c r="A276" s="57">
        <v>52901</v>
      </c>
      <c r="B276" s="51">
        <v>0</v>
      </c>
      <c r="C276" s="51">
        <v>0</v>
      </c>
      <c r="D276" s="51">
        <v>0</v>
      </c>
      <c r="F276" s="57">
        <v>52901</v>
      </c>
      <c r="G276" s="51">
        <v>0</v>
      </c>
      <c r="H276" s="51">
        <v>0</v>
      </c>
      <c r="I276" s="51">
        <v>0</v>
      </c>
      <c r="K276" s="57">
        <v>52901</v>
      </c>
      <c r="L276" s="51">
        <v>0</v>
      </c>
      <c r="M276" s="51">
        <v>0</v>
      </c>
      <c r="N276" s="51">
        <v>0</v>
      </c>
      <c r="Q276" s="55" t="s">
        <v>335</v>
      </c>
      <c r="R276" s="112">
        <f t="shared" si="14"/>
        <v>0</v>
      </c>
      <c r="S276" s="112">
        <f t="shared" si="15"/>
        <v>0</v>
      </c>
      <c r="T276" s="112">
        <f t="shared" si="16"/>
        <v>0</v>
      </c>
    </row>
    <row r="277" spans="1:20">
      <c r="A277" s="57">
        <v>52931</v>
      </c>
      <c r="B277" s="51">
        <v>0</v>
      </c>
      <c r="C277" s="51">
        <v>0</v>
      </c>
      <c r="D277" s="51">
        <v>0</v>
      </c>
      <c r="F277" s="57">
        <v>52931</v>
      </c>
      <c r="G277" s="51">
        <v>0</v>
      </c>
      <c r="H277" s="51">
        <v>0</v>
      </c>
      <c r="I277" s="51">
        <v>0</v>
      </c>
      <c r="K277" s="57">
        <v>52931</v>
      </c>
      <c r="L277" s="51">
        <v>0</v>
      </c>
      <c r="M277" s="51">
        <v>0</v>
      </c>
      <c r="N277" s="51">
        <v>0</v>
      </c>
      <c r="Q277" s="55" t="s">
        <v>336</v>
      </c>
      <c r="R277" s="112">
        <f t="shared" si="14"/>
        <v>0</v>
      </c>
      <c r="S277" s="112">
        <f t="shared" si="15"/>
        <v>0</v>
      </c>
      <c r="T277" s="112">
        <f t="shared" si="16"/>
        <v>0</v>
      </c>
    </row>
    <row r="278" spans="1:20">
      <c r="A278" s="57">
        <v>52962</v>
      </c>
      <c r="B278" s="51">
        <v>3000000</v>
      </c>
      <c r="C278" s="51">
        <v>609115.5</v>
      </c>
      <c r="D278" s="51">
        <v>3609115.5</v>
      </c>
      <c r="F278" s="57">
        <v>52962</v>
      </c>
      <c r="G278" s="51">
        <v>1082369.49529936</v>
      </c>
      <c r="H278" s="51">
        <v>341853.05586651992</v>
      </c>
      <c r="I278" s="51">
        <v>1424222.5511658799</v>
      </c>
      <c r="K278" s="57">
        <v>52962</v>
      </c>
      <c r="L278" s="51">
        <v>5619277.28125</v>
      </c>
      <c r="M278" s="51">
        <v>4317262.6387979705</v>
      </c>
      <c r="N278" s="51">
        <v>9936539.9200479705</v>
      </c>
      <c r="Q278" s="55" t="s">
        <v>337</v>
      </c>
      <c r="R278" s="112">
        <f t="shared" si="14"/>
        <v>9701646.7765493598</v>
      </c>
      <c r="S278" s="112">
        <f t="shared" si="15"/>
        <v>5268231.1946644904</v>
      </c>
      <c r="T278" s="112">
        <f t="shared" si="16"/>
        <v>14969877.971213851</v>
      </c>
    </row>
    <row r="279" spans="1:20">
      <c r="A279" s="57">
        <v>52993</v>
      </c>
      <c r="B279" s="51">
        <v>0</v>
      </c>
      <c r="C279" s="51">
        <v>0</v>
      </c>
      <c r="D279" s="51">
        <v>0</v>
      </c>
      <c r="F279" s="57">
        <v>52993</v>
      </c>
      <c r="G279" s="51">
        <v>0</v>
      </c>
      <c r="H279" s="51">
        <v>0</v>
      </c>
      <c r="I279" s="51">
        <v>0</v>
      </c>
      <c r="K279" s="57">
        <v>52993</v>
      </c>
      <c r="L279" s="51">
        <v>0</v>
      </c>
      <c r="M279" s="51">
        <v>0</v>
      </c>
      <c r="N279" s="51">
        <v>0</v>
      </c>
      <c r="Q279" s="55" t="s">
        <v>338</v>
      </c>
      <c r="R279" s="112">
        <f t="shared" si="14"/>
        <v>0</v>
      </c>
      <c r="S279" s="112">
        <f t="shared" si="15"/>
        <v>0</v>
      </c>
      <c r="T279" s="112">
        <f t="shared" si="16"/>
        <v>0</v>
      </c>
    </row>
    <row r="280" spans="1:20">
      <c r="A280" s="57">
        <v>53021</v>
      </c>
      <c r="B280" s="51">
        <v>0</v>
      </c>
      <c r="C280" s="51">
        <v>0</v>
      </c>
      <c r="D280" s="51">
        <v>0</v>
      </c>
      <c r="F280" s="57">
        <v>53021</v>
      </c>
      <c r="G280" s="51">
        <v>0</v>
      </c>
      <c r="H280" s="51">
        <v>0</v>
      </c>
      <c r="I280" s="51">
        <v>0</v>
      </c>
      <c r="K280" s="57">
        <v>53021</v>
      </c>
      <c r="L280" s="51">
        <v>0</v>
      </c>
      <c r="M280" s="51">
        <v>0</v>
      </c>
      <c r="N280" s="51">
        <v>0</v>
      </c>
      <c r="Q280" s="55" t="s">
        <v>339</v>
      </c>
      <c r="R280" s="112">
        <f t="shared" si="14"/>
        <v>0</v>
      </c>
      <c r="S280" s="112">
        <f t="shared" si="15"/>
        <v>0</v>
      </c>
      <c r="T280" s="112">
        <f t="shared" si="16"/>
        <v>0</v>
      </c>
    </row>
    <row r="281" spans="1:20">
      <c r="A281" s="57">
        <v>53052</v>
      </c>
      <c r="B281" s="51">
        <v>0</v>
      </c>
      <c r="C281" s="51">
        <v>0</v>
      </c>
      <c r="D281" s="51">
        <v>0</v>
      </c>
      <c r="F281" s="57">
        <v>53052</v>
      </c>
      <c r="G281" s="51">
        <v>0</v>
      </c>
      <c r="H281" s="51">
        <v>0</v>
      </c>
      <c r="I281" s="51">
        <v>0</v>
      </c>
      <c r="K281" s="57">
        <v>53052</v>
      </c>
      <c r="L281" s="51">
        <v>0</v>
      </c>
      <c r="M281" s="51">
        <v>0</v>
      </c>
      <c r="N281" s="51">
        <v>0</v>
      </c>
      <c r="Q281" s="55" t="s">
        <v>340</v>
      </c>
      <c r="R281" s="112">
        <f t="shared" si="14"/>
        <v>0</v>
      </c>
      <c r="S281" s="112">
        <f t="shared" si="15"/>
        <v>0</v>
      </c>
      <c r="T281" s="112">
        <f t="shared" si="16"/>
        <v>0</v>
      </c>
    </row>
    <row r="282" spans="1:20">
      <c r="A282" s="57">
        <v>53082</v>
      </c>
      <c r="B282" s="51">
        <v>0</v>
      </c>
      <c r="C282" s="51">
        <v>0</v>
      </c>
      <c r="D282" s="51">
        <v>0</v>
      </c>
      <c r="F282" s="57">
        <v>53082</v>
      </c>
      <c r="G282" s="51">
        <v>0</v>
      </c>
      <c r="H282" s="51">
        <v>0</v>
      </c>
      <c r="I282" s="51">
        <v>0</v>
      </c>
      <c r="K282" s="57">
        <v>53082</v>
      </c>
      <c r="L282" s="51">
        <v>0</v>
      </c>
      <c r="M282" s="51">
        <v>0</v>
      </c>
      <c r="N282" s="51">
        <v>0</v>
      </c>
      <c r="Q282" s="55" t="s">
        <v>341</v>
      </c>
      <c r="R282" s="112">
        <f t="shared" si="14"/>
        <v>0</v>
      </c>
      <c r="S282" s="112">
        <f t="shared" si="15"/>
        <v>0</v>
      </c>
      <c r="T282" s="112">
        <f t="shared" si="16"/>
        <v>0</v>
      </c>
    </row>
    <row r="283" spans="1:20">
      <c r="A283" s="57">
        <v>53113</v>
      </c>
      <c r="B283" s="51">
        <v>0</v>
      </c>
      <c r="C283" s="51">
        <v>0</v>
      </c>
      <c r="D283" s="51">
        <v>0</v>
      </c>
      <c r="F283" s="57">
        <v>53113</v>
      </c>
      <c r="G283" s="51">
        <v>0</v>
      </c>
      <c r="H283" s="51">
        <v>0</v>
      </c>
      <c r="I283" s="51">
        <v>0</v>
      </c>
      <c r="K283" s="57">
        <v>53113</v>
      </c>
      <c r="L283" s="51">
        <v>0</v>
      </c>
      <c r="M283" s="51">
        <v>0</v>
      </c>
      <c r="N283" s="51">
        <v>0</v>
      </c>
      <c r="Q283" s="55" t="s">
        <v>342</v>
      </c>
      <c r="R283" s="112">
        <f t="shared" si="14"/>
        <v>0</v>
      </c>
      <c r="S283" s="112">
        <f t="shared" si="15"/>
        <v>0</v>
      </c>
      <c r="T283" s="112">
        <f t="shared" si="16"/>
        <v>0</v>
      </c>
    </row>
    <row r="284" spans="1:20">
      <c r="A284" s="57">
        <v>53143</v>
      </c>
      <c r="B284" s="51">
        <v>3000000</v>
      </c>
      <c r="C284" s="51">
        <v>538477.33333333023</v>
      </c>
      <c r="D284" s="51">
        <v>3538477.3333333302</v>
      </c>
      <c r="F284" s="57">
        <v>53143</v>
      </c>
      <c r="G284" s="51">
        <v>1082369.49529936</v>
      </c>
      <c r="H284" s="51">
        <v>315700.36306798994</v>
      </c>
      <c r="I284" s="51">
        <v>1398069.85836735</v>
      </c>
      <c r="K284" s="57">
        <v>53143</v>
      </c>
      <c r="L284" s="51">
        <v>5619277.28125</v>
      </c>
      <c r="M284" s="51">
        <v>4150548.6716895606</v>
      </c>
      <c r="N284" s="51">
        <v>9769825.9529395606</v>
      </c>
      <c r="Q284" s="55" t="s">
        <v>343</v>
      </c>
      <c r="R284" s="112">
        <f t="shared" si="14"/>
        <v>9701646.7765493598</v>
      </c>
      <c r="S284" s="112">
        <f t="shared" si="15"/>
        <v>5004726.368090881</v>
      </c>
      <c r="T284" s="112">
        <f t="shared" si="16"/>
        <v>14706373.144640241</v>
      </c>
    </row>
    <row r="285" spans="1:20">
      <c r="A285" s="57">
        <v>53174</v>
      </c>
      <c r="B285" s="51">
        <v>0</v>
      </c>
      <c r="C285" s="51">
        <v>0</v>
      </c>
      <c r="D285" s="51">
        <v>0</v>
      </c>
      <c r="F285" s="57">
        <v>53174</v>
      </c>
      <c r="G285" s="51">
        <v>0</v>
      </c>
      <c r="H285" s="51">
        <v>0</v>
      </c>
      <c r="I285" s="51">
        <v>0</v>
      </c>
      <c r="K285" s="57">
        <v>53174</v>
      </c>
      <c r="L285" s="51">
        <v>0</v>
      </c>
      <c r="M285" s="51">
        <v>0</v>
      </c>
      <c r="N285" s="51">
        <v>0</v>
      </c>
      <c r="Q285" s="55" t="s">
        <v>344</v>
      </c>
      <c r="R285" s="112">
        <f t="shared" si="14"/>
        <v>0</v>
      </c>
      <c r="S285" s="112">
        <f t="shared" si="15"/>
        <v>0</v>
      </c>
      <c r="T285" s="112">
        <f t="shared" si="16"/>
        <v>0</v>
      </c>
    </row>
    <row r="286" spans="1:20">
      <c r="A286" s="57">
        <v>53205</v>
      </c>
      <c r="B286" s="51">
        <v>0</v>
      </c>
      <c r="C286" s="51">
        <v>0</v>
      </c>
      <c r="D286" s="51">
        <v>0</v>
      </c>
      <c r="F286" s="57">
        <v>53205</v>
      </c>
      <c r="G286" s="51">
        <v>0</v>
      </c>
      <c r="H286" s="51">
        <v>0</v>
      </c>
      <c r="I286" s="51">
        <v>0</v>
      </c>
      <c r="K286" s="57">
        <v>53205</v>
      </c>
      <c r="L286" s="51">
        <v>0</v>
      </c>
      <c r="M286" s="51">
        <v>0</v>
      </c>
      <c r="N286" s="51">
        <v>0</v>
      </c>
      <c r="Q286" s="55" t="s">
        <v>345</v>
      </c>
      <c r="R286" s="112">
        <f t="shared" si="14"/>
        <v>0</v>
      </c>
      <c r="S286" s="112">
        <f t="shared" si="15"/>
        <v>0</v>
      </c>
      <c r="T286" s="112">
        <f t="shared" si="16"/>
        <v>0</v>
      </c>
    </row>
    <row r="287" spans="1:20">
      <c r="A287" s="57">
        <v>53235</v>
      </c>
      <c r="B287" s="51">
        <v>0</v>
      </c>
      <c r="C287" s="51">
        <v>0</v>
      </c>
      <c r="D287" s="51">
        <v>0</v>
      </c>
      <c r="F287" s="57">
        <v>53235</v>
      </c>
      <c r="G287" s="51">
        <v>0</v>
      </c>
      <c r="H287" s="51">
        <v>0</v>
      </c>
      <c r="I287" s="51">
        <v>0</v>
      </c>
      <c r="K287" s="57">
        <v>53235</v>
      </c>
      <c r="L287" s="51">
        <v>0</v>
      </c>
      <c r="M287" s="51">
        <v>0</v>
      </c>
      <c r="N287" s="51">
        <v>0</v>
      </c>
      <c r="Q287" s="55" t="s">
        <v>346</v>
      </c>
      <c r="R287" s="112">
        <f t="shared" si="14"/>
        <v>0</v>
      </c>
      <c r="S287" s="112">
        <f t="shared" si="15"/>
        <v>0</v>
      </c>
      <c r="T287" s="112">
        <f t="shared" si="16"/>
        <v>0</v>
      </c>
    </row>
    <row r="288" spans="1:20">
      <c r="A288" s="57">
        <v>53266</v>
      </c>
      <c r="B288" s="51">
        <v>0</v>
      </c>
      <c r="C288" s="51">
        <v>0</v>
      </c>
      <c r="D288" s="51">
        <v>0</v>
      </c>
      <c r="F288" s="57">
        <v>53266</v>
      </c>
      <c r="G288" s="51">
        <v>0</v>
      </c>
      <c r="H288" s="51">
        <v>0</v>
      </c>
      <c r="I288" s="51">
        <v>0</v>
      </c>
      <c r="K288" s="57">
        <v>53266</v>
      </c>
      <c r="L288" s="51">
        <v>0</v>
      </c>
      <c r="M288" s="51">
        <v>0</v>
      </c>
      <c r="N288" s="51">
        <v>0</v>
      </c>
      <c r="Q288" s="72">
        <v>53266</v>
      </c>
      <c r="R288" s="112">
        <f t="shared" si="14"/>
        <v>0</v>
      </c>
      <c r="S288" s="112">
        <f t="shared" si="15"/>
        <v>0</v>
      </c>
      <c r="T288" s="112">
        <f t="shared" si="16"/>
        <v>0</v>
      </c>
    </row>
    <row r="289" spans="1:20">
      <c r="A289" s="57">
        <v>53296</v>
      </c>
      <c r="B289" s="51">
        <v>0</v>
      </c>
      <c r="C289" s="51">
        <v>0</v>
      </c>
      <c r="D289" s="51">
        <v>0</v>
      </c>
      <c r="F289" s="57">
        <v>53296</v>
      </c>
      <c r="G289" s="51">
        <v>0</v>
      </c>
      <c r="H289" s="51">
        <v>0</v>
      </c>
      <c r="I289" s="51">
        <v>0</v>
      </c>
      <c r="K289" s="57">
        <v>53296</v>
      </c>
      <c r="L289" s="51">
        <v>0</v>
      </c>
      <c r="M289" s="51">
        <v>0</v>
      </c>
      <c r="N289" s="51">
        <v>0</v>
      </c>
      <c r="Q289" s="72">
        <v>53296</v>
      </c>
      <c r="R289" s="112">
        <f t="shared" si="14"/>
        <v>0</v>
      </c>
      <c r="S289" s="112">
        <f t="shared" si="15"/>
        <v>0</v>
      </c>
      <c r="T289" s="112">
        <f t="shared" si="16"/>
        <v>0</v>
      </c>
    </row>
    <row r="290" spans="1:20">
      <c r="A290" s="57">
        <v>53327</v>
      </c>
      <c r="B290" s="51">
        <v>3000000</v>
      </c>
      <c r="C290" s="51">
        <v>473756.5</v>
      </c>
      <c r="D290" s="51">
        <v>3473756.5</v>
      </c>
      <c r="F290" s="57">
        <v>53327</v>
      </c>
      <c r="G290" s="51">
        <v>1082369.49529936</v>
      </c>
      <c r="H290" s="51">
        <v>293016.90502845007</v>
      </c>
      <c r="I290" s="51">
        <v>1375386.4003278101</v>
      </c>
      <c r="K290" s="57">
        <v>53327</v>
      </c>
      <c r="L290" s="51">
        <v>5619277.28125</v>
      </c>
      <c r="M290" s="51">
        <v>4029445.1295447703</v>
      </c>
      <c r="N290" s="51">
        <v>9648722.4107947703</v>
      </c>
      <c r="Q290" s="72">
        <v>53327</v>
      </c>
      <c r="R290" s="112">
        <f t="shared" si="14"/>
        <v>9701646.7765493598</v>
      </c>
      <c r="S290" s="112">
        <f t="shared" si="15"/>
        <v>4796218.5345732206</v>
      </c>
      <c r="T290" s="112">
        <f t="shared" si="16"/>
        <v>14497865.311122581</v>
      </c>
    </row>
    <row r="291" spans="1:20">
      <c r="A291" s="57">
        <v>53358</v>
      </c>
      <c r="B291" s="51">
        <v>0</v>
      </c>
      <c r="C291" s="51">
        <v>0</v>
      </c>
      <c r="D291" s="51">
        <v>0</v>
      </c>
      <c r="F291" s="57">
        <v>53358</v>
      </c>
      <c r="G291" s="51">
        <v>0</v>
      </c>
      <c r="H291" s="51">
        <v>0</v>
      </c>
      <c r="I291" s="51">
        <v>0</v>
      </c>
      <c r="K291" s="57">
        <v>53358</v>
      </c>
      <c r="L291" s="51">
        <v>0</v>
      </c>
      <c r="M291" s="51">
        <v>0</v>
      </c>
      <c r="N291" s="51">
        <v>0</v>
      </c>
      <c r="Q291" s="72">
        <v>53358</v>
      </c>
      <c r="R291" s="112">
        <f t="shared" si="14"/>
        <v>0</v>
      </c>
      <c r="S291" s="112">
        <f t="shared" si="15"/>
        <v>0</v>
      </c>
      <c r="T291" s="112">
        <f t="shared" si="16"/>
        <v>0</v>
      </c>
    </row>
    <row r="292" spans="1:20">
      <c r="A292" s="57">
        <v>53386</v>
      </c>
      <c r="B292" s="51">
        <v>0</v>
      </c>
      <c r="C292" s="51">
        <v>0</v>
      </c>
      <c r="D292" s="51">
        <v>0</v>
      </c>
      <c r="F292" s="57">
        <v>53386</v>
      </c>
      <c r="G292" s="51">
        <v>0</v>
      </c>
      <c r="H292" s="51">
        <v>0</v>
      </c>
      <c r="I292" s="51">
        <v>0</v>
      </c>
      <c r="K292" s="57">
        <v>53386</v>
      </c>
      <c r="L292" s="51">
        <v>0</v>
      </c>
      <c r="M292" s="51">
        <v>0</v>
      </c>
      <c r="N292" s="51">
        <v>0</v>
      </c>
      <c r="Q292" s="72">
        <v>53386</v>
      </c>
      <c r="R292" s="112">
        <f t="shared" si="14"/>
        <v>0</v>
      </c>
      <c r="S292" s="112">
        <f t="shared" si="15"/>
        <v>0</v>
      </c>
      <c r="T292" s="112">
        <f t="shared" si="16"/>
        <v>0</v>
      </c>
    </row>
    <row r="293" spans="1:20">
      <c r="A293" s="57">
        <v>53417</v>
      </c>
      <c r="B293" s="51">
        <v>0</v>
      </c>
      <c r="C293" s="51">
        <v>0</v>
      </c>
      <c r="D293" s="51">
        <v>0</v>
      </c>
      <c r="F293" s="57">
        <v>53417</v>
      </c>
      <c r="G293" s="51">
        <v>0</v>
      </c>
      <c r="H293" s="51">
        <v>0</v>
      </c>
      <c r="I293" s="51">
        <v>0</v>
      </c>
      <c r="K293" s="57">
        <v>53417</v>
      </c>
      <c r="L293" s="51">
        <v>0</v>
      </c>
      <c r="M293" s="51">
        <v>0</v>
      </c>
      <c r="N293" s="51">
        <v>0</v>
      </c>
      <c r="Q293" s="72">
        <v>53417</v>
      </c>
      <c r="R293" s="112">
        <f t="shared" si="14"/>
        <v>0</v>
      </c>
      <c r="S293" s="112">
        <f t="shared" si="15"/>
        <v>0</v>
      </c>
      <c r="T293" s="112">
        <f t="shared" si="16"/>
        <v>0</v>
      </c>
    </row>
    <row r="294" spans="1:20">
      <c r="A294" s="57">
        <v>53447</v>
      </c>
      <c r="B294" s="51">
        <v>0</v>
      </c>
      <c r="C294" s="51">
        <v>0</v>
      </c>
      <c r="D294" s="51">
        <v>0</v>
      </c>
      <c r="F294" s="57">
        <v>53447</v>
      </c>
      <c r="G294" s="51">
        <v>0</v>
      </c>
      <c r="H294" s="51">
        <v>0</v>
      </c>
      <c r="I294" s="51">
        <v>0</v>
      </c>
      <c r="K294" s="57">
        <v>53447</v>
      </c>
      <c r="L294" s="51">
        <v>0</v>
      </c>
      <c r="M294" s="51">
        <v>0</v>
      </c>
      <c r="N294" s="51">
        <v>0</v>
      </c>
      <c r="Q294" s="72">
        <v>53447</v>
      </c>
      <c r="R294" s="112">
        <f t="shared" si="14"/>
        <v>0</v>
      </c>
      <c r="S294" s="112">
        <f t="shared" si="15"/>
        <v>0</v>
      </c>
      <c r="T294" s="112">
        <f t="shared" si="16"/>
        <v>0</v>
      </c>
    </row>
    <row r="295" spans="1:20">
      <c r="A295" s="57">
        <v>53478</v>
      </c>
      <c r="B295" s="51">
        <v>0</v>
      </c>
      <c r="C295" s="51">
        <v>0</v>
      </c>
      <c r="D295" s="51">
        <v>0</v>
      </c>
      <c r="F295" s="57">
        <v>53478</v>
      </c>
      <c r="G295" s="51">
        <v>0</v>
      </c>
      <c r="H295" s="51">
        <v>0</v>
      </c>
      <c r="I295" s="51">
        <v>0</v>
      </c>
      <c r="K295" s="57">
        <v>53478</v>
      </c>
      <c r="L295" s="51">
        <v>0</v>
      </c>
      <c r="M295" s="51">
        <v>0</v>
      </c>
      <c r="N295" s="51">
        <v>0</v>
      </c>
      <c r="Q295" s="72">
        <v>53478</v>
      </c>
      <c r="R295" s="112">
        <f t="shared" si="14"/>
        <v>0</v>
      </c>
      <c r="S295" s="112">
        <f t="shared" si="15"/>
        <v>0</v>
      </c>
      <c r="T295" s="112">
        <f t="shared" si="16"/>
        <v>0</v>
      </c>
    </row>
    <row r="296" spans="1:20">
      <c r="A296" s="57">
        <v>53508</v>
      </c>
      <c r="B296" s="51">
        <v>3000000</v>
      </c>
      <c r="C296" s="51">
        <v>403858</v>
      </c>
      <c r="D296" s="51">
        <v>3403858</v>
      </c>
      <c r="F296" s="57">
        <v>53508</v>
      </c>
      <c r="G296" s="51">
        <v>1082369.49529936</v>
      </c>
      <c r="H296" s="51">
        <v>267131.07644214993</v>
      </c>
      <c r="I296" s="51">
        <v>1349500.5717415099</v>
      </c>
      <c r="K296" s="57">
        <v>53508</v>
      </c>
      <c r="L296" s="51">
        <v>5619277.28125</v>
      </c>
      <c r="M296" s="51">
        <v>3864303.9357109703</v>
      </c>
      <c r="N296" s="51">
        <v>9483581.2169609703</v>
      </c>
      <c r="Q296" s="72">
        <v>53508</v>
      </c>
      <c r="R296" s="112">
        <f t="shared" si="14"/>
        <v>9701646.7765493598</v>
      </c>
      <c r="S296" s="112">
        <f t="shared" si="15"/>
        <v>4535293.0121531207</v>
      </c>
      <c r="T296" s="112">
        <f t="shared" si="16"/>
        <v>14236939.78870248</v>
      </c>
    </row>
    <row r="297" spans="1:20">
      <c r="A297" s="57">
        <v>53539</v>
      </c>
      <c r="B297" s="51">
        <v>0</v>
      </c>
      <c r="C297" s="51">
        <v>0</v>
      </c>
      <c r="D297" s="51">
        <v>0</v>
      </c>
      <c r="F297" s="57">
        <v>53539</v>
      </c>
      <c r="G297" s="51">
        <v>0</v>
      </c>
      <c r="H297" s="51">
        <v>0</v>
      </c>
      <c r="I297" s="51">
        <v>0</v>
      </c>
      <c r="K297" s="57">
        <v>53539</v>
      </c>
      <c r="L297" s="51">
        <v>0</v>
      </c>
      <c r="M297" s="51">
        <v>0</v>
      </c>
      <c r="N297" s="51">
        <v>0</v>
      </c>
      <c r="Q297" s="72">
        <v>53539</v>
      </c>
      <c r="R297" s="112">
        <f t="shared" si="14"/>
        <v>0</v>
      </c>
      <c r="S297" s="112">
        <f t="shared" si="15"/>
        <v>0</v>
      </c>
      <c r="T297" s="112">
        <f t="shared" si="16"/>
        <v>0</v>
      </c>
    </row>
    <row r="298" spans="1:20">
      <c r="A298" s="57">
        <v>53570</v>
      </c>
      <c r="B298" s="51">
        <v>0</v>
      </c>
      <c r="C298" s="51">
        <v>0</v>
      </c>
      <c r="D298" s="51">
        <v>0</v>
      </c>
      <c r="F298" s="57">
        <v>53570</v>
      </c>
      <c r="G298" s="51">
        <v>0</v>
      </c>
      <c r="H298" s="51">
        <v>0</v>
      </c>
      <c r="I298" s="51">
        <v>0</v>
      </c>
      <c r="K298" s="57">
        <v>53570</v>
      </c>
      <c r="L298" s="51">
        <v>0</v>
      </c>
      <c r="M298" s="51">
        <v>0</v>
      </c>
      <c r="N298" s="51">
        <v>0</v>
      </c>
      <c r="Q298" s="72">
        <v>53570</v>
      </c>
      <c r="R298" s="112">
        <f t="shared" si="14"/>
        <v>0</v>
      </c>
      <c r="S298" s="112">
        <f t="shared" si="15"/>
        <v>0</v>
      </c>
      <c r="T298" s="112">
        <f t="shared" si="16"/>
        <v>0</v>
      </c>
    </row>
    <row r="299" spans="1:20">
      <c r="A299" s="57">
        <v>53600</v>
      </c>
      <c r="B299" s="51">
        <v>0</v>
      </c>
      <c r="C299" s="51">
        <v>0</v>
      </c>
      <c r="D299" s="51">
        <v>0</v>
      </c>
      <c r="F299" s="57">
        <v>53600</v>
      </c>
      <c r="G299" s="51">
        <v>0</v>
      </c>
      <c r="H299" s="51">
        <v>0</v>
      </c>
      <c r="I299" s="51">
        <v>0</v>
      </c>
      <c r="K299" s="57">
        <v>53600</v>
      </c>
      <c r="L299" s="51">
        <v>0</v>
      </c>
      <c r="M299" s="51">
        <v>0</v>
      </c>
      <c r="N299" s="51">
        <v>0</v>
      </c>
      <c r="Q299" s="72">
        <v>53600</v>
      </c>
      <c r="R299" s="112">
        <f t="shared" si="14"/>
        <v>0</v>
      </c>
      <c r="S299" s="112">
        <f t="shared" si="15"/>
        <v>0</v>
      </c>
      <c r="T299" s="112">
        <f t="shared" si="16"/>
        <v>0</v>
      </c>
    </row>
    <row r="300" spans="1:20">
      <c r="A300" s="57">
        <v>53631</v>
      </c>
      <c r="B300" s="51">
        <v>0</v>
      </c>
      <c r="C300" s="51">
        <v>0</v>
      </c>
      <c r="D300" s="51">
        <v>0</v>
      </c>
      <c r="F300" s="57">
        <v>53631</v>
      </c>
      <c r="G300" s="51">
        <v>0</v>
      </c>
      <c r="H300" s="51">
        <v>0</v>
      </c>
      <c r="I300" s="51">
        <v>0</v>
      </c>
      <c r="K300" s="57">
        <v>53631</v>
      </c>
      <c r="L300" s="51">
        <v>0</v>
      </c>
      <c r="M300" s="51">
        <v>0</v>
      </c>
      <c r="N300" s="51">
        <v>0</v>
      </c>
      <c r="Q300" s="72">
        <v>53631</v>
      </c>
      <c r="R300" s="112">
        <f t="shared" si="14"/>
        <v>0</v>
      </c>
      <c r="S300" s="112">
        <f t="shared" si="15"/>
        <v>0</v>
      </c>
      <c r="T300" s="112">
        <f t="shared" si="16"/>
        <v>0</v>
      </c>
    </row>
    <row r="301" spans="1:20">
      <c r="A301" s="57">
        <v>53661</v>
      </c>
      <c r="B301" s="51">
        <v>0</v>
      </c>
      <c r="C301" s="51">
        <v>0</v>
      </c>
      <c r="D301" s="51">
        <v>0</v>
      </c>
      <c r="F301" s="57">
        <v>53661</v>
      </c>
      <c r="G301" s="51">
        <v>0</v>
      </c>
      <c r="H301" s="51">
        <v>0</v>
      </c>
      <c r="I301" s="51">
        <v>0</v>
      </c>
      <c r="K301" s="57">
        <v>53661</v>
      </c>
      <c r="L301" s="51">
        <v>0</v>
      </c>
      <c r="M301" s="51">
        <v>0</v>
      </c>
      <c r="N301" s="51">
        <v>0</v>
      </c>
      <c r="Q301" s="72">
        <v>53661</v>
      </c>
      <c r="R301" s="112">
        <f t="shared" si="14"/>
        <v>0</v>
      </c>
      <c r="S301" s="112">
        <f t="shared" si="15"/>
        <v>0</v>
      </c>
      <c r="T301" s="112">
        <f t="shared" si="16"/>
        <v>0</v>
      </c>
    </row>
    <row r="302" spans="1:20">
      <c r="A302" s="57">
        <v>53692</v>
      </c>
      <c r="B302" s="51">
        <v>3000000</v>
      </c>
      <c r="C302" s="51">
        <v>338397.5</v>
      </c>
      <c r="D302" s="51">
        <v>3338397.5</v>
      </c>
      <c r="F302" s="57">
        <v>53692</v>
      </c>
      <c r="G302" s="51">
        <v>1082369.49529936</v>
      </c>
      <c r="H302" s="51">
        <v>244180.75419036997</v>
      </c>
      <c r="I302" s="51">
        <v>1326550.24948973</v>
      </c>
      <c r="K302" s="57">
        <v>53692</v>
      </c>
      <c r="L302" s="51">
        <v>5619277.28125</v>
      </c>
      <c r="M302" s="51">
        <v>3741627.6202915702</v>
      </c>
      <c r="N302" s="51">
        <v>9360904.9015415702</v>
      </c>
      <c r="Q302" s="72">
        <v>53692</v>
      </c>
      <c r="R302" s="112">
        <f t="shared" si="14"/>
        <v>9701646.7765493598</v>
      </c>
      <c r="S302" s="112">
        <f t="shared" si="15"/>
        <v>4324205.8744819406</v>
      </c>
      <c r="T302" s="112">
        <f t="shared" si="16"/>
        <v>14025852.6510313</v>
      </c>
    </row>
    <row r="303" spans="1:20">
      <c r="A303" s="57">
        <v>53723</v>
      </c>
      <c r="B303" s="51">
        <v>0</v>
      </c>
      <c r="C303" s="51">
        <v>0</v>
      </c>
      <c r="D303" s="51">
        <v>0</v>
      </c>
      <c r="F303" s="57">
        <v>53723</v>
      </c>
      <c r="G303" s="51">
        <v>0</v>
      </c>
      <c r="H303" s="51">
        <v>0</v>
      </c>
      <c r="I303" s="51">
        <v>0</v>
      </c>
      <c r="K303" s="57">
        <v>53723</v>
      </c>
      <c r="L303" s="51">
        <v>0</v>
      </c>
      <c r="M303" s="51">
        <v>0</v>
      </c>
      <c r="N303" s="51">
        <v>0</v>
      </c>
      <c r="Q303" s="72">
        <v>53723</v>
      </c>
      <c r="R303" s="112">
        <f t="shared" si="14"/>
        <v>0</v>
      </c>
      <c r="S303" s="112">
        <f t="shared" si="15"/>
        <v>0</v>
      </c>
      <c r="T303" s="112">
        <f t="shared" si="16"/>
        <v>0</v>
      </c>
    </row>
    <row r="304" spans="1:20">
      <c r="A304" s="57">
        <v>53751</v>
      </c>
      <c r="B304" s="51">
        <v>0</v>
      </c>
      <c r="C304" s="51">
        <v>0</v>
      </c>
      <c r="D304" s="51">
        <v>0</v>
      </c>
      <c r="F304" s="57">
        <v>53751</v>
      </c>
      <c r="G304" s="51">
        <v>0</v>
      </c>
      <c r="H304" s="51">
        <v>0</v>
      </c>
      <c r="I304" s="51">
        <v>0</v>
      </c>
      <c r="K304" s="57">
        <v>53751</v>
      </c>
      <c r="L304" s="51">
        <v>0</v>
      </c>
      <c r="M304" s="51">
        <v>0</v>
      </c>
      <c r="N304" s="51">
        <v>0</v>
      </c>
      <c r="Q304" s="72">
        <v>53751</v>
      </c>
      <c r="R304" s="112">
        <f t="shared" si="14"/>
        <v>0</v>
      </c>
      <c r="S304" s="112">
        <f t="shared" si="15"/>
        <v>0</v>
      </c>
      <c r="T304" s="112">
        <f t="shared" si="16"/>
        <v>0</v>
      </c>
    </row>
    <row r="305" spans="1:20">
      <c r="A305" s="57">
        <v>53782</v>
      </c>
      <c r="B305" s="51">
        <v>0</v>
      </c>
      <c r="C305" s="51">
        <v>0</v>
      </c>
      <c r="D305" s="51">
        <v>0</v>
      </c>
      <c r="F305" s="57">
        <v>53782</v>
      </c>
      <c r="G305" s="51">
        <v>0</v>
      </c>
      <c r="H305" s="51">
        <v>0</v>
      </c>
      <c r="I305" s="51">
        <v>0</v>
      </c>
      <c r="K305" s="57">
        <v>53782</v>
      </c>
      <c r="L305" s="51">
        <v>0</v>
      </c>
      <c r="M305" s="51">
        <v>0</v>
      </c>
      <c r="N305" s="51">
        <v>0</v>
      </c>
      <c r="Q305" s="72">
        <v>53782</v>
      </c>
      <c r="R305" s="112">
        <f t="shared" si="14"/>
        <v>0</v>
      </c>
      <c r="S305" s="112">
        <f t="shared" si="15"/>
        <v>0</v>
      </c>
      <c r="T305" s="112">
        <f t="shared" si="16"/>
        <v>0</v>
      </c>
    </row>
    <row r="306" spans="1:20">
      <c r="A306" s="57">
        <v>53812</v>
      </c>
      <c r="B306" s="51">
        <v>0</v>
      </c>
      <c r="C306" s="51">
        <v>0</v>
      </c>
      <c r="D306" s="51">
        <v>0</v>
      </c>
      <c r="F306" s="57">
        <v>53812</v>
      </c>
      <c r="G306" s="51">
        <v>0</v>
      </c>
      <c r="H306" s="51">
        <v>0</v>
      </c>
      <c r="I306" s="51">
        <v>0</v>
      </c>
      <c r="K306" s="57">
        <v>53812</v>
      </c>
      <c r="L306" s="51">
        <v>0</v>
      </c>
      <c r="M306" s="51">
        <v>0</v>
      </c>
      <c r="N306" s="51">
        <v>0</v>
      </c>
      <c r="Q306" s="72">
        <v>53812</v>
      </c>
      <c r="R306" s="112">
        <f t="shared" si="14"/>
        <v>0</v>
      </c>
      <c r="S306" s="112">
        <f t="shared" si="15"/>
        <v>0</v>
      </c>
      <c r="T306" s="112">
        <f t="shared" si="16"/>
        <v>0</v>
      </c>
    </row>
    <row r="307" spans="1:20">
      <c r="A307" s="57">
        <v>53843</v>
      </c>
      <c r="B307" s="51">
        <v>0</v>
      </c>
      <c r="C307" s="51">
        <v>0</v>
      </c>
      <c r="D307" s="51">
        <v>0</v>
      </c>
      <c r="F307" s="57">
        <v>53843</v>
      </c>
      <c r="G307" s="51">
        <v>0</v>
      </c>
      <c r="H307" s="51">
        <v>0</v>
      </c>
      <c r="I307" s="51">
        <v>0</v>
      </c>
      <c r="K307" s="57">
        <v>53843</v>
      </c>
      <c r="L307" s="51">
        <v>0</v>
      </c>
      <c r="M307" s="51">
        <v>0</v>
      </c>
      <c r="N307" s="51">
        <v>0</v>
      </c>
      <c r="Q307" s="72">
        <v>53843</v>
      </c>
      <c r="R307" s="112">
        <f t="shared" si="14"/>
        <v>0</v>
      </c>
      <c r="S307" s="112">
        <f t="shared" si="15"/>
        <v>0</v>
      </c>
      <c r="T307" s="112">
        <f t="shared" si="16"/>
        <v>0</v>
      </c>
    </row>
    <row r="308" spans="1:20">
      <c r="A308" s="57">
        <v>53873</v>
      </c>
      <c r="B308" s="51">
        <v>3000000</v>
      </c>
      <c r="C308" s="51">
        <v>269238.66666666977</v>
      </c>
      <c r="D308" s="51">
        <v>3269238.6666666698</v>
      </c>
      <c r="F308" s="57">
        <v>53873</v>
      </c>
      <c r="G308" s="51">
        <v>1082369.49529936</v>
      </c>
      <c r="H308" s="51">
        <v>218561.78981629992</v>
      </c>
      <c r="I308" s="51">
        <v>1300931.2851156599</v>
      </c>
      <c r="K308" s="57">
        <v>53873</v>
      </c>
      <c r="L308" s="51">
        <v>5619277.28125</v>
      </c>
      <c r="M308" s="51">
        <v>3578059.19973238</v>
      </c>
      <c r="N308" s="51">
        <v>9197336.48098238</v>
      </c>
      <c r="Q308" s="72">
        <v>53873</v>
      </c>
      <c r="R308" s="112">
        <f t="shared" si="14"/>
        <v>9701646.7765493598</v>
      </c>
      <c r="S308" s="112">
        <f t="shared" si="15"/>
        <v>4065859.6562153497</v>
      </c>
      <c r="T308" s="112">
        <f t="shared" si="16"/>
        <v>13767506.432764709</v>
      </c>
    </row>
    <row r="309" spans="1:20">
      <c r="A309" s="57">
        <v>53904</v>
      </c>
      <c r="B309" s="51">
        <v>0</v>
      </c>
      <c r="C309" s="51">
        <v>0</v>
      </c>
      <c r="D309" s="51">
        <v>0</v>
      </c>
      <c r="F309" s="57">
        <v>53904</v>
      </c>
      <c r="G309" s="51">
        <v>0</v>
      </c>
      <c r="H309" s="51">
        <v>0</v>
      </c>
      <c r="I309" s="51">
        <v>0</v>
      </c>
      <c r="K309" s="57">
        <v>53904</v>
      </c>
      <c r="L309" s="51">
        <v>0</v>
      </c>
      <c r="M309" s="51">
        <v>0</v>
      </c>
      <c r="N309" s="51">
        <v>0</v>
      </c>
      <c r="Q309" s="72">
        <v>53904</v>
      </c>
      <c r="R309" s="112">
        <f t="shared" si="14"/>
        <v>0</v>
      </c>
      <c r="S309" s="112">
        <f t="shared" si="15"/>
        <v>0</v>
      </c>
      <c r="T309" s="112">
        <f t="shared" si="16"/>
        <v>0</v>
      </c>
    </row>
    <row r="310" spans="1:20">
      <c r="A310" s="57">
        <v>53935</v>
      </c>
      <c r="B310" s="51">
        <v>0</v>
      </c>
      <c r="C310" s="51">
        <v>0</v>
      </c>
      <c r="D310" s="51">
        <v>0</v>
      </c>
      <c r="F310" s="57">
        <v>53935</v>
      </c>
      <c r="G310" s="51">
        <v>0</v>
      </c>
      <c r="H310" s="51">
        <v>0</v>
      </c>
      <c r="I310" s="51">
        <v>0</v>
      </c>
      <c r="K310" s="57">
        <v>53935</v>
      </c>
      <c r="L310" s="51">
        <v>0</v>
      </c>
      <c r="M310" s="51">
        <v>0</v>
      </c>
      <c r="N310" s="51">
        <v>0</v>
      </c>
      <c r="Q310" s="72">
        <v>53935</v>
      </c>
      <c r="R310" s="112">
        <f t="shared" si="14"/>
        <v>0</v>
      </c>
      <c r="S310" s="112">
        <f t="shared" si="15"/>
        <v>0</v>
      </c>
      <c r="T310" s="112">
        <f t="shared" si="16"/>
        <v>0</v>
      </c>
    </row>
    <row r="311" spans="1:20">
      <c r="A311" s="57">
        <v>53965</v>
      </c>
      <c r="B311" s="51">
        <v>0</v>
      </c>
      <c r="C311" s="51">
        <v>0</v>
      </c>
      <c r="D311" s="51">
        <v>0</v>
      </c>
      <c r="F311" s="57">
        <v>53965</v>
      </c>
      <c r="G311" s="51">
        <v>0</v>
      </c>
      <c r="H311" s="51">
        <v>0</v>
      </c>
      <c r="I311" s="51">
        <v>0</v>
      </c>
      <c r="K311" s="57">
        <v>53965</v>
      </c>
      <c r="L311" s="51">
        <v>0</v>
      </c>
      <c r="M311" s="51">
        <v>0</v>
      </c>
      <c r="N311" s="51">
        <v>0</v>
      </c>
      <c r="Q311" s="72">
        <v>53965</v>
      </c>
      <c r="R311" s="112">
        <f t="shared" si="14"/>
        <v>0</v>
      </c>
      <c r="S311" s="112">
        <f t="shared" si="15"/>
        <v>0</v>
      </c>
      <c r="T311" s="112">
        <f t="shared" si="16"/>
        <v>0</v>
      </c>
    </row>
    <row r="312" spans="1:20">
      <c r="A312" s="57">
        <v>53996</v>
      </c>
      <c r="B312" s="51">
        <v>0</v>
      </c>
      <c r="C312" s="51">
        <v>0</v>
      </c>
      <c r="D312" s="51">
        <v>0</v>
      </c>
      <c r="F312" s="57">
        <v>53996</v>
      </c>
      <c r="G312" s="51">
        <v>0</v>
      </c>
      <c r="H312" s="51">
        <v>0</v>
      </c>
      <c r="I312" s="51">
        <v>0</v>
      </c>
      <c r="K312" s="57">
        <v>53996</v>
      </c>
      <c r="L312" s="51">
        <v>0</v>
      </c>
      <c r="M312" s="51">
        <v>0</v>
      </c>
      <c r="N312" s="51">
        <v>0</v>
      </c>
      <c r="Q312" s="72">
        <v>53996</v>
      </c>
      <c r="R312" s="112">
        <f t="shared" si="14"/>
        <v>0</v>
      </c>
      <c r="S312" s="112">
        <f t="shared" si="15"/>
        <v>0</v>
      </c>
      <c r="T312" s="112">
        <f t="shared" si="16"/>
        <v>0</v>
      </c>
    </row>
    <row r="313" spans="1:20">
      <c r="A313" s="57">
        <v>54026</v>
      </c>
      <c r="B313" s="51">
        <v>0</v>
      </c>
      <c r="C313" s="51">
        <v>0</v>
      </c>
      <c r="D313" s="51">
        <v>0</v>
      </c>
      <c r="F313" s="57">
        <v>54026</v>
      </c>
      <c r="G313" s="51">
        <v>0</v>
      </c>
      <c r="H313" s="51">
        <v>0</v>
      </c>
      <c r="I313" s="51">
        <v>0</v>
      </c>
      <c r="K313" s="57">
        <v>54026</v>
      </c>
      <c r="L313" s="51">
        <v>0</v>
      </c>
      <c r="M313" s="51">
        <v>0</v>
      </c>
      <c r="N313" s="51">
        <v>0</v>
      </c>
      <c r="Q313" s="72">
        <v>54026</v>
      </c>
      <c r="R313" s="112">
        <f t="shared" si="14"/>
        <v>0</v>
      </c>
      <c r="S313" s="112">
        <f t="shared" si="15"/>
        <v>0</v>
      </c>
      <c r="T313" s="112">
        <f t="shared" si="16"/>
        <v>0</v>
      </c>
    </row>
    <row r="314" spans="1:20">
      <c r="A314" s="57">
        <v>54057</v>
      </c>
      <c r="B314" s="51">
        <v>3000000</v>
      </c>
      <c r="C314" s="51">
        <v>203038.5</v>
      </c>
      <c r="D314" s="51">
        <v>3203038.5</v>
      </c>
      <c r="F314" s="57">
        <v>54057</v>
      </c>
      <c r="G314" s="51">
        <v>1082369.49529936</v>
      </c>
      <c r="H314" s="51">
        <v>195344.60335229989</v>
      </c>
      <c r="I314" s="51">
        <v>1277714.0986516599</v>
      </c>
      <c r="K314" s="57">
        <v>54057</v>
      </c>
      <c r="L314" s="51">
        <v>5619277.28125</v>
      </c>
      <c r="M314" s="51">
        <v>3453810.1110383794</v>
      </c>
      <c r="N314" s="51">
        <v>9073087.3922883794</v>
      </c>
      <c r="Q314" s="72">
        <v>54057</v>
      </c>
      <c r="R314" s="112">
        <f t="shared" si="14"/>
        <v>9701646.7765493598</v>
      </c>
      <c r="S314" s="112">
        <f t="shared" si="15"/>
        <v>3852193.2143906793</v>
      </c>
      <c r="T314" s="112">
        <f t="shared" si="16"/>
        <v>13553839.990940038</v>
      </c>
    </row>
    <row r="315" spans="1:20">
      <c r="A315" s="57">
        <v>54088</v>
      </c>
      <c r="B315" s="51">
        <v>0</v>
      </c>
      <c r="C315" s="51">
        <v>0</v>
      </c>
      <c r="D315" s="51">
        <v>0</v>
      </c>
      <c r="F315" s="57">
        <v>54088</v>
      </c>
      <c r="G315" s="51">
        <v>0</v>
      </c>
      <c r="H315" s="51">
        <v>0</v>
      </c>
      <c r="I315" s="51">
        <v>0</v>
      </c>
      <c r="K315" s="57">
        <v>54088</v>
      </c>
      <c r="L315" s="51">
        <v>0</v>
      </c>
      <c r="M315" s="51">
        <v>0</v>
      </c>
      <c r="N315" s="51">
        <v>0</v>
      </c>
      <c r="Q315" s="72">
        <v>54088</v>
      </c>
      <c r="R315" s="112">
        <f t="shared" si="14"/>
        <v>0</v>
      </c>
      <c r="S315" s="112">
        <f t="shared" si="15"/>
        <v>0</v>
      </c>
      <c r="T315" s="112">
        <f t="shared" si="16"/>
        <v>0</v>
      </c>
    </row>
    <row r="316" spans="1:20">
      <c r="A316" s="57">
        <v>54117</v>
      </c>
      <c r="B316" s="51">
        <v>0</v>
      </c>
      <c r="C316" s="51">
        <v>0</v>
      </c>
      <c r="D316" s="51">
        <v>0</v>
      </c>
      <c r="F316" s="57">
        <v>54117</v>
      </c>
      <c r="G316" s="51">
        <v>0</v>
      </c>
      <c r="H316" s="51">
        <v>0</v>
      </c>
      <c r="I316" s="51">
        <v>0</v>
      </c>
      <c r="K316" s="57">
        <v>54117</v>
      </c>
      <c r="L316" s="51">
        <v>0</v>
      </c>
      <c r="M316" s="51">
        <v>0</v>
      </c>
      <c r="N316" s="51">
        <v>0</v>
      </c>
      <c r="Q316" s="72">
        <v>54117</v>
      </c>
      <c r="R316" s="112">
        <f t="shared" si="14"/>
        <v>0</v>
      </c>
      <c r="S316" s="112">
        <f t="shared" si="15"/>
        <v>0</v>
      </c>
      <c r="T316" s="112">
        <f t="shared" si="16"/>
        <v>0</v>
      </c>
    </row>
    <row r="317" spans="1:20">
      <c r="A317" s="57">
        <v>54148</v>
      </c>
      <c r="B317" s="51">
        <v>0</v>
      </c>
      <c r="C317" s="51">
        <v>0</v>
      </c>
      <c r="D317" s="51">
        <v>0</v>
      </c>
      <c r="F317" s="57">
        <v>54148</v>
      </c>
      <c r="G317" s="51">
        <v>0</v>
      </c>
      <c r="H317" s="51">
        <v>0</v>
      </c>
      <c r="I317" s="51">
        <v>0</v>
      </c>
      <c r="K317" s="57">
        <v>54148</v>
      </c>
      <c r="L317" s="51">
        <v>0</v>
      </c>
      <c r="M317" s="51">
        <v>0</v>
      </c>
      <c r="N317" s="51">
        <v>0</v>
      </c>
      <c r="Q317" s="72">
        <v>54148</v>
      </c>
      <c r="R317" s="112">
        <f t="shared" si="14"/>
        <v>0</v>
      </c>
      <c r="S317" s="112">
        <f t="shared" si="15"/>
        <v>0</v>
      </c>
      <c r="T317" s="112">
        <f t="shared" si="16"/>
        <v>0</v>
      </c>
    </row>
    <row r="318" spans="1:20">
      <c r="A318" s="57">
        <v>54178</v>
      </c>
      <c r="B318" s="51">
        <v>0</v>
      </c>
      <c r="C318" s="51">
        <v>0</v>
      </c>
      <c r="D318" s="51">
        <v>0</v>
      </c>
      <c r="F318" s="57">
        <v>54178</v>
      </c>
      <c r="G318" s="51">
        <v>0</v>
      </c>
      <c r="H318" s="51">
        <v>0</v>
      </c>
      <c r="I318" s="51">
        <v>0</v>
      </c>
      <c r="K318" s="57">
        <v>54178</v>
      </c>
      <c r="L318" s="51">
        <v>0</v>
      </c>
      <c r="M318" s="51">
        <v>0</v>
      </c>
      <c r="N318" s="51">
        <v>0</v>
      </c>
      <c r="Q318" s="72">
        <v>54178</v>
      </c>
      <c r="R318" s="112">
        <f t="shared" si="14"/>
        <v>0</v>
      </c>
      <c r="S318" s="112">
        <f t="shared" si="15"/>
        <v>0</v>
      </c>
      <c r="T318" s="112">
        <f t="shared" si="16"/>
        <v>0</v>
      </c>
    </row>
    <row r="319" spans="1:20">
      <c r="A319" s="57">
        <v>54209</v>
      </c>
      <c r="B319" s="51">
        <v>0</v>
      </c>
      <c r="C319" s="51">
        <v>0</v>
      </c>
      <c r="D319" s="51">
        <v>0</v>
      </c>
      <c r="F319" s="57">
        <v>54209</v>
      </c>
      <c r="G319" s="51">
        <v>0</v>
      </c>
      <c r="H319" s="51">
        <v>0</v>
      </c>
      <c r="I319" s="51">
        <v>0</v>
      </c>
      <c r="K319" s="57">
        <v>54209</v>
      </c>
      <c r="L319" s="51">
        <v>0</v>
      </c>
      <c r="M319" s="51">
        <v>0</v>
      </c>
      <c r="N319" s="51">
        <v>0</v>
      </c>
      <c r="Q319" s="72">
        <v>54209</v>
      </c>
      <c r="R319" s="112">
        <f t="shared" si="14"/>
        <v>0</v>
      </c>
      <c r="S319" s="112">
        <f t="shared" si="15"/>
        <v>0</v>
      </c>
      <c r="T319" s="112">
        <f t="shared" si="16"/>
        <v>0</v>
      </c>
    </row>
    <row r="320" spans="1:20">
      <c r="A320" s="57">
        <v>54239</v>
      </c>
      <c r="B320" s="51">
        <v>3000000</v>
      </c>
      <c r="C320" s="51">
        <v>135359</v>
      </c>
      <c r="D320" s="51">
        <v>3135359</v>
      </c>
      <c r="F320" s="57">
        <v>54239</v>
      </c>
      <c r="G320" s="51">
        <v>1082369.49529936</v>
      </c>
      <c r="H320" s="51">
        <v>170926.52793325996</v>
      </c>
      <c r="I320" s="51">
        <v>1253296.02323262</v>
      </c>
      <c r="K320" s="57">
        <v>54239</v>
      </c>
      <c r="L320" s="51">
        <v>5619277.28125</v>
      </c>
      <c r="M320" s="51">
        <v>3309901.3564117793</v>
      </c>
      <c r="N320" s="51">
        <v>8929178.6376617793</v>
      </c>
      <c r="Q320" s="72">
        <v>54239</v>
      </c>
      <c r="R320" s="112">
        <f t="shared" si="14"/>
        <v>9701646.7765493598</v>
      </c>
      <c r="S320" s="112">
        <f t="shared" si="15"/>
        <v>3616186.8843450393</v>
      </c>
      <c r="T320" s="112">
        <f t="shared" si="16"/>
        <v>13317833.6608944</v>
      </c>
    </row>
    <row r="321" spans="1:20">
      <c r="A321" s="57">
        <v>54270</v>
      </c>
      <c r="B321" s="51">
        <v>0</v>
      </c>
      <c r="C321" s="51">
        <v>0</v>
      </c>
      <c r="D321" s="51">
        <v>0</v>
      </c>
      <c r="F321" s="57">
        <v>54270</v>
      </c>
      <c r="G321" s="51">
        <v>0</v>
      </c>
      <c r="H321" s="51">
        <v>0</v>
      </c>
      <c r="I321" s="51">
        <v>0</v>
      </c>
      <c r="K321" s="57">
        <v>54270</v>
      </c>
      <c r="L321" s="51">
        <v>0</v>
      </c>
      <c r="M321" s="51">
        <v>0</v>
      </c>
      <c r="N321" s="51">
        <v>0</v>
      </c>
      <c r="Q321" s="72">
        <v>54270</v>
      </c>
      <c r="R321" s="112">
        <f t="shared" si="14"/>
        <v>0</v>
      </c>
      <c r="S321" s="112">
        <f t="shared" si="15"/>
        <v>0</v>
      </c>
      <c r="T321" s="112">
        <f t="shared" si="16"/>
        <v>0</v>
      </c>
    </row>
    <row r="322" spans="1:20">
      <c r="A322" s="57">
        <v>54301</v>
      </c>
      <c r="B322" s="51">
        <v>0</v>
      </c>
      <c r="C322" s="51">
        <v>0</v>
      </c>
      <c r="D322" s="51">
        <v>0</v>
      </c>
      <c r="F322" s="57">
        <v>54301</v>
      </c>
      <c r="G322" s="51">
        <v>0</v>
      </c>
      <c r="H322" s="51">
        <v>0</v>
      </c>
      <c r="I322" s="51">
        <v>0</v>
      </c>
      <c r="K322" s="57">
        <v>54301</v>
      </c>
      <c r="L322" s="51">
        <v>0</v>
      </c>
      <c r="M322" s="51">
        <v>0</v>
      </c>
      <c r="N322" s="51">
        <v>0</v>
      </c>
      <c r="Q322" s="72">
        <v>54301</v>
      </c>
      <c r="R322" s="112">
        <f t="shared" si="14"/>
        <v>0</v>
      </c>
      <c r="S322" s="112">
        <f t="shared" si="15"/>
        <v>0</v>
      </c>
      <c r="T322" s="112">
        <f t="shared" si="16"/>
        <v>0</v>
      </c>
    </row>
    <row r="323" spans="1:20">
      <c r="A323" s="57">
        <v>54331</v>
      </c>
      <c r="B323" s="51">
        <v>0</v>
      </c>
      <c r="C323" s="51">
        <v>0</v>
      </c>
      <c r="D323" s="51">
        <v>0</v>
      </c>
      <c r="F323" s="57">
        <v>54331</v>
      </c>
      <c r="G323" s="51">
        <v>0</v>
      </c>
      <c r="H323" s="51">
        <v>0</v>
      </c>
      <c r="I323" s="51">
        <v>0</v>
      </c>
      <c r="K323" s="57">
        <v>54331</v>
      </c>
      <c r="L323" s="51">
        <v>0</v>
      </c>
      <c r="M323" s="51">
        <v>0</v>
      </c>
      <c r="N323" s="51">
        <v>0</v>
      </c>
      <c r="Q323" s="72">
        <v>54331</v>
      </c>
      <c r="R323" s="112">
        <f t="shared" si="14"/>
        <v>0</v>
      </c>
      <c r="S323" s="112">
        <f t="shared" si="15"/>
        <v>0</v>
      </c>
      <c r="T323" s="112">
        <f t="shared" si="16"/>
        <v>0</v>
      </c>
    </row>
    <row r="324" spans="1:20">
      <c r="A324" s="57">
        <v>54362</v>
      </c>
      <c r="B324" s="51">
        <v>0</v>
      </c>
      <c r="C324" s="51">
        <v>0</v>
      </c>
      <c r="D324" s="51">
        <v>0</v>
      </c>
      <c r="F324" s="57">
        <v>54362</v>
      </c>
      <c r="G324" s="51">
        <v>0</v>
      </c>
      <c r="H324" s="51">
        <v>0</v>
      </c>
      <c r="I324" s="51">
        <v>0</v>
      </c>
      <c r="K324" s="57">
        <v>54362</v>
      </c>
      <c r="L324" s="51">
        <v>0</v>
      </c>
      <c r="M324" s="51">
        <v>0</v>
      </c>
      <c r="N324" s="51">
        <v>0</v>
      </c>
      <c r="Q324" s="72">
        <v>54362</v>
      </c>
      <c r="R324" s="112">
        <f t="shared" ref="R324:R387" si="17">B324+G324+L324</f>
        <v>0</v>
      </c>
      <c r="S324" s="112">
        <f t="shared" ref="S324:S387" si="18">C324+H324+M324</f>
        <v>0</v>
      </c>
      <c r="T324" s="112">
        <f t="shared" ref="T324:T387" si="19">D324+I324+N324</f>
        <v>0</v>
      </c>
    </row>
    <row r="325" spans="1:20">
      <c r="A325" s="57">
        <v>54392</v>
      </c>
      <c r="B325" s="51">
        <v>0</v>
      </c>
      <c r="C325" s="51">
        <v>0</v>
      </c>
      <c r="D325" s="51">
        <v>0</v>
      </c>
      <c r="F325" s="57">
        <v>54392</v>
      </c>
      <c r="G325" s="51">
        <v>0</v>
      </c>
      <c r="H325" s="51">
        <v>0</v>
      </c>
      <c r="I325" s="51">
        <v>0</v>
      </c>
      <c r="K325" s="57">
        <v>54392</v>
      </c>
      <c r="L325" s="51">
        <v>0</v>
      </c>
      <c r="M325" s="51">
        <v>0</v>
      </c>
      <c r="N325" s="51">
        <v>0</v>
      </c>
      <c r="Q325" s="72">
        <v>54392</v>
      </c>
      <c r="R325" s="112">
        <f t="shared" si="17"/>
        <v>0</v>
      </c>
      <c r="S325" s="112">
        <f t="shared" si="18"/>
        <v>0</v>
      </c>
      <c r="T325" s="112">
        <f t="shared" si="19"/>
        <v>0</v>
      </c>
    </row>
    <row r="326" spans="1:20">
      <c r="A326" s="57">
        <v>54423</v>
      </c>
      <c r="B326" s="51">
        <v>3000000</v>
      </c>
      <c r="C326" s="51">
        <v>67679.5</v>
      </c>
      <c r="D326" s="51">
        <v>3067679.5</v>
      </c>
      <c r="F326" s="57">
        <v>54423</v>
      </c>
      <c r="G326" s="51">
        <v>1082369.49529936</v>
      </c>
      <c r="H326" s="51">
        <v>146508.45251422003</v>
      </c>
      <c r="I326" s="51">
        <v>1228877.94781358</v>
      </c>
      <c r="K326" s="57">
        <v>54423</v>
      </c>
      <c r="L326" s="51">
        <v>5619277.28125</v>
      </c>
      <c r="M326" s="51">
        <v>3165992.6017851792</v>
      </c>
      <c r="N326" s="51">
        <v>8785269.8830351792</v>
      </c>
      <c r="Q326" s="72">
        <v>54423</v>
      </c>
      <c r="R326" s="112">
        <f t="shared" si="17"/>
        <v>9701646.7765493598</v>
      </c>
      <c r="S326" s="112">
        <f t="shared" si="18"/>
        <v>3380180.5542993993</v>
      </c>
      <c r="T326" s="112">
        <f t="shared" si="19"/>
        <v>13081827.330848759</v>
      </c>
    </row>
    <row r="327" spans="1:20">
      <c r="A327" s="57">
        <v>54454</v>
      </c>
      <c r="B327" s="51">
        <v>0</v>
      </c>
      <c r="C327" s="51">
        <v>0</v>
      </c>
      <c r="D327" s="51">
        <v>0</v>
      </c>
      <c r="F327" s="57">
        <v>54454</v>
      </c>
      <c r="G327" s="51">
        <v>0</v>
      </c>
      <c r="H327" s="51">
        <v>0</v>
      </c>
      <c r="I327" s="51">
        <v>0</v>
      </c>
      <c r="K327" s="57">
        <v>54454</v>
      </c>
      <c r="L327" s="51">
        <v>0</v>
      </c>
      <c r="M327" s="51">
        <v>0</v>
      </c>
      <c r="N327" s="51">
        <v>0</v>
      </c>
      <c r="Q327" s="72">
        <v>54454</v>
      </c>
      <c r="R327" s="112">
        <f t="shared" si="17"/>
        <v>0</v>
      </c>
      <c r="S327" s="112">
        <f t="shared" si="18"/>
        <v>0</v>
      </c>
      <c r="T327" s="112">
        <f t="shared" si="19"/>
        <v>0</v>
      </c>
    </row>
    <row r="328" spans="1:20">
      <c r="A328" s="57">
        <v>54482</v>
      </c>
      <c r="B328" s="51">
        <v>0</v>
      </c>
      <c r="C328" s="51">
        <v>0</v>
      </c>
      <c r="D328" s="51">
        <v>0</v>
      </c>
      <c r="F328" s="57">
        <v>54482</v>
      </c>
      <c r="G328" s="51">
        <v>0</v>
      </c>
      <c r="H328" s="51">
        <v>0</v>
      </c>
      <c r="I328" s="51">
        <v>0</v>
      </c>
      <c r="K328" s="57">
        <v>54482</v>
      </c>
      <c r="L328" s="51">
        <v>0</v>
      </c>
      <c r="M328" s="51">
        <v>0</v>
      </c>
      <c r="N328" s="51">
        <v>0</v>
      </c>
      <c r="Q328" s="72">
        <v>54482</v>
      </c>
      <c r="R328" s="112">
        <f t="shared" si="17"/>
        <v>0</v>
      </c>
      <c r="S328" s="112">
        <f t="shared" si="18"/>
        <v>0</v>
      </c>
      <c r="T328" s="112">
        <f t="shared" si="19"/>
        <v>0</v>
      </c>
    </row>
    <row r="329" spans="1:20">
      <c r="A329" s="57">
        <v>54513</v>
      </c>
      <c r="B329" s="51">
        <v>0</v>
      </c>
      <c r="C329" s="51">
        <v>0</v>
      </c>
      <c r="D329" s="51">
        <v>0</v>
      </c>
      <c r="F329" s="57">
        <v>54513</v>
      </c>
      <c r="G329" s="51">
        <v>0</v>
      </c>
      <c r="H329" s="51">
        <v>0</v>
      </c>
      <c r="I329" s="51">
        <v>0</v>
      </c>
      <c r="K329" s="57">
        <v>54513</v>
      </c>
      <c r="L329" s="51">
        <v>0</v>
      </c>
      <c r="M329" s="51">
        <v>0</v>
      </c>
      <c r="N329" s="51">
        <v>0</v>
      </c>
      <c r="Q329" s="72">
        <v>54513</v>
      </c>
      <c r="R329" s="112">
        <f t="shared" si="17"/>
        <v>0</v>
      </c>
      <c r="S329" s="112">
        <f t="shared" si="18"/>
        <v>0</v>
      </c>
      <c r="T329" s="112">
        <f t="shared" si="19"/>
        <v>0</v>
      </c>
    </row>
    <row r="330" spans="1:20">
      <c r="A330" s="57">
        <v>54543</v>
      </c>
      <c r="B330" s="51">
        <v>0</v>
      </c>
      <c r="C330" s="51">
        <v>0</v>
      </c>
      <c r="D330" s="51">
        <v>0</v>
      </c>
      <c r="F330" s="57">
        <v>54543</v>
      </c>
      <c r="G330" s="51">
        <v>0</v>
      </c>
      <c r="H330" s="51">
        <v>0</v>
      </c>
      <c r="I330" s="51">
        <v>0</v>
      </c>
      <c r="K330" s="57">
        <v>54543</v>
      </c>
      <c r="L330" s="51">
        <v>0</v>
      </c>
      <c r="M330" s="51">
        <v>0</v>
      </c>
      <c r="N330" s="51">
        <v>0</v>
      </c>
      <c r="Q330" s="72">
        <v>54543</v>
      </c>
      <c r="R330" s="112">
        <f t="shared" si="17"/>
        <v>0</v>
      </c>
      <c r="S330" s="112">
        <f t="shared" si="18"/>
        <v>0</v>
      </c>
      <c r="T330" s="112">
        <f t="shared" si="19"/>
        <v>0</v>
      </c>
    </row>
    <row r="331" spans="1:20">
      <c r="A331" s="57">
        <v>54574</v>
      </c>
      <c r="B331" s="51">
        <v>0</v>
      </c>
      <c r="C331" s="51">
        <v>0</v>
      </c>
      <c r="D331" s="51">
        <v>0</v>
      </c>
      <c r="F331" s="57">
        <v>54574</v>
      </c>
      <c r="G331" s="51">
        <v>0</v>
      </c>
      <c r="H331" s="51">
        <v>0</v>
      </c>
      <c r="I331" s="51">
        <v>0</v>
      </c>
      <c r="K331" s="57">
        <v>54574</v>
      </c>
      <c r="L331" s="51">
        <v>0</v>
      </c>
      <c r="M331" s="51">
        <v>0</v>
      </c>
      <c r="N331" s="51">
        <v>0</v>
      </c>
      <c r="Q331" s="72">
        <v>54574</v>
      </c>
      <c r="R331" s="112">
        <f t="shared" si="17"/>
        <v>0</v>
      </c>
      <c r="S331" s="112">
        <f t="shared" si="18"/>
        <v>0</v>
      </c>
      <c r="T331" s="112">
        <f t="shared" si="19"/>
        <v>0</v>
      </c>
    </row>
    <row r="332" spans="1:20">
      <c r="A332" s="57">
        <v>54604</v>
      </c>
      <c r="B332" s="51">
        <v>0</v>
      </c>
      <c r="C332" s="51">
        <v>0</v>
      </c>
      <c r="D332" s="51">
        <v>0</v>
      </c>
      <c r="F332" s="57">
        <v>54604</v>
      </c>
      <c r="G332" s="51">
        <v>1082369.49529936</v>
      </c>
      <c r="H332" s="51">
        <v>121423.2165646099</v>
      </c>
      <c r="I332" s="51">
        <v>1203792.7118639699</v>
      </c>
      <c r="K332" s="57">
        <v>54604</v>
      </c>
      <c r="L332" s="51">
        <v>5619277.28125</v>
      </c>
      <c r="M332" s="51">
        <v>3005569.7277751993</v>
      </c>
      <c r="N332" s="51">
        <v>8624847.0090251993</v>
      </c>
      <c r="Q332" s="72">
        <v>54604</v>
      </c>
      <c r="R332" s="112">
        <f t="shared" si="17"/>
        <v>6701646.7765493598</v>
      </c>
      <c r="S332" s="112">
        <f t="shared" si="18"/>
        <v>3126992.944339809</v>
      </c>
      <c r="T332" s="112">
        <f t="shared" si="19"/>
        <v>9828639.7208891697</v>
      </c>
    </row>
    <row r="333" spans="1:20">
      <c r="A333" s="57">
        <v>54635</v>
      </c>
      <c r="B333" s="51">
        <v>0</v>
      </c>
      <c r="C333" s="51">
        <v>0</v>
      </c>
      <c r="D333" s="51">
        <v>0</v>
      </c>
      <c r="F333" s="57">
        <v>54635</v>
      </c>
      <c r="G333" s="51">
        <v>0</v>
      </c>
      <c r="H333" s="51">
        <v>0</v>
      </c>
      <c r="I333" s="51">
        <v>0</v>
      </c>
      <c r="K333" s="57">
        <v>54635</v>
      </c>
      <c r="L333" s="51">
        <v>0</v>
      </c>
      <c r="M333" s="51">
        <v>0</v>
      </c>
      <c r="N333" s="51">
        <v>0</v>
      </c>
      <c r="Q333" s="72">
        <v>54635</v>
      </c>
      <c r="R333" s="112">
        <f t="shared" si="17"/>
        <v>0</v>
      </c>
      <c r="S333" s="112">
        <f t="shared" si="18"/>
        <v>0</v>
      </c>
      <c r="T333" s="112">
        <f t="shared" si="19"/>
        <v>0</v>
      </c>
    </row>
    <row r="334" spans="1:20">
      <c r="A334" s="57">
        <v>54666</v>
      </c>
      <c r="B334" s="51">
        <v>0</v>
      </c>
      <c r="C334" s="51">
        <v>0</v>
      </c>
      <c r="D334" s="51">
        <v>0</v>
      </c>
      <c r="F334" s="57">
        <v>54666</v>
      </c>
      <c r="G334" s="51">
        <v>0</v>
      </c>
      <c r="H334" s="51">
        <v>0</v>
      </c>
      <c r="I334" s="51">
        <v>0</v>
      </c>
      <c r="K334" s="57">
        <v>54666</v>
      </c>
      <c r="L334" s="51">
        <v>0</v>
      </c>
      <c r="M334" s="51">
        <v>0</v>
      </c>
      <c r="N334" s="51">
        <v>0</v>
      </c>
      <c r="Q334" s="72">
        <v>54666</v>
      </c>
      <c r="R334" s="112">
        <f t="shared" si="17"/>
        <v>0</v>
      </c>
      <c r="S334" s="112">
        <f t="shared" si="18"/>
        <v>0</v>
      </c>
      <c r="T334" s="112">
        <f t="shared" si="19"/>
        <v>0</v>
      </c>
    </row>
    <row r="335" spans="1:20">
      <c r="A335" s="57">
        <v>54696</v>
      </c>
      <c r="B335" s="51">
        <v>0</v>
      </c>
      <c r="C335" s="51">
        <v>0</v>
      </c>
      <c r="D335" s="51">
        <v>0</v>
      </c>
      <c r="F335" s="57">
        <v>54696</v>
      </c>
      <c r="G335" s="51">
        <v>0</v>
      </c>
      <c r="H335" s="51">
        <v>0</v>
      </c>
      <c r="I335" s="51">
        <v>0</v>
      </c>
      <c r="K335" s="57">
        <v>54696</v>
      </c>
      <c r="L335" s="51">
        <v>0</v>
      </c>
      <c r="M335" s="51">
        <v>0</v>
      </c>
      <c r="N335" s="51">
        <v>0</v>
      </c>
      <c r="Q335" s="72">
        <v>54696</v>
      </c>
      <c r="R335" s="112">
        <f t="shared" si="17"/>
        <v>0</v>
      </c>
      <c r="S335" s="112">
        <f t="shared" si="18"/>
        <v>0</v>
      </c>
      <c r="T335" s="112">
        <f t="shared" si="19"/>
        <v>0</v>
      </c>
    </row>
    <row r="336" spans="1:20">
      <c r="A336" s="57">
        <v>54727</v>
      </c>
      <c r="B336" s="51">
        <v>0</v>
      </c>
      <c r="C336" s="51">
        <v>0</v>
      </c>
      <c r="D336" s="51">
        <v>0</v>
      </c>
      <c r="F336" s="57">
        <v>54727</v>
      </c>
      <c r="G336" s="51">
        <v>0</v>
      </c>
      <c r="H336" s="51">
        <v>0</v>
      </c>
      <c r="I336" s="51">
        <v>0</v>
      </c>
      <c r="K336" s="57">
        <v>54727</v>
      </c>
      <c r="L336" s="51">
        <v>0</v>
      </c>
      <c r="M336" s="51">
        <v>0</v>
      </c>
      <c r="N336" s="51">
        <v>0</v>
      </c>
      <c r="Q336" s="72">
        <v>54727</v>
      </c>
      <c r="R336" s="112">
        <f t="shared" si="17"/>
        <v>0</v>
      </c>
      <c r="S336" s="112">
        <f t="shared" si="18"/>
        <v>0</v>
      </c>
      <c r="T336" s="112">
        <f t="shared" si="19"/>
        <v>0</v>
      </c>
    </row>
    <row r="337" spans="1:20">
      <c r="A337" s="57">
        <v>54757</v>
      </c>
      <c r="B337" s="51">
        <v>0</v>
      </c>
      <c r="C337" s="51">
        <v>0</v>
      </c>
      <c r="D337" s="51">
        <v>0</v>
      </c>
      <c r="F337" s="57">
        <v>54757</v>
      </c>
      <c r="G337" s="51">
        <v>0</v>
      </c>
      <c r="H337" s="51">
        <v>0</v>
      </c>
      <c r="I337" s="51">
        <v>0</v>
      </c>
      <c r="K337" s="57">
        <v>54757</v>
      </c>
      <c r="L337" s="51">
        <v>0</v>
      </c>
      <c r="M337" s="51">
        <v>0</v>
      </c>
      <c r="N337" s="51">
        <v>0</v>
      </c>
      <c r="Q337" s="72">
        <v>54757</v>
      </c>
      <c r="R337" s="112">
        <f t="shared" si="17"/>
        <v>0</v>
      </c>
      <c r="S337" s="112">
        <f t="shared" si="18"/>
        <v>0</v>
      </c>
      <c r="T337" s="112">
        <f t="shared" si="19"/>
        <v>0</v>
      </c>
    </row>
    <row r="338" spans="1:20">
      <c r="A338" s="57">
        <v>54788</v>
      </c>
      <c r="B338" s="51">
        <v>0</v>
      </c>
      <c r="C338" s="51">
        <v>0</v>
      </c>
      <c r="D338" s="51">
        <v>0</v>
      </c>
      <c r="F338" s="57">
        <v>54788</v>
      </c>
      <c r="G338" s="51">
        <v>1082369.49529936</v>
      </c>
      <c r="H338" s="51">
        <v>97672.301676149946</v>
      </c>
      <c r="I338" s="51">
        <v>1180041.79697551</v>
      </c>
      <c r="K338" s="57">
        <v>54788</v>
      </c>
      <c r="L338" s="51">
        <v>5619277.28125</v>
      </c>
      <c r="M338" s="51">
        <v>2878175.0925319791</v>
      </c>
      <c r="N338" s="51">
        <v>8497452.3737819791</v>
      </c>
      <c r="Q338" s="72">
        <v>54788</v>
      </c>
      <c r="R338" s="112">
        <f t="shared" si="17"/>
        <v>6701646.7765493598</v>
      </c>
      <c r="S338" s="112">
        <f t="shared" si="18"/>
        <v>2975847.394208129</v>
      </c>
      <c r="T338" s="112">
        <f t="shared" si="19"/>
        <v>9677494.1707574893</v>
      </c>
    </row>
    <row r="339" spans="1:20">
      <c r="A339" s="57">
        <v>54819</v>
      </c>
      <c r="B339" s="51">
        <v>0</v>
      </c>
      <c r="C339" s="51">
        <v>0</v>
      </c>
      <c r="D339" s="51">
        <v>0</v>
      </c>
      <c r="F339" s="57">
        <v>54819</v>
      </c>
      <c r="G339" s="51">
        <v>0</v>
      </c>
      <c r="H339" s="51">
        <v>0</v>
      </c>
      <c r="I339" s="51">
        <v>0</v>
      </c>
      <c r="K339" s="57">
        <v>54819</v>
      </c>
      <c r="L339" s="51">
        <v>0</v>
      </c>
      <c r="M339" s="51">
        <v>0</v>
      </c>
      <c r="N339" s="51">
        <v>0</v>
      </c>
      <c r="Q339" s="72">
        <v>54819</v>
      </c>
      <c r="R339" s="112">
        <f t="shared" si="17"/>
        <v>0</v>
      </c>
      <c r="S339" s="112">
        <f t="shared" si="18"/>
        <v>0</v>
      </c>
      <c r="T339" s="112">
        <f t="shared" si="19"/>
        <v>0</v>
      </c>
    </row>
    <row r="340" spans="1:20">
      <c r="A340" s="57">
        <v>54847</v>
      </c>
      <c r="B340" s="51">
        <v>0</v>
      </c>
      <c r="C340" s="51">
        <v>0</v>
      </c>
      <c r="D340" s="51">
        <v>0</v>
      </c>
      <c r="F340" s="57">
        <v>54847</v>
      </c>
      <c r="G340" s="51">
        <v>0</v>
      </c>
      <c r="H340" s="51">
        <v>0</v>
      </c>
      <c r="I340" s="51">
        <v>0</v>
      </c>
      <c r="K340" s="57">
        <v>54847</v>
      </c>
      <c r="L340" s="51">
        <v>0</v>
      </c>
      <c r="M340" s="51">
        <v>0</v>
      </c>
      <c r="N340" s="51">
        <v>0</v>
      </c>
      <c r="Q340" s="72">
        <v>54847</v>
      </c>
      <c r="R340" s="112">
        <f t="shared" si="17"/>
        <v>0</v>
      </c>
      <c r="S340" s="112">
        <f t="shared" si="18"/>
        <v>0</v>
      </c>
      <c r="T340" s="112">
        <f t="shared" si="19"/>
        <v>0</v>
      </c>
    </row>
    <row r="341" spans="1:20">
      <c r="A341" s="57">
        <v>54878</v>
      </c>
      <c r="B341" s="51">
        <v>0</v>
      </c>
      <c r="C341" s="51">
        <v>0</v>
      </c>
      <c r="D341" s="51">
        <v>0</v>
      </c>
      <c r="F341" s="57">
        <v>54878</v>
      </c>
      <c r="G341" s="51">
        <v>0</v>
      </c>
      <c r="H341" s="51">
        <v>0</v>
      </c>
      <c r="I341" s="51">
        <v>0</v>
      </c>
      <c r="K341" s="57">
        <v>54878</v>
      </c>
      <c r="L341" s="51">
        <v>0</v>
      </c>
      <c r="M341" s="51">
        <v>0</v>
      </c>
      <c r="N341" s="51">
        <v>0</v>
      </c>
      <c r="Q341" s="72">
        <v>54878</v>
      </c>
      <c r="R341" s="112">
        <f t="shared" si="17"/>
        <v>0</v>
      </c>
      <c r="S341" s="112">
        <f t="shared" si="18"/>
        <v>0</v>
      </c>
      <c r="T341" s="112">
        <f t="shared" si="19"/>
        <v>0</v>
      </c>
    </row>
    <row r="342" spans="1:20">
      <c r="A342" s="57">
        <v>54908</v>
      </c>
      <c r="B342" s="51">
        <v>0</v>
      </c>
      <c r="C342" s="51">
        <v>0</v>
      </c>
      <c r="D342" s="51">
        <v>0</v>
      </c>
      <c r="F342" s="57">
        <v>54908</v>
      </c>
      <c r="G342" s="51">
        <v>0</v>
      </c>
      <c r="H342" s="51">
        <v>0</v>
      </c>
      <c r="I342" s="51">
        <v>0</v>
      </c>
      <c r="K342" s="57">
        <v>54908</v>
      </c>
      <c r="L342" s="51">
        <v>0</v>
      </c>
      <c r="M342" s="51">
        <v>0</v>
      </c>
      <c r="N342" s="51">
        <v>0</v>
      </c>
      <c r="Q342" s="72">
        <v>54908</v>
      </c>
      <c r="R342" s="112">
        <f t="shared" si="17"/>
        <v>0</v>
      </c>
      <c r="S342" s="112">
        <f t="shared" si="18"/>
        <v>0</v>
      </c>
      <c r="T342" s="112">
        <f t="shared" si="19"/>
        <v>0</v>
      </c>
    </row>
    <row r="343" spans="1:20">
      <c r="A343" s="57">
        <v>54939</v>
      </c>
      <c r="B343" s="51">
        <v>0</v>
      </c>
      <c r="C343" s="51">
        <v>0</v>
      </c>
      <c r="D343" s="51">
        <v>0</v>
      </c>
      <c r="F343" s="57">
        <v>54939</v>
      </c>
      <c r="G343" s="51">
        <v>0</v>
      </c>
      <c r="H343" s="51">
        <v>0</v>
      </c>
      <c r="I343" s="51">
        <v>0</v>
      </c>
      <c r="K343" s="57">
        <v>54939</v>
      </c>
      <c r="L343" s="51">
        <v>0</v>
      </c>
      <c r="M343" s="51">
        <v>0</v>
      </c>
      <c r="N343" s="51">
        <v>0</v>
      </c>
      <c r="Q343" s="72">
        <v>54939</v>
      </c>
      <c r="R343" s="112">
        <f t="shared" si="17"/>
        <v>0</v>
      </c>
      <c r="S343" s="112">
        <f t="shared" si="18"/>
        <v>0</v>
      </c>
      <c r="T343" s="112">
        <f t="shared" si="19"/>
        <v>0</v>
      </c>
    </row>
    <row r="344" spans="1:20">
      <c r="A344" s="57">
        <v>54969</v>
      </c>
      <c r="B344" s="51">
        <v>0</v>
      </c>
      <c r="C344" s="51">
        <v>0</v>
      </c>
      <c r="D344" s="51">
        <v>0</v>
      </c>
      <c r="F344" s="57">
        <v>54969</v>
      </c>
      <c r="G344" s="51">
        <v>1082369.49529936</v>
      </c>
      <c r="H344" s="51">
        <v>72853.929938759888</v>
      </c>
      <c r="I344" s="51">
        <v>1155223.4252381199</v>
      </c>
      <c r="K344" s="57">
        <v>54969</v>
      </c>
      <c r="L344" s="51">
        <v>5619277.28125</v>
      </c>
      <c r="M344" s="51">
        <v>2719324.9917966099</v>
      </c>
      <c r="N344" s="51">
        <v>8338602.2730466099</v>
      </c>
      <c r="Q344" s="72">
        <v>54969</v>
      </c>
      <c r="R344" s="112">
        <f t="shared" si="17"/>
        <v>6701646.7765493598</v>
      </c>
      <c r="S344" s="112">
        <f t="shared" si="18"/>
        <v>2792178.9217353696</v>
      </c>
      <c r="T344" s="112">
        <f t="shared" si="19"/>
        <v>9493825.6982847303</v>
      </c>
    </row>
    <row r="345" spans="1:20">
      <c r="A345" s="57">
        <v>55000</v>
      </c>
      <c r="B345" s="51">
        <v>0</v>
      </c>
      <c r="C345" s="51">
        <v>0</v>
      </c>
      <c r="D345" s="51">
        <v>0</v>
      </c>
      <c r="F345" s="57">
        <v>55000</v>
      </c>
      <c r="G345" s="51">
        <v>0</v>
      </c>
      <c r="H345" s="51">
        <v>0</v>
      </c>
      <c r="I345" s="51">
        <v>0</v>
      </c>
      <c r="K345" s="57">
        <v>55000</v>
      </c>
      <c r="L345" s="51">
        <v>0</v>
      </c>
      <c r="M345" s="51">
        <v>0</v>
      </c>
      <c r="N345" s="51">
        <v>0</v>
      </c>
      <c r="Q345" s="72">
        <v>55000</v>
      </c>
      <c r="R345" s="112">
        <f t="shared" si="17"/>
        <v>0</v>
      </c>
      <c r="S345" s="112">
        <f t="shared" si="18"/>
        <v>0</v>
      </c>
      <c r="T345" s="112">
        <f t="shared" si="19"/>
        <v>0</v>
      </c>
    </row>
    <row r="346" spans="1:20">
      <c r="A346" s="57">
        <v>55031</v>
      </c>
      <c r="B346" s="51">
        <v>0</v>
      </c>
      <c r="C346" s="51">
        <v>0</v>
      </c>
      <c r="D346" s="51">
        <v>0</v>
      </c>
      <c r="F346" s="57">
        <v>55031</v>
      </c>
      <c r="G346" s="51">
        <v>0</v>
      </c>
      <c r="H346" s="51">
        <v>0</v>
      </c>
      <c r="I346" s="51">
        <v>0</v>
      </c>
      <c r="K346" s="57">
        <v>55031</v>
      </c>
      <c r="L346" s="51">
        <v>0</v>
      </c>
      <c r="M346" s="51">
        <v>0</v>
      </c>
      <c r="N346" s="51">
        <v>0</v>
      </c>
      <c r="Q346" s="72">
        <v>55031</v>
      </c>
      <c r="R346" s="112">
        <f t="shared" si="17"/>
        <v>0</v>
      </c>
      <c r="S346" s="112">
        <f t="shared" si="18"/>
        <v>0</v>
      </c>
      <c r="T346" s="112">
        <f t="shared" si="19"/>
        <v>0</v>
      </c>
    </row>
    <row r="347" spans="1:20">
      <c r="A347" s="57">
        <v>55061</v>
      </c>
      <c r="B347" s="51">
        <v>0</v>
      </c>
      <c r="C347" s="51">
        <v>0</v>
      </c>
      <c r="D347" s="51">
        <v>0</v>
      </c>
      <c r="F347" s="57">
        <v>55061</v>
      </c>
      <c r="G347" s="51">
        <v>0</v>
      </c>
      <c r="H347" s="51">
        <v>0</v>
      </c>
      <c r="I347" s="51">
        <v>0</v>
      </c>
      <c r="K347" s="57">
        <v>55061</v>
      </c>
      <c r="L347" s="51">
        <v>0</v>
      </c>
      <c r="M347" s="51">
        <v>0</v>
      </c>
      <c r="N347" s="51">
        <v>0</v>
      </c>
      <c r="Q347" s="72">
        <v>55061</v>
      </c>
      <c r="R347" s="112">
        <f t="shared" si="17"/>
        <v>0</v>
      </c>
      <c r="S347" s="112">
        <f t="shared" si="18"/>
        <v>0</v>
      </c>
      <c r="T347" s="112">
        <f t="shared" si="19"/>
        <v>0</v>
      </c>
    </row>
    <row r="348" spans="1:20">
      <c r="A348" s="57">
        <v>55092</v>
      </c>
      <c r="B348" s="51">
        <v>0</v>
      </c>
      <c r="C348" s="51">
        <v>0</v>
      </c>
      <c r="D348" s="51">
        <v>0</v>
      </c>
      <c r="F348" s="57">
        <v>55092</v>
      </c>
      <c r="G348" s="51">
        <v>0</v>
      </c>
      <c r="H348" s="51">
        <v>0</v>
      </c>
      <c r="I348" s="51">
        <v>0</v>
      </c>
      <c r="K348" s="57">
        <v>55092</v>
      </c>
      <c r="L348" s="51">
        <v>0</v>
      </c>
      <c r="M348" s="51">
        <v>0</v>
      </c>
      <c r="N348" s="51">
        <v>0</v>
      </c>
      <c r="Q348" s="72">
        <v>55092</v>
      </c>
      <c r="R348" s="112">
        <f t="shared" si="17"/>
        <v>0</v>
      </c>
      <c r="S348" s="112">
        <f t="shared" si="18"/>
        <v>0</v>
      </c>
      <c r="T348" s="112">
        <f t="shared" si="19"/>
        <v>0</v>
      </c>
    </row>
    <row r="349" spans="1:20">
      <c r="A349" s="57">
        <v>55122</v>
      </c>
      <c r="B349" s="51">
        <v>0</v>
      </c>
      <c r="C349" s="51">
        <v>0</v>
      </c>
      <c r="D349" s="51">
        <v>0</v>
      </c>
      <c r="F349" s="57">
        <v>55122</v>
      </c>
      <c r="G349" s="51">
        <v>0</v>
      </c>
      <c r="H349" s="51">
        <v>0</v>
      </c>
      <c r="I349" s="51">
        <v>0</v>
      </c>
      <c r="K349" s="57">
        <v>55122</v>
      </c>
      <c r="L349" s="51">
        <v>0</v>
      </c>
      <c r="M349" s="51">
        <v>0</v>
      </c>
      <c r="N349" s="51">
        <v>0</v>
      </c>
      <c r="Q349" s="72">
        <v>55122</v>
      </c>
      <c r="R349" s="112">
        <f t="shared" si="17"/>
        <v>0</v>
      </c>
      <c r="S349" s="112">
        <f t="shared" si="18"/>
        <v>0</v>
      </c>
      <c r="T349" s="112">
        <f t="shared" si="19"/>
        <v>0</v>
      </c>
    </row>
    <row r="350" spans="1:20">
      <c r="A350" s="57">
        <v>55153</v>
      </c>
      <c r="B350" s="51">
        <v>0</v>
      </c>
      <c r="C350" s="51">
        <v>0</v>
      </c>
      <c r="D350" s="51">
        <v>0</v>
      </c>
      <c r="F350" s="57">
        <v>55153</v>
      </c>
      <c r="G350" s="51">
        <v>1082369.49529936</v>
      </c>
      <c r="H350" s="51">
        <v>48836.150838070083</v>
      </c>
      <c r="I350" s="51">
        <v>1131205.6461374301</v>
      </c>
      <c r="K350" s="57">
        <v>55153</v>
      </c>
      <c r="L350" s="51">
        <v>5619277.28125</v>
      </c>
      <c r="M350" s="51">
        <v>2590357.5832787799</v>
      </c>
      <c r="N350" s="51">
        <v>8209634.8645287799</v>
      </c>
      <c r="Q350" s="72">
        <v>55153</v>
      </c>
      <c r="R350" s="112">
        <f t="shared" si="17"/>
        <v>6701646.7765493598</v>
      </c>
      <c r="S350" s="112">
        <f t="shared" si="18"/>
        <v>2639193.73411685</v>
      </c>
      <c r="T350" s="112">
        <f t="shared" si="19"/>
        <v>9340840.5106662102</v>
      </c>
    </row>
    <row r="351" spans="1:20">
      <c r="A351" s="57">
        <v>55184</v>
      </c>
      <c r="B351" s="51">
        <v>0</v>
      </c>
      <c r="C351" s="51">
        <v>0</v>
      </c>
      <c r="D351" s="51">
        <v>0</v>
      </c>
      <c r="F351" s="57">
        <v>55184</v>
      </c>
      <c r="G351" s="51">
        <v>0</v>
      </c>
      <c r="H351" s="51">
        <v>0</v>
      </c>
      <c r="I351" s="51">
        <v>0</v>
      </c>
      <c r="K351" s="57">
        <v>55184</v>
      </c>
      <c r="L351" s="51">
        <v>0</v>
      </c>
      <c r="M351" s="51">
        <v>0</v>
      </c>
      <c r="N351" s="51">
        <v>0</v>
      </c>
      <c r="Q351" s="72">
        <v>55184</v>
      </c>
      <c r="R351" s="112">
        <f t="shared" si="17"/>
        <v>0</v>
      </c>
      <c r="S351" s="112">
        <f t="shared" si="18"/>
        <v>0</v>
      </c>
      <c r="T351" s="112">
        <f t="shared" si="19"/>
        <v>0</v>
      </c>
    </row>
    <row r="352" spans="1:20">
      <c r="A352" s="57">
        <v>55212</v>
      </c>
      <c r="B352" s="51">
        <v>0</v>
      </c>
      <c r="C352" s="51">
        <v>0</v>
      </c>
      <c r="D352" s="51">
        <v>0</v>
      </c>
      <c r="F352" s="57">
        <v>55212</v>
      </c>
      <c r="G352" s="51">
        <v>0</v>
      </c>
      <c r="H352" s="51">
        <v>0</v>
      </c>
      <c r="I352" s="51">
        <v>0</v>
      </c>
      <c r="K352" s="57">
        <v>55212</v>
      </c>
      <c r="L352" s="51">
        <v>0</v>
      </c>
      <c r="M352" s="51">
        <v>0</v>
      </c>
      <c r="N352" s="51">
        <v>0</v>
      </c>
      <c r="Q352" s="72">
        <v>55212</v>
      </c>
      <c r="R352" s="112">
        <f t="shared" si="17"/>
        <v>0</v>
      </c>
      <c r="S352" s="112">
        <f t="shared" si="18"/>
        <v>0</v>
      </c>
      <c r="T352" s="112">
        <f t="shared" si="19"/>
        <v>0</v>
      </c>
    </row>
    <row r="353" spans="1:20">
      <c r="A353" s="57">
        <v>55243</v>
      </c>
      <c r="B353" s="51">
        <v>0</v>
      </c>
      <c r="C353" s="51">
        <v>0</v>
      </c>
      <c r="D353" s="51">
        <v>0</v>
      </c>
      <c r="F353" s="57">
        <v>55243</v>
      </c>
      <c r="G353" s="51">
        <v>0</v>
      </c>
      <c r="H353" s="51">
        <v>0</v>
      </c>
      <c r="I353" s="51">
        <v>0</v>
      </c>
      <c r="K353" s="57">
        <v>55243</v>
      </c>
      <c r="L353" s="51">
        <v>0</v>
      </c>
      <c r="M353" s="51">
        <v>0</v>
      </c>
      <c r="N353" s="51">
        <v>0</v>
      </c>
      <c r="Q353" s="72">
        <v>55243</v>
      </c>
      <c r="R353" s="112">
        <f t="shared" si="17"/>
        <v>0</v>
      </c>
      <c r="S353" s="112">
        <f t="shared" si="18"/>
        <v>0</v>
      </c>
      <c r="T353" s="112">
        <f t="shared" si="19"/>
        <v>0</v>
      </c>
    </row>
    <row r="354" spans="1:20">
      <c r="A354" s="57">
        <v>55273</v>
      </c>
      <c r="B354" s="51">
        <v>0</v>
      </c>
      <c r="C354" s="51">
        <v>0</v>
      </c>
      <c r="D354" s="51">
        <v>0</v>
      </c>
      <c r="F354" s="57">
        <v>55273</v>
      </c>
      <c r="G354" s="51">
        <v>0</v>
      </c>
      <c r="H354" s="51">
        <v>0</v>
      </c>
      <c r="I354" s="51">
        <v>0</v>
      </c>
      <c r="K354" s="57">
        <v>55273</v>
      </c>
      <c r="L354" s="51">
        <v>0</v>
      </c>
      <c r="M354" s="51">
        <v>0</v>
      </c>
      <c r="N354" s="51">
        <v>0</v>
      </c>
      <c r="Q354" s="72">
        <v>55273</v>
      </c>
      <c r="R354" s="112">
        <f t="shared" si="17"/>
        <v>0</v>
      </c>
      <c r="S354" s="112">
        <f t="shared" si="18"/>
        <v>0</v>
      </c>
      <c r="T354" s="112">
        <f t="shared" si="19"/>
        <v>0</v>
      </c>
    </row>
    <row r="355" spans="1:20">
      <c r="A355" s="57">
        <v>55304</v>
      </c>
      <c r="B355" s="51">
        <v>0</v>
      </c>
      <c r="C355" s="51">
        <v>0</v>
      </c>
      <c r="D355" s="51">
        <v>0</v>
      </c>
      <c r="F355" s="57">
        <v>55304</v>
      </c>
      <c r="G355" s="51">
        <v>0</v>
      </c>
      <c r="H355" s="51">
        <v>0</v>
      </c>
      <c r="I355" s="51">
        <v>0</v>
      </c>
      <c r="K355" s="57">
        <v>55304</v>
      </c>
      <c r="L355" s="51">
        <v>0</v>
      </c>
      <c r="M355" s="51">
        <v>0</v>
      </c>
      <c r="N355" s="51">
        <v>0</v>
      </c>
      <c r="Q355" s="72">
        <v>55304</v>
      </c>
      <c r="R355" s="112">
        <f t="shared" si="17"/>
        <v>0</v>
      </c>
      <c r="S355" s="112">
        <f t="shared" si="18"/>
        <v>0</v>
      </c>
      <c r="T355" s="112">
        <f t="shared" si="19"/>
        <v>0</v>
      </c>
    </row>
    <row r="356" spans="1:20">
      <c r="A356" s="57">
        <v>55334</v>
      </c>
      <c r="B356" s="51">
        <v>0</v>
      </c>
      <c r="C356" s="51">
        <v>0</v>
      </c>
      <c r="D356" s="51">
        <v>0</v>
      </c>
      <c r="F356" s="57">
        <v>55334</v>
      </c>
      <c r="G356" s="51">
        <v>1082369.49529936</v>
      </c>
      <c r="H356" s="51">
        <v>24284.643312919885</v>
      </c>
      <c r="I356" s="51">
        <v>1106654.1386122799</v>
      </c>
      <c r="K356" s="57">
        <v>55334</v>
      </c>
      <c r="L356" s="51">
        <v>5619277.28125</v>
      </c>
      <c r="M356" s="51">
        <v>2433080.2558180196</v>
      </c>
      <c r="N356" s="51">
        <v>8052357.5370680196</v>
      </c>
      <c r="Q356" s="72">
        <v>55334</v>
      </c>
      <c r="R356" s="112">
        <f t="shared" si="17"/>
        <v>6701646.7765493598</v>
      </c>
      <c r="S356" s="112">
        <f t="shared" si="18"/>
        <v>2457364.8991309395</v>
      </c>
      <c r="T356" s="112">
        <f t="shared" si="19"/>
        <v>9159011.6756803002</v>
      </c>
    </row>
    <row r="357" spans="1:20">
      <c r="A357" s="57">
        <v>55365</v>
      </c>
      <c r="B357" s="51">
        <v>0</v>
      </c>
      <c r="C357" s="51">
        <v>0</v>
      </c>
      <c r="D357" s="51">
        <v>0</v>
      </c>
      <c r="F357" s="57">
        <v>55365</v>
      </c>
      <c r="G357" s="51">
        <v>0</v>
      </c>
      <c r="H357" s="51">
        <v>0</v>
      </c>
      <c r="I357" s="51">
        <v>0</v>
      </c>
      <c r="K357" s="57">
        <v>55365</v>
      </c>
      <c r="L357" s="51">
        <v>0</v>
      </c>
      <c r="M357" s="51">
        <v>0</v>
      </c>
      <c r="N357" s="51">
        <v>0</v>
      </c>
      <c r="Q357" s="72">
        <v>55365</v>
      </c>
      <c r="R357" s="112">
        <f t="shared" si="17"/>
        <v>0</v>
      </c>
      <c r="S357" s="112">
        <f t="shared" si="18"/>
        <v>0</v>
      </c>
      <c r="T357" s="112">
        <f t="shared" si="19"/>
        <v>0</v>
      </c>
    </row>
    <row r="358" spans="1:20">
      <c r="A358" s="57">
        <v>55396</v>
      </c>
      <c r="B358" s="51">
        <v>0</v>
      </c>
      <c r="C358" s="51">
        <v>0</v>
      </c>
      <c r="D358" s="51">
        <v>0</v>
      </c>
      <c r="F358" s="57">
        <v>55396</v>
      </c>
      <c r="G358" s="51">
        <v>0</v>
      </c>
      <c r="H358" s="51">
        <v>0</v>
      </c>
      <c r="I358" s="51">
        <v>0</v>
      </c>
      <c r="K358" s="57">
        <v>55396</v>
      </c>
      <c r="L358" s="51">
        <v>0</v>
      </c>
      <c r="M358" s="51">
        <v>0</v>
      </c>
      <c r="N358" s="51">
        <v>0</v>
      </c>
      <c r="Q358" s="72">
        <v>55396</v>
      </c>
      <c r="R358" s="112">
        <f t="shared" si="17"/>
        <v>0</v>
      </c>
      <c r="S358" s="112">
        <f t="shared" si="18"/>
        <v>0</v>
      </c>
      <c r="T358" s="112">
        <f t="shared" si="19"/>
        <v>0</v>
      </c>
    </row>
    <row r="359" spans="1:20">
      <c r="A359" s="57">
        <v>55426</v>
      </c>
      <c r="B359" s="51">
        <v>0</v>
      </c>
      <c r="C359" s="51">
        <v>0</v>
      </c>
      <c r="D359" s="51">
        <v>0</v>
      </c>
      <c r="F359" s="57">
        <v>55426</v>
      </c>
      <c r="G359" s="51">
        <v>0</v>
      </c>
      <c r="H359" s="51">
        <v>0</v>
      </c>
      <c r="I359" s="51">
        <v>0</v>
      </c>
      <c r="K359" s="57">
        <v>55426</v>
      </c>
      <c r="L359" s="51">
        <v>0</v>
      </c>
      <c r="M359" s="51">
        <v>0</v>
      </c>
      <c r="N359" s="51">
        <v>0</v>
      </c>
      <c r="Q359" s="72">
        <v>55426</v>
      </c>
      <c r="R359" s="112">
        <f t="shared" si="17"/>
        <v>0</v>
      </c>
      <c r="S359" s="112">
        <f t="shared" si="18"/>
        <v>0</v>
      </c>
      <c r="T359" s="112">
        <f t="shared" si="19"/>
        <v>0</v>
      </c>
    </row>
    <row r="360" spans="1:20">
      <c r="A360" s="57">
        <v>55457</v>
      </c>
      <c r="B360" s="51">
        <v>0</v>
      </c>
      <c r="C360" s="51">
        <v>0</v>
      </c>
      <c r="D360" s="51">
        <v>0</v>
      </c>
      <c r="F360" s="57">
        <v>55457</v>
      </c>
      <c r="G360" s="51">
        <v>0</v>
      </c>
      <c r="H360" s="51">
        <v>0</v>
      </c>
      <c r="I360" s="51">
        <v>0</v>
      </c>
      <c r="K360" s="57">
        <v>55457</v>
      </c>
      <c r="L360" s="51">
        <v>0</v>
      </c>
      <c r="M360" s="51">
        <v>0</v>
      </c>
      <c r="N360" s="51">
        <v>0</v>
      </c>
      <c r="Q360" s="72">
        <v>55457</v>
      </c>
      <c r="R360" s="112">
        <f t="shared" si="17"/>
        <v>0</v>
      </c>
      <c r="S360" s="112">
        <f t="shared" si="18"/>
        <v>0</v>
      </c>
      <c r="T360" s="112">
        <f t="shared" si="19"/>
        <v>0</v>
      </c>
    </row>
    <row r="361" spans="1:20">
      <c r="A361" s="57">
        <v>55487</v>
      </c>
      <c r="B361" s="51">
        <v>0</v>
      </c>
      <c r="C361" s="51">
        <v>0</v>
      </c>
      <c r="D361" s="51">
        <v>0</v>
      </c>
      <c r="F361" s="57">
        <v>55487</v>
      </c>
      <c r="G361" s="51">
        <v>0</v>
      </c>
      <c r="H361" s="51">
        <v>0</v>
      </c>
      <c r="I361" s="51">
        <v>0</v>
      </c>
      <c r="K361" s="57">
        <v>55487</v>
      </c>
      <c r="L361" s="51">
        <v>0</v>
      </c>
      <c r="M361" s="51">
        <v>0</v>
      </c>
      <c r="N361" s="51">
        <v>0</v>
      </c>
      <c r="Q361" s="72">
        <v>55487</v>
      </c>
      <c r="R361" s="112">
        <f t="shared" si="17"/>
        <v>0</v>
      </c>
      <c r="S361" s="112">
        <f t="shared" si="18"/>
        <v>0</v>
      </c>
      <c r="T361" s="112">
        <f t="shared" si="19"/>
        <v>0</v>
      </c>
    </row>
    <row r="362" spans="1:20">
      <c r="A362" s="57">
        <v>55518</v>
      </c>
      <c r="B362" s="51">
        <v>0</v>
      </c>
      <c r="C362" s="51">
        <v>0</v>
      </c>
      <c r="D362" s="51">
        <v>0</v>
      </c>
      <c r="F362" s="57">
        <v>55518</v>
      </c>
      <c r="G362" s="51">
        <v>0</v>
      </c>
      <c r="H362" s="51">
        <v>0</v>
      </c>
      <c r="I362" s="51">
        <v>0</v>
      </c>
      <c r="K362" s="57">
        <v>55518</v>
      </c>
      <c r="L362" s="51">
        <v>5619277.28125</v>
      </c>
      <c r="M362" s="51">
        <v>2302540.0740255797</v>
      </c>
      <c r="N362" s="51">
        <v>7921817.3552755797</v>
      </c>
      <c r="Q362" s="72">
        <v>55518</v>
      </c>
      <c r="R362" s="112">
        <f t="shared" si="17"/>
        <v>5619277.28125</v>
      </c>
      <c r="S362" s="112">
        <f t="shared" si="18"/>
        <v>2302540.0740255797</v>
      </c>
      <c r="T362" s="112">
        <f t="shared" si="19"/>
        <v>7921817.3552755797</v>
      </c>
    </row>
    <row r="363" spans="1:20">
      <c r="A363" s="57">
        <v>55549</v>
      </c>
      <c r="B363" s="51">
        <v>0</v>
      </c>
      <c r="C363" s="51">
        <v>0</v>
      </c>
      <c r="D363" s="51">
        <v>0</v>
      </c>
      <c r="F363" s="57">
        <v>55549</v>
      </c>
      <c r="G363" s="51">
        <v>0</v>
      </c>
      <c r="H363" s="51">
        <v>0</v>
      </c>
      <c r="I363" s="51">
        <v>0</v>
      </c>
      <c r="K363" s="57">
        <v>55549</v>
      </c>
      <c r="L363" s="51">
        <v>0</v>
      </c>
      <c r="M363" s="51">
        <v>0</v>
      </c>
      <c r="N363" s="51">
        <v>0</v>
      </c>
      <c r="Q363" s="72">
        <v>55549</v>
      </c>
      <c r="R363" s="112">
        <f t="shared" si="17"/>
        <v>0</v>
      </c>
      <c r="S363" s="112">
        <f t="shared" si="18"/>
        <v>0</v>
      </c>
      <c r="T363" s="112">
        <f t="shared" si="19"/>
        <v>0</v>
      </c>
    </row>
    <row r="364" spans="1:20">
      <c r="A364" s="57">
        <v>55578</v>
      </c>
      <c r="B364" s="51">
        <v>0</v>
      </c>
      <c r="C364" s="51">
        <v>0</v>
      </c>
      <c r="D364" s="51">
        <v>0</v>
      </c>
      <c r="F364" s="57">
        <v>55578</v>
      </c>
      <c r="G364" s="51">
        <v>0</v>
      </c>
      <c r="H364" s="51">
        <v>0</v>
      </c>
      <c r="I364" s="51">
        <v>0</v>
      </c>
      <c r="K364" s="57">
        <v>55578</v>
      </c>
      <c r="L364" s="51">
        <v>0</v>
      </c>
      <c r="M364" s="51">
        <v>0</v>
      </c>
      <c r="N364" s="51">
        <v>0</v>
      </c>
      <c r="Q364" s="72">
        <v>55578</v>
      </c>
      <c r="R364" s="112">
        <f t="shared" si="17"/>
        <v>0</v>
      </c>
      <c r="S364" s="112">
        <f t="shared" si="18"/>
        <v>0</v>
      </c>
      <c r="T364" s="112">
        <f t="shared" si="19"/>
        <v>0</v>
      </c>
    </row>
    <row r="365" spans="1:20">
      <c r="A365" s="57">
        <v>55609</v>
      </c>
      <c r="B365" s="51">
        <v>0</v>
      </c>
      <c r="C365" s="51">
        <v>0</v>
      </c>
      <c r="D365" s="51">
        <v>0</v>
      </c>
      <c r="F365" s="57">
        <v>55609</v>
      </c>
      <c r="G365" s="51">
        <v>0</v>
      </c>
      <c r="H365" s="51">
        <v>0</v>
      </c>
      <c r="I365" s="51">
        <v>0</v>
      </c>
      <c r="K365" s="57">
        <v>55609</v>
      </c>
      <c r="L365" s="51">
        <v>0</v>
      </c>
      <c r="M365" s="51">
        <v>0</v>
      </c>
      <c r="N365" s="51">
        <v>0</v>
      </c>
      <c r="Q365" s="72">
        <v>55609</v>
      </c>
      <c r="R365" s="112">
        <f t="shared" si="17"/>
        <v>0</v>
      </c>
      <c r="S365" s="112">
        <f t="shared" si="18"/>
        <v>0</v>
      </c>
      <c r="T365" s="112">
        <f t="shared" si="19"/>
        <v>0</v>
      </c>
    </row>
    <row r="366" spans="1:20">
      <c r="A366" s="57">
        <v>55639</v>
      </c>
      <c r="B366" s="51">
        <v>0</v>
      </c>
      <c r="C366" s="51">
        <v>0</v>
      </c>
      <c r="D366" s="51">
        <v>0</v>
      </c>
      <c r="F366" s="57">
        <v>55639</v>
      </c>
      <c r="G366" s="51">
        <v>0</v>
      </c>
      <c r="H366" s="51">
        <v>0</v>
      </c>
      <c r="I366" s="51">
        <v>0</v>
      </c>
      <c r="K366" s="57">
        <v>55639</v>
      </c>
      <c r="L366" s="51">
        <v>0</v>
      </c>
      <c r="M366" s="51">
        <v>0</v>
      </c>
      <c r="N366" s="51">
        <v>0</v>
      </c>
      <c r="Q366" s="72">
        <v>55639</v>
      </c>
      <c r="R366" s="112">
        <f t="shared" si="17"/>
        <v>0</v>
      </c>
      <c r="S366" s="112">
        <f t="shared" si="18"/>
        <v>0</v>
      </c>
      <c r="T366" s="112">
        <f t="shared" si="19"/>
        <v>0</v>
      </c>
    </row>
    <row r="367" spans="1:20">
      <c r="A367" s="57">
        <v>55670</v>
      </c>
      <c r="B367" s="51">
        <v>0</v>
      </c>
      <c r="C367" s="51">
        <v>0</v>
      </c>
      <c r="D367" s="51">
        <v>0</v>
      </c>
      <c r="F367" s="57">
        <v>55670</v>
      </c>
      <c r="G367" s="51">
        <v>0</v>
      </c>
      <c r="H367" s="51">
        <v>0</v>
      </c>
      <c r="I367" s="51">
        <v>0</v>
      </c>
      <c r="K367" s="57">
        <v>55670</v>
      </c>
      <c r="L367" s="51">
        <v>0</v>
      </c>
      <c r="M367" s="51">
        <v>0</v>
      </c>
      <c r="N367" s="51">
        <v>0</v>
      </c>
      <c r="Q367" s="72">
        <v>55670</v>
      </c>
      <c r="R367" s="112">
        <f t="shared" si="17"/>
        <v>0</v>
      </c>
      <c r="S367" s="112">
        <f t="shared" si="18"/>
        <v>0</v>
      </c>
      <c r="T367" s="112">
        <f t="shared" si="19"/>
        <v>0</v>
      </c>
    </row>
    <row r="368" spans="1:20">
      <c r="A368" s="57">
        <v>55700</v>
      </c>
      <c r="B368" s="51">
        <v>0</v>
      </c>
      <c r="C368" s="51">
        <v>0</v>
      </c>
      <c r="D368" s="51">
        <v>0</v>
      </c>
      <c r="F368" s="57">
        <v>55700</v>
      </c>
      <c r="G368" s="51">
        <v>0</v>
      </c>
      <c r="H368" s="51">
        <v>0</v>
      </c>
      <c r="I368" s="51">
        <v>0</v>
      </c>
      <c r="K368" s="57">
        <v>55700</v>
      </c>
      <c r="L368" s="51">
        <v>5619277.28125</v>
      </c>
      <c r="M368" s="51">
        <v>2158631.3193989797</v>
      </c>
      <c r="N368" s="51">
        <v>7777908.6006489797</v>
      </c>
      <c r="Q368" s="72">
        <v>55700</v>
      </c>
      <c r="R368" s="112">
        <f t="shared" si="17"/>
        <v>5619277.28125</v>
      </c>
      <c r="S368" s="112">
        <f t="shared" si="18"/>
        <v>2158631.3193989797</v>
      </c>
      <c r="T368" s="112">
        <f t="shared" si="19"/>
        <v>7777908.6006489797</v>
      </c>
    </row>
    <row r="369" spans="1:20">
      <c r="A369" s="57">
        <v>55731</v>
      </c>
      <c r="B369" s="51">
        <v>0</v>
      </c>
      <c r="C369" s="51">
        <v>0</v>
      </c>
      <c r="D369" s="51">
        <v>0</v>
      </c>
      <c r="F369" s="57">
        <v>55731</v>
      </c>
      <c r="G369" s="51">
        <v>0</v>
      </c>
      <c r="H369" s="51">
        <v>0</v>
      </c>
      <c r="I369" s="51">
        <v>0</v>
      </c>
      <c r="K369" s="57">
        <v>55731</v>
      </c>
      <c r="L369" s="51">
        <v>0</v>
      </c>
      <c r="M369" s="51">
        <v>0</v>
      </c>
      <c r="N369" s="51">
        <v>0</v>
      </c>
      <c r="Q369" s="72">
        <v>55731</v>
      </c>
      <c r="R369" s="112">
        <f t="shared" si="17"/>
        <v>0</v>
      </c>
      <c r="S369" s="112">
        <f t="shared" si="18"/>
        <v>0</v>
      </c>
      <c r="T369" s="112">
        <f t="shared" si="19"/>
        <v>0</v>
      </c>
    </row>
    <row r="370" spans="1:20">
      <c r="A370" s="57">
        <v>55762</v>
      </c>
      <c r="B370" s="51">
        <v>0</v>
      </c>
      <c r="C370" s="51">
        <v>0</v>
      </c>
      <c r="D370" s="51">
        <v>0</v>
      </c>
      <c r="F370" s="57">
        <v>55762</v>
      </c>
      <c r="G370" s="51">
        <v>0</v>
      </c>
      <c r="H370" s="51">
        <v>0</v>
      </c>
      <c r="I370" s="51">
        <v>0</v>
      </c>
      <c r="K370" s="57">
        <v>55762</v>
      </c>
      <c r="L370" s="51">
        <v>0</v>
      </c>
      <c r="M370" s="51">
        <v>0</v>
      </c>
      <c r="N370" s="51">
        <v>0</v>
      </c>
      <c r="Q370" s="72">
        <v>55762</v>
      </c>
      <c r="R370" s="112">
        <f t="shared" si="17"/>
        <v>0</v>
      </c>
      <c r="S370" s="112">
        <f t="shared" si="18"/>
        <v>0</v>
      </c>
      <c r="T370" s="112">
        <f t="shared" si="19"/>
        <v>0</v>
      </c>
    </row>
    <row r="371" spans="1:20">
      <c r="A371" s="57">
        <v>55792</v>
      </c>
      <c r="B371" s="51">
        <v>0</v>
      </c>
      <c r="C371" s="51">
        <v>0</v>
      </c>
      <c r="D371" s="51">
        <v>0</v>
      </c>
      <c r="F371" s="57">
        <v>55792</v>
      </c>
      <c r="G371" s="51">
        <v>0</v>
      </c>
      <c r="H371" s="51">
        <v>0</v>
      </c>
      <c r="I371" s="51">
        <v>0</v>
      </c>
      <c r="K371" s="57">
        <v>55792</v>
      </c>
      <c r="L371" s="51">
        <v>0</v>
      </c>
      <c r="M371" s="51">
        <v>0</v>
      </c>
      <c r="N371" s="51">
        <v>0</v>
      </c>
      <c r="Q371" s="72">
        <v>55792</v>
      </c>
      <c r="R371" s="112">
        <f t="shared" si="17"/>
        <v>0</v>
      </c>
      <c r="S371" s="112">
        <f t="shared" si="18"/>
        <v>0</v>
      </c>
      <c r="T371" s="112">
        <f t="shared" si="19"/>
        <v>0</v>
      </c>
    </row>
    <row r="372" spans="1:20">
      <c r="A372" s="57">
        <v>55823</v>
      </c>
      <c r="B372" s="51">
        <v>0</v>
      </c>
      <c r="C372" s="51">
        <v>0</v>
      </c>
      <c r="D372" s="51">
        <v>0</v>
      </c>
      <c r="F372" s="57">
        <v>55823</v>
      </c>
      <c r="G372" s="51">
        <v>0</v>
      </c>
      <c r="H372" s="51">
        <v>0</v>
      </c>
      <c r="I372" s="51">
        <v>0</v>
      </c>
      <c r="K372" s="57">
        <v>55823</v>
      </c>
      <c r="L372" s="51">
        <v>0</v>
      </c>
      <c r="M372" s="51">
        <v>0</v>
      </c>
      <c r="N372" s="51">
        <v>0</v>
      </c>
      <c r="Q372" s="72">
        <v>55823</v>
      </c>
      <c r="R372" s="112">
        <f t="shared" si="17"/>
        <v>0</v>
      </c>
      <c r="S372" s="112">
        <f t="shared" si="18"/>
        <v>0</v>
      </c>
      <c r="T372" s="112">
        <f t="shared" si="19"/>
        <v>0</v>
      </c>
    </row>
    <row r="373" spans="1:20">
      <c r="A373" s="57">
        <v>55853</v>
      </c>
      <c r="B373" s="51">
        <v>0</v>
      </c>
      <c r="C373" s="51">
        <v>0</v>
      </c>
      <c r="D373" s="51">
        <v>0</v>
      </c>
      <c r="F373" s="57">
        <v>55853</v>
      </c>
      <c r="G373" s="51">
        <v>0</v>
      </c>
      <c r="H373" s="51">
        <v>0</v>
      </c>
      <c r="I373" s="51">
        <v>0</v>
      </c>
      <c r="K373" s="57">
        <v>55853</v>
      </c>
      <c r="L373" s="51">
        <v>0</v>
      </c>
      <c r="M373" s="51">
        <v>0</v>
      </c>
      <c r="N373" s="51">
        <v>0</v>
      </c>
      <c r="Q373" s="72">
        <v>55853</v>
      </c>
      <c r="R373" s="112">
        <f t="shared" si="17"/>
        <v>0</v>
      </c>
      <c r="S373" s="112">
        <f t="shared" si="18"/>
        <v>0</v>
      </c>
      <c r="T373" s="112">
        <f t="shared" si="19"/>
        <v>0</v>
      </c>
    </row>
    <row r="374" spans="1:20">
      <c r="A374" s="57">
        <v>55884</v>
      </c>
      <c r="B374" s="51">
        <v>0</v>
      </c>
      <c r="C374" s="51">
        <v>0</v>
      </c>
      <c r="D374" s="51">
        <v>0</v>
      </c>
      <c r="F374" s="57">
        <v>55884</v>
      </c>
      <c r="G374" s="51">
        <v>0</v>
      </c>
      <c r="H374" s="51">
        <v>0</v>
      </c>
      <c r="I374" s="51">
        <v>0</v>
      </c>
      <c r="K374" s="57">
        <v>55884</v>
      </c>
      <c r="L374" s="51">
        <v>5619277.28125</v>
      </c>
      <c r="M374" s="51">
        <v>2014722.5647723898</v>
      </c>
      <c r="N374" s="51">
        <v>7633999.8460223898</v>
      </c>
      <c r="Q374" s="72">
        <v>55884</v>
      </c>
      <c r="R374" s="112">
        <f t="shared" si="17"/>
        <v>5619277.28125</v>
      </c>
      <c r="S374" s="112">
        <f t="shared" si="18"/>
        <v>2014722.5647723898</v>
      </c>
      <c r="T374" s="112">
        <f t="shared" si="19"/>
        <v>7633999.8460223898</v>
      </c>
    </row>
    <row r="375" spans="1:20">
      <c r="A375" s="57">
        <v>55915</v>
      </c>
      <c r="B375" s="51">
        <v>0</v>
      </c>
      <c r="C375" s="51">
        <v>0</v>
      </c>
      <c r="D375" s="51">
        <v>0</v>
      </c>
      <c r="F375" s="57">
        <v>55915</v>
      </c>
      <c r="G375" s="51">
        <v>0</v>
      </c>
      <c r="H375" s="51">
        <v>0</v>
      </c>
      <c r="I375" s="51">
        <v>0</v>
      </c>
      <c r="K375" s="57">
        <v>55915</v>
      </c>
      <c r="L375" s="51">
        <v>0</v>
      </c>
      <c r="M375" s="51">
        <v>0</v>
      </c>
      <c r="N375" s="51">
        <v>0</v>
      </c>
      <c r="Q375" s="72">
        <v>55915</v>
      </c>
      <c r="R375" s="112">
        <f t="shared" si="17"/>
        <v>0</v>
      </c>
      <c r="S375" s="112">
        <f t="shared" si="18"/>
        <v>0</v>
      </c>
      <c r="T375" s="112">
        <f t="shared" si="19"/>
        <v>0</v>
      </c>
    </row>
    <row r="376" spans="1:20">
      <c r="A376" s="57">
        <v>55943</v>
      </c>
      <c r="B376" s="51">
        <v>0</v>
      </c>
      <c r="C376" s="51">
        <v>0</v>
      </c>
      <c r="D376" s="51">
        <v>0</v>
      </c>
      <c r="F376" s="57">
        <v>55943</v>
      </c>
      <c r="G376" s="51">
        <v>0</v>
      </c>
      <c r="H376" s="51">
        <v>0</v>
      </c>
      <c r="I376" s="51">
        <v>0</v>
      </c>
      <c r="K376" s="57">
        <v>55943</v>
      </c>
      <c r="L376" s="51">
        <v>0</v>
      </c>
      <c r="M376" s="51">
        <v>0</v>
      </c>
      <c r="N376" s="51">
        <v>0</v>
      </c>
      <c r="Q376" s="72">
        <v>55943</v>
      </c>
      <c r="R376" s="112">
        <f t="shared" si="17"/>
        <v>0</v>
      </c>
      <c r="S376" s="112">
        <f t="shared" si="18"/>
        <v>0</v>
      </c>
      <c r="T376" s="112">
        <f t="shared" si="19"/>
        <v>0</v>
      </c>
    </row>
    <row r="377" spans="1:20">
      <c r="A377" s="57">
        <v>55974</v>
      </c>
      <c r="B377" s="51">
        <v>0</v>
      </c>
      <c r="C377" s="51">
        <v>0</v>
      </c>
      <c r="D377" s="51">
        <v>0</v>
      </c>
      <c r="F377" s="57">
        <v>55974</v>
      </c>
      <c r="G377" s="51">
        <v>0</v>
      </c>
      <c r="H377" s="51">
        <v>0</v>
      </c>
      <c r="I377" s="51">
        <v>0</v>
      </c>
      <c r="K377" s="57">
        <v>55974</v>
      </c>
      <c r="L377" s="51">
        <v>0</v>
      </c>
      <c r="M377" s="51">
        <v>0</v>
      </c>
      <c r="N377" s="51">
        <v>0</v>
      </c>
      <c r="Q377" s="72">
        <v>55974</v>
      </c>
      <c r="R377" s="112">
        <f t="shared" si="17"/>
        <v>0</v>
      </c>
      <c r="S377" s="112">
        <f t="shared" si="18"/>
        <v>0</v>
      </c>
      <c r="T377" s="112">
        <f t="shared" si="19"/>
        <v>0</v>
      </c>
    </row>
    <row r="378" spans="1:20">
      <c r="A378" s="57">
        <v>56004</v>
      </c>
      <c r="B378" s="51">
        <v>0</v>
      </c>
      <c r="C378" s="51">
        <v>0</v>
      </c>
      <c r="D378" s="51">
        <v>0</v>
      </c>
      <c r="F378" s="57">
        <v>56004</v>
      </c>
      <c r="G378" s="51">
        <v>0</v>
      </c>
      <c r="H378" s="51">
        <v>0</v>
      </c>
      <c r="I378" s="51">
        <v>0</v>
      </c>
      <c r="K378" s="57">
        <v>56004</v>
      </c>
      <c r="L378" s="51">
        <v>0</v>
      </c>
      <c r="M378" s="51">
        <v>0</v>
      </c>
      <c r="N378" s="51">
        <v>0</v>
      </c>
      <c r="Q378" s="72">
        <v>56004</v>
      </c>
      <c r="R378" s="112">
        <f t="shared" si="17"/>
        <v>0</v>
      </c>
      <c r="S378" s="112">
        <f t="shared" si="18"/>
        <v>0</v>
      </c>
      <c r="T378" s="112">
        <f t="shared" si="19"/>
        <v>0</v>
      </c>
    </row>
    <row r="379" spans="1:20">
      <c r="A379" s="57">
        <v>56035</v>
      </c>
      <c r="B379" s="51">
        <v>0</v>
      </c>
      <c r="C379" s="51">
        <v>0</v>
      </c>
      <c r="D379" s="51">
        <v>0</v>
      </c>
      <c r="F379" s="57">
        <v>56035</v>
      </c>
      <c r="G379" s="51">
        <v>0</v>
      </c>
      <c r="H379" s="51">
        <v>0</v>
      </c>
      <c r="I379" s="51">
        <v>0</v>
      </c>
      <c r="K379" s="57">
        <v>56035</v>
      </c>
      <c r="L379" s="51">
        <v>0</v>
      </c>
      <c r="M379" s="51">
        <v>0</v>
      </c>
      <c r="N379" s="51">
        <v>0</v>
      </c>
      <c r="Q379" s="72">
        <v>56035</v>
      </c>
      <c r="R379" s="112">
        <f t="shared" si="17"/>
        <v>0</v>
      </c>
      <c r="S379" s="112">
        <f t="shared" si="18"/>
        <v>0</v>
      </c>
      <c r="T379" s="112">
        <f t="shared" si="19"/>
        <v>0</v>
      </c>
    </row>
    <row r="380" spans="1:20">
      <c r="A380" s="57">
        <v>56065</v>
      </c>
      <c r="B380" s="51">
        <v>0</v>
      </c>
      <c r="C380" s="51">
        <v>0</v>
      </c>
      <c r="D380" s="51">
        <v>0</v>
      </c>
      <c r="F380" s="57">
        <v>56065</v>
      </c>
      <c r="G380" s="51">
        <v>0</v>
      </c>
      <c r="H380" s="51">
        <v>0</v>
      </c>
      <c r="I380" s="51">
        <v>0</v>
      </c>
      <c r="K380" s="57">
        <v>56065</v>
      </c>
      <c r="L380" s="51">
        <v>5619277.28125</v>
      </c>
      <c r="M380" s="51">
        <v>1860590.7838608399</v>
      </c>
      <c r="N380" s="51">
        <v>7479868.0651108399</v>
      </c>
      <c r="Q380" s="72">
        <v>56065</v>
      </c>
      <c r="R380" s="112">
        <f t="shared" si="17"/>
        <v>5619277.28125</v>
      </c>
      <c r="S380" s="112">
        <f t="shared" si="18"/>
        <v>1860590.7838608399</v>
      </c>
      <c r="T380" s="112">
        <f t="shared" si="19"/>
        <v>7479868.0651108399</v>
      </c>
    </row>
    <row r="381" spans="1:20">
      <c r="A381" s="57">
        <v>56096</v>
      </c>
      <c r="B381" s="51">
        <v>0</v>
      </c>
      <c r="C381" s="51">
        <v>0</v>
      </c>
      <c r="D381" s="51">
        <v>0</v>
      </c>
      <c r="F381" s="57">
        <v>56096</v>
      </c>
      <c r="G381" s="51">
        <v>0</v>
      </c>
      <c r="H381" s="51">
        <v>0</v>
      </c>
      <c r="I381" s="51">
        <v>0</v>
      </c>
      <c r="K381" s="57">
        <v>56096</v>
      </c>
      <c r="L381" s="51">
        <v>0</v>
      </c>
      <c r="M381" s="51">
        <v>0</v>
      </c>
      <c r="N381" s="51">
        <v>0</v>
      </c>
      <c r="Q381" s="72">
        <v>56096</v>
      </c>
      <c r="R381" s="112">
        <f t="shared" si="17"/>
        <v>0</v>
      </c>
      <c r="S381" s="112">
        <f t="shared" si="18"/>
        <v>0</v>
      </c>
      <c r="T381" s="112">
        <f t="shared" si="19"/>
        <v>0</v>
      </c>
    </row>
    <row r="382" spans="1:20">
      <c r="A382" s="57">
        <v>56127</v>
      </c>
      <c r="B382" s="51">
        <v>0</v>
      </c>
      <c r="C382" s="51">
        <v>0</v>
      </c>
      <c r="D382" s="51">
        <v>0</v>
      </c>
      <c r="F382" s="57">
        <v>56127</v>
      </c>
      <c r="G382" s="51">
        <v>0</v>
      </c>
      <c r="H382" s="51">
        <v>0</v>
      </c>
      <c r="I382" s="51">
        <v>0</v>
      </c>
      <c r="K382" s="57">
        <v>56127</v>
      </c>
      <c r="L382" s="51">
        <v>0</v>
      </c>
      <c r="M382" s="51">
        <v>0</v>
      </c>
      <c r="N382" s="51">
        <v>0</v>
      </c>
      <c r="Q382" s="72">
        <v>56127</v>
      </c>
      <c r="R382" s="112">
        <f t="shared" si="17"/>
        <v>0</v>
      </c>
      <c r="S382" s="112">
        <f t="shared" si="18"/>
        <v>0</v>
      </c>
      <c r="T382" s="112">
        <f t="shared" si="19"/>
        <v>0</v>
      </c>
    </row>
    <row r="383" spans="1:20">
      <c r="A383" s="57">
        <v>56157</v>
      </c>
      <c r="B383" s="51">
        <v>0</v>
      </c>
      <c r="C383" s="51">
        <v>0</v>
      </c>
      <c r="D383" s="51">
        <v>0</v>
      </c>
      <c r="F383" s="57">
        <v>56157</v>
      </c>
      <c r="G383" s="51">
        <v>0</v>
      </c>
      <c r="H383" s="51">
        <v>0</v>
      </c>
      <c r="I383" s="51">
        <v>0</v>
      </c>
      <c r="K383" s="57">
        <v>56157</v>
      </c>
      <c r="L383" s="51">
        <v>0</v>
      </c>
      <c r="M383" s="51">
        <v>0</v>
      </c>
      <c r="N383" s="51">
        <v>0</v>
      </c>
      <c r="Q383" s="72">
        <v>56157</v>
      </c>
      <c r="R383" s="112">
        <f t="shared" si="17"/>
        <v>0</v>
      </c>
      <c r="S383" s="112">
        <f t="shared" si="18"/>
        <v>0</v>
      </c>
      <c r="T383" s="112">
        <f t="shared" si="19"/>
        <v>0</v>
      </c>
    </row>
    <row r="384" spans="1:20">
      <c r="A384" s="57">
        <v>56188</v>
      </c>
      <c r="B384" s="51">
        <v>0</v>
      </c>
      <c r="C384" s="51">
        <v>0</v>
      </c>
      <c r="D384" s="51">
        <v>0</v>
      </c>
      <c r="F384" s="57">
        <v>56188</v>
      </c>
      <c r="G384" s="51">
        <v>0</v>
      </c>
      <c r="H384" s="51">
        <v>0</v>
      </c>
      <c r="I384" s="51">
        <v>0</v>
      </c>
      <c r="K384" s="57">
        <v>56188</v>
      </c>
      <c r="L384" s="51">
        <v>0</v>
      </c>
      <c r="M384" s="51">
        <v>0</v>
      </c>
      <c r="N384" s="51">
        <v>0</v>
      </c>
      <c r="Q384" s="72">
        <v>56188</v>
      </c>
      <c r="R384" s="112">
        <f t="shared" si="17"/>
        <v>0</v>
      </c>
      <c r="S384" s="112">
        <f t="shared" si="18"/>
        <v>0</v>
      </c>
      <c r="T384" s="112">
        <f t="shared" si="19"/>
        <v>0</v>
      </c>
    </row>
    <row r="385" spans="1:20">
      <c r="A385" s="57">
        <v>56218</v>
      </c>
      <c r="B385" s="51">
        <v>0</v>
      </c>
      <c r="C385" s="51">
        <v>0</v>
      </c>
      <c r="D385" s="51">
        <v>0</v>
      </c>
      <c r="F385" s="57">
        <v>56218</v>
      </c>
      <c r="G385" s="51">
        <v>0</v>
      </c>
      <c r="H385" s="51">
        <v>0</v>
      </c>
      <c r="I385" s="51">
        <v>0</v>
      </c>
      <c r="K385" s="57">
        <v>56218</v>
      </c>
      <c r="L385" s="51">
        <v>0</v>
      </c>
      <c r="M385" s="51">
        <v>0</v>
      </c>
      <c r="N385" s="51">
        <v>0</v>
      </c>
      <c r="Q385" s="72">
        <v>56218</v>
      </c>
      <c r="R385" s="112">
        <f t="shared" si="17"/>
        <v>0</v>
      </c>
      <c r="S385" s="112">
        <f t="shared" si="18"/>
        <v>0</v>
      </c>
      <c r="T385" s="112">
        <f t="shared" si="19"/>
        <v>0</v>
      </c>
    </row>
    <row r="386" spans="1:20">
      <c r="A386" s="57">
        <v>56249</v>
      </c>
      <c r="B386" s="51">
        <v>0</v>
      </c>
      <c r="C386" s="51">
        <v>0</v>
      </c>
      <c r="D386" s="51">
        <v>0</v>
      </c>
      <c r="F386" s="57">
        <v>56249</v>
      </c>
      <c r="G386" s="51">
        <v>0</v>
      </c>
      <c r="H386" s="51">
        <v>0</v>
      </c>
      <c r="I386" s="51">
        <v>0</v>
      </c>
      <c r="K386" s="57">
        <v>56249</v>
      </c>
      <c r="L386" s="51">
        <v>5619277.28125</v>
      </c>
      <c r="M386" s="51">
        <v>1726905.0555191897</v>
      </c>
      <c r="N386" s="51">
        <v>7346182.3367691897</v>
      </c>
      <c r="Q386" s="72">
        <v>56249</v>
      </c>
      <c r="R386" s="112">
        <f t="shared" si="17"/>
        <v>5619277.28125</v>
      </c>
      <c r="S386" s="112">
        <f t="shared" si="18"/>
        <v>1726905.0555191897</v>
      </c>
      <c r="T386" s="112">
        <f t="shared" si="19"/>
        <v>7346182.3367691897</v>
      </c>
    </row>
    <row r="387" spans="1:20">
      <c r="A387" s="57">
        <v>56280</v>
      </c>
      <c r="B387" s="51">
        <v>0</v>
      </c>
      <c r="C387" s="51">
        <v>0</v>
      </c>
      <c r="D387" s="51">
        <v>0</v>
      </c>
      <c r="F387" s="57">
        <v>56280</v>
      </c>
      <c r="G387" s="51">
        <v>0</v>
      </c>
      <c r="H387" s="51">
        <v>0</v>
      </c>
      <c r="I387" s="51">
        <v>0</v>
      </c>
      <c r="K387" s="57">
        <v>56280</v>
      </c>
      <c r="L387" s="51">
        <v>0</v>
      </c>
      <c r="M387" s="51">
        <v>0</v>
      </c>
      <c r="N387" s="51">
        <v>0</v>
      </c>
      <c r="Q387" s="72">
        <v>56280</v>
      </c>
      <c r="R387" s="112">
        <f t="shared" si="17"/>
        <v>0</v>
      </c>
      <c r="S387" s="112">
        <f t="shared" si="18"/>
        <v>0</v>
      </c>
      <c r="T387" s="112">
        <f t="shared" si="19"/>
        <v>0</v>
      </c>
    </row>
    <row r="388" spans="1:20">
      <c r="A388" s="57">
        <v>56308</v>
      </c>
      <c r="B388" s="51">
        <v>0</v>
      </c>
      <c r="C388" s="51">
        <v>0</v>
      </c>
      <c r="D388" s="51">
        <v>0</v>
      </c>
      <c r="F388" s="57">
        <v>56308</v>
      </c>
      <c r="G388" s="51">
        <v>0</v>
      </c>
      <c r="H388" s="51">
        <v>0</v>
      </c>
      <c r="I388" s="51">
        <v>0</v>
      </c>
      <c r="K388" s="57">
        <v>56308</v>
      </c>
      <c r="L388" s="51">
        <v>0</v>
      </c>
      <c r="M388" s="51">
        <v>0</v>
      </c>
      <c r="N388" s="51">
        <v>0</v>
      </c>
      <c r="Q388" s="72">
        <v>56308</v>
      </c>
      <c r="R388" s="112">
        <f t="shared" ref="R388:R451" si="20">B388+G388+L388</f>
        <v>0</v>
      </c>
      <c r="S388" s="112">
        <f t="shared" ref="S388:S451" si="21">C388+H388+M388</f>
        <v>0</v>
      </c>
      <c r="T388" s="112">
        <f t="shared" ref="T388:T451" si="22">D388+I388+N388</f>
        <v>0</v>
      </c>
    </row>
    <row r="389" spans="1:20">
      <c r="A389" s="57">
        <v>56339</v>
      </c>
      <c r="B389" s="51">
        <v>0</v>
      </c>
      <c r="C389" s="51">
        <v>0</v>
      </c>
      <c r="D389" s="51">
        <v>0</v>
      </c>
      <c r="F389" s="57">
        <v>56339</v>
      </c>
      <c r="G389" s="51">
        <v>0</v>
      </c>
      <c r="H389" s="51">
        <v>0</v>
      </c>
      <c r="I389" s="51">
        <v>0</v>
      </c>
      <c r="K389" s="57">
        <v>56339</v>
      </c>
      <c r="L389" s="51">
        <v>0</v>
      </c>
      <c r="M389" s="51">
        <v>0</v>
      </c>
      <c r="N389" s="51">
        <v>0</v>
      </c>
      <c r="Q389" s="72">
        <v>56339</v>
      </c>
      <c r="R389" s="112">
        <f t="shared" si="20"/>
        <v>0</v>
      </c>
      <c r="S389" s="112">
        <f t="shared" si="21"/>
        <v>0</v>
      </c>
      <c r="T389" s="112">
        <f t="shared" si="22"/>
        <v>0</v>
      </c>
    </row>
    <row r="390" spans="1:20">
      <c r="A390" s="57">
        <v>56369</v>
      </c>
      <c r="B390" s="51">
        <v>0</v>
      </c>
      <c r="C390" s="51">
        <v>0</v>
      </c>
      <c r="D390" s="51">
        <v>0</v>
      </c>
      <c r="F390" s="57">
        <v>56369</v>
      </c>
      <c r="G390" s="51">
        <v>0</v>
      </c>
      <c r="H390" s="51">
        <v>0</v>
      </c>
      <c r="I390" s="51">
        <v>0</v>
      </c>
      <c r="K390" s="57">
        <v>56369</v>
      </c>
      <c r="L390" s="51">
        <v>0</v>
      </c>
      <c r="M390" s="51">
        <v>0</v>
      </c>
      <c r="N390" s="51">
        <v>0</v>
      </c>
      <c r="Q390" s="72">
        <v>56369</v>
      </c>
      <c r="R390" s="112">
        <f t="shared" si="20"/>
        <v>0</v>
      </c>
      <c r="S390" s="112">
        <f t="shared" si="21"/>
        <v>0</v>
      </c>
      <c r="T390" s="112">
        <f t="shared" si="22"/>
        <v>0</v>
      </c>
    </row>
    <row r="391" spans="1:20">
      <c r="A391" s="57">
        <v>56400</v>
      </c>
      <c r="B391" s="51">
        <v>0</v>
      </c>
      <c r="C391" s="51">
        <v>0</v>
      </c>
      <c r="D391" s="51">
        <v>0</v>
      </c>
      <c r="F391" s="57">
        <v>56400</v>
      </c>
      <c r="G391" s="51">
        <v>0</v>
      </c>
      <c r="H391" s="51">
        <v>0</v>
      </c>
      <c r="I391" s="51">
        <v>0</v>
      </c>
      <c r="K391" s="57">
        <v>56400</v>
      </c>
      <c r="L391" s="51">
        <v>0</v>
      </c>
      <c r="M391" s="51">
        <v>0</v>
      </c>
      <c r="N391" s="51">
        <v>0</v>
      </c>
      <c r="Q391" s="72">
        <v>56400</v>
      </c>
      <c r="R391" s="112">
        <f t="shared" si="20"/>
        <v>0</v>
      </c>
      <c r="S391" s="112">
        <f t="shared" si="21"/>
        <v>0</v>
      </c>
      <c r="T391" s="112">
        <f t="shared" si="22"/>
        <v>0</v>
      </c>
    </row>
    <row r="392" spans="1:20">
      <c r="A392" s="57">
        <v>56430</v>
      </c>
      <c r="B392" s="51">
        <v>0</v>
      </c>
      <c r="C392" s="51">
        <v>0</v>
      </c>
      <c r="D392" s="51">
        <v>0</v>
      </c>
      <c r="F392" s="57">
        <v>56430</v>
      </c>
      <c r="G392" s="51">
        <v>0</v>
      </c>
      <c r="H392" s="51">
        <v>0</v>
      </c>
      <c r="I392" s="51">
        <v>0</v>
      </c>
      <c r="K392" s="57">
        <v>56430</v>
      </c>
      <c r="L392" s="51">
        <v>5619277.28125</v>
      </c>
      <c r="M392" s="51">
        <v>1574346.0478822496</v>
      </c>
      <c r="N392" s="51">
        <v>7193623.3291322496</v>
      </c>
      <c r="Q392" s="72">
        <v>56430</v>
      </c>
      <c r="R392" s="112">
        <f t="shared" si="20"/>
        <v>5619277.28125</v>
      </c>
      <c r="S392" s="112">
        <f t="shared" si="21"/>
        <v>1574346.0478822496</v>
      </c>
      <c r="T392" s="112">
        <f t="shared" si="22"/>
        <v>7193623.3291322496</v>
      </c>
    </row>
    <row r="393" spans="1:20">
      <c r="A393" s="57">
        <v>56461</v>
      </c>
      <c r="B393" s="51">
        <v>0</v>
      </c>
      <c r="C393" s="51">
        <v>0</v>
      </c>
      <c r="D393" s="51">
        <v>0</v>
      </c>
      <c r="F393" s="57">
        <v>56461</v>
      </c>
      <c r="G393" s="51">
        <v>0</v>
      </c>
      <c r="H393" s="51">
        <v>0</v>
      </c>
      <c r="I393" s="51">
        <v>0</v>
      </c>
      <c r="K393" s="57">
        <v>56461</v>
      </c>
      <c r="L393" s="51">
        <v>0</v>
      </c>
      <c r="M393" s="51">
        <v>0</v>
      </c>
      <c r="N393" s="51">
        <v>0</v>
      </c>
      <c r="Q393" s="72">
        <v>56461</v>
      </c>
      <c r="R393" s="112">
        <f t="shared" si="20"/>
        <v>0</v>
      </c>
      <c r="S393" s="112">
        <f t="shared" si="21"/>
        <v>0</v>
      </c>
      <c r="T393" s="112">
        <f t="shared" si="22"/>
        <v>0</v>
      </c>
    </row>
    <row r="394" spans="1:20">
      <c r="A394" s="57">
        <v>56492</v>
      </c>
      <c r="B394" s="51">
        <v>0</v>
      </c>
      <c r="C394" s="51">
        <v>0</v>
      </c>
      <c r="D394" s="51">
        <v>0</v>
      </c>
      <c r="F394" s="57">
        <v>56492</v>
      </c>
      <c r="G394" s="51">
        <v>0</v>
      </c>
      <c r="H394" s="51">
        <v>0</v>
      </c>
      <c r="I394" s="51">
        <v>0</v>
      </c>
      <c r="K394" s="57">
        <v>56492</v>
      </c>
      <c r="L394" s="51">
        <v>0</v>
      </c>
      <c r="M394" s="51">
        <v>0</v>
      </c>
      <c r="N394" s="51">
        <v>0</v>
      </c>
      <c r="Q394" s="72">
        <v>56492</v>
      </c>
      <c r="R394" s="112">
        <f t="shared" si="20"/>
        <v>0</v>
      </c>
      <c r="S394" s="112">
        <f t="shared" si="21"/>
        <v>0</v>
      </c>
      <c r="T394" s="112">
        <f t="shared" si="22"/>
        <v>0</v>
      </c>
    </row>
    <row r="395" spans="1:20">
      <c r="A395" s="57">
        <v>56522</v>
      </c>
      <c r="B395" s="51">
        <v>0</v>
      </c>
      <c r="C395" s="51">
        <v>0</v>
      </c>
      <c r="D395" s="51">
        <v>0</v>
      </c>
      <c r="F395" s="57">
        <v>56522</v>
      </c>
      <c r="G395" s="51">
        <v>0</v>
      </c>
      <c r="H395" s="51">
        <v>0</v>
      </c>
      <c r="I395" s="51">
        <v>0</v>
      </c>
      <c r="K395" s="57">
        <v>56522</v>
      </c>
      <c r="L395" s="51">
        <v>0</v>
      </c>
      <c r="M395" s="51">
        <v>0</v>
      </c>
      <c r="N395" s="51">
        <v>0</v>
      </c>
      <c r="Q395" s="72">
        <v>56522</v>
      </c>
      <c r="R395" s="112">
        <f t="shared" si="20"/>
        <v>0</v>
      </c>
      <c r="S395" s="112">
        <f t="shared" si="21"/>
        <v>0</v>
      </c>
      <c r="T395" s="112">
        <f t="shared" si="22"/>
        <v>0</v>
      </c>
    </row>
    <row r="396" spans="1:20">
      <c r="A396" s="57">
        <v>56553</v>
      </c>
      <c r="B396" s="51">
        <v>0</v>
      </c>
      <c r="C396" s="51">
        <v>0</v>
      </c>
      <c r="D396" s="51">
        <v>0</v>
      </c>
      <c r="F396" s="57">
        <v>56553</v>
      </c>
      <c r="G396" s="51">
        <v>0</v>
      </c>
      <c r="H396" s="51">
        <v>0</v>
      </c>
      <c r="I396" s="51">
        <v>0</v>
      </c>
      <c r="K396" s="57">
        <v>56553</v>
      </c>
      <c r="L396" s="51">
        <v>0</v>
      </c>
      <c r="M396" s="51">
        <v>0</v>
      </c>
      <c r="N396" s="51">
        <v>0</v>
      </c>
      <c r="Q396" s="72">
        <v>56553</v>
      </c>
      <c r="R396" s="112">
        <f t="shared" si="20"/>
        <v>0</v>
      </c>
      <c r="S396" s="112">
        <f t="shared" si="21"/>
        <v>0</v>
      </c>
      <c r="T396" s="112">
        <f t="shared" si="22"/>
        <v>0</v>
      </c>
    </row>
    <row r="397" spans="1:20">
      <c r="A397" s="57">
        <v>56583</v>
      </c>
      <c r="B397" s="51">
        <v>0</v>
      </c>
      <c r="C397" s="51">
        <v>0</v>
      </c>
      <c r="D397" s="51">
        <v>0</v>
      </c>
      <c r="F397" s="57">
        <v>56583</v>
      </c>
      <c r="G397" s="51">
        <v>0</v>
      </c>
      <c r="H397" s="51">
        <v>0</v>
      </c>
      <c r="I397" s="51">
        <v>0</v>
      </c>
      <c r="K397" s="57">
        <v>56583</v>
      </c>
      <c r="L397" s="51">
        <v>0</v>
      </c>
      <c r="M397" s="51">
        <v>0</v>
      </c>
      <c r="N397" s="51">
        <v>0</v>
      </c>
      <c r="Q397" s="72">
        <v>56583</v>
      </c>
      <c r="R397" s="112">
        <f t="shared" si="20"/>
        <v>0</v>
      </c>
      <c r="S397" s="112">
        <f t="shared" si="21"/>
        <v>0</v>
      </c>
      <c r="T397" s="112">
        <f t="shared" si="22"/>
        <v>0</v>
      </c>
    </row>
    <row r="398" spans="1:20">
      <c r="A398" s="57">
        <v>56614</v>
      </c>
      <c r="B398" s="51">
        <v>0</v>
      </c>
      <c r="C398" s="51">
        <v>0</v>
      </c>
      <c r="D398" s="51">
        <v>0</v>
      </c>
      <c r="F398" s="57">
        <v>56614</v>
      </c>
      <c r="G398" s="51">
        <v>0</v>
      </c>
      <c r="H398" s="51">
        <v>0</v>
      </c>
      <c r="I398" s="51">
        <v>0</v>
      </c>
      <c r="K398" s="57">
        <v>56614</v>
      </c>
      <c r="L398" s="51">
        <v>5619277.28125</v>
      </c>
      <c r="M398" s="51">
        <v>1439087.5462659895</v>
      </c>
      <c r="N398" s="51">
        <v>7058364.8275159895</v>
      </c>
      <c r="Q398" s="72">
        <v>56614</v>
      </c>
      <c r="R398" s="112">
        <f t="shared" si="20"/>
        <v>5619277.28125</v>
      </c>
      <c r="S398" s="112">
        <f t="shared" si="21"/>
        <v>1439087.5462659895</v>
      </c>
      <c r="T398" s="112">
        <f t="shared" si="22"/>
        <v>7058364.8275159895</v>
      </c>
    </row>
    <row r="399" spans="1:20">
      <c r="A399" s="57">
        <v>56645</v>
      </c>
      <c r="B399" s="51">
        <v>0</v>
      </c>
      <c r="C399" s="51">
        <v>0</v>
      </c>
      <c r="D399" s="51">
        <v>0</v>
      </c>
      <c r="F399" s="57">
        <v>56645</v>
      </c>
      <c r="G399" s="51">
        <v>0</v>
      </c>
      <c r="H399" s="51">
        <v>0</v>
      </c>
      <c r="I399" s="51">
        <v>0</v>
      </c>
      <c r="K399" s="57">
        <v>56645</v>
      </c>
      <c r="L399" s="51">
        <v>0</v>
      </c>
      <c r="M399" s="51">
        <v>0</v>
      </c>
      <c r="N399" s="51">
        <v>0</v>
      </c>
      <c r="Q399" s="72">
        <v>56645</v>
      </c>
      <c r="R399" s="112">
        <f t="shared" si="20"/>
        <v>0</v>
      </c>
      <c r="S399" s="112">
        <f t="shared" si="21"/>
        <v>0</v>
      </c>
      <c r="T399" s="112">
        <f t="shared" si="22"/>
        <v>0</v>
      </c>
    </row>
    <row r="400" spans="1:20">
      <c r="A400" s="57">
        <v>56673</v>
      </c>
      <c r="B400" s="51">
        <v>0</v>
      </c>
      <c r="C400" s="51">
        <v>0</v>
      </c>
      <c r="D400" s="51">
        <v>0</v>
      </c>
      <c r="F400" s="57">
        <v>56673</v>
      </c>
      <c r="G400" s="51">
        <v>0</v>
      </c>
      <c r="H400" s="51">
        <v>0</v>
      </c>
      <c r="I400" s="51">
        <v>0</v>
      </c>
      <c r="K400" s="57">
        <v>56673</v>
      </c>
      <c r="L400" s="51">
        <v>0</v>
      </c>
      <c r="M400" s="51">
        <v>0</v>
      </c>
      <c r="N400" s="51">
        <v>0</v>
      </c>
      <c r="Q400" s="72">
        <v>56673</v>
      </c>
      <c r="R400" s="112">
        <f t="shared" si="20"/>
        <v>0</v>
      </c>
      <c r="S400" s="112">
        <f t="shared" si="21"/>
        <v>0</v>
      </c>
      <c r="T400" s="112">
        <f t="shared" si="22"/>
        <v>0</v>
      </c>
    </row>
    <row r="401" spans="1:20">
      <c r="A401" s="57">
        <v>56704</v>
      </c>
      <c r="B401" s="51">
        <v>0</v>
      </c>
      <c r="C401" s="51">
        <v>0</v>
      </c>
      <c r="D401" s="51">
        <v>0</v>
      </c>
      <c r="F401" s="57">
        <v>56704</v>
      </c>
      <c r="G401" s="51">
        <v>0</v>
      </c>
      <c r="H401" s="51">
        <v>0</v>
      </c>
      <c r="I401" s="51">
        <v>0</v>
      </c>
      <c r="K401" s="57">
        <v>56704</v>
      </c>
      <c r="L401" s="51">
        <v>0</v>
      </c>
      <c r="M401" s="51">
        <v>0</v>
      </c>
      <c r="N401" s="51">
        <v>0</v>
      </c>
      <c r="Q401" s="72">
        <v>56704</v>
      </c>
      <c r="R401" s="112">
        <f t="shared" si="20"/>
        <v>0</v>
      </c>
      <c r="S401" s="112">
        <f t="shared" si="21"/>
        <v>0</v>
      </c>
      <c r="T401" s="112">
        <f t="shared" si="22"/>
        <v>0</v>
      </c>
    </row>
    <row r="402" spans="1:20">
      <c r="A402" s="57">
        <v>56734</v>
      </c>
      <c r="B402" s="51">
        <v>0</v>
      </c>
      <c r="C402" s="51">
        <v>0</v>
      </c>
      <c r="D402" s="51">
        <v>0</v>
      </c>
      <c r="F402" s="57">
        <v>56734</v>
      </c>
      <c r="G402" s="51">
        <v>0</v>
      </c>
      <c r="H402" s="51">
        <v>0</v>
      </c>
      <c r="I402" s="51">
        <v>0</v>
      </c>
      <c r="K402" s="57">
        <v>56734</v>
      </c>
      <c r="L402" s="51">
        <v>0</v>
      </c>
      <c r="M402" s="51">
        <v>0</v>
      </c>
      <c r="N402" s="51">
        <v>0</v>
      </c>
      <c r="Q402" s="72">
        <v>56734</v>
      </c>
      <c r="R402" s="112">
        <f t="shared" si="20"/>
        <v>0</v>
      </c>
      <c r="S402" s="112">
        <f t="shared" si="21"/>
        <v>0</v>
      </c>
      <c r="T402" s="112">
        <f t="shared" si="22"/>
        <v>0</v>
      </c>
    </row>
    <row r="403" spans="1:20">
      <c r="A403" s="57">
        <v>56765</v>
      </c>
      <c r="B403" s="51">
        <v>0</v>
      </c>
      <c r="C403" s="51">
        <v>0</v>
      </c>
      <c r="D403" s="51">
        <v>0</v>
      </c>
      <c r="F403" s="57">
        <v>56765</v>
      </c>
      <c r="G403" s="51">
        <v>0</v>
      </c>
      <c r="H403" s="51">
        <v>0</v>
      </c>
      <c r="I403" s="51">
        <v>0</v>
      </c>
      <c r="K403" s="57">
        <v>56765</v>
      </c>
      <c r="L403" s="51">
        <v>0</v>
      </c>
      <c r="M403" s="51">
        <v>0</v>
      </c>
      <c r="N403" s="51">
        <v>0</v>
      </c>
      <c r="Q403" s="72">
        <v>56765</v>
      </c>
      <c r="R403" s="112">
        <f t="shared" si="20"/>
        <v>0</v>
      </c>
      <c r="S403" s="112">
        <f t="shared" si="21"/>
        <v>0</v>
      </c>
      <c r="T403" s="112">
        <f t="shared" si="22"/>
        <v>0</v>
      </c>
    </row>
    <row r="404" spans="1:20">
      <c r="A404" s="57">
        <v>56795</v>
      </c>
      <c r="B404" s="51">
        <v>0</v>
      </c>
      <c r="C404" s="51">
        <v>0</v>
      </c>
      <c r="D404" s="51">
        <v>0</v>
      </c>
      <c r="F404" s="57">
        <v>56795</v>
      </c>
      <c r="G404" s="51">
        <v>0</v>
      </c>
      <c r="H404" s="51">
        <v>0</v>
      </c>
      <c r="I404" s="51">
        <v>0</v>
      </c>
      <c r="K404" s="57">
        <v>56795</v>
      </c>
      <c r="L404" s="51">
        <v>5619277.28125</v>
      </c>
      <c r="M404" s="51">
        <v>1288101.3119036602</v>
      </c>
      <c r="N404" s="51">
        <v>6907378.5931536602</v>
      </c>
      <c r="Q404" s="72">
        <v>56795</v>
      </c>
      <c r="R404" s="112">
        <f t="shared" si="20"/>
        <v>5619277.28125</v>
      </c>
      <c r="S404" s="112">
        <f t="shared" si="21"/>
        <v>1288101.3119036602</v>
      </c>
      <c r="T404" s="112">
        <f t="shared" si="22"/>
        <v>6907378.5931536602</v>
      </c>
    </row>
    <row r="405" spans="1:20">
      <c r="A405" s="57">
        <v>56826</v>
      </c>
      <c r="B405" s="51">
        <v>0</v>
      </c>
      <c r="C405" s="51">
        <v>0</v>
      </c>
      <c r="D405" s="51">
        <v>0</v>
      </c>
      <c r="F405" s="57">
        <v>56826</v>
      </c>
      <c r="G405" s="51">
        <v>0</v>
      </c>
      <c r="H405" s="51">
        <v>0</v>
      </c>
      <c r="I405" s="51">
        <v>0</v>
      </c>
      <c r="K405" s="57">
        <v>56826</v>
      </c>
      <c r="L405" s="51">
        <v>0</v>
      </c>
      <c r="M405" s="51">
        <v>0</v>
      </c>
      <c r="N405" s="51">
        <v>0</v>
      </c>
      <c r="Q405" s="72">
        <v>56826</v>
      </c>
      <c r="R405" s="112">
        <f t="shared" si="20"/>
        <v>0</v>
      </c>
      <c r="S405" s="112">
        <f t="shared" si="21"/>
        <v>0</v>
      </c>
      <c r="T405" s="112">
        <f t="shared" si="22"/>
        <v>0</v>
      </c>
    </row>
    <row r="406" spans="1:20">
      <c r="A406" s="57">
        <v>56857</v>
      </c>
      <c r="B406" s="51">
        <v>0</v>
      </c>
      <c r="C406" s="51">
        <v>0</v>
      </c>
      <c r="D406" s="51">
        <v>0</v>
      </c>
      <c r="F406" s="57">
        <v>56857</v>
      </c>
      <c r="G406" s="51">
        <v>0</v>
      </c>
      <c r="H406" s="51">
        <v>0</v>
      </c>
      <c r="I406" s="51">
        <v>0</v>
      </c>
      <c r="K406" s="57">
        <v>56857</v>
      </c>
      <c r="L406" s="51">
        <v>0</v>
      </c>
      <c r="M406" s="51">
        <v>0</v>
      </c>
      <c r="N406" s="51">
        <v>0</v>
      </c>
      <c r="Q406" s="72">
        <v>56857</v>
      </c>
      <c r="R406" s="112">
        <f t="shared" si="20"/>
        <v>0</v>
      </c>
      <c r="S406" s="112">
        <f t="shared" si="21"/>
        <v>0</v>
      </c>
      <c r="T406" s="112">
        <f t="shared" si="22"/>
        <v>0</v>
      </c>
    </row>
    <row r="407" spans="1:20">
      <c r="A407" s="57">
        <v>56887</v>
      </c>
      <c r="B407" s="51">
        <v>0</v>
      </c>
      <c r="C407" s="51">
        <v>0</v>
      </c>
      <c r="D407" s="51">
        <v>0</v>
      </c>
      <c r="F407" s="57">
        <v>56887</v>
      </c>
      <c r="G407" s="51">
        <v>0</v>
      </c>
      <c r="H407" s="51">
        <v>0</v>
      </c>
      <c r="I407" s="51">
        <v>0</v>
      </c>
      <c r="K407" s="57">
        <v>56887</v>
      </c>
      <c r="L407" s="51">
        <v>0</v>
      </c>
      <c r="M407" s="51">
        <v>0</v>
      </c>
      <c r="N407" s="51">
        <v>0</v>
      </c>
      <c r="Q407" s="72">
        <v>56887</v>
      </c>
      <c r="R407" s="112">
        <f t="shared" si="20"/>
        <v>0</v>
      </c>
      <c r="S407" s="112">
        <f t="shared" si="21"/>
        <v>0</v>
      </c>
      <c r="T407" s="112">
        <f t="shared" si="22"/>
        <v>0</v>
      </c>
    </row>
    <row r="408" spans="1:20">
      <c r="A408" s="57">
        <v>56918</v>
      </c>
      <c r="B408" s="51">
        <v>0</v>
      </c>
      <c r="C408" s="51">
        <v>0</v>
      </c>
      <c r="D408" s="51">
        <v>0</v>
      </c>
      <c r="F408" s="57">
        <v>56918</v>
      </c>
      <c r="G408" s="51">
        <v>0</v>
      </c>
      <c r="H408" s="51">
        <v>0</v>
      </c>
      <c r="I408" s="51">
        <v>0</v>
      </c>
      <c r="K408" s="57">
        <v>56918</v>
      </c>
      <c r="L408" s="51">
        <v>0</v>
      </c>
      <c r="M408" s="51">
        <v>0</v>
      </c>
      <c r="N408" s="51">
        <v>0</v>
      </c>
      <c r="Q408" s="72">
        <v>56918</v>
      </c>
      <c r="R408" s="112">
        <f t="shared" si="20"/>
        <v>0</v>
      </c>
      <c r="S408" s="112">
        <f t="shared" si="21"/>
        <v>0</v>
      </c>
      <c r="T408" s="112">
        <f t="shared" si="22"/>
        <v>0</v>
      </c>
    </row>
    <row r="409" spans="1:20">
      <c r="A409" s="57">
        <v>56948</v>
      </c>
      <c r="B409" s="51">
        <v>0</v>
      </c>
      <c r="C409" s="51">
        <v>0</v>
      </c>
      <c r="D409" s="51">
        <v>0</v>
      </c>
      <c r="F409" s="57">
        <v>56948</v>
      </c>
      <c r="G409" s="51">
        <v>0</v>
      </c>
      <c r="H409" s="51">
        <v>0</v>
      </c>
      <c r="I409" s="51">
        <v>0</v>
      </c>
      <c r="K409" s="57">
        <v>56948</v>
      </c>
      <c r="L409" s="51">
        <v>0</v>
      </c>
      <c r="M409" s="51">
        <v>0</v>
      </c>
      <c r="N409" s="51">
        <v>0</v>
      </c>
      <c r="Q409" s="72">
        <v>56948</v>
      </c>
      <c r="R409" s="112">
        <f t="shared" si="20"/>
        <v>0</v>
      </c>
      <c r="S409" s="112">
        <f t="shared" si="21"/>
        <v>0</v>
      </c>
      <c r="T409" s="112">
        <f t="shared" si="22"/>
        <v>0</v>
      </c>
    </row>
    <row r="410" spans="1:20">
      <c r="A410" s="57">
        <v>56979</v>
      </c>
      <c r="B410" s="51">
        <v>0</v>
      </c>
      <c r="C410" s="51">
        <v>0</v>
      </c>
      <c r="D410" s="51">
        <v>0</v>
      </c>
      <c r="F410" s="57">
        <v>56979</v>
      </c>
      <c r="G410" s="51">
        <v>0</v>
      </c>
      <c r="H410" s="51">
        <v>0</v>
      </c>
      <c r="I410" s="51">
        <v>0</v>
      </c>
      <c r="K410" s="57">
        <v>56979</v>
      </c>
      <c r="L410" s="51">
        <v>5619277.28125</v>
      </c>
      <c r="M410" s="51">
        <v>1151270.0370127903</v>
      </c>
      <c r="N410" s="51">
        <v>6770547.3182627903</v>
      </c>
      <c r="Q410" s="72">
        <v>56979</v>
      </c>
      <c r="R410" s="112">
        <f t="shared" si="20"/>
        <v>5619277.28125</v>
      </c>
      <c r="S410" s="112">
        <f t="shared" si="21"/>
        <v>1151270.0370127903</v>
      </c>
      <c r="T410" s="112">
        <f t="shared" si="22"/>
        <v>6770547.3182627903</v>
      </c>
    </row>
    <row r="411" spans="1:20">
      <c r="A411" s="57">
        <v>57010</v>
      </c>
      <c r="B411" s="51">
        <v>0</v>
      </c>
      <c r="C411" s="51">
        <v>0</v>
      </c>
      <c r="D411" s="51">
        <v>0</v>
      </c>
      <c r="F411" s="57">
        <v>57010</v>
      </c>
      <c r="G411" s="51">
        <v>0</v>
      </c>
      <c r="H411" s="51">
        <v>0</v>
      </c>
      <c r="I411" s="51">
        <v>0</v>
      </c>
      <c r="K411" s="57">
        <v>57010</v>
      </c>
      <c r="L411" s="51">
        <v>0</v>
      </c>
      <c r="M411" s="51">
        <v>0</v>
      </c>
      <c r="N411" s="51">
        <v>0</v>
      </c>
      <c r="Q411" s="72">
        <v>57010</v>
      </c>
      <c r="R411" s="112">
        <f t="shared" si="20"/>
        <v>0</v>
      </c>
      <c r="S411" s="112">
        <f t="shared" si="21"/>
        <v>0</v>
      </c>
      <c r="T411" s="112">
        <f t="shared" si="22"/>
        <v>0</v>
      </c>
    </row>
    <row r="412" spans="1:20">
      <c r="A412" s="57">
        <v>57039</v>
      </c>
      <c r="B412" s="51">
        <v>0</v>
      </c>
      <c r="C412" s="51">
        <v>0</v>
      </c>
      <c r="D412" s="51">
        <v>0</v>
      </c>
      <c r="F412" s="57">
        <v>57039</v>
      </c>
      <c r="G412" s="51">
        <v>0</v>
      </c>
      <c r="H412" s="51">
        <v>0</v>
      </c>
      <c r="I412" s="51">
        <v>0</v>
      </c>
      <c r="K412" s="57">
        <v>57039</v>
      </c>
      <c r="L412" s="51">
        <v>0</v>
      </c>
      <c r="M412" s="51">
        <v>0</v>
      </c>
      <c r="N412" s="51">
        <v>0</v>
      </c>
      <c r="Q412" s="72">
        <v>57039</v>
      </c>
      <c r="R412" s="112">
        <f t="shared" si="20"/>
        <v>0</v>
      </c>
      <c r="S412" s="112">
        <f t="shared" si="21"/>
        <v>0</v>
      </c>
      <c r="T412" s="112">
        <f t="shared" si="22"/>
        <v>0</v>
      </c>
    </row>
    <row r="413" spans="1:20">
      <c r="A413" s="57">
        <v>57070</v>
      </c>
      <c r="B413" s="51">
        <v>0</v>
      </c>
      <c r="C413" s="51">
        <v>0</v>
      </c>
      <c r="D413" s="51">
        <v>0</v>
      </c>
      <c r="F413" s="57">
        <v>57070</v>
      </c>
      <c r="G413" s="51">
        <v>0</v>
      </c>
      <c r="H413" s="51">
        <v>0</v>
      </c>
      <c r="I413" s="51">
        <v>0</v>
      </c>
      <c r="K413" s="57">
        <v>57070</v>
      </c>
      <c r="L413" s="51">
        <v>0</v>
      </c>
      <c r="M413" s="51">
        <v>0</v>
      </c>
      <c r="N413" s="51">
        <v>0</v>
      </c>
      <c r="Q413" s="72">
        <v>57070</v>
      </c>
      <c r="R413" s="112">
        <f t="shared" si="20"/>
        <v>0</v>
      </c>
      <c r="S413" s="112">
        <f t="shared" si="21"/>
        <v>0</v>
      </c>
      <c r="T413" s="112">
        <f t="shared" si="22"/>
        <v>0</v>
      </c>
    </row>
    <row r="414" spans="1:20">
      <c r="A414" s="57">
        <v>57100</v>
      </c>
      <c r="B414" s="51">
        <v>0</v>
      </c>
      <c r="C414" s="51">
        <v>0</v>
      </c>
      <c r="D414" s="51">
        <v>0</v>
      </c>
      <c r="F414" s="57">
        <v>57100</v>
      </c>
      <c r="G414" s="51">
        <v>0</v>
      </c>
      <c r="H414" s="51">
        <v>0</v>
      </c>
      <c r="I414" s="51">
        <v>0</v>
      </c>
      <c r="K414" s="57">
        <v>57100</v>
      </c>
      <c r="L414" s="51">
        <v>0</v>
      </c>
      <c r="M414" s="51">
        <v>0</v>
      </c>
      <c r="N414" s="51">
        <v>0</v>
      </c>
      <c r="Q414" s="72">
        <v>57100</v>
      </c>
      <c r="R414" s="112">
        <f t="shared" si="20"/>
        <v>0</v>
      </c>
      <c r="S414" s="112">
        <f t="shared" si="21"/>
        <v>0</v>
      </c>
      <c r="T414" s="112">
        <f t="shared" si="22"/>
        <v>0</v>
      </c>
    </row>
    <row r="415" spans="1:20">
      <c r="A415" s="57">
        <v>57131</v>
      </c>
      <c r="B415" s="51">
        <v>0</v>
      </c>
      <c r="C415" s="51">
        <v>0</v>
      </c>
      <c r="D415" s="51">
        <v>0</v>
      </c>
      <c r="F415" s="57">
        <v>57131</v>
      </c>
      <c r="G415" s="51">
        <v>0</v>
      </c>
      <c r="H415" s="51">
        <v>0</v>
      </c>
      <c r="I415" s="51">
        <v>0</v>
      </c>
      <c r="K415" s="57">
        <v>57131</v>
      </c>
      <c r="L415" s="51">
        <v>0</v>
      </c>
      <c r="M415" s="51">
        <v>0</v>
      </c>
      <c r="N415" s="51">
        <v>0</v>
      </c>
      <c r="Q415" s="72">
        <v>57131</v>
      </c>
      <c r="R415" s="112">
        <f t="shared" si="20"/>
        <v>0</v>
      </c>
      <c r="S415" s="112">
        <f t="shared" si="21"/>
        <v>0</v>
      </c>
      <c r="T415" s="112">
        <f t="shared" si="22"/>
        <v>0</v>
      </c>
    </row>
    <row r="416" spans="1:20">
      <c r="A416" s="57">
        <v>57161</v>
      </c>
      <c r="B416" s="51">
        <v>0</v>
      </c>
      <c r="C416" s="51">
        <v>0</v>
      </c>
      <c r="D416" s="51">
        <v>0</v>
      </c>
      <c r="F416" s="57">
        <v>57161</v>
      </c>
      <c r="G416" s="51">
        <v>0</v>
      </c>
      <c r="H416" s="51">
        <v>0</v>
      </c>
      <c r="I416" s="51">
        <v>0</v>
      </c>
      <c r="K416" s="57">
        <v>57161</v>
      </c>
      <c r="L416" s="51">
        <v>5619277.28125</v>
      </c>
      <c r="M416" s="51">
        <v>1007361.2823861903</v>
      </c>
      <c r="N416" s="51">
        <v>6626638.5636361903</v>
      </c>
      <c r="Q416" s="72">
        <v>57161</v>
      </c>
      <c r="R416" s="112">
        <f t="shared" si="20"/>
        <v>5619277.28125</v>
      </c>
      <c r="S416" s="112">
        <f t="shared" si="21"/>
        <v>1007361.2823861903</v>
      </c>
      <c r="T416" s="112">
        <f t="shared" si="22"/>
        <v>6626638.5636361903</v>
      </c>
    </row>
    <row r="417" spans="1:20">
      <c r="A417" s="57">
        <v>57192</v>
      </c>
      <c r="B417" s="51">
        <v>0</v>
      </c>
      <c r="C417" s="51">
        <v>0</v>
      </c>
      <c r="D417" s="51">
        <v>0</v>
      </c>
      <c r="F417" s="57">
        <v>57192</v>
      </c>
      <c r="G417" s="51">
        <v>0</v>
      </c>
      <c r="H417" s="51">
        <v>0</v>
      </c>
      <c r="I417" s="51">
        <v>0</v>
      </c>
      <c r="K417" s="57">
        <v>57192</v>
      </c>
      <c r="L417" s="51">
        <v>0</v>
      </c>
      <c r="M417" s="51">
        <v>0</v>
      </c>
      <c r="N417" s="51">
        <v>0</v>
      </c>
      <c r="Q417" s="72">
        <v>57192</v>
      </c>
      <c r="R417" s="112">
        <f t="shared" si="20"/>
        <v>0</v>
      </c>
      <c r="S417" s="112">
        <f t="shared" si="21"/>
        <v>0</v>
      </c>
      <c r="T417" s="112">
        <f t="shared" si="22"/>
        <v>0</v>
      </c>
    </row>
    <row r="418" spans="1:20">
      <c r="A418" s="57">
        <v>57223</v>
      </c>
      <c r="B418" s="51">
        <v>0</v>
      </c>
      <c r="C418" s="51">
        <v>0</v>
      </c>
      <c r="D418" s="51">
        <v>0</v>
      </c>
      <c r="F418" s="57">
        <v>57223</v>
      </c>
      <c r="G418" s="51">
        <v>0</v>
      </c>
      <c r="H418" s="51">
        <v>0</v>
      </c>
      <c r="I418" s="51">
        <v>0</v>
      </c>
      <c r="K418" s="57">
        <v>57223</v>
      </c>
      <c r="L418" s="51">
        <v>0</v>
      </c>
      <c r="M418" s="51">
        <v>0</v>
      </c>
      <c r="N418" s="51">
        <v>0</v>
      </c>
      <c r="Q418" s="72">
        <v>57223</v>
      </c>
      <c r="R418" s="112">
        <f t="shared" si="20"/>
        <v>0</v>
      </c>
      <c r="S418" s="112">
        <f t="shared" si="21"/>
        <v>0</v>
      </c>
      <c r="T418" s="112">
        <f t="shared" si="22"/>
        <v>0</v>
      </c>
    </row>
    <row r="419" spans="1:20">
      <c r="A419" s="57">
        <v>57253</v>
      </c>
      <c r="B419" s="51">
        <v>0</v>
      </c>
      <c r="C419" s="51">
        <v>0</v>
      </c>
      <c r="D419" s="51">
        <v>0</v>
      </c>
      <c r="F419" s="57">
        <v>57253</v>
      </c>
      <c r="G419" s="51">
        <v>0</v>
      </c>
      <c r="H419" s="51">
        <v>0</v>
      </c>
      <c r="I419" s="51">
        <v>0</v>
      </c>
      <c r="K419" s="57">
        <v>57253</v>
      </c>
      <c r="L419" s="51">
        <v>0</v>
      </c>
      <c r="M419" s="51">
        <v>0</v>
      </c>
      <c r="N419" s="51">
        <v>0</v>
      </c>
      <c r="Q419" s="72">
        <v>57253</v>
      </c>
      <c r="R419" s="112">
        <f t="shared" si="20"/>
        <v>0</v>
      </c>
      <c r="S419" s="112">
        <f t="shared" si="21"/>
        <v>0</v>
      </c>
      <c r="T419" s="112">
        <f t="shared" si="22"/>
        <v>0</v>
      </c>
    </row>
    <row r="420" spans="1:20">
      <c r="A420" s="57">
        <v>57284</v>
      </c>
      <c r="B420" s="51">
        <v>0</v>
      </c>
      <c r="C420" s="51">
        <v>0</v>
      </c>
      <c r="D420" s="51">
        <v>0</v>
      </c>
      <c r="F420" s="57">
        <v>57284</v>
      </c>
      <c r="G420" s="51">
        <v>0</v>
      </c>
      <c r="H420" s="51">
        <v>0</v>
      </c>
      <c r="I420" s="51">
        <v>0</v>
      </c>
      <c r="K420" s="57">
        <v>57284</v>
      </c>
      <c r="L420" s="51">
        <v>0</v>
      </c>
      <c r="M420" s="51">
        <v>0</v>
      </c>
      <c r="N420" s="51">
        <v>0</v>
      </c>
      <c r="Q420" s="72">
        <v>57284</v>
      </c>
      <c r="R420" s="112">
        <f t="shared" si="20"/>
        <v>0</v>
      </c>
      <c r="S420" s="112">
        <f t="shared" si="21"/>
        <v>0</v>
      </c>
      <c r="T420" s="112">
        <f t="shared" si="22"/>
        <v>0</v>
      </c>
    </row>
    <row r="421" spans="1:20">
      <c r="A421" s="57">
        <v>57314</v>
      </c>
      <c r="B421" s="51">
        <v>0</v>
      </c>
      <c r="C421" s="51">
        <v>0</v>
      </c>
      <c r="D421" s="51">
        <v>0</v>
      </c>
      <c r="F421" s="57">
        <v>57314</v>
      </c>
      <c r="G421" s="51">
        <v>0</v>
      </c>
      <c r="H421" s="51">
        <v>0</v>
      </c>
      <c r="I421" s="51">
        <v>0</v>
      </c>
      <c r="K421" s="57">
        <v>57314</v>
      </c>
      <c r="L421" s="51">
        <v>0</v>
      </c>
      <c r="M421" s="51">
        <v>0</v>
      </c>
      <c r="N421" s="51">
        <v>0</v>
      </c>
      <c r="Q421" s="72">
        <v>57314</v>
      </c>
      <c r="R421" s="112">
        <f t="shared" si="20"/>
        <v>0</v>
      </c>
      <c r="S421" s="112">
        <f t="shared" si="21"/>
        <v>0</v>
      </c>
      <c r="T421" s="112">
        <f t="shared" si="22"/>
        <v>0</v>
      </c>
    </row>
    <row r="422" spans="1:20">
      <c r="A422" s="57">
        <v>57345</v>
      </c>
      <c r="B422" s="51">
        <v>0</v>
      </c>
      <c r="C422" s="51">
        <v>0</v>
      </c>
      <c r="D422" s="51">
        <v>0</v>
      </c>
      <c r="F422" s="57">
        <v>57345</v>
      </c>
      <c r="G422" s="51">
        <v>0</v>
      </c>
      <c r="H422" s="51">
        <v>0</v>
      </c>
      <c r="I422" s="51">
        <v>0</v>
      </c>
      <c r="K422" s="57">
        <v>57345</v>
      </c>
      <c r="L422" s="51">
        <v>5619277.28125</v>
      </c>
      <c r="M422" s="51">
        <v>863452.52775959019</v>
      </c>
      <c r="N422" s="51">
        <v>6482729.8090095902</v>
      </c>
      <c r="Q422" s="72">
        <v>57345</v>
      </c>
      <c r="R422" s="112">
        <f t="shared" si="20"/>
        <v>5619277.28125</v>
      </c>
      <c r="S422" s="112">
        <f t="shared" si="21"/>
        <v>863452.52775959019</v>
      </c>
      <c r="T422" s="112">
        <f t="shared" si="22"/>
        <v>6482729.8090095902</v>
      </c>
    </row>
    <row r="423" spans="1:20">
      <c r="A423" s="57">
        <v>57376</v>
      </c>
      <c r="B423" s="51">
        <v>0</v>
      </c>
      <c r="C423" s="51">
        <v>0</v>
      </c>
      <c r="D423" s="51">
        <v>0</v>
      </c>
      <c r="F423" s="57">
        <v>57376</v>
      </c>
      <c r="G423" s="51">
        <v>0</v>
      </c>
      <c r="H423" s="51">
        <v>0</v>
      </c>
      <c r="I423" s="51">
        <v>0</v>
      </c>
      <c r="K423" s="57">
        <v>57376</v>
      </c>
      <c r="L423" s="51">
        <v>0</v>
      </c>
      <c r="M423" s="51">
        <v>0</v>
      </c>
      <c r="N423" s="51">
        <v>0</v>
      </c>
      <c r="Q423" s="72">
        <v>57376</v>
      </c>
      <c r="R423" s="112">
        <f t="shared" si="20"/>
        <v>0</v>
      </c>
      <c r="S423" s="112">
        <f t="shared" si="21"/>
        <v>0</v>
      </c>
      <c r="T423" s="112">
        <f t="shared" si="22"/>
        <v>0</v>
      </c>
    </row>
    <row r="424" spans="1:20">
      <c r="A424" s="57">
        <v>57404</v>
      </c>
      <c r="B424" s="51">
        <v>0</v>
      </c>
      <c r="C424" s="51">
        <v>0</v>
      </c>
      <c r="D424" s="51">
        <v>0</v>
      </c>
      <c r="F424" s="57">
        <v>57404</v>
      </c>
      <c r="G424" s="51">
        <v>0</v>
      </c>
      <c r="H424" s="51">
        <v>0</v>
      </c>
      <c r="I424" s="51">
        <v>0</v>
      </c>
      <c r="K424" s="57">
        <v>57404</v>
      </c>
      <c r="L424" s="51">
        <v>0</v>
      </c>
      <c r="M424" s="51">
        <v>0</v>
      </c>
      <c r="N424" s="51">
        <v>0</v>
      </c>
      <c r="Q424" s="72">
        <v>57404</v>
      </c>
      <c r="R424" s="112">
        <f t="shared" si="20"/>
        <v>0</v>
      </c>
      <c r="S424" s="112">
        <f t="shared" si="21"/>
        <v>0</v>
      </c>
      <c r="T424" s="112">
        <f t="shared" si="22"/>
        <v>0</v>
      </c>
    </row>
    <row r="425" spans="1:20">
      <c r="A425" s="57">
        <v>57435</v>
      </c>
      <c r="B425" s="51">
        <v>0</v>
      </c>
      <c r="C425" s="51">
        <v>0</v>
      </c>
      <c r="D425" s="51">
        <v>0</v>
      </c>
      <c r="F425" s="57">
        <v>57435</v>
      </c>
      <c r="G425" s="51">
        <v>0</v>
      </c>
      <c r="H425" s="51">
        <v>0</v>
      </c>
      <c r="I425" s="51">
        <v>0</v>
      </c>
      <c r="K425" s="57">
        <v>57435</v>
      </c>
      <c r="L425" s="51">
        <v>0</v>
      </c>
      <c r="M425" s="51">
        <v>0</v>
      </c>
      <c r="N425" s="51">
        <v>0</v>
      </c>
      <c r="Q425" s="72">
        <v>57435</v>
      </c>
      <c r="R425" s="112">
        <f t="shared" si="20"/>
        <v>0</v>
      </c>
      <c r="S425" s="112">
        <f t="shared" si="21"/>
        <v>0</v>
      </c>
      <c r="T425" s="112">
        <f t="shared" si="22"/>
        <v>0</v>
      </c>
    </row>
    <row r="426" spans="1:20">
      <c r="A426" s="57">
        <v>57465</v>
      </c>
      <c r="B426" s="51">
        <v>0</v>
      </c>
      <c r="C426" s="51">
        <v>0</v>
      </c>
      <c r="D426" s="51">
        <v>0</v>
      </c>
      <c r="F426" s="57">
        <v>57465</v>
      </c>
      <c r="G426" s="51">
        <v>0</v>
      </c>
      <c r="H426" s="51">
        <v>0</v>
      </c>
      <c r="I426" s="51">
        <v>0</v>
      </c>
      <c r="K426" s="57">
        <v>57465</v>
      </c>
      <c r="L426" s="51">
        <v>0</v>
      </c>
      <c r="M426" s="51">
        <v>0</v>
      </c>
      <c r="N426" s="51">
        <v>0</v>
      </c>
      <c r="Q426" s="72">
        <v>57465</v>
      </c>
      <c r="R426" s="112">
        <f t="shared" si="20"/>
        <v>0</v>
      </c>
      <c r="S426" s="112">
        <f t="shared" si="21"/>
        <v>0</v>
      </c>
      <c r="T426" s="112">
        <f t="shared" si="22"/>
        <v>0</v>
      </c>
    </row>
    <row r="427" spans="1:20">
      <c r="A427" s="57">
        <v>57496</v>
      </c>
      <c r="B427" s="51">
        <v>0</v>
      </c>
      <c r="C427" s="51">
        <v>0</v>
      </c>
      <c r="D427" s="51">
        <v>0</v>
      </c>
      <c r="F427" s="57">
        <v>57496</v>
      </c>
      <c r="G427" s="51">
        <v>0</v>
      </c>
      <c r="H427" s="51">
        <v>0</v>
      </c>
      <c r="I427" s="51">
        <v>0</v>
      </c>
      <c r="K427" s="57">
        <v>57496</v>
      </c>
      <c r="L427" s="51">
        <v>0</v>
      </c>
      <c r="M427" s="51">
        <v>0</v>
      </c>
      <c r="N427" s="51">
        <v>0</v>
      </c>
      <c r="Q427" s="72">
        <v>57496</v>
      </c>
      <c r="R427" s="112">
        <f t="shared" si="20"/>
        <v>0</v>
      </c>
      <c r="S427" s="112">
        <f t="shared" si="21"/>
        <v>0</v>
      </c>
      <c r="T427" s="112">
        <f t="shared" si="22"/>
        <v>0</v>
      </c>
    </row>
    <row r="428" spans="1:20">
      <c r="A428" s="57">
        <v>57526</v>
      </c>
      <c r="B428" s="51">
        <v>0</v>
      </c>
      <c r="C428" s="51">
        <v>0</v>
      </c>
      <c r="D428" s="51">
        <v>0</v>
      </c>
      <c r="F428" s="57">
        <v>57526</v>
      </c>
      <c r="G428" s="51">
        <v>0</v>
      </c>
      <c r="H428" s="51">
        <v>0</v>
      </c>
      <c r="I428" s="51">
        <v>0</v>
      </c>
      <c r="K428" s="57">
        <v>57526</v>
      </c>
      <c r="L428" s="51">
        <v>5619277.28125</v>
      </c>
      <c r="M428" s="51">
        <v>715611.83994647954</v>
      </c>
      <c r="N428" s="51">
        <v>6334889.1211964795</v>
      </c>
      <c r="Q428" s="72">
        <v>57526</v>
      </c>
      <c r="R428" s="112">
        <f t="shared" si="20"/>
        <v>5619277.28125</v>
      </c>
      <c r="S428" s="112">
        <f t="shared" si="21"/>
        <v>715611.83994647954</v>
      </c>
      <c r="T428" s="112">
        <f t="shared" si="22"/>
        <v>6334889.1211964795</v>
      </c>
    </row>
    <row r="429" spans="1:20">
      <c r="A429" s="57">
        <v>57557</v>
      </c>
      <c r="B429" s="51">
        <v>0</v>
      </c>
      <c r="C429" s="51">
        <v>0</v>
      </c>
      <c r="D429" s="51">
        <v>0</v>
      </c>
      <c r="F429" s="57">
        <v>57557</v>
      </c>
      <c r="G429" s="51">
        <v>0</v>
      </c>
      <c r="H429" s="51">
        <v>0</v>
      </c>
      <c r="I429" s="51">
        <v>0</v>
      </c>
      <c r="K429" s="57">
        <v>57557</v>
      </c>
      <c r="L429" s="51">
        <v>0</v>
      </c>
      <c r="M429" s="51">
        <v>0</v>
      </c>
      <c r="N429" s="51">
        <v>0</v>
      </c>
      <c r="Q429" s="72">
        <v>57557</v>
      </c>
      <c r="R429" s="112">
        <f t="shared" si="20"/>
        <v>0</v>
      </c>
      <c r="S429" s="112">
        <f t="shared" si="21"/>
        <v>0</v>
      </c>
      <c r="T429" s="112">
        <f t="shared" si="22"/>
        <v>0</v>
      </c>
    </row>
    <row r="430" spans="1:20">
      <c r="A430" s="57">
        <v>57588</v>
      </c>
      <c r="B430" s="51">
        <v>0</v>
      </c>
      <c r="C430" s="51">
        <v>0</v>
      </c>
      <c r="D430" s="51">
        <v>0</v>
      </c>
      <c r="F430" s="57">
        <v>57588</v>
      </c>
      <c r="G430" s="51">
        <v>0</v>
      </c>
      <c r="H430" s="51">
        <v>0</v>
      </c>
      <c r="I430" s="51">
        <v>0</v>
      </c>
      <c r="K430" s="57">
        <v>57588</v>
      </c>
      <c r="L430" s="51">
        <v>0</v>
      </c>
      <c r="M430" s="51">
        <v>0</v>
      </c>
      <c r="N430" s="51">
        <v>0</v>
      </c>
      <c r="Q430" s="72">
        <v>57588</v>
      </c>
      <c r="R430" s="112">
        <f t="shared" si="20"/>
        <v>0</v>
      </c>
      <c r="S430" s="112">
        <f t="shared" si="21"/>
        <v>0</v>
      </c>
      <c r="T430" s="112">
        <f t="shared" si="22"/>
        <v>0</v>
      </c>
    </row>
    <row r="431" spans="1:20">
      <c r="A431" s="57">
        <v>57618</v>
      </c>
      <c r="B431" s="51">
        <v>0</v>
      </c>
      <c r="C431" s="51">
        <v>0</v>
      </c>
      <c r="D431" s="51">
        <v>0</v>
      </c>
      <c r="F431" s="57">
        <v>57618</v>
      </c>
      <c r="G431" s="51">
        <v>0</v>
      </c>
      <c r="H431" s="51">
        <v>0</v>
      </c>
      <c r="I431" s="51">
        <v>0</v>
      </c>
      <c r="K431" s="57">
        <v>57618</v>
      </c>
      <c r="L431" s="51">
        <v>0</v>
      </c>
      <c r="M431" s="51">
        <v>0</v>
      </c>
      <c r="N431" s="51">
        <v>0</v>
      </c>
      <c r="Q431" s="72">
        <v>57618</v>
      </c>
      <c r="R431" s="112">
        <f t="shared" si="20"/>
        <v>0</v>
      </c>
      <c r="S431" s="112">
        <f t="shared" si="21"/>
        <v>0</v>
      </c>
      <c r="T431" s="112">
        <f t="shared" si="22"/>
        <v>0</v>
      </c>
    </row>
    <row r="432" spans="1:20">
      <c r="A432" s="57">
        <v>57649</v>
      </c>
      <c r="B432" s="51">
        <v>0</v>
      </c>
      <c r="C432" s="51">
        <v>0</v>
      </c>
      <c r="D432" s="51">
        <v>0</v>
      </c>
      <c r="F432" s="57">
        <v>57649</v>
      </c>
      <c r="G432" s="51">
        <v>0</v>
      </c>
      <c r="H432" s="51">
        <v>0</v>
      </c>
      <c r="I432" s="51">
        <v>0</v>
      </c>
      <c r="K432" s="57">
        <v>57649</v>
      </c>
      <c r="L432" s="51">
        <v>0</v>
      </c>
      <c r="M432" s="51">
        <v>0</v>
      </c>
      <c r="N432" s="51">
        <v>0</v>
      </c>
      <c r="Q432" s="72">
        <v>57649</v>
      </c>
      <c r="R432" s="112">
        <f t="shared" si="20"/>
        <v>0</v>
      </c>
      <c r="S432" s="112">
        <f t="shared" si="21"/>
        <v>0</v>
      </c>
      <c r="T432" s="112">
        <f t="shared" si="22"/>
        <v>0</v>
      </c>
    </row>
    <row r="433" spans="1:20">
      <c r="A433" s="57">
        <v>57679</v>
      </c>
      <c r="B433" s="51">
        <v>0</v>
      </c>
      <c r="C433" s="51">
        <v>0</v>
      </c>
      <c r="D433" s="51">
        <v>0</v>
      </c>
      <c r="F433" s="57">
        <v>57679</v>
      </c>
      <c r="G433" s="51">
        <v>0</v>
      </c>
      <c r="H433" s="51">
        <v>0</v>
      </c>
      <c r="I433" s="51">
        <v>0</v>
      </c>
      <c r="K433" s="57">
        <v>57679</v>
      </c>
      <c r="L433" s="51">
        <v>0</v>
      </c>
      <c r="M433" s="51">
        <v>0</v>
      </c>
      <c r="N433" s="51">
        <v>0</v>
      </c>
      <c r="Q433" s="72">
        <v>57679</v>
      </c>
      <c r="R433" s="112">
        <f t="shared" si="20"/>
        <v>0</v>
      </c>
      <c r="S433" s="112">
        <f t="shared" si="21"/>
        <v>0</v>
      </c>
      <c r="T433" s="112">
        <f t="shared" si="22"/>
        <v>0</v>
      </c>
    </row>
    <row r="434" spans="1:20">
      <c r="A434" s="57">
        <v>57710</v>
      </c>
      <c r="B434" s="51">
        <v>0</v>
      </c>
      <c r="C434" s="51">
        <v>0</v>
      </c>
      <c r="D434" s="51">
        <v>0</v>
      </c>
      <c r="F434" s="57">
        <v>57710</v>
      </c>
      <c r="G434" s="51">
        <v>0</v>
      </c>
      <c r="H434" s="51">
        <v>0</v>
      </c>
      <c r="I434" s="51">
        <v>0</v>
      </c>
      <c r="K434" s="57">
        <v>57710</v>
      </c>
      <c r="L434" s="51">
        <v>5619277.28125</v>
      </c>
      <c r="M434" s="51">
        <v>575635.01850640029</v>
      </c>
      <c r="N434" s="51">
        <v>6194912.2997564003</v>
      </c>
      <c r="Q434" s="72">
        <v>57710</v>
      </c>
      <c r="R434" s="112">
        <f t="shared" si="20"/>
        <v>5619277.28125</v>
      </c>
      <c r="S434" s="112">
        <f t="shared" si="21"/>
        <v>575635.01850640029</v>
      </c>
      <c r="T434" s="112">
        <f t="shared" si="22"/>
        <v>6194912.2997564003</v>
      </c>
    </row>
    <row r="435" spans="1:20">
      <c r="A435" s="57">
        <v>57741</v>
      </c>
      <c r="B435" s="51">
        <v>0</v>
      </c>
      <c r="C435" s="51">
        <v>0</v>
      </c>
      <c r="D435" s="51">
        <v>0</v>
      </c>
      <c r="F435" s="57">
        <v>57741</v>
      </c>
      <c r="G435" s="51">
        <v>0</v>
      </c>
      <c r="H435" s="51">
        <v>0</v>
      </c>
      <c r="I435" s="51">
        <v>0</v>
      </c>
      <c r="K435" s="57">
        <v>57741</v>
      </c>
      <c r="L435" s="51">
        <v>0</v>
      </c>
      <c r="M435" s="51">
        <v>0</v>
      </c>
      <c r="N435" s="51">
        <v>0</v>
      </c>
      <c r="Q435" s="72">
        <v>57741</v>
      </c>
      <c r="R435" s="112">
        <f t="shared" si="20"/>
        <v>0</v>
      </c>
      <c r="S435" s="112">
        <f t="shared" si="21"/>
        <v>0</v>
      </c>
      <c r="T435" s="112">
        <f t="shared" si="22"/>
        <v>0</v>
      </c>
    </row>
    <row r="436" spans="1:20">
      <c r="A436" s="57">
        <v>57769</v>
      </c>
      <c r="B436" s="51">
        <v>0</v>
      </c>
      <c r="C436" s="51">
        <v>0</v>
      </c>
      <c r="D436" s="51">
        <v>0</v>
      </c>
      <c r="F436" s="57">
        <v>57769</v>
      </c>
      <c r="G436" s="51">
        <v>0</v>
      </c>
      <c r="H436" s="51">
        <v>0</v>
      </c>
      <c r="I436" s="51">
        <v>0</v>
      </c>
      <c r="K436" s="57">
        <v>57769</v>
      </c>
      <c r="L436" s="51">
        <v>0</v>
      </c>
      <c r="M436" s="51">
        <v>0</v>
      </c>
      <c r="N436" s="51">
        <v>0</v>
      </c>
      <c r="Q436" s="72">
        <v>57769</v>
      </c>
      <c r="R436" s="112">
        <f t="shared" si="20"/>
        <v>0</v>
      </c>
      <c r="S436" s="112">
        <f t="shared" si="21"/>
        <v>0</v>
      </c>
      <c r="T436" s="112">
        <f t="shared" si="22"/>
        <v>0</v>
      </c>
    </row>
    <row r="437" spans="1:20">
      <c r="A437" s="57">
        <v>57800</v>
      </c>
      <c r="B437" s="51">
        <v>0</v>
      </c>
      <c r="C437" s="51">
        <v>0</v>
      </c>
      <c r="D437" s="51">
        <v>0</v>
      </c>
      <c r="F437" s="57">
        <v>57800</v>
      </c>
      <c r="G437" s="51">
        <v>0</v>
      </c>
      <c r="H437" s="51">
        <v>0</v>
      </c>
      <c r="I437" s="51">
        <v>0</v>
      </c>
      <c r="K437" s="57">
        <v>57800</v>
      </c>
      <c r="L437" s="51">
        <v>0</v>
      </c>
      <c r="M437" s="51">
        <v>0</v>
      </c>
      <c r="N437" s="51">
        <v>0</v>
      </c>
      <c r="Q437" s="72">
        <v>57800</v>
      </c>
      <c r="R437" s="112">
        <f t="shared" si="20"/>
        <v>0</v>
      </c>
      <c r="S437" s="112">
        <f t="shared" si="21"/>
        <v>0</v>
      </c>
      <c r="T437" s="112">
        <f t="shared" si="22"/>
        <v>0</v>
      </c>
    </row>
    <row r="438" spans="1:20">
      <c r="A438" s="57">
        <v>57830</v>
      </c>
      <c r="B438" s="51">
        <v>0</v>
      </c>
      <c r="C438" s="51">
        <v>0</v>
      </c>
      <c r="D438" s="51">
        <v>0</v>
      </c>
      <c r="F438" s="57">
        <v>57830</v>
      </c>
      <c r="G438" s="51">
        <v>0</v>
      </c>
      <c r="H438" s="51">
        <v>0</v>
      </c>
      <c r="I438" s="51">
        <v>0</v>
      </c>
      <c r="K438" s="57">
        <v>57830</v>
      </c>
      <c r="L438" s="51">
        <v>0</v>
      </c>
      <c r="M438" s="51">
        <v>0</v>
      </c>
      <c r="N438" s="51">
        <v>0</v>
      </c>
      <c r="Q438" s="72">
        <v>57830</v>
      </c>
      <c r="R438" s="112">
        <f t="shared" si="20"/>
        <v>0</v>
      </c>
      <c r="S438" s="112">
        <f t="shared" si="21"/>
        <v>0</v>
      </c>
      <c r="T438" s="112">
        <f t="shared" si="22"/>
        <v>0</v>
      </c>
    </row>
    <row r="439" spans="1:20">
      <c r="A439" s="57">
        <v>57861</v>
      </c>
      <c r="B439" s="51">
        <v>0</v>
      </c>
      <c r="C439" s="51">
        <v>0</v>
      </c>
      <c r="D439" s="51">
        <v>0</v>
      </c>
      <c r="F439" s="57">
        <v>57861</v>
      </c>
      <c r="G439" s="51">
        <v>0</v>
      </c>
      <c r="H439" s="51">
        <v>0</v>
      </c>
      <c r="I439" s="51">
        <v>0</v>
      </c>
      <c r="K439" s="57">
        <v>57861</v>
      </c>
      <c r="L439" s="51">
        <v>0</v>
      </c>
      <c r="M439" s="51">
        <v>0</v>
      </c>
      <c r="N439" s="51">
        <v>0</v>
      </c>
      <c r="Q439" s="72">
        <v>57861</v>
      </c>
      <c r="R439" s="112">
        <f t="shared" si="20"/>
        <v>0</v>
      </c>
      <c r="S439" s="112">
        <f t="shared" si="21"/>
        <v>0</v>
      </c>
      <c r="T439" s="112">
        <f t="shared" si="22"/>
        <v>0</v>
      </c>
    </row>
    <row r="440" spans="1:20">
      <c r="A440" s="57">
        <v>57891</v>
      </c>
      <c r="B440" s="51">
        <v>0</v>
      </c>
      <c r="C440" s="51">
        <v>0</v>
      </c>
      <c r="D440" s="51">
        <v>0</v>
      </c>
      <c r="F440" s="57">
        <v>57891</v>
      </c>
      <c r="G440" s="51">
        <v>0</v>
      </c>
      <c r="H440" s="51">
        <v>0</v>
      </c>
      <c r="I440" s="51">
        <v>0</v>
      </c>
      <c r="K440" s="57">
        <v>57891</v>
      </c>
      <c r="L440" s="51">
        <v>5619277.28125</v>
      </c>
      <c r="M440" s="51">
        <v>429367.10396789014</v>
      </c>
      <c r="N440" s="51">
        <v>6048644.3852178901</v>
      </c>
      <c r="Q440" s="72">
        <v>57891</v>
      </c>
      <c r="R440" s="112">
        <f t="shared" si="20"/>
        <v>5619277.28125</v>
      </c>
      <c r="S440" s="112">
        <f t="shared" si="21"/>
        <v>429367.10396789014</v>
      </c>
      <c r="T440" s="112">
        <f t="shared" si="22"/>
        <v>6048644.3852178901</v>
      </c>
    </row>
    <row r="441" spans="1:20">
      <c r="A441" s="57">
        <v>57922</v>
      </c>
      <c r="B441" s="51">
        <v>0</v>
      </c>
      <c r="C441" s="51">
        <v>0</v>
      </c>
      <c r="D441" s="51">
        <v>0</v>
      </c>
      <c r="F441" s="57">
        <v>57922</v>
      </c>
      <c r="G441" s="51">
        <v>0</v>
      </c>
      <c r="H441" s="51">
        <v>0</v>
      </c>
      <c r="I441" s="51">
        <v>0</v>
      </c>
      <c r="K441" s="57">
        <v>57922</v>
      </c>
      <c r="L441" s="51">
        <v>0</v>
      </c>
      <c r="M441" s="51">
        <v>0</v>
      </c>
      <c r="N441" s="51">
        <v>0</v>
      </c>
      <c r="Q441" s="72">
        <v>57922</v>
      </c>
      <c r="R441" s="112">
        <f t="shared" si="20"/>
        <v>0</v>
      </c>
      <c r="S441" s="112">
        <f t="shared" si="21"/>
        <v>0</v>
      </c>
      <c r="T441" s="112">
        <f t="shared" si="22"/>
        <v>0</v>
      </c>
    </row>
    <row r="442" spans="1:20">
      <c r="A442" s="57">
        <v>57953</v>
      </c>
      <c r="B442" s="51">
        <v>0</v>
      </c>
      <c r="C442" s="51">
        <v>0</v>
      </c>
      <c r="D442" s="51">
        <v>0</v>
      </c>
      <c r="F442" s="57">
        <v>57953</v>
      </c>
      <c r="G442" s="51">
        <v>0</v>
      </c>
      <c r="H442" s="51">
        <v>0</v>
      </c>
      <c r="I442" s="51">
        <v>0</v>
      </c>
      <c r="K442" s="57">
        <v>57953</v>
      </c>
      <c r="L442" s="51">
        <v>0</v>
      </c>
      <c r="M442" s="51">
        <v>0</v>
      </c>
      <c r="N442" s="51">
        <v>0</v>
      </c>
      <c r="Q442" s="72">
        <v>57953</v>
      </c>
      <c r="R442" s="112">
        <f t="shared" si="20"/>
        <v>0</v>
      </c>
      <c r="S442" s="112">
        <f t="shared" si="21"/>
        <v>0</v>
      </c>
      <c r="T442" s="112">
        <f t="shared" si="22"/>
        <v>0</v>
      </c>
    </row>
    <row r="443" spans="1:20">
      <c r="A443" s="57">
        <v>57983</v>
      </c>
      <c r="B443" s="51">
        <v>0</v>
      </c>
      <c r="C443" s="51">
        <v>0</v>
      </c>
      <c r="D443" s="51">
        <v>0</v>
      </c>
      <c r="F443" s="57">
        <v>57983</v>
      </c>
      <c r="G443" s="51">
        <v>0</v>
      </c>
      <c r="H443" s="51">
        <v>0</v>
      </c>
      <c r="I443" s="51">
        <v>0</v>
      </c>
      <c r="K443" s="57">
        <v>57983</v>
      </c>
      <c r="L443" s="51">
        <v>0</v>
      </c>
      <c r="M443" s="51">
        <v>0</v>
      </c>
      <c r="N443" s="51">
        <v>0</v>
      </c>
      <c r="Q443" s="72">
        <v>57983</v>
      </c>
      <c r="R443" s="112">
        <f t="shared" si="20"/>
        <v>0</v>
      </c>
      <c r="S443" s="112">
        <f t="shared" si="21"/>
        <v>0</v>
      </c>
      <c r="T443" s="112">
        <f t="shared" si="22"/>
        <v>0</v>
      </c>
    </row>
    <row r="444" spans="1:20">
      <c r="A444" s="57">
        <v>58014</v>
      </c>
      <c r="B444" s="51">
        <v>0</v>
      </c>
      <c r="C444" s="51">
        <v>0</v>
      </c>
      <c r="D444" s="51">
        <v>0</v>
      </c>
      <c r="F444" s="57">
        <v>58014</v>
      </c>
      <c r="G444" s="51">
        <v>0</v>
      </c>
      <c r="H444" s="51">
        <v>0</v>
      </c>
      <c r="I444" s="51">
        <v>0</v>
      </c>
      <c r="K444" s="57">
        <v>58014</v>
      </c>
      <c r="L444" s="51">
        <v>0</v>
      </c>
      <c r="M444" s="51">
        <v>0</v>
      </c>
      <c r="N444" s="51">
        <v>0</v>
      </c>
      <c r="Q444" s="72">
        <v>58014</v>
      </c>
      <c r="R444" s="112">
        <f t="shared" si="20"/>
        <v>0</v>
      </c>
      <c r="S444" s="112">
        <f t="shared" si="21"/>
        <v>0</v>
      </c>
      <c r="T444" s="112">
        <f t="shared" si="22"/>
        <v>0</v>
      </c>
    </row>
    <row r="445" spans="1:20">
      <c r="A445" s="57">
        <v>58044</v>
      </c>
      <c r="B445" s="51">
        <v>0</v>
      </c>
      <c r="C445" s="51">
        <v>0</v>
      </c>
      <c r="D445" s="51">
        <v>0</v>
      </c>
      <c r="F445" s="57">
        <v>58044</v>
      </c>
      <c r="G445" s="51">
        <v>0</v>
      </c>
      <c r="H445" s="51">
        <v>0</v>
      </c>
      <c r="I445" s="51">
        <v>0</v>
      </c>
      <c r="K445" s="57">
        <v>58044</v>
      </c>
      <c r="L445" s="51">
        <v>0</v>
      </c>
      <c r="M445" s="51">
        <v>0</v>
      </c>
      <c r="N445" s="51">
        <v>0</v>
      </c>
      <c r="Q445" s="72">
        <v>58044</v>
      </c>
      <c r="R445" s="112">
        <f t="shared" si="20"/>
        <v>0</v>
      </c>
      <c r="S445" s="112">
        <f t="shared" si="21"/>
        <v>0</v>
      </c>
      <c r="T445" s="112">
        <f t="shared" si="22"/>
        <v>0</v>
      </c>
    </row>
    <row r="446" spans="1:20">
      <c r="A446" s="57">
        <v>58075</v>
      </c>
      <c r="B446" s="51">
        <v>0</v>
      </c>
      <c r="C446" s="51">
        <v>0</v>
      </c>
      <c r="D446" s="51">
        <v>0</v>
      </c>
      <c r="F446" s="57">
        <v>58075</v>
      </c>
      <c r="G446" s="51">
        <v>0</v>
      </c>
      <c r="H446" s="51">
        <v>0</v>
      </c>
      <c r="I446" s="51">
        <v>0</v>
      </c>
      <c r="K446" s="57">
        <v>58075</v>
      </c>
      <c r="L446" s="51">
        <v>5619277.28125</v>
      </c>
      <c r="M446" s="51">
        <v>287817.50925320014</v>
      </c>
      <c r="N446" s="51">
        <v>5907094.7905032001</v>
      </c>
      <c r="Q446" s="72">
        <v>58075</v>
      </c>
      <c r="R446" s="112">
        <f t="shared" si="20"/>
        <v>5619277.28125</v>
      </c>
      <c r="S446" s="112">
        <f t="shared" si="21"/>
        <v>287817.50925320014</v>
      </c>
      <c r="T446" s="112">
        <f t="shared" si="22"/>
        <v>5907094.7905032001</v>
      </c>
    </row>
    <row r="447" spans="1:20">
      <c r="A447" s="57">
        <v>58106</v>
      </c>
      <c r="B447" s="51">
        <v>0</v>
      </c>
      <c r="C447" s="51">
        <v>0</v>
      </c>
      <c r="D447" s="51">
        <v>0</v>
      </c>
      <c r="F447" s="57">
        <v>58106</v>
      </c>
      <c r="G447" s="51">
        <v>0</v>
      </c>
      <c r="H447" s="51">
        <v>0</v>
      </c>
      <c r="I447" s="51">
        <v>0</v>
      </c>
      <c r="K447" s="57">
        <v>58106</v>
      </c>
      <c r="L447" s="51">
        <v>0</v>
      </c>
      <c r="M447" s="51">
        <v>0</v>
      </c>
      <c r="N447" s="51">
        <v>0</v>
      </c>
      <c r="Q447" s="72">
        <v>58106</v>
      </c>
      <c r="R447" s="112">
        <f t="shared" si="20"/>
        <v>0</v>
      </c>
      <c r="S447" s="112">
        <f t="shared" si="21"/>
        <v>0</v>
      </c>
      <c r="T447" s="112">
        <f t="shared" si="22"/>
        <v>0</v>
      </c>
    </row>
    <row r="448" spans="1:20">
      <c r="A448" s="57">
        <v>58134</v>
      </c>
      <c r="B448" s="51">
        <v>0</v>
      </c>
      <c r="C448" s="51">
        <v>0</v>
      </c>
      <c r="D448" s="51">
        <v>0</v>
      </c>
      <c r="F448" s="57">
        <v>58134</v>
      </c>
      <c r="G448" s="51">
        <v>0</v>
      </c>
      <c r="H448" s="51">
        <v>0</v>
      </c>
      <c r="I448" s="51">
        <v>0</v>
      </c>
      <c r="K448" s="57">
        <v>58134</v>
      </c>
      <c r="L448" s="51">
        <v>0</v>
      </c>
      <c r="M448" s="51">
        <v>0</v>
      </c>
      <c r="N448" s="51">
        <v>0</v>
      </c>
      <c r="Q448" s="72">
        <v>58134</v>
      </c>
      <c r="R448" s="112">
        <f t="shared" si="20"/>
        <v>0</v>
      </c>
      <c r="S448" s="112">
        <f t="shared" si="21"/>
        <v>0</v>
      </c>
      <c r="T448" s="112">
        <f t="shared" si="22"/>
        <v>0</v>
      </c>
    </row>
    <row r="449" spans="1:20">
      <c r="A449" s="57">
        <v>58165</v>
      </c>
      <c r="B449" s="51">
        <v>0</v>
      </c>
      <c r="C449" s="51">
        <v>0</v>
      </c>
      <c r="D449" s="51">
        <v>0</v>
      </c>
      <c r="F449" s="57">
        <v>58165</v>
      </c>
      <c r="G449" s="51">
        <v>0</v>
      </c>
      <c r="H449" s="51">
        <v>0</v>
      </c>
      <c r="I449" s="51">
        <v>0</v>
      </c>
      <c r="K449" s="57">
        <v>58165</v>
      </c>
      <c r="L449" s="51">
        <v>0</v>
      </c>
      <c r="M449" s="51">
        <v>0</v>
      </c>
      <c r="N449" s="51">
        <v>0</v>
      </c>
      <c r="Q449" s="72">
        <v>58165</v>
      </c>
      <c r="R449" s="112">
        <f t="shared" si="20"/>
        <v>0</v>
      </c>
      <c r="S449" s="112">
        <f t="shared" si="21"/>
        <v>0</v>
      </c>
      <c r="T449" s="112">
        <f t="shared" si="22"/>
        <v>0</v>
      </c>
    </row>
    <row r="450" spans="1:20">
      <c r="A450" s="57">
        <v>58195</v>
      </c>
      <c r="B450" s="51">
        <v>0</v>
      </c>
      <c r="C450" s="51">
        <v>0</v>
      </c>
      <c r="D450" s="51">
        <v>0</v>
      </c>
      <c r="F450" s="57">
        <v>58195</v>
      </c>
      <c r="G450" s="51">
        <v>0</v>
      </c>
      <c r="H450" s="51">
        <v>0</v>
      </c>
      <c r="I450" s="51">
        <v>0</v>
      </c>
      <c r="K450" s="57">
        <v>58195</v>
      </c>
      <c r="L450" s="51">
        <v>0</v>
      </c>
      <c r="M450" s="51">
        <v>0</v>
      </c>
      <c r="N450" s="51">
        <v>0</v>
      </c>
      <c r="Q450" s="72">
        <v>58195</v>
      </c>
      <c r="R450" s="112">
        <f t="shared" si="20"/>
        <v>0</v>
      </c>
      <c r="S450" s="112">
        <f t="shared" si="21"/>
        <v>0</v>
      </c>
      <c r="T450" s="112">
        <f t="shared" si="22"/>
        <v>0</v>
      </c>
    </row>
    <row r="451" spans="1:20">
      <c r="A451" s="57">
        <v>58226</v>
      </c>
      <c r="B451" s="51">
        <v>0</v>
      </c>
      <c r="C451" s="51">
        <v>0</v>
      </c>
      <c r="D451" s="51">
        <v>0</v>
      </c>
      <c r="F451" s="57">
        <v>58226</v>
      </c>
      <c r="G451" s="51">
        <v>0</v>
      </c>
      <c r="H451" s="51">
        <v>0</v>
      </c>
      <c r="I451" s="51">
        <v>0</v>
      </c>
      <c r="K451" s="57">
        <v>58226</v>
      </c>
      <c r="L451" s="51">
        <v>0</v>
      </c>
      <c r="M451" s="51">
        <v>0</v>
      </c>
      <c r="N451" s="51">
        <v>0</v>
      </c>
      <c r="Q451" s="72">
        <v>58226</v>
      </c>
      <c r="R451" s="112">
        <f t="shared" si="20"/>
        <v>0</v>
      </c>
      <c r="S451" s="112">
        <f t="shared" si="21"/>
        <v>0</v>
      </c>
      <c r="T451" s="112">
        <f t="shared" si="22"/>
        <v>0</v>
      </c>
    </row>
    <row r="452" spans="1:20">
      <c r="A452" s="57">
        <v>58256</v>
      </c>
      <c r="B452" s="51">
        <v>0</v>
      </c>
      <c r="C452" s="51">
        <v>0</v>
      </c>
      <c r="D452" s="51">
        <v>0</v>
      </c>
      <c r="F452" s="57">
        <v>58256</v>
      </c>
      <c r="G452" s="51">
        <v>0</v>
      </c>
      <c r="H452" s="51">
        <v>0</v>
      </c>
      <c r="I452" s="51">
        <v>0</v>
      </c>
      <c r="K452" s="57">
        <v>58256</v>
      </c>
      <c r="L452" s="51">
        <v>5619277.28125</v>
      </c>
      <c r="M452" s="51">
        <v>143122.36798929982</v>
      </c>
      <c r="N452" s="51">
        <v>5762399.6492392998</v>
      </c>
      <c r="Q452" s="72">
        <v>58256</v>
      </c>
      <c r="R452" s="112">
        <f t="shared" ref="R452:R458" si="23">B452+G452+L452</f>
        <v>5619277.28125</v>
      </c>
      <c r="S452" s="112">
        <f t="shared" ref="S452:S458" si="24">C452+H452+M452</f>
        <v>143122.36798929982</v>
      </c>
      <c r="T452" s="112">
        <f t="shared" ref="T452:T458" si="25">D452+I452+N452</f>
        <v>5762399.6492392998</v>
      </c>
    </row>
    <row r="453" spans="1:20">
      <c r="A453" s="57">
        <v>58287</v>
      </c>
      <c r="B453" s="51">
        <v>0</v>
      </c>
      <c r="C453" s="51">
        <v>0</v>
      </c>
      <c r="D453" s="51">
        <v>0</v>
      </c>
      <c r="F453" s="57">
        <v>58287</v>
      </c>
      <c r="G453" s="51">
        <v>0</v>
      </c>
      <c r="H453" s="51">
        <v>0</v>
      </c>
      <c r="I453" s="51">
        <v>0</v>
      </c>
      <c r="K453" s="57">
        <v>58287</v>
      </c>
      <c r="L453" s="51">
        <v>0</v>
      </c>
      <c r="M453" s="51">
        <v>0</v>
      </c>
      <c r="N453" s="51">
        <v>0</v>
      </c>
      <c r="Q453" s="72">
        <v>58287</v>
      </c>
      <c r="R453" s="112">
        <f t="shared" si="23"/>
        <v>0</v>
      </c>
      <c r="S453" s="112">
        <f t="shared" si="24"/>
        <v>0</v>
      </c>
      <c r="T453" s="112">
        <f t="shared" si="25"/>
        <v>0</v>
      </c>
    </row>
    <row r="454" spans="1:20">
      <c r="A454" s="57">
        <v>58318</v>
      </c>
      <c r="B454" s="51">
        <v>0</v>
      </c>
      <c r="C454" s="51">
        <v>0</v>
      </c>
      <c r="D454" s="51">
        <v>0</v>
      </c>
      <c r="F454" s="57">
        <v>58318</v>
      </c>
      <c r="G454" s="51">
        <v>0</v>
      </c>
      <c r="H454" s="51">
        <v>0</v>
      </c>
      <c r="I454" s="51">
        <v>0</v>
      </c>
      <c r="K454" s="57">
        <v>58318</v>
      </c>
      <c r="L454" s="51">
        <v>0</v>
      </c>
      <c r="M454" s="51">
        <v>0</v>
      </c>
      <c r="N454" s="51">
        <v>0</v>
      </c>
      <c r="Q454" s="72">
        <v>58318</v>
      </c>
      <c r="R454" s="112">
        <f t="shared" si="23"/>
        <v>0</v>
      </c>
      <c r="S454" s="112">
        <f t="shared" si="24"/>
        <v>0</v>
      </c>
      <c r="T454" s="112">
        <f t="shared" si="25"/>
        <v>0</v>
      </c>
    </row>
    <row r="455" spans="1:20">
      <c r="A455" s="57">
        <v>58348</v>
      </c>
      <c r="B455" s="51">
        <v>0</v>
      </c>
      <c r="C455" s="51">
        <v>0</v>
      </c>
      <c r="D455" s="51">
        <v>0</v>
      </c>
      <c r="F455" s="57">
        <v>58348</v>
      </c>
      <c r="G455" s="51">
        <v>0</v>
      </c>
      <c r="H455" s="51">
        <v>0</v>
      </c>
      <c r="I455" s="51">
        <v>0</v>
      </c>
      <c r="K455" s="57">
        <v>58348</v>
      </c>
      <c r="L455" s="51">
        <v>0</v>
      </c>
      <c r="M455" s="51">
        <v>0</v>
      </c>
      <c r="N455" s="51">
        <v>0</v>
      </c>
      <c r="Q455" s="72">
        <v>58348</v>
      </c>
      <c r="R455" s="112">
        <f t="shared" si="23"/>
        <v>0</v>
      </c>
      <c r="S455" s="112">
        <f t="shared" si="24"/>
        <v>0</v>
      </c>
      <c r="T455" s="112">
        <f t="shared" si="25"/>
        <v>0</v>
      </c>
    </row>
    <row r="456" spans="1:20">
      <c r="A456" s="57">
        <v>58379</v>
      </c>
      <c r="B456" s="51">
        <v>0</v>
      </c>
      <c r="C456" s="51">
        <v>0</v>
      </c>
      <c r="D456" s="51">
        <v>0</v>
      </c>
      <c r="F456" s="57">
        <v>58379</v>
      </c>
      <c r="G456" s="51">
        <v>0</v>
      </c>
      <c r="H456" s="51">
        <v>0</v>
      </c>
      <c r="I456" s="51">
        <v>0</v>
      </c>
      <c r="K456" s="57">
        <v>58379</v>
      </c>
      <c r="L456" s="51">
        <v>0</v>
      </c>
      <c r="M456" s="51">
        <v>0</v>
      </c>
      <c r="N456" s="51">
        <v>0</v>
      </c>
      <c r="Q456" s="72">
        <v>58379</v>
      </c>
      <c r="R456" s="112">
        <f t="shared" si="23"/>
        <v>0</v>
      </c>
      <c r="S456" s="112">
        <f t="shared" si="24"/>
        <v>0</v>
      </c>
      <c r="T456" s="112">
        <f t="shared" si="25"/>
        <v>0</v>
      </c>
    </row>
    <row r="457" spans="1:20">
      <c r="A457" s="57">
        <v>58409</v>
      </c>
      <c r="B457" s="51">
        <v>0</v>
      </c>
      <c r="C457" s="51">
        <v>0</v>
      </c>
      <c r="D457" s="51">
        <v>0</v>
      </c>
      <c r="F457" s="57">
        <v>58409</v>
      </c>
      <c r="G457" s="51">
        <v>0</v>
      </c>
      <c r="H457" s="51">
        <v>0</v>
      </c>
      <c r="I457" s="51">
        <v>0</v>
      </c>
      <c r="K457" s="57">
        <v>58409</v>
      </c>
      <c r="L457" s="51">
        <v>0</v>
      </c>
      <c r="M457" s="51">
        <v>0</v>
      </c>
      <c r="N457" s="51">
        <v>0</v>
      </c>
      <c r="Q457" s="72">
        <v>58409</v>
      </c>
      <c r="R457" s="112">
        <f t="shared" si="23"/>
        <v>0</v>
      </c>
      <c r="S457" s="112">
        <f t="shared" si="24"/>
        <v>0</v>
      </c>
      <c r="T457" s="112">
        <f t="shared" si="25"/>
        <v>0</v>
      </c>
    </row>
    <row r="458" spans="1:20">
      <c r="A458" s="57">
        <v>58440</v>
      </c>
      <c r="B458" s="51">
        <v>0</v>
      </c>
      <c r="C458" s="51">
        <v>0</v>
      </c>
      <c r="D458" s="51">
        <v>0</v>
      </c>
      <c r="F458" s="57">
        <v>58440</v>
      </c>
      <c r="G458" s="51">
        <v>0</v>
      </c>
      <c r="H458" s="51">
        <v>0</v>
      </c>
      <c r="I458" s="51">
        <v>0</v>
      </c>
      <c r="K458" s="57">
        <v>58440</v>
      </c>
      <c r="L458" s="51">
        <v>0</v>
      </c>
      <c r="M458" s="51">
        <v>0</v>
      </c>
      <c r="N458" s="51">
        <v>0</v>
      </c>
      <c r="Q458" s="72">
        <v>58440</v>
      </c>
      <c r="R458" s="112">
        <f t="shared" si="23"/>
        <v>0</v>
      </c>
      <c r="S458" s="112">
        <f t="shared" si="24"/>
        <v>0</v>
      </c>
      <c r="T458" s="112">
        <f t="shared" si="25"/>
        <v>0</v>
      </c>
    </row>
    <row r="459" spans="1:20">
      <c r="A459" s="1"/>
      <c r="B459" s="6"/>
      <c r="C459" s="6"/>
      <c r="D459" s="6"/>
      <c r="F459" s="1"/>
      <c r="G459" s="6"/>
      <c r="H459" s="6"/>
      <c r="I459" s="6"/>
      <c r="K459" s="1"/>
      <c r="L459" s="6"/>
      <c r="M459" s="6"/>
      <c r="N459" s="6"/>
    </row>
    <row r="460" spans="1:20">
      <c r="A460" s="1"/>
      <c r="B460" s="6"/>
      <c r="C460" s="6"/>
      <c r="D460" s="6"/>
      <c r="F460" s="1"/>
      <c r="G460" s="6"/>
      <c r="H460" s="6"/>
      <c r="I460" s="6"/>
      <c r="K460" s="1"/>
      <c r="L460" s="6"/>
      <c r="M460" s="6"/>
      <c r="N460" s="6"/>
    </row>
    <row r="461" spans="1:20">
      <c r="A461" s="1"/>
      <c r="B461" s="6"/>
      <c r="C461" s="6"/>
      <c r="D461" s="6"/>
      <c r="F461" s="1"/>
      <c r="G461" s="6"/>
      <c r="H461" s="6"/>
      <c r="I461" s="6"/>
      <c r="K461" s="1"/>
      <c r="L461" s="6"/>
      <c r="M461" s="6"/>
      <c r="N461" s="6"/>
    </row>
    <row r="462" spans="1:20">
      <c r="A462" s="1"/>
      <c r="B462" s="6"/>
      <c r="C462" s="6"/>
      <c r="D462" s="6"/>
      <c r="F462" s="1"/>
      <c r="G462" s="6"/>
      <c r="H462" s="6"/>
      <c r="I462" s="6"/>
      <c r="K462" s="1"/>
      <c r="L462" s="6"/>
      <c r="M462" s="6"/>
      <c r="N462" s="6"/>
    </row>
    <row r="463" spans="1:20">
      <c r="A463" s="1"/>
      <c r="B463" s="6"/>
      <c r="C463" s="6"/>
      <c r="D463" s="6"/>
      <c r="F463" s="1"/>
      <c r="G463" s="6"/>
      <c r="H463" s="6"/>
      <c r="I463" s="6"/>
      <c r="K463" s="1"/>
      <c r="L463" s="6"/>
      <c r="M463" s="6"/>
      <c r="N463" s="6"/>
    </row>
    <row r="464" spans="1:20">
      <c r="A464" s="1"/>
      <c r="B464" s="6"/>
      <c r="C464" s="6"/>
      <c r="D464" s="6"/>
      <c r="F464" s="1"/>
      <c r="G464" s="6"/>
      <c r="H464" s="6"/>
      <c r="I464" s="6"/>
      <c r="K464" s="1"/>
      <c r="L464" s="6"/>
      <c r="M464" s="6"/>
      <c r="N464" s="6"/>
    </row>
    <row r="465" spans="1:14">
      <c r="A465" s="1"/>
      <c r="B465" s="6"/>
      <c r="C465" s="6"/>
      <c r="D465" s="6"/>
      <c r="F465" s="1"/>
      <c r="G465" s="6"/>
      <c r="H465" s="6"/>
      <c r="I465" s="6"/>
      <c r="K465" s="1"/>
      <c r="L465" s="6"/>
      <c r="M465" s="6"/>
      <c r="N465" s="6"/>
    </row>
    <row r="466" spans="1:14">
      <c r="A466" s="1"/>
      <c r="B466" s="6"/>
      <c r="C466" s="6"/>
      <c r="D466" s="6"/>
      <c r="F466" s="1"/>
      <c r="G466" s="6"/>
      <c r="H466" s="6"/>
      <c r="I466" s="6"/>
      <c r="K466" s="1"/>
      <c r="L466" s="6"/>
      <c r="M466" s="6"/>
      <c r="N466" s="6"/>
    </row>
    <row r="467" spans="1:14">
      <c r="A467" s="1"/>
      <c r="B467" s="6"/>
      <c r="C467" s="6"/>
      <c r="D467" s="6"/>
      <c r="F467" s="1"/>
      <c r="G467" s="6"/>
      <c r="H467" s="6"/>
      <c r="I467" s="6"/>
      <c r="K467" s="1"/>
      <c r="L467" s="6"/>
      <c r="M467" s="6"/>
      <c r="N467" s="6"/>
    </row>
    <row r="468" spans="1:14">
      <c r="A468" s="1"/>
      <c r="B468" s="6"/>
      <c r="C468" s="6"/>
      <c r="D468" s="6"/>
      <c r="F468" s="1"/>
      <c r="G468" s="6"/>
      <c r="H468" s="6"/>
      <c r="I468" s="6"/>
      <c r="K468" s="1"/>
      <c r="L468" s="6"/>
      <c r="M468" s="6"/>
      <c r="N468" s="6"/>
    </row>
    <row r="469" spans="1:14">
      <c r="A469" s="1"/>
      <c r="B469" s="6"/>
      <c r="C469" s="6"/>
      <c r="D469" s="6"/>
      <c r="F469" s="1"/>
      <c r="G469" s="6"/>
      <c r="H469" s="6"/>
      <c r="I469" s="6"/>
      <c r="K469" s="1"/>
      <c r="L469" s="6"/>
      <c r="M469" s="6"/>
      <c r="N469" s="6"/>
    </row>
    <row r="470" spans="1:14">
      <c r="A470" s="1"/>
      <c r="B470" s="6"/>
      <c r="C470" s="6"/>
      <c r="D470" s="6"/>
      <c r="F470" s="1"/>
      <c r="G470" s="6"/>
      <c r="H470" s="6"/>
      <c r="I470" s="6"/>
      <c r="K470" s="1"/>
      <c r="L470" s="6"/>
      <c r="M470" s="6"/>
      <c r="N470" s="6"/>
    </row>
    <row r="471" spans="1:14">
      <c r="A471" s="1"/>
      <c r="B471" s="6"/>
      <c r="C471" s="6"/>
      <c r="D471" s="6"/>
      <c r="F471" s="1"/>
      <c r="G471" s="6"/>
      <c r="H471" s="6"/>
      <c r="I471" s="6"/>
      <c r="K471" s="1"/>
      <c r="L471" s="6"/>
      <c r="M471" s="6"/>
      <c r="N471" s="6"/>
    </row>
    <row r="472" spans="1:14">
      <c r="A472" s="1"/>
      <c r="B472" s="6"/>
      <c r="C472" s="6"/>
      <c r="D472" s="6"/>
      <c r="F472" s="1"/>
      <c r="G472" s="6"/>
      <c r="H472" s="6"/>
      <c r="I472" s="6"/>
      <c r="K472" s="1"/>
      <c r="L472" s="6"/>
      <c r="M472" s="6"/>
      <c r="N472" s="6"/>
    </row>
    <row r="473" spans="1:14">
      <c r="A473" s="1"/>
      <c r="B473" s="6"/>
      <c r="C473" s="6"/>
      <c r="D473" s="6"/>
      <c r="F473" s="1"/>
      <c r="G473" s="6"/>
      <c r="H473" s="6"/>
      <c r="I473" s="6"/>
      <c r="K473" s="1"/>
      <c r="L473" s="6"/>
      <c r="M473" s="6"/>
      <c r="N473" s="6"/>
    </row>
    <row r="474" spans="1:14">
      <c r="A474" s="1"/>
      <c r="B474" s="6"/>
      <c r="C474" s="6"/>
      <c r="D474" s="6"/>
      <c r="F474" s="1"/>
      <c r="G474" s="6"/>
      <c r="H474" s="6"/>
      <c r="I474" s="6"/>
      <c r="K474" s="1"/>
      <c r="L474" s="6"/>
      <c r="M474" s="6"/>
      <c r="N474" s="6"/>
    </row>
    <row r="475" spans="1:14">
      <c r="A475" s="1"/>
      <c r="B475" s="6"/>
      <c r="C475" s="6"/>
      <c r="D475" s="6"/>
      <c r="F475" s="1"/>
      <c r="G475" s="6"/>
      <c r="H475" s="6"/>
      <c r="I475" s="6"/>
      <c r="K475" s="1"/>
      <c r="L475" s="6"/>
      <c r="M475" s="6"/>
      <c r="N475" s="6"/>
    </row>
    <row r="476" spans="1:14">
      <c r="A476" s="1"/>
      <c r="B476" s="6"/>
      <c r="C476" s="6"/>
      <c r="D476" s="6"/>
      <c r="F476" s="1"/>
      <c r="G476" s="6"/>
      <c r="H476" s="6"/>
      <c r="I476" s="6"/>
      <c r="K476" s="1"/>
      <c r="L476" s="6"/>
      <c r="M476" s="6"/>
      <c r="N476" s="6"/>
    </row>
    <row r="477" spans="1:14">
      <c r="A477" s="1"/>
      <c r="B477" s="6"/>
      <c r="C477" s="6"/>
      <c r="D477" s="6"/>
      <c r="F477" s="1"/>
      <c r="G477" s="6"/>
      <c r="H477" s="6"/>
      <c r="I477" s="6"/>
      <c r="K477" s="1"/>
      <c r="L477" s="6"/>
      <c r="M477" s="6"/>
      <c r="N477" s="6"/>
    </row>
    <row r="478" spans="1:14">
      <c r="A478" s="1"/>
      <c r="B478" s="6"/>
      <c r="C478" s="6"/>
      <c r="D478" s="6"/>
      <c r="F478" s="1"/>
      <c r="G478" s="6"/>
      <c r="H478" s="6"/>
      <c r="I478" s="6"/>
      <c r="K478" s="1"/>
      <c r="L478" s="6"/>
      <c r="M478" s="6"/>
      <c r="N478" s="6"/>
    </row>
    <row r="479" spans="1:14">
      <c r="A479" s="1"/>
      <c r="B479" s="6"/>
      <c r="C479" s="6"/>
      <c r="D479" s="6"/>
      <c r="F479" s="1"/>
      <c r="G479" s="6"/>
      <c r="H479" s="6"/>
      <c r="I479" s="6"/>
      <c r="K479" s="1"/>
      <c r="L479" s="6"/>
      <c r="M479" s="6"/>
      <c r="N479" s="6"/>
    </row>
    <row r="480" spans="1:14">
      <c r="A480" s="1"/>
      <c r="B480" s="6"/>
      <c r="C480" s="6"/>
      <c r="D480" s="6"/>
      <c r="F480" s="1"/>
      <c r="G480" s="6"/>
      <c r="H480" s="6"/>
      <c r="I480" s="6"/>
      <c r="K480" s="1"/>
      <c r="L480" s="6"/>
      <c r="M480" s="6"/>
      <c r="N480" s="6"/>
    </row>
    <row r="481" spans="1:14">
      <c r="A481" s="1"/>
      <c r="B481" s="6"/>
      <c r="C481" s="6"/>
      <c r="D481" s="6"/>
      <c r="F481" s="1"/>
      <c r="G481" s="6"/>
      <c r="H481" s="6"/>
      <c r="I481" s="6"/>
      <c r="K481" s="1"/>
      <c r="L481" s="6"/>
      <c r="M481" s="6"/>
      <c r="N481" s="6"/>
    </row>
    <row r="482" spans="1:14">
      <c r="A482" s="1"/>
      <c r="B482" s="6"/>
      <c r="C482" s="6"/>
      <c r="D482" s="6"/>
      <c r="F482" s="1"/>
      <c r="G482" s="6"/>
      <c r="H482" s="6"/>
      <c r="I482" s="6"/>
      <c r="K482" s="1"/>
      <c r="L482" s="6"/>
      <c r="M482" s="6"/>
      <c r="N482" s="6"/>
    </row>
  </sheetData>
  <mergeCells count="4">
    <mergeCell ref="Q1:T1"/>
    <mergeCell ref="A1:D1"/>
    <mergeCell ref="F1:I1"/>
    <mergeCell ref="K1:N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T306"/>
  <sheetViews>
    <sheetView zoomScaleNormal="100" workbookViewId="0">
      <selection activeCell="C7" sqref="C7"/>
    </sheetView>
  </sheetViews>
  <sheetFormatPr defaultColWidth="8.85546875" defaultRowHeight="14.45"/>
  <cols>
    <col min="1" max="1" width="13.85546875" style="164" customWidth="1"/>
    <col min="2" max="2" width="17.85546875" style="164" customWidth="1"/>
    <col min="3" max="4" width="14.140625" style="183" bestFit="1" customWidth="1"/>
    <col min="5" max="5" width="15.140625" style="164" bestFit="1" customWidth="1"/>
    <col min="6" max="6" width="13.85546875" style="164" customWidth="1"/>
    <col min="7" max="7" width="17.85546875" style="164" customWidth="1"/>
    <col min="8" max="9" width="13" style="164" bestFit="1" customWidth="1"/>
    <col min="10" max="10" width="14" style="164" customWidth="1"/>
    <col min="11" max="11" width="11.85546875" style="164" bestFit="1" customWidth="1"/>
    <col min="12" max="12" width="17.5703125" style="164" customWidth="1"/>
    <col min="13" max="13" width="16" style="164" customWidth="1"/>
    <col min="14" max="14" width="13.28515625" style="164" bestFit="1" customWidth="1"/>
    <col min="15" max="15" width="17.28515625" style="164" bestFit="1" customWidth="1"/>
    <col min="16" max="16" width="12.85546875" style="164" bestFit="1" customWidth="1"/>
    <col min="17" max="17" width="16.5703125" style="164" customWidth="1"/>
    <col min="18" max="18" width="15.140625" style="164" customWidth="1"/>
    <col min="19" max="19" width="13.28515625" style="164" bestFit="1" customWidth="1"/>
    <col min="20" max="20" width="14.140625" style="164" customWidth="1"/>
    <col min="21" max="21" width="12.140625" style="164" bestFit="1" customWidth="1"/>
    <col min="22" max="22" width="16.140625" style="164" bestFit="1" customWidth="1"/>
    <col min="23" max="23" width="17" style="164" customWidth="1"/>
    <col min="24" max="24" width="12.5703125" style="164" customWidth="1"/>
    <col min="25" max="25" width="12.7109375" style="164" bestFit="1" customWidth="1"/>
    <col min="26" max="26" width="17.85546875" style="164" bestFit="1" customWidth="1"/>
    <col min="27" max="27" width="19.5703125" style="164" customWidth="1"/>
    <col min="28" max="28" width="15.5703125" style="164" bestFit="1" customWidth="1"/>
    <col min="29" max="30" width="11.7109375" style="164" bestFit="1" customWidth="1"/>
    <col min="31" max="31" width="8.85546875" style="164"/>
    <col min="32" max="32" width="16.140625" style="164" bestFit="1" customWidth="1"/>
    <col min="33" max="33" width="12.28515625" style="164" bestFit="1" customWidth="1"/>
    <col min="34" max="35" width="13.28515625" style="164" bestFit="1" customWidth="1"/>
    <col min="36" max="36" width="8.85546875" style="164"/>
    <col min="37" max="37" width="16.28515625" style="164" bestFit="1" customWidth="1"/>
    <col min="38" max="38" width="15.85546875" style="164" customWidth="1"/>
    <col min="39" max="40" width="11.7109375" style="164" bestFit="1" customWidth="1"/>
    <col min="41" max="42" width="8.85546875" style="164"/>
    <col min="43" max="43" width="16.140625" style="164" bestFit="1" customWidth="1"/>
    <col min="44" max="44" width="14.28515625" style="164" bestFit="1" customWidth="1"/>
    <col min="45" max="45" width="14.140625" style="164" bestFit="1" customWidth="1"/>
    <col min="46" max="46" width="15" style="164" bestFit="1" customWidth="1"/>
    <col min="47" max="16384" width="8.85546875" style="164"/>
  </cols>
  <sheetData>
    <row r="1" spans="1:46">
      <c r="B1" s="236" t="s">
        <v>347</v>
      </c>
      <c r="C1" s="236"/>
      <c r="D1" s="236"/>
      <c r="E1" s="236"/>
      <c r="G1" s="236" t="s">
        <v>348</v>
      </c>
      <c r="H1" s="236"/>
      <c r="I1" s="236"/>
      <c r="J1" s="236"/>
      <c r="K1" s="200"/>
      <c r="L1" s="237" t="s">
        <v>349</v>
      </c>
      <c r="M1" s="237"/>
      <c r="N1" s="237"/>
      <c r="O1" s="237"/>
      <c r="P1" s="200"/>
      <c r="Q1" s="236" t="s">
        <v>350</v>
      </c>
      <c r="R1" s="236"/>
      <c r="S1" s="236"/>
      <c r="T1" s="236"/>
      <c r="V1" s="237" t="s">
        <v>351</v>
      </c>
      <c r="W1" s="237"/>
      <c r="X1" s="237"/>
      <c r="Y1" s="237"/>
      <c r="AA1" s="236" t="s">
        <v>352</v>
      </c>
      <c r="AB1" s="236"/>
      <c r="AC1" s="236"/>
      <c r="AD1" s="236"/>
      <c r="AF1" s="237" t="s">
        <v>353</v>
      </c>
      <c r="AG1" s="237"/>
      <c r="AH1" s="237"/>
      <c r="AI1" s="237"/>
      <c r="AK1" s="236" t="s">
        <v>354</v>
      </c>
      <c r="AL1" s="236"/>
      <c r="AM1" s="236"/>
      <c r="AN1" s="236"/>
      <c r="AQ1" s="238" t="s">
        <v>48</v>
      </c>
      <c r="AR1" s="238"/>
      <c r="AS1" s="238"/>
      <c r="AT1" s="238"/>
    </row>
    <row r="2" spans="1:46">
      <c r="A2" s="164" t="s">
        <v>355</v>
      </c>
      <c r="B2" s="201" t="s">
        <v>59</v>
      </c>
      <c r="C2" s="175" t="s">
        <v>60</v>
      </c>
      <c r="D2" s="175" t="s">
        <v>49</v>
      </c>
      <c r="E2" s="201" t="s">
        <v>51</v>
      </c>
      <c r="F2" s="164" t="s">
        <v>356</v>
      </c>
      <c r="G2" s="201" t="s">
        <v>59</v>
      </c>
      <c r="H2" s="201" t="s">
        <v>60</v>
      </c>
      <c r="I2" s="201" t="s">
        <v>49</v>
      </c>
      <c r="J2" s="201" t="s">
        <v>51</v>
      </c>
      <c r="K2" s="164" t="s">
        <v>357</v>
      </c>
      <c r="L2" s="202" t="s">
        <v>59</v>
      </c>
      <c r="M2" s="202" t="s">
        <v>60</v>
      </c>
      <c r="N2" s="202" t="s">
        <v>49</v>
      </c>
      <c r="O2" s="202" t="s">
        <v>51</v>
      </c>
      <c r="P2" s="164" t="s">
        <v>358</v>
      </c>
      <c r="Q2" s="201" t="s">
        <v>59</v>
      </c>
      <c r="R2" s="201" t="s">
        <v>60</v>
      </c>
      <c r="S2" s="201" t="s">
        <v>49</v>
      </c>
      <c r="T2" s="201" t="s">
        <v>51</v>
      </c>
      <c r="V2" s="203" t="s">
        <v>59</v>
      </c>
      <c r="W2" s="203" t="s">
        <v>60</v>
      </c>
      <c r="X2" s="203" t="s">
        <v>49</v>
      </c>
      <c r="Y2" s="203" t="s">
        <v>51</v>
      </c>
      <c r="Z2" s="164" t="s">
        <v>359</v>
      </c>
      <c r="AA2" s="201" t="s">
        <v>59</v>
      </c>
      <c r="AB2" s="201" t="s">
        <v>60</v>
      </c>
      <c r="AC2" s="201" t="s">
        <v>49</v>
      </c>
      <c r="AD2" s="201" t="s">
        <v>51</v>
      </c>
      <c r="AE2" s="164" t="s">
        <v>360</v>
      </c>
      <c r="AF2" s="203" t="s">
        <v>59</v>
      </c>
      <c r="AG2" s="203" t="s">
        <v>60</v>
      </c>
      <c r="AH2" s="203" t="s">
        <v>49</v>
      </c>
      <c r="AI2" s="203" t="s">
        <v>51</v>
      </c>
      <c r="AJ2" s="164" t="s">
        <v>361</v>
      </c>
      <c r="AK2" s="201" t="s">
        <v>59</v>
      </c>
      <c r="AL2" s="201" t="s">
        <v>60</v>
      </c>
      <c r="AM2" s="201" t="s">
        <v>49</v>
      </c>
      <c r="AN2" s="201" t="s">
        <v>51</v>
      </c>
      <c r="AQ2" s="204" t="s">
        <v>59</v>
      </c>
      <c r="AR2" s="204" t="s">
        <v>60</v>
      </c>
      <c r="AS2" s="204" t="s">
        <v>49</v>
      </c>
      <c r="AT2" s="204" t="s">
        <v>51</v>
      </c>
    </row>
    <row r="3" spans="1:46">
      <c r="B3" s="201" t="s">
        <v>62</v>
      </c>
      <c r="C3" s="169"/>
      <c r="D3" s="169"/>
      <c r="E3" s="169"/>
      <c r="G3" s="201" t="s">
        <v>62</v>
      </c>
      <c r="H3" s="169">
        <v>0</v>
      </c>
      <c r="I3" s="169">
        <v>0</v>
      </c>
      <c r="J3" s="169">
        <v>0</v>
      </c>
      <c r="L3" s="202" t="s">
        <v>62</v>
      </c>
      <c r="M3" s="205">
        <v>0</v>
      </c>
      <c r="N3" s="205">
        <v>0</v>
      </c>
      <c r="O3" s="205">
        <v>0</v>
      </c>
      <c r="Q3" s="201" t="s">
        <v>62</v>
      </c>
      <c r="R3" s="169">
        <v>0</v>
      </c>
      <c r="S3" s="169">
        <v>0</v>
      </c>
      <c r="T3" s="169">
        <v>0</v>
      </c>
      <c r="V3" s="202" t="s">
        <v>62</v>
      </c>
      <c r="W3" s="166">
        <v>40747.31</v>
      </c>
      <c r="X3" s="166">
        <v>1808.71</v>
      </c>
      <c r="Y3" s="166">
        <v>42556.02</v>
      </c>
      <c r="AA3" s="201" t="s">
        <v>62</v>
      </c>
      <c r="AB3" s="169" t="s">
        <v>362</v>
      </c>
      <c r="AC3" s="169">
        <v>697942.51</v>
      </c>
      <c r="AD3" s="169">
        <v>697942.51</v>
      </c>
      <c r="AF3" s="193" t="s">
        <v>62</v>
      </c>
      <c r="AG3" s="205">
        <v>0</v>
      </c>
      <c r="AH3" s="205">
        <v>1063184.4099999999</v>
      </c>
      <c r="AI3" s="205">
        <v>1063184.4099999999</v>
      </c>
      <c r="AK3" s="206">
        <v>44592</v>
      </c>
      <c r="AL3" s="169">
        <v>287626.99</v>
      </c>
      <c r="AM3" s="169">
        <v>155733.29999999999</v>
      </c>
      <c r="AN3" s="169">
        <v>443360.29</v>
      </c>
      <c r="AQ3" s="204" t="s">
        <v>62</v>
      </c>
      <c r="AR3" s="207">
        <v>328374.3</v>
      </c>
      <c r="AS3" s="207">
        <v>1918668.93</v>
      </c>
      <c r="AT3" s="207">
        <v>2247043.23</v>
      </c>
    </row>
    <row r="4" spans="1:46">
      <c r="A4" s="159"/>
      <c r="B4" s="201" t="s">
        <v>63</v>
      </c>
      <c r="C4" s="169"/>
      <c r="D4" s="169"/>
      <c r="E4" s="169"/>
      <c r="F4" s="159"/>
      <c r="G4" s="201" t="s">
        <v>63</v>
      </c>
      <c r="H4" s="169">
        <v>6498375</v>
      </c>
      <c r="I4" s="169">
        <v>1403280.41</v>
      </c>
      <c r="J4" s="169">
        <v>7901655.4100000001</v>
      </c>
      <c r="K4" s="208"/>
      <c r="L4" s="209" t="s">
        <v>63</v>
      </c>
      <c r="M4" s="205">
        <v>0</v>
      </c>
      <c r="N4" s="205">
        <v>0</v>
      </c>
      <c r="O4" s="205">
        <v>0</v>
      </c>
      <c r="P4" s="208"/>
      <c r="Q4" s="201" t="s">
        <v>63</v>
      </c>
      <c r="R4" s="169">
        <v>0</v>
      </c>
      <c r="S4" s="169">
        <v>0</v>
      </c>
      <c r="T4" s="169">
        <v>0</v>
      </c>
      <c r="V4" s="202" t="s">
        <v>63</v>
      </c>
      <c r="W4" s="166">
        <v>40921.449999999997</v>
      </c>
      <c r="X4" s="166">
        <v>1681.09</v>
      </c>
      <c r="Y4" s="166">
        <v>42602.54</v>
      </c>
      <c r="Z4" s="210"/>
      <c r="AA4" s="175" t="s">
        <v>63</v>
      </c>
      <c r="AB4" s="169">
        <v>310291.67</v>
      </c>
      <c r="AC4" s="169">
        <v>229634.77</v>
      </c>
      <c r="AD4" s="169">
        <v>539926.43999999994</v>
      </c>
      <c r="AF4" s="193" t="s">
        <v>63</v>
      </c>
      <c r="AG4" s="205">
        <v>510333.74</v>
      </c>
      <c r="AH4" s="205">
        <v>353469.91</v>
      </c>
      <c r="AI4" s="205">
        <v>863803.65</v>
      </c>
      <c r="AK4" s="206">
        <v>44620</v>
      </c>
      <c r="AL4" s="169">
        <v>288213.14</v>
      </c>
      <c r="AM4" s="169">
        <v>142538.34</v>
      </c>
      <c r="AN4" s="169">
        <v>430751.48</v>
      </c>
      <c r="AQ4" s="204" t="s">
        <v>63</v>
      </c>
      <c r="AR4" s="207">
        <v>7648135</v>
      </c>
      <c r="AS4" s="207">
        <v>2130604.52</v>
      </c>
      <c r="AT4" s="207">
        <v>9778739.5200000014</v>
      </c>
    </row>
    <row r="5" spans="1:46">
      <c r="A5" s="159"/>
      <c r="B5" s="201" t="s">
        <v>64</v>
      </c>
      <c r="C5" s="169"/>
      <c r="D5" s="169"/>
      <c r="E5" s="169"/>
      <c r="F5" s="159"/>
      <c r="G5" s="201" t="s">
        <v>64</v>
      </c>
      <c r="H5" s="169">
        <v>0</v>
      </c>
      <c r="I5" s="169">
        <v>0</v>
      </c>
      <c r="J5" s="169">
        <v>0</v>
      </c>
      <c r="K5" s="208"/>
      <c r="L5" s="209" t="s">
        <v>64</v>
      </c>
      <c r="M5" s="205">
        <v>0</v>
      </c>
      <c r="N5" s="205">
        <v>0</v>
      </c>
      <c r="O5" s="205">
        <v>0</v>
      </c>
      <c r="P5" s="208"/>
      <c r="Q5" s="201" t="s">
        <v>64</v>
      </c>
      <c r="R5" s="169">
        <v>0</v>
      </c>
      <c r="S5" s="169">
        <v>0</v>
      </c>
      <c r="T5" s="169">
        <v>0</v>
      </c>
      <c r="V5" s="202" t="s">
        <v>64</v>
      </c>
      <c r="W5" s="166">
        <v>41071.5</v>
      </c>
      <c r="X5" s="166">
        <v>1531.04</v>
      </c>
      <c r="Y5" s="166">
        <v>42602.54</v>
      </c>
      <c r="Z5" s="210"/>
      <c r="AA5" s="175" t="s">
        <v>64</v>
      </c>
      <c r="AB5" s="169">
        <v>310308.61</v>
      </c>
      <c r="AC5" s="169">
        <v>219844.96</v>
      </c>
      <c r="AD5" s="169">
        <v>530153.56999999995</v>
      </c>
      <c r="AF5" s="193" t="s">
        <v>64</v>
      </c>
      <c r="AG5" s="205">
        <v>510361.59</v>
      </c>
      <c r="AH5" s="205">
        <v>338510.6</v>
      </c>
      <c r="AI5" s="205">
        <v>848872.19</v>
      </c>
      <c r="AK5" s="206">
        <v>44651</v>
      </c>
      <c r="AL5" s="169">
        <v>288769.51</v>
      </c>
      <c r="AM5" s="169">
        <v>135542.68</v>
      </c>
      <c r="AN5" s="169">
        <v>424312.19</v>
      </c>
      <c r="AQ5" s="204" t="s">
        <v>64</v>
      </c>
      <c r="AR5" s="207">
        <v>1150511.21</v>
      </c>
      <c r="AS5" s="207">
        <v>695429.28</v>
      </c>
      <c r="AT5" s="207">
        <v>1845940.4899999998</v>
      </c>
    </row>
    <row r="6" spans="1:46">
      <c r="A6" s="159"/>
      <c r="B6" s="201" t="s">
        <v>65</v>
      </c>
      <c r="C6" s="169"/>
      <c r="D6" s="169"/>
      <c r="E6" s="169"/>
      <c r="F6" s="159"/>
      <c r="G6" s="201" t="s">
        <v>65</v>
      </c>
      <c r="H6" s="169">
        <v>0</v>
      </c>
      <c r="I6" s="169">
        <v>0</v>
      </c>
      <c r="J6" s="169">
        <v>0</v>
      </c>
      <c r="K6" s="208"/>
      <c r="L6" s="209" t="s">
        <v>65</v>
      </c>
      <c r="M6" s="205">
        <v>0</v>
      </c>
      <c r="N6" s="205">
        <v>0</v>
      </c>
      <c r="O6" s="205">
        <v>0</v>
      </c>
      <c r="P6" s="208"/>
      <c r="Q6" s="201" t="s">
        <v>65</v>
      </c>
      <c r="R6" s="169">
        <v>0</v>
      </c>
      <c r="S6" s="169">
        <v>801529.89</v>
      </c>
      <c r="T6" s="169">
        <v>801529.89</v>
      </c>
      <c r="V6" s="202" t="s">
        <v>65</v>
      </c>
      <c r="W6" s="166">
        <v>41262.120000000003</v>
      </c>
      <c r="X6" s="166">
        <v>1381.79</v>
      </c>
      <c r="Y6" s="166">
        <v>42643.91</v>
      </c>
      <c r="Z6" s="210"/>
      <c r="AA6" s="175" t="s">
        <v>65</v>
      </c>
      <c r="AB6" s="169">
        <v>310432.01</v>
      </c>
      <c r="AC6" s="169">
        <v>264958.38</v>
      </c>
      <c r="AD6" s="169">
        <v>575390.39</v>
      </c>
      <c r="AF6" s="193" t="s">
        <v>65</v>
      </c>
      <c r="AG6" s="205">
        <v>510564.55</v>
      </c>
      <c r="AH6" s="205">
        <v>408133.56</v>
      </c>
      <c r="AI6" s="205">
        <v>918698.11</v>
      </c>
      <c r="AK6" s="206">
        <v>44681</v>
      </c>
      <c r="AL6" s="169">
        <v>289610.56</v>
      </c>
      <c r="AM6" s="169">
        <v>163845.97</v>
      </c>
      <c r="AN6" s="169">
        <v>453456.53</v>
      </c>
      <c r="AQ6" s="204" t="s">
        <v>65</v>
      </c>
      <c r="AR6" s="207">
        <v>1151869.24</v>
      </c>
      <c r="AS6" s="207">
        <v>1639849.59</v>
      </c>
      <c r="AT6" s="207">
        <v>2791718.83</v>
      </c>
    </row>
    <row r="7" spans="1:46">
      <c r="A7" s="159"/>
      <c r="B7" s="201" t="s">
        <v>66</v>
      </c>
      <c r="C7" s="169"/>
      <c r="D7" s="169"/>
      <c r="E7" s="169"/>
      <c r="F7" s="159"/>
      <c r="G7" s="201" t="s">
        <v>66</v>
      </c>
      <c r="H7" s="169">
        <v>0</v>
      </c>
      <c r="I7" s="169">
        <v>0</v>
      </c>
      <c r="J7" s="169">
        <v>0</v>
      </c>
      <c r="K7" s="208"/>
      <c r="L7" s="209" t="s">
        <v>66</v>
      </c>
      <c r="M7" s="205">
        <v>10463871.050000001</v>
      </c>
      <c r="N7" s="205">
        <v>1264912.8899999999</v>
      </c>
      <c r="O7" s="205">
        <v>11728783.939999999</v>
      </c>
      <c r="P7" s="208"/>
      <c r="Q7" s="201" t="s">
        <v>66</v>
      </c>
      <c r="R7" s="169">
        <v>0</v>
      </c>
      <c r="S7" s="169">
        <v>0</v>
      </c>
      <c r="T7" s="169">
        <v>0</v>
      </c>
      <c r="V7" s="202" t="s">
        <v>66</v>
      </c>
      <c r="W7" s="166">
        <v>41436.400000000001</v>
      </c>
      <c r="X7" s="166">
        <v>1231.17</v>
      </c>
      <c r="Y7" s="166">
        <v>42667.57</v>
      </c>
      <c r="Z7" s="210"/>
      <c r="AA7" s="175" t="s">
        <v>66</v>
      </c>
      <c r="AB7" s="169">
        <v>310618.32</v>
      </c>
      <c r="AC7" s="169">
        <v>216334.48</v>
      </c>
      <c r="AD7" s="169">
        <v>526952.80000000005</v>
      </c>
      <c r="AF7" s="193" t="s">
        <v>66</v>
      </c>
      <c r="AG7" s="205">
        <v>510870.96</v>
      </c>
      <c r="AH7" s="205">
        <v>333383.15000000002</v>
      </c>
      <c r="AI7" s="205">
        <v>844254.11</v>
      </c>
      <c r="AK7" s="206">
        <v>44712</v>
      </c>
      <c r="AL7" s="169">
        <v>290392.15999999997</v>
      </c>
      <c r="AM7" s="169">
        <v>133839.14000000001</v>
      </c>
      <c r="AN7" s="169">
        <v>424231.3</v>
      </c>
      <c r="AQ7" s="204" t="s">
        <v>66</v>
      </c>
      <c r="AR7" s="207">
        <v>11617188.890000002</v>
      </c>
      <c r="AS7" s="207">
        <v>1949700.83</v>
      </c>
      <c r="AT7" s="207">
        <v>13566889.720000001</v>
      </c>
    </row>
    <row r="8" spans="1:46">
      <c r="A8" s="159"/>
      <c r="B8" s="201" t="s">
        <v>67</v>
      </c>
      <c r="C8" s="169"/>
      <c r="D8" s="169"/>
      <c r="E8" s="169"/>
      <c r="F8" s="159"/>
      <c r="G8" s="201" t="s">
        <v>67</v>
      </c>
      <c r="H8" s="169">
        <v>0</v>
      </c>
      <c r="I8" s="169">
        <v>0</v>
      </c>
      <c r="J8" s="169">
        <v>0</v>
      </c>
      <c r="K8" s="208"/>
      <c r="L8" s="209" t="s">
        <v>67</v>
      </c>
      <c r="M8" s="205">
        <v>0</v>
      </c>
      <c r="N8" s="205">
        <v>0</v>
      </c>
      <c r="O8" s="205">
        <v>0</v>
      </c>
      <c r="P8" s="208"/>
      <c r="Q8" s="201" t="s">
        <v>67</v>
      </c>
      <c r="R8" s="169">
        <v>0</v>
      </c>
      <c r="S8" s="169">
        <v>0</v>
      </c>
      <c r="T8" s="169">
        <v>0</v>
      </c>
      <c r="V8" s="202" t="s">
        <v>67</v>
      </c>
      <c r="W8" s="166">
        <v>41657.5</v>
      </c>
      <c r="X8" s="166">
        <v>1081.03</v>
      </c>
      <c r="Y8" s="166">
        <v>42738.53</v>
      </c>
      <c r="Z8" s="210"/>
      <c r="AA8" s="175" t="s">
        <v>67</v>
      </c>
      <c r="AB8" s="169">
        <v>310817.93</v>
      </c>
      <c r="AC8" s="169">
        <v>229977.3</v>
      </c>
      <c r="AD8" s="169">
        <v>540795.23</v>
      </c>
      <c r="AF8" s="193" t="s">
        <v>67</v>
      </c>
      <c r="AG8" s="205">
        <v>511199.27</v>
      </c>
      <c r="AH8" s="205">
        <v>354553.5</v>
      </c>
      <c r="AI8" s="205">
        <v>865752.77</v>
      </c>
      <c r="AK8" s="206">
        <v>44742</v>
      </c>
      <c r="AL8" s="169">
        <v>291334.53999999998</v>
      </c>
      <c r="AM8" s="169">
        <v>142989.53</v>
      </c>
      <c r="AN8" s="169">
        <v>434324.06999999995</v>
      </c>
      <c r="AQ8" s="204" t="s">
        <v>67</v>
      </c>
      <c r="AR8" s="207">
        <v>1155009.24</v>
      </c>
      <c r="AS8" s="207">
        <v>728601.36</v>
      </c>
      <c r="AT8" s="207">
        <v>1883610.6</v>
      </c>
    </row>
    <row r="9" spans="1:46">
      <c r="A9" s="159"/>
      <c r="B9" s="201" t="s">
        <v>68</v>
      </c>
      <c r="C9" s="169"/>
      <c r="D9" s="169"/>
      <c r="E9" s="169"/>
      <c r="F9" s="159"/>
      <c r="G9" s="201" t="s">
        <v>68</v>
      </c>
      <c r="H9" s="169">
        <v>0</v>
      </c>
      <c r="I9" s="169">
        <v>0</v>
      </c>
      <c r="J9" s="169">
        <v>0</v>
      </c>
      <c r="K9" s="208"/>
      <c r="L9" s="209" t="s">
        <v>68</v>
      </c>
      <c r="M9" s="205">
        <v>0</v>
      </c>
      <c r="N9" s="205">
        <v>0</v>
      </c>
      <c r="O9" s="205">
        <v>0</v>
      </c>
      <c r="P9" s="208"/>
      <c r="Q9" s="201" t="s">
        <v>68</v>
      </c>
      <c r="R9" s="169">
        <v>0</v>
      </c>
      <c r="S9" s="169">
        <v>0</v>
      </c>
      <c r="T9" s="169">
        <v>0</v>
      </c>
      <c r="V9" s="202" t="s">
        <v>68</v>
      </c>
      <c r="W9" s="166">
        <v>41872.29</v>
      </c>
      <c r="X9" s="211">
        <v>929.66</v>
      </c>
      <c r="Y9" s="166">
        <v>42801.95</v>
      </c>
      <c r="Z9" s="210"/>
      <c r="AA9" s="175" t="s">
        <v>68</v>
      </c>
      <c r="AB9" s="169">
        <v>311038.71999999997</v>
      </c>
      <c r="AC9" s="169">
        <v>228139.43</v>
      </c>
      <c r="AD9" s="169">
        <v>539178.15</v>
      </c>
      <c r="AF9" s="193" t="s">
        <v>68</v>
      </c>
      <c r="AG9" s="205">
        <v>511562.39</v>
      </c>
      <c r="AH9" s="205">
        <v>351873.08</v>
      </c>
      <c r="AI9" s="205">
        <v>863435.47</v>
      </c>
      <c r="AK9" s="206">
        <v>44773</v>
      </c>
      <c r="AL9" s="169">
        <v>292289.03999999998</v>
      </c>
      <c r="AM9" s="169">
        <v>141481.07999999999</v>
      </c>
      <c r="AN9" s="169">
        <v>433770.12</v>
      </c>
      <c r="AQ9" s="204" t="s">
        <v>68</v>
      </c>
      <c r="AR9" s="207">
        <v>1156762.44</v>
      </c>
      <c r="AS9" s="207">
        <v>722423.25</v>
      </c>
      <c r="AT9" s="207">
        <v>1879185.69</v>
      </c>
    </row>
    <row r="10" spans="1:46">
      <c r="A10" s="159"/>
      <c r="B10" s="201" t="s">
        <v>69</v>
      </c>
      <c r="C10" s="169"/>
      <c r="D10" s="169"/>
      <c r="E10" s="169"/>
      <c r="F10" s="159"/>
      <c r="G10" s="201" t="s">
        <v>69</v>
      </c>
      <c r="H10" s="169">
        <v>6390875</v>
      </c>
      <c r="I10" s="169">
        <v>2253986.7599999998</v>
      </c>
      <c r="J10" s="169">
        <v>8644861.7599999998</v>
      </c>
      <c r="K10" s="208"/>
      <c r="L10" s="209" t="s">
        <v>69</v>
      </c>
      <c r="M10" s="205">
        <v>0</v>
      </c>
      <c r="N10" s="205">
        <v>0</v>
      </c>
      <c r="O10" s="205">
        <v>0</v>
      </c>
      <c r="P10" s="208"/>
      <c r="Q10" s="201" t="s">
        <v>69</v>
      </c>
      <c r="R10" s="169">
        <v>0</v>
      </c>
      <c r="S10" s="169">
        <v>0</v>
      </c>
      <c r="T10" s="169">
        <v>0</v>
      </c>
      <c r="V10" s="202" t="s">
        <v>69</v>
      </c>
      <c r="W10" s="166">
        <v>42094.36</v>
      </c>
      <c r="X10" s="211">
        <v>777.4</v>
      </c>
      <c r="Y10" s="166">
        <v>42871.76</v>
      </c>
      <c r="Z10" s="210"/>
      <c r="AA10" s="175" t="s">
        <v>69</v>
      </c>
      <c r="AB10" s="169">
        <v>311291.87</v>
      </c>
      <c r="AC10" s="169">
        <v>233885.1</v>
      </c>
      <c r="AD10" s="169">
        <v>545176.97</v>
      </c>
      <c r="AF10" s="193" t="s">
        <v>69</v>
      </c>
      <c r="AG10" s="205">
        <v>511978.74</v>
      </c>
      <c r="AH10" s="205">
        <v>360922.49</v>
      </c>
      <c r="AI10" s="205">
        <v>872901.23</v>
      </c>
      <c r="AK10" s="206">
        <v>44804</v>
      </c>
      <c r="AL10" s="169">
        <v>293285.14</v>
      </c>
      <c r="AM10" s="169">
        <v>144796.07</v>
      </c>
      <c r="AN10" s="169">
        <v>438081.21</v>
      </c>
      <c r="AQ10" s="204" t="s">
        <v>69</v>
      </c>
      <c r="AR10" s="207">
        <v>7549525.1100000003</v>
      </c>
      <c r="AS10" s="207">
        <v>2994367.82</v>
      </c>
      <c r="AT10" s="207">
        <v>10543892.930000002</v>
      </c>
    </row>
    <row r="11" spans="1:46">
      <c r="A11" s="159"/>
      <c r="B11" s="201" t="s">
        <v>70</v>
      </c>
      <c r="C11" s="169"/>
      <c r="D11" s="169"/>
      <c r="E11" s="169"/>
      <c r="F11" s="159"/>
      <c r="G11" s="201" t="s">
        <v>70</v>
      </c>
      <c r="H11" s="169">
        <v>0</v>
      </c>
      <c r="I11" s="169">
        <v>0</v>
      </c>
      <c r="J11" s="169">
        <v>0</v>
      </c>
      <c r="K11" s="208"/>
      <c r="L11" s="209" t="s">
        <v>70</v>
      </c>
      <c r="M11" s="205">
        <v>0</v>
      </c>
      <c r="N11" s="205">
        <v>0</v>
      </c>
      <c r="O11" s="205">
        <v>0</v>
      </c>
      <c r="P11" s="208"/>
      <c r="Q11" s="201" t="s">
        <v>70</v>
      </c>
      <c r="R11" s="169">
        <v>0</v>
      </c>
      <c r="S11" s="169">
        <v>0</v>
      </c>
      <c r="T11" s="169">
        <v>0</v>
      </c>
      <c r="V11" s="202" t="s">
        <v>70</v>
      </c>
      <c r="W11" s="166">
        <v>42350.49</v>
      </c>
      <c r="X11" s="211">
        <v>624.54999999999995</v>
      </c>
      <c r="Y11" s="166">
        <v>42975.040000000001</v>
      </c>
      <c r="Z11" s="210"/>
      <c r="AA11" s="175" t="s">
        <v>70</v>
      </c>
      <c r="AB11" s="169">
        <v>311545.01</v>
      </c>
      <c r="AC11" s="169">
        <v>232003.83</v>
      </c>
      <c r="AD11" s="169">
        <v>543548.84</v>
      </c>
      <c r="AF11" s="193" t="s">
        <v>70</v>
      </c>
      <c r="AG11" s="205">
        <v>512395.09</v>
      </c>
      <c r="AH11" s="205">
        <v>358180.57</v>
      </c>
      <c r="AI11" s="205">
        <v>870575.66</v>
      </c>
      <c r="AK11" s="206">
        <v>44834</v>
      </c>
      <c r="AL11" s="169">
        <v>294351.65999999997</v>
      </c>
      <c r="AM11" s="169">
        <v>144081.22</v>
      </c>
      <c r="AN11" s="169">
        <v>438432.88</v>
      </c>
      <c r="AQ11" s="204" t="s">
        <v>70</v>
      </c>
      <c r="AR11" s="207">
        <v>1160642.25</v>
      </c>
      <c r="AS11" s="207">
        <v>734890.16999999993</v>
      </c>
      <c r="AT11" s="207">
        <v>1895532.42</v>
      </c>
    </row>
    <row r="12" spans="1:46">
      <c r="A12" s="159"/>
      <c r="B12" s="201" t="s">
        <v>71</v>
      </c>
      <c r="C12" s="169"/>
      <c r="D12" s="169"/>
      <c r="E12" s="169"/>
      <c r="F12" s="159"/>
      <c r="G12" s="201" t="s">
        <v>71</v>
      </c>
      <c r="H12" s="169">
        <v>0</v>
      </c>
      <c r="I12" s="169">
        <v>0</v>
      </c>
      <c r="J12" s="169">
        <v>0</v>
      </c>
      <c r="K12" s="208"/>
      <c r="L12" s="209" t="s">
        <v>71</v>
      </c>
      <c r="M12" s="205">
        <v>0</v>
      </c>
      <c r="N12" s="205">
        <v>0</v>
      </c>
      <c r="O12" s="205">
        <v>0</v>
      </c>
      <c r="P12" s="208"/>
      <c r="Q12" s="201" t="s">
        <v>71</v>
      </c>
      <c r="R12" s="169">
        <v>0</v>
      </c>
      <c r="S12" s="169">
        <v>1185830.97</v>
      </c>
      <c r="T12" s="169">
        <v>1185830.97</v>
      </c>
      <c r="V12" s="202" t="s">
        <v>71</v>
      </c>
      <c r="W12" s="166">
        <v>42582.49</v>
      </c>
      <c r="X12" s="211">
        <v>470.12</v>
      </c>
      <c r="Y12" s="166">
        <v>43052.61</v>
      </c>
      <c r="Z12" s="210"/>
      <c r="AA12" s="175" t="s">
        <v>71</v>
      </c>
      <c r="AB12" s="169">
        <v>311830.52</v>
      </c>
      <c r="AC12" s="169">
        <v>237584.92</v>
      </c>
      <c r="AD12" s="169">
        <v>549415.43999999994</v>
      </c>
      <c r="AF12" s="193" t="s">
        <v>71</v>
      </c>
      <c r="AG12" s="205">
        <v>512864.67</v>
      </c>
      <c r="AH12" s="205">
        <v>366991.6</v>
      </c>
      <c r="AI12" s="205">
        <v>879856.27</v>
      </c>
      <c r="AK12" s="206">
        <v>44865</v>
      </c>
      <c r="AL12" s="169">
        <v>295409.2</v>
      </c>
      <c r="AM12" s="169">
        <v>146888.82999999999</v>
      </c>
      <c r="AN12" s="169">
        <v>442298.03</v>
      </c>
      <c r="AQ12" s="204" t="s">
        <v>71</v>
      </c>
      <c r="AR12" s="207">
        <v>1162686.8799999999</v>
      </c>
      <c r="AS12" s="207">
        <v>1937766.44</v>
      </c>
      <c r="AT12" s="207">
        <v>3100453.3200000003</v>
      </c>
    </row>
    <row r="13" spans="1:46">
      <c r="A13" s="159"/>
      <c r="B13" s="201" t="s">
        <v>72</v>
      </c>
      <c r="C13" s="169"/>
      <c r="D13" s="169"/>
      <c r="E13" s="169"/>
      <c r="F13" s="159"/>
      <c r="G13" s="201" t="s">
        <v>72</v>
      </c>
      <c r="H13" s="169">
        <v>0</v>
      </c>
      <c r="I13" s="169">
        <v>0</v>
      </c>
      <c r="J13" s="169">
        <v>0</v>
      </c>
      <c r="K13" s="208"/>
      <c r="L13" s="209" t="s">
        <v>72</v>
      </c>
      <c r="M13" s="205">
        <v>10785417.300000001</v>
      </c>
      <c r="N13" s="205">
        <v>3491549.75</v>
      </c>
      <c r="O13" s="205">
        <v>14276967.050000001</v>
      </c>
      <c r="P13" s="208"/>
      <c r="Q13" s="201" t="s">
        <v>72</v>
      </c>
      <c r="R13" s="169">
        <v>0</v>
      </c>
      <c r="S13" s="169">
        <v>0</v>
      </c>
      <c r="T13" s="169">
        <v>0</v>
      </c>
      <c r="V13" s="202" t="s">
        <v>72</v>
      </c>
      <c r="W13" s="166">
        <v>42802.48</v>
      </c>
      <c r="X13" s="211">
        <v>314.45</v>
      </c>
      <c r="Y13" s="166">
        <v>43116.93</v>
      </c>
      <c r="Z13" s="210"/>
      <c r="AA13" s="175" t="s">
        <v>72</v>
      </c>
      <c r="AB13" s="169">
        <v>312123.19</v>
      </c>
      <c r="AC13" s="169">
        <v>220903.1</v>
      </c>
      <c r="AD13" s="169">
        <v>533026.29</v>
      </c>
      <c r="AF13" s="193" t="s">
        <v>72</v>
      </c>
      <c r="AG13" s="205">
        <v>513346.01</v>
      </c>
      <c r="AH13" s="205">
        <v>341355.76</v>
      </c>
      <c r="AI13" s="205">
        <v>854701.77</v>
      </c>
      <c r="AK13" s="206">
        <v>44895</v>
      </c>
      <c r="AL13" s="169">
        <v>296439.25</v>
      </c>
      <c r="AM13" s="169">
        <v>136729.12</v>
      </c>
      <c r="AN13" s="169">
        <v>433168.37</v>
      </c>
      <c r="AQ13" s="204" t="s">
        <v>72</v>
      </c>
      <c r="AR13" s="207">
        <v>11950128.23</v>
      </c>
      <c r="AS13" s="207">
        <v>4190852.1800000006</v>
      </c>
      <c r="AT13" s="207">
        <v>16140980.409999998</v>
      </c>
    </row>
    <row r="14" spans="1:46">
      <c r="A14" s="159"/>
      <c r="B14" s="201" t="s">
        <v>73</v>
      </c>
      <c r="C14" s="169"/>
      <c r="D14" s="169"/>
      <c r="E14" s="169"/>
      <c r="F14" s="159"/>
      <c r="G14" s="201" t="s">
        <v>73</v>
      </c>
      <c r="H14" s="169">
        <v>0</v>
      </c>
      <c r="I14" s="169">
        <v>0</v>
      </c>
      <c r="J14" s="169">
        <v>0</v>
      </c>
      <c r="K14" s="208"/>
      <c r="L14" s="209" t="s">
        <v>73</v>
      </c>
      <c r="M14" s="205">
        <v>0</v>
      </c>
      <c r="N14" s="205">
        <v>0</v>
      </c>
      <c r="O14" s="205">
        <v>0</v>
      </c>
      <c r="P14" s="208"/>
      <c r="Q14" s="201" t="s">
        <v>73</v>
      </c>
      <c r="R14" s="169">
        <v>0</v>
      </c>
      <c r="S14" s="169">
        <v>0</v>
      </c>
      <c r="T14" s="169">
        <v>0</v>
      </c>
      <c r="V14" s="202" t="s">
        <v>73</v>
      </c>
      <c r="W14" s="166">
        <v>43024.160000000003</v>
      </c>
      <c r="X14" s="211">
        <v>157.75</v>
      </c>
      <c r="Y14" s="166">
        <v>43181.91</v>
      </c>
      <c r="Z14" s="210"/>
      <c r="AA14" s="175" t="s">
        <v>73</v>
      </c>
      <c r="AB14" s="169">
        <v>312406.36</v>
      </c>
      <c r="AC14" s="169">
        <v>211767.7</v>
      </c>
      <c r="AD14" s="169">
        <v>524174.06</v>
      </c>
      <c r="AF14" s="193" t="s">
        <v>73</v>
      </c>
      <c r="AG14" s="205">
        <v>513811.74</v>
      </c>
      <c r="AH14" s="205">
        <v>327398.17</v>
      </c>
      <c r="AI14" s="205">
        <v>841209.91</v>
      </c>
      <c r="AK14" s="206">
        <v>44926</v>
      </c>
      <c r="AL14" s="169">
        <v>297513.32</v>
      </c>
      <c r="AM14" s="169">
        <v>131796.69</v>
      </c>
      <c r="AN14" s="169">
        <v>429310.01</v>
      </c>
      <c r="AQ14" s="204" t="s">
        <v>73</v>
      </c>
      <c r="AR14" s="207">
        <v>1166755.58</v>
      </c>
      <c r="AS14" s="207">
        <v>671120.31</v>
      </c>
      <c r="AT14" s="207">
        <v>1837875.89</v>
      </c>
    </row>
    <row r="15" spans="1:46">
      <c r="A15" s="159"/>
      <c r="B15" s="201" t="s">
        <v>74</v>
      </c>
      <c r="C15" s="169"/>
      <c r="D15" s="169"/>
      <c r="E15" s="169"/>
      <c r="F15" s="159"/>
      <c r="G15" s="201" t="s">
        <v>74</v>
      </c>
      <c r="H15" s="169">
        <v>0</v>
      </c>
      <c r="I15" s="169">
        <v>0</v>
      </c>
      <c r="J15" s="169">
        <v>0</v>
      </c>
      <c r="K15" s="208"/>
      <c r="L15" s="209" t="s">
        <v>74</v>
      </c>
      <c r="M15" s="205">
        <v>0</v>
      </c>
      <c r="N15" s="205">
        <v>0</v>
      </c>
      <c r="O15" s="205">
        <v>0</v>
      </c>
      <c r="P15" s="208"/>
      <c r="Q15" s="201" t="s">
        <v>74</v>
      </c>
      <c r="R15" s="169">
        <v>0</v>
      </c>
      <c r="S15" s="169">
        <v>0</v>
      </c>
      <c r="T15" s="169">
        <v>0</v>
      </c>
      <c r="Y15" s="159"/>
      <c r="Z15" s="210"/>
      <c r="AA15" s="175" t="s">
        <v>74</v>
      </c>
      <c r="AB15" s="169">
        <v>312739.77</v>
      </c>
      <c r="AC15" s="169">
        <v>231852.42</v>
      </c>
      <c r="AD15" s="169">
        <v>544592.18999999994</v>
      </c>
      <c r="AF15" s="193" t="s">
        <v>74</v>
      </c>
      <c r="AG15" s="205">
        <v>514360.09</v>
      </c>
      <c r="AH15" s="205">
        <v>358610.27</v>
      </c>
      <c r="AI15" s="205">
        <v>872970.36</v>
      </c>
      <c r="AK15" s="206">
        <v>44957</v>
      </c>
      <c r="AL15" s="169">
        <v>298673.90000000002</v>
      </c>
      <c r="AM15" s="169">
        <v>143849.70000000001</v>
      </c>
      <c r="AN15" s="169">
        <v>442523.60000000003</v>
      </c>
      <c r="AQ15" s="204" t="s">
        <v>74</v>
      </c>
      <c r="AR15" s="207">
        <v>1125773.7600000002</v>
      </c>
      <c r="AS15" s="207">
        <v>734312.39000000013</v>
      </c>
      <c r="AT15" s="207">
        <v>1860086.15</v>
      </c>
    </row>
    <row r="16" spans="1:46">
      <c r="A16" s="159"/>
      <c r="B16" s="201" t="s">
        <v>75</v>
      </c>
      <c r="C16" s="169"/>
      <c r="D16" s="169"/>
      <c r="E16" s="169"/>
      <c r="F16" s="159"/>
      <c r="G16" s="201" t="s">
        <v>75</v>
      </c>
      <c r="H16" s="169">
        <v>6479250</v>
      </c>
      <c r="I16" s="169">
        <v>5452075.6299999999</v>
      </c>
      <c r="J16" s="169">
        <v>11931325.630000001</v>
      </c>
      <c r="K16" s="208"/>
      <c r="L16" s="209" t="s">
        <v>75</v>
      </c>
      <c r="M16" s="205">
        <v>0</v>
      </c>
      <c r="N16" s="205">
        <v>0</v>
      </c>
      <c r="O16" s="205">
        <v>0</v>
      </c>
      <c r="P16" s="208"/>
      <c r="Q16" s="201" t="s">
        <v>75</v>
      </c>
      <c r="R16" s="169">
        <v>0</v>
      </c>
      <c r="S16" s="169">
        <v>0</v>
      </c>
      <c r="T16" s="169">
        <v>0</v>
      </c>
      <c r="Y16" s="159"/>
      <c r="Z16" s="210"/>
      <c r="AA16" s="175" t="s">
        <v>75</v>
      </c>
      <c r="AB16" s="169">
        <v>313074.62</v>
      </c>
      <c r="AC16" s="169">
        <v>215533.47</v>
      </c>
      <c r="AD16" s="169">
        <v>528608.09</v>
      </c>
      <c r="AF16" s="193" t="s">
        <v>75</v>
      </c>
      <c r="AG16" s="205">
        <v>514910.83</v>
      </c>
      <c r="AH16" s="205">
        <v>333541.21999999997</v>
      </c>
      <c r="AI16" s="205">
        <v>848452.05</v>
      </c>
      <c r="AK16" s="206">
        <v>44985</v>
      </c>
      <c r="AL16" s="169">
        <v>299845.94</v>
      </c>
      <c r="AM16" s="169">
        <v>134336.38</v>
      </c>
      <c r="AN16" s="169">
        <v>434182.32</v>
      </c>
      <c r="AQ16" s="204" t="s">
        <v>75</v>
      </c>
      <c r="AR16" s="207">
        <v>7607081.3900000006</v>
      </c>
      <c r="AS16" s="207">
        <v>6135486.6999999993</v>
      </c>
      <c r="AT16" s="207">
        <v>13742568.090000002</v>
      </c>
    </row>
    <row r="17" spans="1:46">
      <c r="A17" s="159"/>
      <c r="B17" s="201" t="s">
        <v>76</v>
      </c>
      <c r="C17" s="169"/>
      <c r="D17" s="169"/>
      <c r="E17" s="169"/>
      <c r="F17" s="159"/>
      <c r="G17" s="201" t="s">
        <v>76</v>
      </c>
      <c r="H17" s="169">
        <v>0</v>
      </c>
      <c r="I17" s="169">
        <v>0</v>
      </c>
      <c r="J17" s="169">
        <v>0</v>
      </c>
      <c r="K17" s="208"/>
      <c r="L17" s="209" t="s">
        <v>76</v>
      </c>
      <c r="M17" s="205">
        <v>0</v>
      </c>
      <c r="N17" s="205">
        <v>0</v>
      </c>
      <c r="O17" s="205">
        <v>0</v>
      </c>
      <c r="P17" s="208"/>
      <c r="Q17" s="201" t="s">
        <v>76</v>
      </c>
      <c r="R17" s="169">
        <v>0</v>
      </c>
      <c r="S17" s="169">
        <v>0</v>
      </c>
      <c r="T17" s="169">
        <v>0</v>
      </c>
      <c r="Y17" s="159"/>
      <c r="Z17" s="210"/>
      <c r="AA17" s="175" t="s">
        <v>76</v>
      </c>
      <c r="AB17" s="169">
        <v>313387.48</v>
      </c>
      <c r="AC17" s="169">
        <v>199440.99</v>
      </c>
      <c r="AD17" s="169">
        <v>512828.47</v>
      </c>
      <c r="AF17" s="193" t="s">
        <v>76</v>
      </c>
      <c r="AG17" s="205">
        <v>515425.38</v>
      </c>
      <c r="AH17" s="205">
        <v>308799.65999999997</v>
      </c>
      <c r="AI17" s="205">
        <v>824225.04</v>
      </c>
      <c r="AK17" s="206">
        <v>45016</v>
      </c>
      <c r="AL17" s="169">
        <v>300839.45</v>
      </c>
      <c r="AM17" s="169">
        <v>123286.38</v>
      </c>
      <c r="AN17" s="169">
        <v>424125.83</v>
      </c>
      <c r="AQ17" s="204" t="s">
        <v>76</v>
      </c>
      <c r="AR17" s="207">
        <v>1129652.31</v>
      </c>
      <c r="AS17" s="207">
        <v>631527.03</v>
      </c>
      <c r="AT17" s="207">
        <v>1761179.34</v>
      </c>
    </row>
    <row r="18" spans="1:46">
      <c r="A18" s="159"/>
      <c r="B18" s="201" t="s">
        <v>77</v>
      </c>
      <c r="C18" s="169"/>
      <c r="D18" s="169"/>
      <c r="E18" s="169"/>
      <c r="F18" s="159"/>
      <c r="G18" s="201" t="s">
        <v>77</v>
      </c>
      <c r="H18" s="169">
        <v>0</v>
      </c>
      <c r="I18" s="169">
        <v>0</v>
      </c>
      <c r="J18" s="169">
        <v>0</v>
      </c>
      <c r="K18" s="208"/>
      <c r="L18" s="209" t="s">
        <v>77</v>
      </c>
      <c r="M18" s="205">
        <v>0</v>
      </c>
      <c r="N18" s="205">
        <v>0</v>
      </c>
      <c r="O18" s="205">
        <v>0</v>
      </c>
      <c r="P18" s="208"/>
      <c r="Q18" s="201" t="s">
        <v>77</v>
      </c>
      <c r="R18" s="169">
        <v>0</v>
      </c>
      <c r="S18" s="169">
        <v>3845962.23</v>
      </c>
      <c r="T18" s="169">
        <v>3845962.23</v>
      </c>
      <c r="Y18" s="159"/>
      <c r="Z18" s="210"/>
      <c r="AA18" s="175" t="s">
        <v>77</v>
      </c>
      <c r="AB18" s="169">
        <v>313744.90999999997</v>
      </c>
      <c r="AC18" s="169">
        <v>233228.26</v>
      </c>
      <c r="AD18" s="169">
        <v>546973.17000000004</v>
      </c>
      <c r="AF18" s="193" t="s">
        <v>77</v>
      </c>
      <c r="AG18" s="205">
        <v>516013.24</v>
      </c>
      <c r="AH18" s="205">
        <v>361276.58</v>
      </c>
      <c r="AI18" s="205">
        <v>877289.82</v>
      </c>
      <c r="AK18" s="206">
        <v>45046</v>
      </c>
      <c r="AL18" s="169">
        <v>302046.33</v>
      </c>
      <c r="AM18" s="169">
        <v>144518.78</v>
      </c>
      <c r="AN18" s="169">
        <v>446565.11</v>
      </c>
      <c r="AQ18" s="204" t="s">
        <v>77</v>
      </c>
      <c r="AR18" s="207">
        <v>1131804.48</v>
      </c>
      <c r="AS18" s="207">
        <v>4584985.8500000006</v>
      </c>
      <c r="AT18" s="207">
        <v>5716790.330000001</v>
      </c>
    </row>
    <row r="19" spans="1:46">
      <c r="A19" s="159"/>
      <c r="B19" s="201" t="s">
        <v>78</v>
      </c>
      <c r="C19" s="169"/>
      <c r="D19" s="169"/>
      <c r="E19" s="169"/>
      <c r="F19" s="159"/>
      <c r="G19" s="201" t="s">
        <v>78</v>
      </c>
      <c r="H19" s="169">
        <v>0</v>
      </c>
      <c r="I19" s="169">
        <v>0</v>
      </c>
      <c r="J19" s="169">
        <v>0</v>
      </c>
      <c r="K19" s="208"/>
      <c r="L19" s="209" t="s">
        <v>78</v>
      </c>
      <c r="M19" s="205">
        <v>10100861.189999999</v>
      </c>
      <c r="N19" s="205">
        <v>4995094.4000000004</v>
      </c>
      <c r="O19" s="205">
        <v>15095955.59</v>
      </c>
      <c r="P19" s="208"/>
      <c r="Q19" s="201" t="s">
        <v>78</v>
      </c>
      <c r="R19" s="169">
        <v>0</v>
      </c>
      <c r="S19" s="169">
        <v>0</v>
      </c>
      <c r="T19" s="169">
        <v>0</v>
      </c>
      <c r="Y19" s="159"/>
      <c r="Z19" s="210"/>
      <c r="AA19" s="175" t="s">
        <v>78</v>
      </c>
      <c r="AB19" s="169">
        <v>314037.95</v>
      </c>
      <c r="AC19" s="169">
        <v>196084.11</v>
      </c>
      <c r="AD19" s="169">
        <v>510122.06</v>
      </c>
      <c r="AF19" s="193" t="s">
        <v>78</v>
      </c>
      <c r="AG19" s="205">
        <v>516495.2</v>
      </c>
      <c r="AH19" s="205">
        <v>303914.89</v>
      </c>
      <c r="AI19" s="205">
        <v>820410.09</v>
      </c>
      <c r="AK19" s="206">
        <v>45077</v>
      </c>
      <c r="AL19" s="169">
        <v>303042.2</v>
      </c>
      <c r="AM19" s="169">
        <v>121254.42</v>
      </c>
      <c r="AN19" s="169">
        <v>424296.62</v>
      </c>
      <c r="AQ19" s="204" t="s">
        <v>78</v>
      </c>
      <c r="AR19" s="207">
        <v>11234436.539999997</v>
      </c>
      <c r="AS19" s="207">
        <v>5616347.8200000003</v>
      </c>
      <c r="AT19" s="207">
        <v>16850784.359999999</v>
      </c>
    </row>
    <row r="20" spans="1:46">
      <c r="A20" s="159"/>
      <c r="B20" s="201" t="s">
        <v>79</v>
      </c>
      <c r="C20" s="169"/>
      <c r="D20" s="169"/>
      <c r="E20" s="169"/>
      <c r="F20" s="159"/>
      <c r="G20" s="201" t="s">
        <v>79</v>
      </c>
      <c r="H20" s="169">
        <v>0</v>
      </c>
      <c r="I20" s="169">
        <v>0</v>
      </c>
      <c r="J20" s="169">
        <v>0</v>
      </c>
      <c r="K20" s="208"/>
      <c r="L20" s="209" t="s">
        <v>79</v>
      </c>
      <c r="M20" s="205">
        <v>0</v>
      </c>
      <c r="N20" s="205">
        <v>0</v>
      </c>
      <c r="O20" s="205">
        <v>0</v>
      </c>
      <c r="P20" s="208"/>
      <c r="Q20" s="201" t="s">
        <v>79</v>
      </c>
      <c r="R20" s="169">
        <v>0</v>
      </c>
      <c r="S20" s="169">
        <v>0</v>
      </c>
      <c r="T20" s="169">
        <v>0</v>
      </c>
      <c r="Y20" s="159"/>
      <c r="Z20" s="210"/>
      <c r="AA20" s="175" t="s">
        <v>79</v>
      </c>
      <c r="AB20" s="169">
        <v>314362.71000000002</v>
      </c>
      <c r="AC20" s="169">
        <v>215297.13</v>
      </c>
      <c r="AD20" s="169">
        <v>529659.84</v>
      </c>
      <c r="AF20" s="193" t="s">
        <v>79</v>
      </c>
      <c r="AG20" s="205">
        <v>517029.33</v>
      </c>
      <c r="AH20" s="205">
        <v>333858.61</v>
      </c>
      <c r="AI20" s="205">
        <v>850887.94</v>
      </c>
      <c r="AK20" s="206">
        <v>45107</v>
      </c>
      <c r="AL20" s="169">
        <v>304246.36</v>
      </c>
      <c r="AM20" s="169">
        <v>134017.96</v>
      </c>
      <c r="AN20" s="169">
        <v>438264.31999999995</v>
      </c>
      <c r="AQ20" s="204" t="s">
        <v>79</v>
      </c>
      <c r="AR20" s="207">
        <v>1135638.3999999999</v>
      </c>
      <c r="AS20" s="207">
        <v>683173.7</v>
      </c>
      <c r="AT20" s="207">
        <v>1818812.0999999996</v>
      </c>
    </row>
    <row r="21" spans="1:46">
      <c r="A21" s="159"/>
      <c r="B21" s="201" t="s">
        <v>80</v>
      </c>
      <c r="C21" s="169"/>
      <c r="D21" s="169"/>
      <c r="E21" s="169"/>
      <c r="F21" s="159"/>
      <c r="G21" s="201" t="s">
        <v>80</v>
      </c>
      <c r="H21" s="169">
        <v>0</v>
      </c>
      <c r="I21" s="169">
        <v>0</v>
      </c>
      <c r="J21" s="169">
        <v>0</v>
      </c>
      <c r="K21" s="208"/>
      <c r="L21" s="209" t="s">
        <v>80</v>
      </c>
      <c r="M21" s="205">
        <v>0</v>
      </c>
      <c r="N21" s="205">
        <v>0</v>
      </c>
      <c r="O21" s="205">
        <v>0</v>
      </c>
      <c r="P21" s="208"/>
      <c r="Q21" s="201" t="s">
        <v>80</v>
      </c>
      <c r="R21" s="169">
        <v>0</v>
      </c>
      <c r="S21" s="169">
        <v>0</v>
      </c>
      <c r="T21" s="169">
        <v>0</v>
      </c>
      <c r="Y21" s="159"/>
      <c r="Z21" s="210"/>
      <c r="AA21" s="175" t="s">
        <v>80</v>
      </c>
      <c r="AB21" s="169">
        <v>314661.75</v>
      </c>
      <c r="AC21" s="169">
        <v>220317.44</v>
      </c>
      <c r="AD21" s="169">
        <v>534979.18999999994</v>
      </c>
      <c r="AF21" s="193" t="s">
        <v>80</v>
      </c>
      <c r="AG21" s="205">
        <v>517521.15</v>
      </c>
      <c r="AH21" s="205">
        <v>341823.93</v>
      </c>
      <c r="AI21" s="205">
        <v>859345.08</v>
      </c>
      <c r="AK21" s="206">
        <v>45138</v>
      </c>
      <c r="AL21" s="169">
        <v>305443.88</v>
      </c>
      <c r="AM21" s="169">
        <v>136887.57</v>
      </c>
      <c r="AN21" s="169">
        <v>442331.45</v>
      </c>
      <c r="AQ21" s="204" t="s">
        <v>80</v>
      </c>
      <c r="AR21" s="207">
        <v>1137626.78</v>
      </c>
      <c r="AS21" s="207">
        <v>699028.94</v>
      </c>
      <c r="AT21" s="207">
        <v>1836655.72</v>
      </c>
    </row>
    <row r="22" spans="1:46">
      <c r="A22" s="159"/>
      <c r="B22" s="201" t="s">
        <v>81</v>
      </c>
      <c r="C22" s="169"/>
      <c r="D22" s="169"/>
      <c r="E22" s="169"/>
      <c r="F22" s="159"/>
      <c r="G22" s="201" t="s">
        <v>81</v>
      </c>
      <c r="H22" s="169">
        <v>6114750</v>
      </c>
      <c r="I22" s="169">
        <v>6264593.4699999997</v>
      </c>
      <c r="J22" s="169">
        <v>12379343.470000001</v>
      </c>
      <c r="K22" s="208"/>
      <c r="L22" s="209" t="s">
        <v>81</v>
      </c>
      <c r="M22" s="205">
        <v>0</v>
      </c>
      <c r="N22" s="205">
        <v>0</v>
      </c>
      <c r="O22" s="205">
        <v>0</v>
      </c>
      <c r="P22" s="208"/>
      <c r="Q22" s="201" t="s">
        <v>81</v>
      </c>
      <c r="R22" s="169">
        <v>0</v>
      </c>
      <c r="S22" s="169">
        <v>0</v>
      </c>
      <c r="T22" s="169">
        <v>0</v>
      </c>
      <c r="Y22" s="159"/>
      <c r="Z22" s="210"/>
      <c r="AA22" s="175" t="s">
        <v>81</v>
      </c>
      <c r="AB22" s="169">
        <v>314899.84000000003</v>
      </c>
      <c r="AC22" s="169">
        <v>197791.3</v>
      </c>
      <c r="AD22" s="169">
        <v>512691.14</v>
      </c>
      <c r="AF22" s="193" t="s">
        <v>81</v>
      </c>
      <c r="AG22" s="205">
        <v>517912.75</v>
      </c>
      <c r="AH22" s="205">
        <v>307054</v>
      </c>
      <c r="AI22" s="205">
        <v>824966.75</v>
      </c>
      <c r="AK22" s="206">
        <v>45169</v>
      </c>
      <c r="AL22" s="169">
        <v>306553.77</v>
      </c>
      <c r="AM22" s="169">
        <v>123369.89</v>
      </c>
      <c r="AN22" s="169">
        <v>429923.66000000003</v>
      </c>
      <c r="AQ22" s="204" t="s">
        <v>81</v>
      </c>
      <c r="AR22" s="207">
        <v>7254116.3599999994</v>
      </c>
      <c r="AS22" s="207">
        <v>6892808.6599999992</v>
      </c>
      <c r="AT22" s="207">
        <v>14146925.020000001</v>
      </c>
    </row>
    <row r="23" spans="1:46">
      <c r="A23" s="159"/>
      <c r="B23" s="201" t="s">
        <v>82</v>
      </c>
      <c r="C23" s="169"/>
      <c r="D23" s="169"/>
      <c r="E23" s="169"/>
      <c r="F23" s="159"/>
      <c r="G23" s="201" t="s">
        <v>82</v>
      </c>
      <c r="H23" s="169">
        <v>0</v>
      </c>
      <c r="I23" s="169">
        <v>0</v>
      </c>
      <c r="J23" s="169">
        <v>0</v>
      </c>
      <c r="K23" s="208"/>
      <c r="L23" s="209" t="s">
        <v>82</v>
      </c>
      <c r="M23" s="205">
        <v>0</v>
      </c>
      <c r="N23" s="205">
        <v>0</v>
      </c>
      <c r="O23" s="205">
        <v>0</v>
      </c>
      <c r="P23" s="208"/>
      <c r="Q23" s="201" t="s">
        <v>82</v>
      </c>
      <c r="R23" s="169">
        <v>0</v>
      </c>
      <c r="S23" s="169">
        <v>0</v>
      </c>
      <c r="T23" s="169">
        <v>0</v>
      </c>
      <c r="Y23" s="159"/>
      <c r="Z23" s="210"/>
      <c r="AA23" s="175" t="s">
        <v>82</v>
      </c>
      <c r="AB23" s="169">
        <v>315154.56</v>
      </c>
      <c r="AC23" s="169">
        <v>209552.86</v>
      </c>
      <c r="AD23" s="169">
        <v>524707.42000000004</v>
      </c>
      <c r="AF23" s="193" t="s">
        <v>82</v>
      </c>
      <c r="AG23" s="205">
        <v>518331.68</v>
      </c>
      <c r="AH23" s="205">
        <v>325487.65999999997</v>
      </c>
      <c r="AI23" s="205">
        <v>843819.34</v>
      </c>
      <c r="AK23" s="206">
        <v>45199</v>
      </c>
      <c r="AL23" s="169">
        <v>307707.48</v>
      </c>
      <c r="AM23" s="169">
        <v>130553.7</v>
      </c>
      <c r="AN23" s="169">
        <v>438261.18</v>
      </c>
      <c r="AQ23" s="204" t="s">
        <v>82</v>
      </c>
      <c r="AR23" s="207">
        <v>1141193.72</v>
      </c>
      <c r="AS23" s="207">
        <v>665594.22</v>
      </c>
      <c r="AT23" s="207">
        <v>1806787.94</v>
      </c>
    </row>
    <row r="24" spans="1:46">
      <c r="A24" s="159"/>
      <c r="B24" s="201" t="s">
        <v>83</v>
      </c>
      <c r="C24" s="169"/>
      <c r="D24" s="169"/>
      <c r="E24" s="169"/>
      <c r="F24" s="159"/>
      <c r="G24" s="201" t="s">
        <v>83</v>
      </c>
      <c r="H24" s="169">
        <v>0</v>
      </c>
      <c r="I24" s="169">
        <v>0</v>
      </c>
      <c r="J24" s="169">
        <v>0</v>
      </c>
      <c r="K24" s="208"/>
      <c r="L24" s="209" t="s">
        <v>83</v>
      </c>
      <c r="M24" s="205">
        <v>0</v>
      </c>
      <c r="N24" s="205">
        <v>0</v>
      </c>
      <c r="O24" s="205">
        <v>0</v>
      </c>
      <c r="P24" s="208"/>
      <c r="Q24" s="201" t="s">
        <v>83</v>
      </c>
      <c r="R24" s="169">
        <v>0</v>
      </c>
      <c r="S24" s="169">
        <v>5493978.6399999997</v>
      </c>
      <c r="T24" s="169">
        <v>5493978.6399999997</v>
      </c>
      <c r="Y24" s="159"/>
      <c r="Z24" s="210"/>
      <c r="AA24" s="175" t="s">
        <v>83</v>
      </c>
      <c r="AB24" s="169">
        <v>315354.11</v>
      </c>
      <c r="AC24" s="169">
        <v>207588.68</v>
      </c>
      <c r="AD24" s="169">
        <v>522942.79</v>
      </c>
      <c r="AF24" s="193" t="s">
        <v>83</v>
      </c>
      <c r="AG24" s="205">
        <v>518659.87</v>
      </c>
      <c r="AH24" s="205">
        <v>322621.17</v>
      </c>
      <c r="AI24" s="205">
        <v>841281.04</v>
      </c>
      <c r="AK24" s="206">
        <v>45230</v>
      </c>
      <c r="AL24" s="169">
        <v>308719.23</v>
      </c>
      <c r="AM24" s="169">
        <v>128527.17</v>
      </c>
      <c r="AN24" s="169">
        <v>437246.39999999997</v>
      </c>
      <c r="AQ24" s="204" t="s">
        <v>83</v>
      </c>
      <c r="AR24" s="207">
        <v>1142733.21</v>
      </c>
      <c r="AS24" s="207">
        <v>6152715.6599999992</v>
      </c>
      <c r="AT24" s="207">
        <v>7295448.8700000001</v>
      </c>
    </row>
    <row r="25" spans="1:46">
      <c r="A25" s="159"/>
      <c r="B25" s="201" t="s">
        <v>84</v>
      </c>
      <c r="C25" s="169"/>
      <c r="D25" s="169"/>
      <c r="E25" s="169"/>
      <c r="F25" s="159"/>
      <c r="G25" s="201" t="s">
        <v>84</v>
      </c>
      <c r="H25" s="169">
        <v>0</v>
      </c>
      <c r="I25" s="169">
        <v>0</v>
      </c>
      <c r="J25" s="169">
        <v>0</v>
      </c>
      <c r="K25" s="208"/>
      <c r="L25" s="209" t="s">
        <v>84</v>
      </c>
      <c r="M25" s="205">
        <v>10003909.51</v>
      </c>
      <c r="N25" s="205">
        <v>5316899.95</v>
      </c>
      <c r="O25" s="205">
        <v>15320809.460000001</v>
      </c>
      <c r="P25" s="208"/>
      <c r="Q25" s="201" t="s">
        <v>84</v>
      </c>
      <c r="R25" s="169">
        <v>0</v>
      </c>
      <c r="S25" s="169">
        <v>0</v>
      </c>
      <c r="T25" s="169">
        <v>0</v>
      </c>
      <c r="Y25" s="159"/>
      <c r="Z25" s="210"/>
      <c r="AA25" s="175" t="s">
        <v>84</v>
      </c>
      <c r="AB25" s="169">
        <v>315494.67</v>
      </c>
      <c r="AC25" s="169">
        <v>205583.43</v>
      </c>
      <c r="AD25" s="169">
        <v>521078.1</v>
      </c>
      <c r="AF25" s="193" t="s">
        <v>84</v>
      </c>
      <c r="AG25" s="205">
        <v>518891.06</v>
      </c>
      <c r="AH25" s="205">
        <v>319691.01</v>
      </c>
      <c r="AI25" s="205">
        <v>838582.07</v>
      </c>
      <c r="AK25" s="206">
        <v>45260</v>
      </c>
      <c r="AL25" s="169">
        <v>309723.17</v>
      </c>
      <c r="AM25" s="169">
        <v>127722.37</v>
      </c>
      <c r="AN25" s="169">
        <v>437445.54</v>
      </c>
      <c r="AQ25" s="204" t="s">
        <v>84</v>
      </c>
      <c r="AR25" s="207">
        <v>11148018.41</v>
      </c>
      <c r="AS25" s="207">
        <v>5969896.7599999998</v>
      </c>
      <c r="AT25" s="207">
        <v>17117915.170000002</v>
      </c>
    </row>
    <row r="26" spans="1:46">
      <c r="A26" s="159"/>
      <c r="B26" s="201" t="s">
        <v>85</v>
      </c>
      <c r="C26" s="169"/>
      <c r="D26" s="169"/>
      <c r="E26" s="169"/>
      <c r="F26" s="159"/>
      <c r="G26" s="201" t="s">
        <v>85</v>
      </c>
      <c r="H26" s="169">
        <v>0</v>
      </c>
      <c r="I26" s="169">
        <v>0</v>
      </c>
      <c r="J26" s="169">
        <v>0</v>
      </c>
      <c r="K26" s="208"/>
      <c r="L26" s="209" t="s">
        <v>85</v>
      </c>
      <c r="M26" s="205">
        <v>0</v>
      </c>
      <c r="N26" s="205">
        <v>0</v>
      </c>
      <c r="O26" s="205">
        <v>0</v>
      </c>
      <c r="P26" s="208"/>
      <c r="Q26" s="201" t="s">
        <v>85</v>
      </c>
      <c r="R26" s="169">
        <v>0</v>
      </c>
      <c r="S26" s="169">
        <v>0</v>
      </c>
      <c r="T26" s="169">
        <v>0</v>
      </c>
      <c r="Y26" s="159"/>
      <c r="Z26" s="210"/>
      <c r="AA26" s="175" t="s">
        <v>85</v>
      </c>
      <c r="AB26" s="169">
        <v>315626.23</v>
      </c>
      <c r="AC26" s="169">
        <v>190396.16</v>
      </c>
      <c r="AD26" s="169">
        <v>506022.39</v>
      </c>
      <c r="AF26" s="193" t="s">
        <v>85</v>
      </c>
      <c r="AG26" s="205">
        <v>519107.43</v>
      </c>
      <c r="AH26" s="205">
        <v>296257.15999999997</v>
      </c>
      <c r="AI26" s="205">
        <v>815364.59</v>
      </c>
      <c r="AK26" s="206">
        <v>45291</v>
      </c>
      <c r="AL26" s="169">
        <v>310706.64</v>
      </c>
      <c r="AM26" s="169">
        <v>118874.01</v>
      </c>
      <c r="AN26" s="169">
        <v>429580.65</v>
      </c>
      <c r="AQ26" s="204" t="s">
        <v>85</v>
      </c>
      <c r="AR26" s="207">
        <v>1145440.2999999998</v>
      </c>
      <c r="AS26" s="207">
        <v>605527.32999999996</v>
      </c>
      <c r="AT26" s="207">
        <v>1750967.63</v>
      </c>
    </row>
    <row r="27" spans="1:46">
      <c r="A27" s="159"/>
      <c r="B27" s="201" t="s">
        <v>86</v>
      </c>
      <c r="C27" s="175">
        <v>0</v>
      </c>
      <c r="D27" s="175">
        <v>0</v>
      </c>
      <c r="E27" s="175">
        <v>0</v>
      </c>
      <c r="F27" s="159"/>
      <c r="G27" s="201" t="s">
        <v>86</v>
      </c>
      <c r="H27" s="175">
        <v>0</v>
      </c>
      <c r="I27" s="175">
        <v>0</v>
      </c>
      <c r="J27" s="175">
        <v>0</v>
      </c>
      <c r="K27" s="208"/>
      <c r="L27" s="209" t="s">
        <v>86</v>
      </c>
      <c r="M27" s="193">
        <v>0</v>
      </c>
      <c r="N27" s="193">
        <v>0</v>
      </c>
      <c r="O27" s="193">
        <v>0</v>
      </c>
      <c r="P27" s="208"/>
      <c r="Q27" s="201" t="s">
        <v>86</v>
      </c>
      <c r="R27" s="175">
        <v>0</v>
      </c>
      <c r="S27" s="175">
        <v>0</v>
      </c>
      <c r="T27" s="175">
        <v>0</v>
      </c>
      <c r="Y27" s="159"/>
      <c r="Z27" s="210"/>
      <c r="AA27" s="175" t="s">
        <v>86</v>
      </c>
      <c r="AB27" s="169">
        <v>315764.61408688501</v>
      </c>
      <c r="AC27" s="175">
        <v>201560.15933548601</v>
      </c>
      <c r="AD27" s="175">
        <v>517324.77342237101</v>
      </c>
      <c r="AF27" s="193" t="s">
        <v>86</v>
      </c>
      <c r="AG27" s="193">
        <v>519335.02973260696</v>
      </c>
      <c r="AH27" s="193">
        <v>313811.38306022075</v>
      </c>
      <c r="AI27" s="193">
        <v>833146.4127928277</v>
      </c>
      <c r="AK27" s="206">
        <v>45322</v>
      </c>
      <c r="AL27" s="175">
        <v>311585.2216925766</v>
      </c>
      <c r="AM27" s="175">
        <v>124432.40444655907</v>
      </c>
      <c r="AN27" s="175">
        <v>436017.62613913568</v>
      </c>
      <c r="AQ27" s="204" t="s">
        <v>86</v>
      </c>
      <c r="AR27" s="207">
        <v>1146684.8655120686</v>
      </c>
      <c r="AS27" s="207">
        <v>639803.94684226578</v>
      </c>
      <c r="AT27" s="207">
        <v>1786488.8123543342</v>
      </c>
    </row>
    <row r="28" spans="1:46">
      <c r="A28" s="159"/>
      <c r="B28" s="201" t="s">
        <v>87</v>
      </c>
      <c r="C28" s="175">
        <v>0</v>
      </c>
      <c r="D28" s="175">
        <v>0</v>
      </c>
      <c r="E28" s="175">
        <v>0</v>
      </c>
      <c r="F28" s="159"/>
      <c r="G28" s="201" t="s">
        <v>87</v>
      </c>
      <c r="H28" s="212">
        <v>6214625</v>
      </c>
      <c r="I28" s="212">
        <v>6824241.9299999997</v>
      </c>
      <c r="J28" s="212">
        <v>13038866.93</v>
      </c>
      <c r="K28" s="208"/>
      <c r="L28" s="209" t="s">
        <v>87</v>
      </c>
      <c r="M28" s="193">
        <v>0</v>
      </c>
      <c r="N28" s="193">
        <v>0</v>
      </c>
      <c r="O28" s="193">
        <v>0</v>
      </c>
      <c r="P28" s="208"/>
      <c r="Q28" s="201" t="s">
        <v>87</v>
      </c>
      <c r="R28" s="175">
        <v>0</v>
      </c>
      <c r="S28" s="175">
        <v>0</v>
      </c>
      <c r="T28" s="175">
        <v>0</v>
      </c>
      <c r="Y28" s="159"/>
      <c r="Z28" s="210"/>
      <c r="AA28" s="175" t="s">
        <v>87</v>
      </c>
      <c r="AB28" s="169">
        <v>315900.25860872102</v>
      </c>
      <c r="AC28" s="175">
        <v>199546.25757906976</v>
      </c>
      <c r="AD28" s="175">
        <v>515446.51618779078</v>
      </c>
      <c r="AF28" s="193" t="s">
        <v>87</v>
      </c>
      <c r="AG28" s="193">
        <v>519558.12306873186</v>
      </c>
      <c r="AH28" s="193">
        <v>310868.28476989298</v>
      </c>
      <c r="AI28" s="193">
        <v>830426.4078386249</v>
      </c>
      <c r="AK28" s="206">
        <v>45351</v>
      </c>
      <c r="AL28" s="175">
        <v>312540.08999999997</v>
      </c>
      <c r="AM28" s="175">
        <v>124024</v>
      </c>
      <c r="AN28" s="175">
        <v>436564.08999999997</v>
      </c>
      <c r="AQ28" s="204" t="s">
        <v>87</v>
      </c>
      <c r="AR28" s="207">
        <v>7362623.4716774533</v>
      </c>
      <c r="AS28" s="207">
        <v>7458680.472348962</v>
      </c>
      <c r="AT28" s="207">
        <v>14821303.944026414</v>
      </c>
    </row>
    <row r="29" spans="1:46">
      <c r="A29" s="159"/>
      <c r="B29" s="201" t="s">
        <v>88</v>
      </c>
      <c r="C29" s="175">
        <v>0</v>
      </c>
      <c r="D29" s="175">
        <v>0</v>
      </c>
      <c r="E29" s="175">
        <v>0</v>
      </c>
      <c r="F29" s="159"/>
      <c r="G29" s="201" t="s">
        <v>88</v>
      </c>
      <c r="H29" s="175">
        <v>0</v>
      </c>
      <c r="I29" s="175">
        <v>0</v>
      </c>
      <c r="J29" s="175">
        <v>0</v>
      </c>
      <c r="K29" s="208"/>
      <c r="L29" s="209" t="s">
        <v>88</v>
      </c>
      <c r="M29" s="193">
        <v>0</v>
      </c>
      <c r="N29" s="193">
        <v>0</v>
      </c>
      <c r="O29" s="193">
        <v>0</v>
      </c>
      <c r="P29" s="208"/>
      <c r="Q29" s="201" t="s">
        <v>88</v>
      </c>
      <c r="R29" s="175">
        <v>0</v>
      </c>
      <c r="S29" s="175">
        <v>0</v>
      </c>
      <c r="T29" s="175">
        <v>0</v>
      </c>
      <c r="Y29" s="159"/>
      <c r="Z29" s="210"/>
      <c r="AA29" s="175" t="s">
        <v>88</v>
      </c>
      <c r="AB29" s="169">
        <v>316027.20467534353</v>
      </c>
      <c r="AC29" s="175">
        <v>184742.01866872876</v>
      </c>
      <c r="AD29" s="175">
        <v>500769.22334407229</v>
      </c>
      <c r="AF29" s="193" t="s">
        <v>88</v>
      </c>
      <c r="AG29" s="193">
        <v>519766.9100459753</v>
      </c>
      <c r="AH29" s="193">
        <v>287993.71373916761</v>
      </c>
      <c r="AI29" s="193">
        <v>807760.6237851429</v>
      </c>
      <c r="AK29" s="206">
        <v>45382</v>
      </c>
      <c r="AL29" s="175">
        <v>313472.78000000003</v>
      </c>
      <c r="AM29" s="175">
        <v>115397.79</v>
      </c>
      <c r="AN29" s="175">
        <v>428870.57</v>
      </c>
      <c r="AQ29" s="204" t="s">
        <v>88</v>
      </c>
      <c r="AR29" s="207">
        <v>1149266.894721319</v>
      </c>
      <c r="AS29" s="207">
        <v>588133.52240789635</v>
      </c>
      <c r="AT29" s="207">
        <v>1737400.4171292153</v>
      </c>
    </row>
    <row r="30" spans="1:46">
      <c r="A30" s="159"/>
      <c r="B30" s="201" t="s">
        <v>89</v>
      </c>
      <c r="C30" s="175">
        <v>0</v>
      </c>
      <c r="D30" s="175">
        <v>0</v>
      </c>
      <c r="E30" s="175">
        <v>0</v>
      </c>
      <c r="F30" s="159"/>
      <c r="G30" s="201" t="s">
        <v>89</v>
      </c>
      <c r="H30" s="175">
        <v>0</v>
      </c>
      <c r="I30" s="175">
        <v>0</v>
      </c>
      <c r="J30" s="175">
        <v>0</v>
      </c>
      <c r="K30" s="208"/>
      <c r="L30" s="209" t="s">
        <v>89</v>
      </c>
      <c r="M30" s="193">
        <v>0</v>
      </c>
      <c r="N30" s="193">
        <v>0</v>
      </c>
      <c r="O30" s="193">
        <v>0</v>
      </c>
      <c r="P30" s="208"/>
      <c r="Q30" s="201" t="s">
        <v>89</v>
      </c>
      <c r="R30" s="175">
        <v>0</v>
      </c>
      <c r="S30" s="175">
        <v>6592480.4199999999</v>
      </c>
      <c r="T30" s="175">
        <v>6592480.4199999999</v>
      </c>
      <c r="Y30" s="159"/>
      <c r="Z30" s="210"/>
      <c r="AA30" s="175" t="s">
        <v>89</v>
      </c>
      <c r="AB30" s="175">
        <v>316179.11004759197</v>
      </c>
      <c r="AC30" s="175">
        <v>195517.71890102638</v>
      </c>
      <c r="AD30" s="175">
        <v>511696.82894861838</v>
      </c>
      <c r="AF30" s="193" t="s">
        <v>89</v>
      </c>
      <c r="AG30" s="193">
        <v>520016.74735360232</v>
      </c>
      <c r="AH30" s="193">
        <v>304981.46291243436</v>
      </c>
      <c r="AI30" s="193">
        <v>824998.21026603668</v>
      </c>
      <c r="AK30" s="206">
        <v>45412</v>
      </c>
      <c r="AL30" s="175">
        <v>314363.24</v>
      </c>
      <c r="AM30" s="175">
        <v>121132.37</v>
      </c>
      <c r="AN30" s="175">
        <v>435495.61</v>
      </c>
      <c r="AQ30" s="204" t="s">
        <v>89</v>
      </c>
      <c r="AR30" s="207">
        <v>1150559.0974011943</v>
      </c>
      <c r="AS30" s="207">
        <v>7214111.9718134608</v>
      </c>
      <c r="AT30" s="207">
        <v>8364671.069214656</v>
      </c>
    </row>
    <row r="31" spans="1:46">
      <c r="A31" s="159"/>
      <c r="B31" s="201" t="s">
        <v>90</v>
      </c>
      <c r="C31" s="175">
        <v>0</v>
      </c>
      <c r="D31" s="175">
        <v>0</v>
      </c>
      <c r="E31" s="175">
        <v>0</v>
      </c>
      <c r="F31" s="159"/>
      <c r="G31" s="201" t="s">
        <v>90</v>
      </c>
      <c r="H31" s="175">
        <v>0</v>
      </c>
      <c r="I31" s="175">
        <v>0</v>
      </c>
      <c r="J31" s="175">
        <v>0</v>
      </c>
      <c r="K31" s="208"/>
      <c r="L31" s="209" t="s">
        <v>90</v>
      </c>
      <c r="M31" s="193">
        <v>10449643.34</v>
      </c>
      <c r="N31" s="193">
        <v>5232262.63</v>
      </c>
      <c r="O31" s="193">
        <v>15681905.969999999</v>
      </c>
      <c r="P31" s="208"/>
      <c r="Q31" s="201" t="s">
        <v>90</v>
      </c>
      <c r="R31" s="175">
        <v>0</v>
      </c>
      <c r="S31" s="175">
        <v>0</v>
      </c>
      <c r="T31" s="175">
        <v>0</v>
      </c>
      <c r="Y31" s="159"/>
      <c r="Z31" s="210"/>
      <c r="AA31" s="175" t="s">
        <v>90</v>
      </c>
      <c r="AB31" s="175">
        <v>316345.17039940285</v>
      </c>
      <c r="AC31" s="175">
        <v>187254.44033836099</v>
      </c>
      <c r="AD31" s="175">
        <v>503599.61073776381</v>
      </c>
      <c r="AF31" s="193" t="s">
        <v>90</v>
      </c>
      <c r="AG31" s="193">
        <v>520289.86522024468</v>
      </c>
      <c r="AH31" s="193">
        <v>292287.66814364924</v>
      </c>
      <c r="AI31" s="193">
        <v>812577.53336389386</v>
      </c>
      <c r="AK31" s="206">
        <v>45443</v>
      </c>
      <c r="AL31" s="175">
        <v>315297.78000000003</v>
      </c>
      <c r="AM31" s="175">
        <v>116692.7</v>
      </c>
      <c r="AN31" s="175">
        <v>431990.48000000004</v>
      </c>
      <c r="AQ31" s="204" t="s">
        <v>90</v>
      </c>
      <c r="AR31" s="207">
        <v>11601576.155619647</v>
      </c>
      <c r="AS31" s="207">
        <v>5828497.4384820107</v>
      </c>
      <c r="AT31" s="207">
        <v>17430073.594101656</v>
      </c>
    </row>
    <row r="32" spans="1:46">
      <c r="A32" s="159"/>
      <c r="B32" s="201" t="s">
        <v>91</v>
      </c>
      <c r="C32" s="175">
        <v>0</v>
      </c>
      <c r="D32" s="175">
        <v>0</v>
      </c>
      <c r="E32" s="175">
        <v>0</v>
      </c>
      <c r="F32" s="159"/>
      <c r="G32" s="201" t="s">
        <v>91</v>
      </c>
      <c r="H32" s="175">
        <v>0</v>
      </c>
      <c r="I32" s="175">
        <v>0</v>
      </c>
      <c r="J32" s="175">
        <v>0</v>
      </c>
      <c r="K32" s="208"/>
      <c r="L32" s="209" t="s">
        <v>91</v>
      </c>
      <c r="M32" s="193">
        <v>0</v>
      </c>
      <c r="N32" s="193">
        <v>0</v>
      </c>
      <c r="O32" s="193">
        <v>0</v>
      </c>
      <c r="P32" s="208"/>
      <c r="Q32" s="201" t="s">
        <v>91</v>
      </c>
      <c r="R32" s="175">
        <v>0</v>
      </c>
      <c r="S32" s="175">
        <v>0</v>
      </c>
      <c r="T32" s="175">
        <v>0</v>
      </c>
      <c r="Y32" s="159"/>
      <c r="Z32" s="210"/>
      <c r="AA32" s="175" t="s">
        <v>91</v>
      </c>
      <c r="AB32" s="175">
        <v>316527.93752323423</v>
      </c>
      <c r="AC32" s="175">
        <v>203924.13854065238</v>
      </c>
      <c r="AD32" s="175">
        <v>520452.07606388663</v>
      </c>
      <c r="AF32" s="193" t="s">
        <v>91</v>
      </c>
      <c r="AG32" s="193">
        <v>520590.4605544642</v>
      </c>
      <c r="AH32" s="193">
        <v>318510.62376602384</v>
      </c>
      <c r="AI32" s="193">
        <v>839101.08432048804</v>
      </c>
      <c r="AK32" s="206">
        <v>45473</v>
      </c>
      <c r="AL32" s="175">
        <v>316273.57</v>
      </c>
      <c r="AM32" s="175">
        <v>126637.5</v>
      </c>
      <c r="AN32" s="175">
        <v>442911.07</v>
      </c>
      <c r="AQ32" s="204" t="s">
        <v>91</v>
      </c>
      <c r="AR32" s="207">
        <v>1153391.9680776985</v>
      </c>
      <c r="AS32" s="207">
        <v>649072.26230667625</v>
      </c>
      <c r="AT32" s="207">
        <v>1802464.2303843747</v>
      </c>
    </row>
    <row r="33" spans="1:46">
      <c r="A33" s="159"/>
      <c r="B33" s="201" t="s">
        <v>92</v>
      </c>
      <c r="C33" s="175">
        <v>0</v>
      </c>
      <c r="D33" s="169">
        <v>5222152.79</v>
      </c>
      <c r="E33" s="175">
        <v>5222152.79</v>
      </c>
      <c r="F33" s="159"/>
      <c r="G33" s="201" t="s">
        <v>92</v>
      </c>
      <c r="H33" s="175">
        <v>0</v>
      </c>
      <c r="I33" s="175">
        <v>0</v>
      </c>
      <c r="J33" s="175">
        <v>0</v>
      </c>
      <c r="K33" s="208"/>
      <c r="L33" s="209" t="s">
        <v>92</v>
      </c>
      <c r="M33" s="193">
        <v>0</v>
      </c>
      <c r="N33" s="193">
        <v>0</v>
      </c>
      <c r="O33" s="193">
        <v>0</v>
      </c>
      <c r="P33" s="208"/>
      <c r="Q33" s="201" t="s">
        <v>92</v>
      </c>
      <c r="R33" s="175">
        <v>0</v>
      </c>
      <c r="S33" s="175">
        <v>0</v>
      </c>
      <c r="T33" s="175">
        <v>0</v>
      </c>
      <c r="Y33" s="159"/>
      <c r="Z33" s="210"/>
      <c r="AA33" s="175" t="s">
        <v>92</v>
      </c>
      <c r="AB33" s="175">
        <v>316710.77445241046</v>
      </c>
      <c r="AC33" s="175">
        <v>171132.42283226282</v>
      </c>
      <c r="AD33" s="175">
        <v>487843.19728467328</v>
      </c>
      <c r="AF33" s="193" t="s">
        <v>92</v>
      </c>
      <c r="AG33" s="193">
        <v>520891.17069686431</v>
      </c>
      <c r="AH33" s="193">
        <v>267492.26703275781</v>
      </c>
      <c r="AI33" s="193">
        <v>788383.43772962212</v>
      </c>
      <c r="AK33" s="206">
        <v>45504</v>
      </c>
      <c r="AL33" s="175">
        <v>317178.49</v>
      </c>
      <c r="AM33" s="175">
        <v>106825.5</v>
      </c>
      <c r="AN33" s="175">
        <v>424003.99</v>
      </c>
      <c r="AQ33" s="204" t="s">
        <v>92</v>
      </c>
      <c r="AR33" s="207">
        <v>1154780.4351492748</v>
      </c>
      <c r="AS33" s="207">
        <v>5767602.9798650201</v>
      </c>
      <c r="AT33" s="207">
        <v>6922383.4150142958</v>
      </c>
    </row>
    <row r="34" spans="1:46">
      <c r="A34" s="159"/>
      <c r="B34" s="201" t="s">
        <v>93</v>
      </c>
      <c r="C34" s="175">
        <v>0</v>
      </c>
      <c r="D34" s="175">
        <v>0</v>
      </c>
      <c r="E34" s="175">
        <v>0</v>
      </c>
      <c r="F34" s="159"/>
      <c r="G34" s="201" t="s">
        <v>93</v>
      </c>
      <c r="H34" s="175">
        <v>6859375</v>
      </c>
      <c r="I34" s="175">
        <v>7046983.46</v>
      </c>
      <c r="J34" s="175">
        <v>13906358.460000001</v>
      </c>
      <c r="K34" s="208"/>
      <c r="L34" s="209" t="s">
        <v>93</v>
      </c>
      <c r="M34" s="193">
        <v>0</v>
      </c>
      <c r="N34" s="193">
        <v>0</v>
      </c>
      <c r="O34" s="193">
        <v>0</v>
      </c>
      <c r="P34" s="208"/>
      <c r="Q34" s="201" t="s">
        <v>93</v>
      </c>
      <c r="R34" s="175">
        <v>0</v>
      </c>
      <c r="S34" s="175">
        <v>0</v>
      </c>
      <c r="T34" s="175">
        <v>0</v>
      </c>
      <c r="Y34" s="159"/>
      <c r="Z34" s="210"/>
      <c r="AA34" s="175" t="s">
        <v>93</v>
      </c>
      <c r="AB34" s="175">
        <v>316943.99126525433</v>
      </c>
      <c r="AC34" s="175">
        <v>187560.98576609543</v>
      </c>
      <c r="AD34" s="175">
        <v>504504.97703134979</v>
      </c>
      <c r="AF34" s="193" t="s">
        <v>93</v>
      </c>
      <c r="AG34" s="193">
        <v>521274.74015034584</v>
      </c>
      <c r="AH34" s="193">
        <v>293366.95269586798</v>
      </c>
      <c r="AI34" s="193">
        <v>814641.69284621382</v>
      </c>
      <c r="AK34" s="206">
        <v>45535</v>
      </c>
      <c r="AL34" s="175">
        <v>318242.53000000003</v>
      </c>
      <c r="AM34" s="175">
        <v>117434.01999999999</v>
      </c>
      <c r="AN34" s="175">
        <v>435676.55000000005</v>
      </c>
      <c r="AQ34" s="204" t="s">
        <v>93</v>
      </c>
      <c r="AR34" s="207">
        <v>8015836.2614155998</v>
      </c>
      <c r="AS34" s="207">
        <v>7645345.4184619626</v>
      </c>
      <c r="AT34" s="207">
        <v>15661181.679877566</v>
      </c>
    </row>
    <row r="35" spans="1:46">
      <c r="A35" s="159"/>
      <c r="B35" s="201" t="s">
        <v>94</v>
      </c>
      <c r="C35" s="175">
        <v>0</v>
      </c>
      <c r="D35" s="175">
        <v>0</v>
      </c>
      <c r="E35" s="175">
        <v>0</v>
      </c>
      <c r="F35" s="159"/>
      <c r="G35" s="201" t="s">
        <v>94</v>
      </c>
      <c r="H35" s="175">
        <v>0</v>
      </c>
      <c r="I35" s="175">
        <v>0</v>
      </c>
      <c r="J35" s="175">
        <v>0</v>
      </c>
      <c r="K35" s="208"/>
      <c r="L35" s="209" t="s">
        <v>94</v>
      </c>
      <c r="M35" s="193">
        <v>0</v>
      </c>
      <c r="N35" s="193">
        <v>0</v>
      </c>
      <c r="O35" s="193">
        <v>0</v>
      </c>
      <c r="P35" s="208"/>
      <c r="Q35" s="201" t="s">
        <v>94</v>
      </c>
      <c r="R35" s="175">
        <v>0</v>
      </c>
      <c r="S35" s="175">
        <v>0</v>
      </c>
      <c r="T35" s="175">
        <v>0</v>
      </c>
      <c r="Y35" s="159"/>
      <c r="Z35" s="210"/>
      <c r="AA35" s="175" t="s">
        <v>94</v>
      </c>
      <c r="AB35" s="175">
        <v>317184.91133582446</v>
      </c>
      <c r="AC35" s="175">
        <v>191601.96139201691</v>
      </c>
      <c r="AD35" s="175">
        <v>508786.87272784137</v>
      </c>
      <c r="AF35" s="193" t="s">
        <v>94</v>
      </c>
      <c r="AG35" s="193">
        <v>521670.97907786776</v>
      </c>
      <c r="AH35" s="193">
        <v>299899.08103655418</v>
      </c>
      <c r="AI35" s="193">
        <v>821570.06011442188</v>
      </c>
      <c r="AK35" s="206">
        <v>45565</v>
      </c>
      <c r="AL35" s="175">
        <v>319280.24</v>
      </c>
      <c r="AM35" s="175">
        <v>119269.66</v>
      </c>
      <c r="AN35" s="175">
        <v>438549.9</v>
      </c>
      <c r="AQ35" s="204" t="s">
        <v>94</v>
      </c>
      <c r="AR35" s="207">
        <v>1158136.1304136922</v>
      </c>
      <c r="AS35" s="207">
        <v>610770.70242857106</v>
      </c>
      <c r="AT35" s="207">
        <v>1768906.8328422634</v>
      </c>
    </row>
    <row r="36" spans="1:46">
      <c r="A36" s="159"/>
      <c r="B36" s="201" t="s">
        <v>95</v>
      </c>
      <c r="C36" s="175">
        <v>0</v>
      </c>
      <c r="D36" s="175">
        <v>0</v>
      </c>
      <c r="E36" s="175">
        <v>0</v>
      </c>
      <c r="F36" s="159"/>
      <c r="G36" s="201" t="s">
        <v>95</v>
      </c>
      <c r="H36" s="175">
        <v>0</v>
      </c>
      <c r="I36" s="175">
        <v>0</v>
      </c>
      <c r="J36" s="175">
        <v>0</v>
      </c>
      <c r="K36" s="208"/>
      <c r="L36" s="209" t="s">
        <v>95</v>
      </c>
      <c r="M36" s="193">
        <v>0</v>
      </c>
      <c r="N36" s="193">
        <v>0</v>
      </c>
      <c r="O36" s="193">
        <v>0</v>
      </c>
      <c r="P36" s="208"/>
      <c r="Q36" s="201" t="s">
        <v>95</v>
      </c>
      <c r="R36" s="175">
        <v>0</v>
      </c>
      <c r="S36" s="175">
        <v>7603403.7699999996</v>
      </c>
      <c r="T36" s="175">
        <v>7603403.7699999996</v>
      </c>
      <c r="Y36" s="159"/>
      <c r="Z36" s="210"/>
      <c r="AA36" s="175" t="s">
        <v>95</v>
      </c>
      <c r="AB36" s="175">
        <v>317463.30087890511</v>
      </c>
      <c r="AC36" s="175">
        <v>171761.62558582393</v>
      </c>
      <c r="AD36" s="175">
        <v>489224.92646472901</v>
      </c>
      <c r="AF36" s="193" t="s">
        <v>95</v>
      </c>
      <c r="AG36" s="193">
        <v>522128.84368716547</v>
      </c>
      <c r="AH36" s="193">
        <v>269051.25029865431</v>
      </c>
      <c r="AI36" s="193">
        <v>791180.09398581972</v>
      </c>
      <c r="AK36" s="206">
        <v>45596</v>
      </c>
      <c r="AL36" s="175">
        <v>320326.7</v>
      </c>
      <c r="AM36" s="175">
        <v>107354.20000000001</v>
      </c>
      <c r="AN36" s="175">
        <v>427680.9</v>
      </c>
      <c r="AQ36" s="204" t="s">
        <v>95</v>
      </c>
      <c r="AR36" s="207">
        <v>1159918.8445660705</v>
      </c>
      <c r="AS36" s="207">
        <v>8151570.8458844787</v>
      </c>
      <c r="AT36" s="207">
        <v>9311489.6904505491</v>
      </c>
    </row>
    <row r="37" spans="1:46">
      <c r="A37" s="159"/>
      <c r="B37" s="201" t="s">
        <v>96</v>
      </c>
      <c r="C37" s="175">
        <v>0</v>
      </c>
      <c r="D37" s="175">
        <v>0</v>
      </c>
      <c r="E37" s="175">
        <v>0</v>
      </c>
      <c r="F37" s="159"/>
      <c r="G37" s="201" t="s">
        <v>96</v>
      </c>
      <c r="H37" s="175">
        <v>0</v>
      </c>
      <c r="I37" s="175">
        <v>0</v>
      </c>
      <c r="J37" s="175">
        <v>0</v>
      </c>
      <c r="K37" s="208"/>
      <c r="L37" s="209" t="s">
        <v>96</v>
      </c>
      <c r="M37" s="193">
        <v>11726478.699999999</v>
      </c>
      <c r="N37" s="193">
        <v>5432666.7800000003</v>
      </c>
      <c r="O37" s="193">
        <v>17159145.48</v>
      </c>
      <c r="P37" s="208"/>
      <c r="Q37" s="201" t="s">
        <v>96</v>
      </c>
      <c r="R37" s="175">
        <v>0</v>
      </c>
      <c r="S37" s="175">
        <v>0</v>
      </c>
      <c r="T37" s="175">
        <v>0</v>
      </c>
      <c r="Y37" s="159"/>
      <c r="Z37" s="210"/>
      <c r="AA37" s="175" t="s">
        <v>96</v>
      </c>
      <c r="AB37" s="175">
        <v>317865.33402460435</v>
      </c>
      <c r="AC37" s="175">
        <v>199419.79648486461</v>
      </c>
      <c r="AD37" s="175">
        <v>517285.13050946896</v>
      </c>
      <c r="AF37" s="193" t="s">
        <v>96</v>
      </c>
      <c r="AG37" s="193">
        <v>522790.06374285929</v>
      </c>
      <c r="AH37" s="193">
        <v>312591.76315320126</v>
      </c>
      <c r="AI37" s="193">
        <v>835381.82689606049</v>
      </c>
      <c r="AK37" s="206">
        <v>45626</v>
      </c>
      <c r="AL37" s="175">
        <v>321561.09999999998</v>
      </c>
      <c r="AM37" s="175">
        <v>123988.51000000001</v>
      </c>
      <c r="AN37" s="175">
        <v>445549.61</v>
      </c>
      <c r="AQ37" s="204" t="s">
        <v>96</v>
      </c>
      <c r="AR37" s="207">
        <v>12888695.197767463</v>
      </c>
      <c r="AS37" s="207">
        <v>6068666.8496380653</v>
      </c>
      <c r="AT37" s="207">
        <v>18957362.04740553</v>
      </c>
    </row>
    <row r="38" spans="1:46">
      <c r="A38" s="159"/>
      <c r="B38" s="201" t="s">
        <v>97</v>
      </c>
      <c r="C38" s="175">
        <v>0</v>
      </c>
      <c r="D38" s="175">
        <v>0</v>
      </c>
      <c r="E38" s="175">
        <v>0</v>
      </c>
      <c r="F38" s="159"/>
      <c r="G38" s="201" t="s">
        <v>97</v>
      </c>
      <c r="H38" s="175">
        <v>0</v>
      </c>
      <c r="I38" s="175">
        <v>0</v>
      </c>
      <c r="J38" s="175">
        <v>0</v>
      </c>
      <c r="K38" s="208"/>
      <c r="L38" s="209" t="s">
        <v>97</v>
      </c>
      <c r="M38" s="193">
        <v>0</v>
      </c>
      <c r="N38" s="193">
        <v>0</v>
      </c>
      <c r="O38" s="193">
        <v>0</v>
      </c>
      <c r="P38" s="208"/>
      <c r="Q38" s="201" t="s">
        <v>97</v>
      </c>
      <c r="R38" s="175">
        <v>0</v>
      </c>
      <c r="S38" s="175">
        <v>0</v>
      </c>
      <c r="T38" s="175">
        <v>0</v>
      </c>
      <c r="Y38" s="159"/>
      <c r="Z38" s="210"/>
      <c r="AA38" s="175" t="s">
        <v>97</v>
      </c>
      <c r="AB38" s="175">
        <v>318196.80240537249</v>
      </c>
      <c r="AC38" s="175">
        <v>162383.41204560935</v>
      </c>
      <c r="AD38" s="175">
        <v>480580.21445098182</v>
      </c>
      <c r="AF38" s="193" t="s">
        <v>97</v>
      </c>
      <c r="AG38" s="193">
        <v>523335.2266070082</v>
      </c>
      <c r="AH38" s="193">
        <v>254750.10023106268</v>
      </c>
      <c r="AI38" s="193">
        <v>778085.32683807088</v>
      </c>
      <c r="AK38" s="206">
        <v>45657</v>
      </c>
      <c r="AL38" s="175">
        <v>322618.51</v>
      </c>
      <c r="AM38" s="175">
        <v>100990.64</v>
      </c>
      <c r="AN38" s="175">
        <v>423609.15</v>
      </c>
      <c r="AQ38" s="204" t="s">
        <v>97</v>
      </c>
      <c r="AR38" s="207">
        <v>1164150.5390123806</v>
      </c>
      <c r="AS38" s="207">
        <v>518124.15227667207</v>
      </c>
      <c r="AT38" s="207">
        <v>1682274.6912890528</v>
      </c>
    </row>
    <row r="39" spans="1:46">
      <c r="A39" s="159"/>
      <c r="B39" s="201" t="s">
        <v>98</v>
      </c>
      <c r="C39" s="175">
        <v>0</v>
      </c>
      <c r="D39" s="175">
        <v>27576543.462329298</v>
      </c>
      <c r="E39" s="175">
        <f t="shared" ref="E39:E91" si="0">C39+D39</f>
        <v>27576543.462329298</v>
      </c>
      <c r="F39" s="159"/>
      <c r="G39" s="201" t="s">
        <v>98</v>
      </c>
      <c r="H39" s="175">
        <v>0</v>
      </c>
      <c r="I39" s="175">
        <v>0</v>
      </c>
      <c r="J39" s="175">
        <f t="shared" ref="J39:J91" si="1">SUM(H39:I39)</f>
        <v>0</v>
      </c>
      <c r="K39" s="208"/>
      <c r="L39" s="209" t="s">
        <v>98</v>
      </c>
      <c r="M39" s="193">
        <v>0</v>
      </c>
      <c r="N39" s="193">
        <v>0</v>
      </c>
      <c r="O39" s="193">
        <f t="shared" ref="O39:O91" si="2">M39+N39</f>
        <v>0</v>
      </c>
      <c r="P39" s="208"/>
      <c r="Q39" s="201" t="s">
        <v>98</v>
      </c>
      <c r="R39" s="175">
        <v>0</v>
      </c>
      <c r="S39" s="175">
        <v>0</v>
      </c>
      <c r="T39" s="175">
        <f t="shared" ref="T39:T91" si="3">R39+S39</f>
        <v>0</v>
      </c>
      <c r="Y39" s="159"/>
      <c r="Z39" s="210"/>
      <c r="AA39" s="175" t="s">
        <v>98</v>
      </c>
      <c r="AB39" s="175">
        <v>320124.95840905502</v>
      </c>
      <c r="AC39" s="175">
        <v>173014.264194922</v>
      </c>
      <c r="AD39" s="175">
        <f t="shared" ref="AD39:AD91" si="4">AB39+AC39</f>
        <v>493139.22260397702</v>
      </c>
      <c r="AF39" s="193" t="s">
        <v>98</v>
      </c>
      <c r="AG39" s="193">
        <v>526506.445738193</v>
      </c>
      <c r="AH39" s="193">
        <v>271634.702619627</v>
      </c>
      <c r="AI39" s="193">
        <f t="shared" ref="AI39:AI91" si="5">AG39+AH39</f>
        <v>798141.14835782</v>
      </c>
      <c r="AK39" s="206">
        <v>45688</v>
      </c>
      <c r="AL39" s="175">
        <v>324198.92654994398</v>
      </c>
      <c r="AM39" s="175">
        <v>107364.85406543408</v>
      </c>
      <c r="AN39" s="175">
        <f>AL39+AM39</f>
        <v>431563.78061537805</v>
      </c>
      <c r="AQ39" s="204" t="s">
        <v>98</v>
      </c>
      <c r="AR39" s="207">
        <f t="shared" ref="AR39:AT67" si="6">SUMIF($A$2:$AO$2,AR$2,$A39:$AO39)</f>
        <v>1170830.3306971919</v>
      </c>
      <c r="AS39" s="207">
        <f t="shared" si="6"/>
        <v>28128557.283209279</v>
      </c>
      <c r="AT39" s="207">
        <f t="shared" si="6"/>
        <v>29299387.613906473</v>
      </c>
    </row>
    <row r="40" spans="1:46">
      <c r="A40" s="159"/>
      <c r="B40" s="201" t="s">
        <v>99</v>
      </c>
      <c r="C40" s="175">
        <v>0</v>
      </c>
      <c r="D40" s="175">
        <v>0</v>
      </c>
      <c r="E40" s="175">
        <f t="shared" si="0"/>
        <v>0</v>
      </c>
      <c r="F40" s="159"/>
      <c r="G40" s="201" t="s">
        <v>99</v>
      </c>
      <c r="H40" s="175">
        <v>7700312.5</v>
      </c>
      <c r="I40" s="175">
        <v>7235294.7349583004</v>
      </c>
      <c r="J40" s="175">
        <f t="shared" si="1"/>
        <v>14935607.2349583</v>
      </c>
      <c r="K40" s="208"/>
      <c r="L40" s="209" t="s">
        <v>99</v>
      </c>
      <c r="M40" s="193">
        <v>0</v>
      </c>
      <c r="N40" s="193">
        <v>0</v>
      </c>
      <c r="O40" s="193">
        <f t="shared" si="2"/>
        <v>0</v>
      </c>
      <c r="P40" s="208"/>
      <c r="Q40" s="201" t="s">
        <v>99</v>
      </c>
      <c r="R40" s="175">
        <v>0</v>
      </c>
      <c r="S40" s="175">
        <v>0</v>
      </c>
      <c r="T40" s="175">
        <f t="shared" si="3"/>
        <v>0</v>
      </c>
      <c r="Y40" s="159"/>
      <c r="Z40" s="210"/>
      <c r="AA40" s="175" t="s">
        <v>99</v>
      </c>
      <c r="AB40" s="175">
        <v>322064.79802837799</v>
      </c>
      <c r="AC40" s="175">
        <v>189250.28714083403</v>
      </c>
      <c r="AD40" s="175">
        <f t="shared" si="4"/>
        <v>511315.08516921202</v>
      </c>
      <c r="AF40" s="193" t="s">
        <v>99</v>
      </c>
      <c r="AG40" s="193">
        <v>529696.88133667898</v>
      </c>
      <c r="AH40" s="193">
        <v>297353.73998413305</v>
      </c>
      <c r="AI40" s="193">
        <f t="shared" si="5"/>
        <v>827050.62132081203</v>
      </c>
      <c r="AK40" s="206">
        <v>45716</v>
      </c>
      <c r="AL40" s="175">
        <v>326530.05091373698</v>
      </c>
      <c r="AM40" s="175">
        <v>117787.27877960104</v>
      </c>
      <c r="AN40" s="175">
        <f t="shared" ref="AN40:AN103" si="7">AL40+AM40</f>
        <v>444317.32969333802</v>
      </c>
      <c r="AQ40" s="204" t="s">
        <v>99</v>
      </c>
      <c r="AR40" s="207">
        <f t="shared" si="6"/>
        <v>8878604.2302787937</v>
      </c>
      <c r="AS40" s="207">
        <f t="shared" si="6"/>
        <v>7839686.0408628685</v>
      </c>
      <c r="AT40" s="207">
        <f t="shared" si="6"/>
        <v>16718290.271141663</v>
      </c>
    </row>
    <row r="41" spans="1:46">
      <c r="A41" s="159"/>
      <c r="B41" s="201" t="s">
        <v>100</v>
      </c>
      <c r="C41" s="175">
        <v>0</v>
      </c>
      <c r="D41" s="175">
        <v>0</v>
      </c>
      <c r="E41" s="175">
        <f t="shared" si="0"/>
        <v>0</v>
      </c>
      <c r="F41" s="159"/>
      <c r="G41" s="201" t="s">
        <v>100</v>
      </c>
      <c r="H41" s="175">
        <v>0</v>
      </c>
      <c r="I41" s="175">
        <v>0</v>
      </c>
      <c r="J41" s="175">
        <f t="shared" si="1"/>
        <v>0</v>
      </c>
      <c r="K41" s="208"/>
      <c r="L41" s="209" t="s">
        <v>100</v>
      </c>
      <c r="M41" s="193">
        <v>0</v>
      </c>
      <c r="N41" s="193">
        <v>0</v>
      </c>
      <c r="O41" s="193">
        <f t="shared" si="2"/>
        <v>0</v>
      </c>
      <c r="P41" s="208"/>
      <c r="Q41" s="201" t="s">
        <v>100</v>
      </c>
      <c r="R41" s="175">
        <v>0</v>
      </c>
      <c r="S41" s="175">
        <v>0</v>
      </c>
      <c r="T41" s="175">
        <f t="shared" si="3"/>
        <v>0</v>
      </c>
      <c r="Y41" s="159"/>
      <c r="Z41" s="210"/>
      <c r="AA41" s="175" t="s">
        <v>100</v>
      </c>
      <c r="AB41" s="175">
        <v>324016.392363008</v>
      </c>
      <c r="AC41" s="175">
        <v>159517.28912034299</v>
      </c>
      <c r="AD41" s="175">
        <f t="shared" si="4"/>
        <v>483533.68148335099</v>
      </c>
      <c r="AF41" s="193" t="s">
        <v>100</v>
      </c>
      <c r="AG41" s="193">
        <v>532906.64980257896</v>
      </c>
      <c r="AH41" s="193">
        <v>250857.34071550402</v>
      </c>
      <c r="AI41" s="193">
        <f t="shared" si="5"/>
        <v>783763.99051808298</v>
      </c>
      <c r="AK41" s="206">
        <v>45747</v>
      </c>
      <c r="AL41" s="175">
        <v>328851.48350822902</v>
      </c>
      <c r="AM41" s="175">
        <v>98659.420838190941</v>
      </c>
      <c r="AN41" s="175">
        <f t="shared" si="7"/>
        <v>427510.90434641996</v>
      </c>
      <c r="AQ41" s="204" t="s">
        <v>100</v>
      </c>
      <c r="AR41" s="207">
        <f t="shared" si="6"/>
        <v>1185774.525673816</v>
      </c>
      <c r="AS41" s="207">
        <f t="shared" si="6"/>
        <v>509034.05067403795</v>
      </c>
      <c r="AT41" s="207">
        <f t="shared" si="6"/>
        <v>1694808.576347854</v>
      </c>
    </row>
    <row r="42" spans="1:46">
      <c r="A42" s="159"/>
      <c r="B42" s="201" t="s">
        <v>101</v>
      </c>
      <c r="C42" s="175">
        <v>0</v>
      </c>
      <c r="D42" s="175">
        <v>0</v>
      </c>
      <c r="E42" s="175">
        <f t="shared" si="0"/>
        <v>0</v>
      </c>
      <c r="F42" s="159"/>
      <c r="G42" s="201" t="s">
        <v>101</v>
      </c>
      <c r="H42" s="175">
        <v>0</v>
      </c>
      <c r="I42" s="175">
        <v>0</v>
      </c>
      <c r="J42" s="175">
        <f t="shared" si="1"/>
        <v>0</v>
      </c>
      <c r="K42" s="208"/>
      <c r="L42" s="209" t="s">
        <v>101</v>
      </c>
      <c r="M42" s="193">
        <v>0</v>
      </c>
      <c r="N42" s="193">
        <v>0</v>
      </c>
      <c r="O42" s="193">
        <f t="shared" si="2"/>
        <v>0</v>
      </c>
      <c r="P42" s="208"/>
      <c r="Q42" s="201" t="s">
        <v>101</v>
      </c>
      <c r="R42" s="175">
        <v>0</v>
      </c>
      <c r="S42" s="175">
        <v>9288066.2260208204</v>
      </c>
      <c r="T42" s="175">
        <f t="shared" si="3"/>
        <v>9288066.2260208204</v>
      </c>
      <c r="Y42" s="159"/>
      <c r="Z42" s="210"/>
      <c r="AA42" s="175" t="s">
        <v>101</v>
      </c>
      <c r="AB42" s="175">
        <v>325804.29201600602</v>
      </c>
      <c r="AC42" s="175">
        <v>164117.609157214</v>
      </c>
      <c r="AD42" s="175">
        <f t="shared" si="4"/>
        <v>489921.90117322002</v>
      </c>
      <c r="AF42" s="193" t="s">
        <v>101</v>
      </c>
      <c r="AG42" s="193">
        <v>535847.19119714701</v>
      </c>
      <c r="AH42" s="193">
        <v>258306.05807734595</v>
      </c>
      <c r="AI42" s="193">
        <f t="shared" si="5"/>
        <v>794153.24927449296</v>
      </c>
      <c r="AK42" s="206">
        <v>45777</v>
      </c>
      <c r="AL42" s="175">
        <v>331148.93937312101</v>
      </c>
      <c r="AM42" s="175">
        <v>102394.60773345502</v>
      </c>
      <c r="AN42" s="175">
        <f t="shared" si="7"/>
        <v>433543.54710657604</v>
      </c>
      <c r="AQ42" s="204" t="s">
        <v>101</v>
      </c>
      <c r="AR42" s="207">
        <f t="shared" si="6"/>
        <v>1192800.4225862739</v>
      </c>
      <c r="AS42" s="207">
        <f t="shared" si="6"/>
        <v>9812884.5009888355</v>
      </c>
      <c r="AT42" s="207">
        <f t="shared" si="6"/>
        <v>11005684.923575107</v>
      </c>
    </row>
    <row r="43" spans="1:46">
      <c r="A43" s="159"/>
      <c r="B43" s="201" t="s">
        <v>102</v>
      </c>
      <c r="C43" s="175">
        <v>0</v>
      </c>
      <c r="D43" s="175">
        <v>0</v>
      </c>
      <c r="E43" s="175">
        <f t="shared" si="0"/>
        <v>0</v>
      </c>
      <c r="F43" s="159"/>
      <c r="G43" s="201" t="s">
        <v>102</v>
      </c>
      <c r="H43" s="175">
        <v>0</v>
      </c>
      <c r="I43" s="175">
        <v>0</v>
      </c>
      <c r="J43" s="175">
        <f t="shared" si="1"/>
        <v>0</v>
      </c>
      <c r="K43" s="208"/>
      <c r="L43" s="209" t="s">
        <v>102</v>
      </c>
      <c r="M43" s="193">
        <v>12423179.142081801</v>
      </c>
      <c r="N43" s="193">
        <v>4184510.0025160983</v>
      </c>
      <c r="O43" s="193">
        <f t="shared" si="2"/>
        <v>16607689.144597899</v>
      </c>
      <c r="P43" s="208"/>
      <c r="Q43" s="201" t="s">
        <v>102</v>
      </c>
      <c r="R43" s="175">
        <v>0</v>
      </c>
      <c r="S43" s="175">
        <v>0</v>
      </c>
      <c r="T43" s="175">
        <f t="shared" si="3"/>
        <v>0</v>
      </c>
      <c r="Y43" s="159"/>
      <c r="Z43" s="210"/>
      <c r="AA43" s="175" t="s">
        <v>102</v>
      </c>
      <c r="AB43" s="175">
        <v>327602.057173479</v>
      </c>
      <c r="AC43" s="175">
        <v>168624.119996314</v>
      </c>
      <c r="AD43" s="175">
        <f t="shared" si="4"/>
        <v>496226.17716979299</v>
      </c>
      <c r="AF43" s="193" t="s">
        <v>102</v>
      </c>
      <c r="AG43" s="193">
        <v>538803.95829221397</v>
      </c>
      <c r="AH43" s="193">
        <v>265624.59139333002</v>
      </c>
      <c r="AI43" s="193">
        <f t="shared" si="5"/>
        <v>804428.54968554399</v>
      </c>
      <c r="AK43" s="206">
        <v>45808</v>
      </c>
      <c r="AL43" s="175">
        <v>333546.48222592898</v>
      </c>
      <c r="AM43" s="175">
        <v>104115.93613652099</v>
      </c>
      <c r="AN43" s="175">
        <f t="shared" si="7"/>
        <v>437662.41836244997</v>
      </c>
      <c r="AQ43" s="204" t="s">
        <v>102</v>
      </c>
      <c r="AR43" s="207">
        <f t="shared" si="6"/>
        <v>13623131.639773423</v>
      </c>
      <c r="AS43" s="207">
        <f t="shared" si="6"/>
        <v>4722874.6500422638</v>
      </c>
      <c r="AT43" s="207">
        <f t="shared" si="6"/>
        <v>18346006.289815687</v>
      </c>
    </row>
    <row r="44" spans="1:46">
      <c r="A44" s="159"/>
      <c r="B44" s="201" t="s">
        <v>103</v>
      </c>
      <c r="C44" s="175">
        <v>0</v>
      </c>
      <c r="D44" s="175">
        <v>0</v>
      </c>
      <c r="E44" s="175">
        <f t="shared" si="0"/>
        <v>0</v>
      </c>
      <c r="F44" s="159"/>
      <c r="G44" s="201" t="s">
        <v>103</v>
      </c>
      <c r="H44" s="175">
        <v>0</v>
      </c>
      <c r="I44" s="175">
        <v>0</v>
      </c>
      <c r="J44" s="175">
        <f t="shared" si="1"/>
        <v>0</v>
      </c>
      <c r="K44" s="208"/>
      <c r="L44" s="209" t="s">
        <v>103</v>
      </c>
      <c r="M44" s="193">
        <v>0</v>
      </c>
      <c r="N44" s="193">
        <v>0</v>
      </c>
      <c r="O44" s="193">
        <f t="shared" si="2"/>
        <v>0</v>
      </c>
      <c r="P44" s="208"/>
      <c r="Q44" s="201" t="s">
        <v>103</v>
      </c>
      <c r="R44" s="175">
        <v>0</v>
      </c>
      <c r="S44" s="175">
        <v>0</v>
      </c>
      <c r="T44" s="175">
        <f t="shared" si="3"/>
        <v>0</v>
      </c>
      <c r="Y44" s="159"/>
      <c r="Z44" s="210"/>
      <c r="AA44" s="175" t="s">
        <v>103</v>
      </c>
      <c r="AB44" s="175">
        <v>329409.74227258901</v>
      </c>
      <c r="AC44" s="175">
        <v>178635.71369886398</v>
      </c>
      <c r="AD44" s="175">
        <f t="shared" si="4"/>
        <v>508045.45597145299</v>
      </c>
      <c r="AF44" s="193" t="s">
        <v>103</v>
      </c>
      <c r="AG44" s="193">
        <v>541777.04062005202</v>
      </c>
      <c r="AH44" s="193">
        <v>281637.27031568298</v>
      </c>
      <c r="AI44" s="193">
        <f t="shared" si="5"/>
        <v>823414.310935735</v>
      </c>
      <c r="AK44" s="206">
        <v>45838</v>
      </c>
      <c r="AL44" s="175">
        <v>335932.517918511</v>
      </c>
      <c r="AM44" s="175">
        <v>110934.77411731199</v>
      </c>
      <c r="AN44" s="175">
        <f t="shared" si="7"/>
        <v>446867.29203582299</v>
      </c>
      <c r="AQ44" s="204" t="s">
        <v>103</v>
      </c>
      <c r="AR44" s="207">
        <f t="shared" si="6"/>
        <v>1207119.300811152</v>
      </c>
      <c r="AS44" s="207">
        <f t="shared" si="6"/>
        <v>571207.75813185889</v>
      </c>
      <c r="AT44" s="207">
        <f t="shared" si="6"/>
        <v>1778327.0589430111</v>
      </c>
    </row>
    <row r="45" spans="1:46">
      <c r="A45" s="159"/>
      <c r="B45" s="201" t="s">
        <v>104</v>
      </c>
      <c r="C45" s="175">
        <v>0</v>
      </c>
      <c r="D45" s="175">
        <v>47264853.252048299</v>
      </c>
      <c r="E45" s="175">
        <f t="shared" si="0"/>
        <v>47264853.252048299</v>
      </c>
      <c r="F45" s="159"/>
      <c r="G45" s="201" t="s">
        <v>104</v>
      </c>
      <c r="H45" s="175">
        <v>0</v>
      </c>
      <c r="I45" s="175">
        <v>0</v>
      </c>
      <c r="J45" s="175">
        <f t="shared" si="1"/>
        <v>0</v>
      </c>
      <c r="K45" s="208"/>
      <c r="L45" s="209" t="s">
        <v>104</v>
      </c>
      <c r="M45" s="193">
        <v>0</v>
      </c>
      <c r="N45" s="193">
        <v>0</v>
      </c>
      <c r="O45" s="193">
        <f t="shared" si="2"/>
        <v>0</v>
      </c>
      <c r="P45" s="208"/>
      <c r="Q45" s="201" t="s">
        <v>104</v>
      </c>
      <c r="R45" s="175">
        <v>0</v>
      </c>
      <c r="S45" s="175">
        <v>0</v>
      </c>
      <c r="T45" s="175">
        <f t="shared" si="3"/>
        <v>0</v>
      </c>
      <c r="Y45" s="159"/>
      <c r="Z45" s="210"/>
      <c r="AA45" s="175" t="s">
        <v>104</v>
      </c>
      <c r="AB45" s="175">
        <v>331335.20321890299</v>
      </c>
      <c r="AC45" s="175">
        <v>160722.08020627999</v>
      </c>
      <c r="AD45" s="175">
        <f t="shared" si="4"/>
        <v>492057.28342518298</v>
      </c>
      <c r="AF45" s="193" t="s">
        <v>104</v>
      </c>
      <c r="AG45" s="193">
        <v>544943.82775308297</v>
      </c>
      <c r="AH45" s="193">
        <v>253632.79329356202</v>
      </c>
      <c r="AI45" s="193">
        <f t="shared" si="5"/>
        <v>798576.62104664498</v>
      </c>
      <c r="AK45" s="206">
        <v>45869</v>
      </c>
      <c r="AL45" s="175">
        <v>338608.98773064703</v>
      </c>
      <c r="AM45" s="175">
        <v>99821.772526418965</v>
      </c>
      <c r="AN45" s="175">
        <f t="shared" si="7"/>
        <v>438430.76025706599</v>
      </c>
      <c r="AQ45" s="204" t="s">
        <v>104</v>
      </c>
      <c r="AR45" s="207">
        <f t="shared" si="6"/>
        <v>1214888.018702633</v>
      </c>
      <c r="AS45" s="207">
        <f t="shared" si="6"/>
        <v>47779029.898074567</v>
      </c>
      <c r="AT45" s="207">
        <f t="shared" si="6"/>
        <v>48993917.916777194</v>
      </c>
    </row>
    <row r="46" spans="1:46">
      <c r="A46" s="159"/>
      <c r="B46" s="201" t="s">
        <v>105</v>
      </c>
      <c r="C46" s="175">
        <v>0</v>
      </c>
      <c r="D46" s="175">
        <v>0</v>
      </c>
      <c r="E46" s="175">
        <f t="shared" si="0"/>
        <v>0</v>
      </c>
      <c r="F46" s="159"/>
      <c r="G46" s="201" t="s">
        <v>105</v>
      </c>
      <c r="H46" s="175">
        <v>7580125</v>
      </c>
      <c r="I46" s="175">
        <v>5137245.5486197006</v>
      </c>
      <c r="J46" s="175">
        <f t="shared" si="1"/>
        <v>12717370.548619701</v>
      </c>
      <c r="K46" s="208"/>
      <c r="L46" s="209" t="s">
        <v>105</v>
      </c>
      <c r="M46" s="193">
        <v>0</v>
      </c>
      <c r="N46" s="193">
        <v>0</v>
      </c>
      <c r="O46" s="193">
        <f t="shared" si="2"/>
        <v>0</v>
      </c>
      <c r="P46" s="208"/>
      <c r="Q46" s="201" t="s">
        <v>105</v>
      </c>
      <c r="R46" s="175">
        <v>0</v>
      </c>
      <c r="S46" s="175">
        <v>0</v>
      </c>
      <c r="T46" s="175">
        <f t="shared" si="3"/>
        <v>0</v>
      </c>
      <c r="Y46" s="159"/>
      <c r="Z46" s="210"/>
      <c r="AA46" s="175" t="s">
        <v>105</v>
      </c>
      <c r="AB46" s="175">
        <v>333271.91884102102</v>
      </c>
      <c r="AC46" s="175">
        <v>170631.59388711298</v>
      </c>
      <c r="AD46" s="175">
        <f t="shared" si="4"/>
        <v>503903.512728134</v>
      </c>
      <c r="AF46" s="193" t="s">
        <v>105</v>
      </c>
      <c r="AG46" s="193">
        <v>548129.12534335698</v>
      </c>
      <c r="AH46" s="193">
        <v>269514.33881174796</v>
      </c>
      <c r="AI46" s="193">
        <f t="shared" si="5"/>
        <v>817643.46415510494</v>
      </c>
      <c r="AK46" s="206">
        <v>45900</v>
      </c>
      <c r="AL46" s="175">
        <v>341210.11322926398</v>
      </c>
      <c r="AM46" s="175">
        <v>106573.49826612801</v>
      </c>
      <c r="AN46" s="175">
        <f t="shared" si="7"/>
        <v>447783.61149539199</v>
      </c>
      <c r="AQ46" s="204" t="s">
        <v>105</v>
      </c>
      <c r="AR46" s="207">
        <f t="shared" si="6"/>
        <v>8802736.157413641</v>
      </c>
      <c r="AS46" s="207">
        <f t="shared" si="6"/>
        <v>5683964.9795846893</v>
      </c>
      <c r="AT46" s="207">
        <f t="shared" si="6"/>
        <v>14486701.136998331</v>
      </c>
    </row>
    <row r="47" spans="1:46">
      <c r="A47" s="159"/>
      <c r="B47" s="201" t="s">
        <v>106</v>
      </c>
      <c r="C47" s="175">
        <v>0</v>
      </c>
      <c r="D47" s="175">
        <v>0</v>
      </c>
      <c r="E47" s="175">
        <f t="shared" si="0"/>
        <v>0</v>
      </c>
      <c r="F47" s="159"/>
      <c r="G47" s="201" t="s">
        <v>106</v>
      </c>
      <c r="H47" s="175">
        <v>0</v>
      </c>
      <c r="I47" s="175">
        <v>0</v>
      </c>
      <c r="J47" s="175">
        <f t="shared" si="1"/>
        <v>0</v>
      </c>
      <c r="K47" s="208"/>
      <c r="L47" s="209" t="s">
        <v>106</v>
      </c>
      <c r="M47" s="193">
        <v>0</v>
      </c>
      <c r="N47" s="193">
        <v>0</v>
      </c>
      <c r="O47" s="193">
        <f t="shared" si="2"/>
        <v>0</v>
      </c>
      <c r="P47" s="208"/>
      <c r="Q47" s="201" t="s">
        <v>106</v>
      </c>
      <c r="R47" s="175">
        <v>0</v>
      </c>
      <c r="S47" s="175">
        <v>0</v>
      </c>
      <c r="T47" s="175">
        <f t="shared" si="3"/>
        <v>0</v>
      </c>
      <c r="Y47" s="159"/>
      <c r="Z47" s="210"/>
      <c r="AA47" s="175" t="s">
        <v>106</v>
      </c>
      <c r="AB47" s="175">
        <v>335219.95492460701</v>
      </c>
      <c r="AC47" s="175">
        <v>169400.019526952</v>
      </c>
      <c r="AD47" s="175">
        <f t="shared" si="4"/>
        <v>504619.97445155901</v>
      </c>
      <c r="AF47" s="193" t="s">
        <v>106</v>
      </c>
      <c r="AG47" s="193">
        <v>551333.04158792505</v>
      </c>
      <c r="AH47" s="193">
        <v>267823.55906867294</v>
      </c>
      <c r="AI47" s="193">
        <f t="shared" si="5"/>
        <v>819156.60065659799</v>
      </c>
      <c r="AK47" s="206">
        <v>45930</v>
      </c>
      <c r="AL47" s="175">
        <v>343916.081208296</v>
      </c>
      <c r="AM47" s="175">
        <v>105008.22717944498</v>
      </c>
      <c r="AN47" s="175">
        <f t="shared" si="7"/>
        <v>448924.30838774098</v>
      </c>
      <c r="AQ47" s="204" t="s">
        <v>106</v>
      </c>
      <c r="AR47" s="207">
        <f t="shared" si="6"/>
        <v>1230469.0777208279</v>
      </c>
      <c r="AS47" s="207">
        <f t="shared" si="6"/>
        <v>542231.80577506986</v>
      </c>
      <c r="AT47" s="207">
        <f t="shared" si="6"/>
        <v>1772700.883495898</v>
      </c>
    </row>
    <row r="48" spans="1:46">
      <c r="A48" s="159"/>
      <c r="B48" s="201" t="s">
        <v>107</v>
      </c>
      <c r="C48" s="175">
        <v>0</v>
      </c>
      <c r="D48" s="175">
        <v>0</v>
      </c>
      <c r="E48" s="175">
        <f t="shared" si="0"/>
        <v>0</v>
      </c>
      <c r="F48" s="159"/>
      <c r="G48" s="201" t="s">
        <v>107</v>
      </c>
      <c r="H48" s="175">
        <v>0</v>
      </c>
      <c r="I48" s="175">
        <v>0</v>
      </c>
      <c r="J48" s="175">
        <f t="shared" si="1"/>
        <v>0</v>
      </c>
      <c r="K48" s="208"/>
      <c r="L48" s="209" t="s">
        <v>107</v>
      </c>
      <c r="M48" s="193">
        <v>0</v>
      </c>
      <c r="N48" s="193">
        <v>0</v>
      </c>
      <c r="O48" s="193">
        <f t="shared" si="2"/>
        <v>0</v>
      </c>
      <c r="P48" s="208"/>
      <c r="Q48" s="201" t="s">
        <v>107</v>
      </c>
      <c r="R48" s="175">
        <v>0</v>
      </c>
      <c r="S48" s="175">
        <v>9069898.4802740198</v>
      </c>
      <c r="T48" s="175">
        <f t="shared" si="3"/>
        <v>9069898.4802740198</v>
      </c>
      <c r="Y48" s="159"/>
      <c r="Z48" s="210"/>
      <c r="AA48" s="175" t="s">
        <v>107</v>
      </c>
      <c r="AB48" s="175">
        <v>337255.361590699</v>
      </c>
      <c r="AC48" s="175">
        <v>162743.33634265198</v>
      </c>
      <c r="AD48" s="175">
        <f t="shared" si="4"/>
        <v>499998.69793335098</v>
      </c>
      <c r="AF48" s="193" t="s">
        <v>107</v>
      </c>
      <c r="AG48" s="193">
        <v>554680.65539074002</v>
      </c>
      <c r="AH48" s="193">
        <v>257553.28255897597</v>
      </c>
      <c r="AI48" s="193">
        <f t="shared" si="5"/>
        <v>812233.937949716</v>
      </c>
      <c r="AK48" s="206">
        <v>45961</v>
      </c>
      <c r="AL48" s="175">
        <v>346777.52664732398</v>
      </c>
      <c r="AM48" s="175">
        <v>101511.566416157</v>
      </c>
      <c r="AN48" s="175">
        <f t="shared" si="7"/>
        <v>448289.09306348098</v>
      </c>
      <c r="AQ48" s="204" t="s">
        <v>107</v>
      </c>
      <c r="AR48" s="207">
        <f t="shared" si="6"/>
        <v>1238713.5436287629</v>
      </c>
      <c r="AS48" s="207">
        <f t="shared" si="6"/>
        <v>9591706.6655918043</v>
      </c>
      <c r="AT48" s="207">
        <f t="shared" si="6"/>
        <v>10830420.209220568</v>
      </c>
    </row>
    <row r="49" spans="1:46">
      <c r="A49" s="159"/>
      <c r="B49" s="201" t="s">
        <v>108</v>
      </c>
      <c r="C49" s="175">
        <v>0</v>
      </c>
      <c r="D49" s="175">
        <v>0</v>
      </c>
      <c r="E49" s="175">
        <f t="shared" si="0"/>
        <v>0</v>
      </c>
      <c r="F49" s="159"/>
      <c r="G49" s="201" t="s">
        <v>108</v>
      </c>
      <c r="H49" s="175">
        <v>0</v>
      </c>
      <c r="I49" s="175">
        <v>0</v>
      </c>
      <c r="J49" s="175">
        <f t="shared" si="1"/>
        <v>0</v>
      </c>
      <c r="K49" s="208"/>
      <c r="L49" s="209" t="s">
        <v>108</v>
      </c>
      <c r="M49" s="193">
        <v>12227751.3811765</v>
      </c>
      <c r="N49" s="193">
        <v>3430641.0232926011</v>
      </c>
      <c r="O49" s="193">
        <f t="shared" si="2"/>
        <v>15658392.404469101</v>
      </c>
      <c r="P49" s="208"/>
      <c r="Q49" s="201" t="s">
        <v>108</v>
      </c>
      <c r="R49" s="175">
        <v>0</v>
      </c>
      <c r="S49" s="175">
        <v>0</v>
      </c>
      <c r="T49" s="175">
        <f t="shared" si="3"/>
        <v>0</v>
      </c>
      <c r="Y49" s="159"/>
      <c r="Z49" s="210"/>
      <c r="AA49" s="175" t="s">
        <v>108</v>
      </c>
      <c r="AB49" s="175">
        <v>339303.12694915198</v>
      </c>
      <c r="AC49" s="175">
        <v>177760.30135822803</v>
      </c>
      <c r="AD49" s="175">
        <f t="shared" si="4"/>
        <v>517063.42830738</v>
      </c>
      <c r="AF49" s="193" t="s">
        <v>108</v>
      </c>
      <c r="AG49" s="193">
        <v>558048.59541623201</v>
      </c>
      <c r="AH49" s="193">
        <v>281590.49353231001</v>
      </c>
      <c r="AI49" s="193">
        <f t="shared" si="5"/>
        <v>839639.08894854202</v>
      </c>
      <c r="AK49" s="206">
        <v>45991</v>
      </c>
      <c r="AL49" s="175">
        <v>349482.81095123803</v>
      </c>
      <c r="AM49" s="175">
        <v>110372.247666665</v>
      </c>
      <c r="AN49" s="175">
        <f t="shared" si="7"/>
        <v>459855.05861790304</v>
      </c>
      <c r="AQ49" s="204" t="s">
        <v>108</v>
      </c>
      <c r="AR49" s="207">
        <f t="shared" si="6"/>
        <v>13474585.914493123</v>
      </c>
      <c r="AS49" s="207">
        <f t="shared" si="6"/>
        <v>4000364.0658498039</v>
      </c>
      <c r="AT49" s="207">
        <f t="shared" si="6"/>
        <v>17474949.980342928</v>
      </c>
    </row>
    <row r="50" spans="1:46">
      <c r="A50" s="159"/>
      <c r="B50" s="201" t="s">
        <v>109</v>
      </c>
      <c r="C50" s="175">
        <v>0</v>
      </c>
      <c r="D50" s="175">
        <v>0</v>
      </c>
      <c r="E50" s="175">
        <f t="shared" si="0"/>
        <v>0</v>
      </c>
      <c r="F50" s="159"/>
      <c r="G50" s="201" t="s">
        <v>109</v>
      </c>
      <c r="H50" s="175">
        <v>0</v>
      </c>
      <c r="I50" s="175">
        <v>0</v>
      </c>
      <c r="J50" s="175">
        <f t="shared" si="1"/>
        <v>0</v>
      </c>
      <c r="K50" s="208"/>
      <c r="L50" s="209" t="s">
        <v>109</v>
      </c>
      <c r="M50" s="193">
        <v>0</v>
      </c>
      <c r="N50" s="193">
        <v>0</v>
      </c>
      <c r="O50" s="193">
        <f t="shared" si="2"/>
        <v>0</v>
      </c>
      <c r="P50" s="208"/>
      <c r="Q50" s="201" t="s">
        <v>109</v>
      </c>
      <c r="R50" s="175">
        <v>0</v>
      </c>
      <c r="S50" s="175">
        <v>0</v>
      </c>
      <c r="T50" s="175">
        <f t="shared" si="3"/>
        <v>0</v>
      </c>
      <c r="Y50" s="159"/>
      <c r="Z50" s="210"/>
      <c r="AA50" s="175" t="s">
        <v>109</v>
      </c>
      <c r="AB50" s="175">
        <v>341363.32604014297</v>
      </c>
      <c r="AC50" s="175">
        <v>149612.07538216806</v>
      </c>
      <c r="AD50" s="175">
        <f t="shared" si="4"/>
        <v>490975.40142231103</v>
      </c>
      <c r="AF50" s="193" t="s">
        <v>109</v>
      </c>
      <c r="AG50" s="193">
        <v>561436.98508225998</v>
      </c>
      <c r="AH50" s="193">
        <v>237258.13507951703</v>
      </c>
      <c r="AI50" s="193">
        <f t="shared" si="5"/>
        <v>798695.12016177701</v>
      </c>
      <c r="AK50" s="206">
        <v>46022</v>
      </c>
      <c r="AL50" s="175">
        <v>352358.25027166301</v>
      </c>
      <c r="AM50" s="175">
        <v>93065.967324630008</v>
      </c>
      <c r="AN50" s="175">
        <f t="shared" si="7"/>
        <v>445424.21759629302</v>
      </c>
      <c r="AQ50" s="204" t="s">
        <v>109</v>
      </c>
      <c r="AR50" s="207">
        <f t="shared" si="6"/>
        <v>1255158.5613940661</v>
      </c>
      <c r="AS50" s="207">
        <f t="shared" si="6"/>
        <v>479936.17778631509</v>
      </c>
      <c r="AT50" s="207">
        <f t="shared" si="6"/>
        <v>1735094.7391803809</v>
      </c>
    </row>
    <row r="51" spans="1:46">
      <c r="A51" s="159"/>
      <c r="B51" s="201" t="s">
        <v>110</v>
      </c>
      <c r="C51" s="175">
        <v>0</v>
      </c>
      <c r="D51" s="175">
        <v>72588846.853365406</v>
      </c>
      <c r="E51" s="175">
        <f t="shared" si="0"/>
        <v>72588846.853365406</v>
      </c>
      <c r="F51" s="159"/>
      <c r="G51" s="201" t="s">
        <v>110</v>
      </c>
      <c r="H51" s="175">
        <v>0</v>
      </c>
      <c r="I51" s="175">
        <v>0</v>
      </c>
      <c r="J51" s="175">
        <f t="shared" si="1"/>
        <v>0</v>
      </c>
      <c r="K51" s="208"/>
      <c r="L51" s="209" t="s">
        <v>110</v>
      </c>
      <c r="M51" s="193">
        <v>0</v>
      </c>
      <c r="N51" s="193">
        <v>0</v>
      </c>
      <c r="O51" s="193">
        <f t="shared" si="2"/>
        <v>0</v>
      </c>
      <c r="P51" s="208"/>
      <c r="Q51" s="201" t="s">
        <v>110</v>
      </c>
      <c r="R51" s="175">
        <v>0</v>
      </c>
      <c r="S51" s="175">
        <v>0</v>
      </c>
      <c r="T51" s="175">
        <f t="shared" si="3"/>
        <v>0</v>
      </c>
      <c r="Y51" s="159"/>
      <c r="Z51" s="210"/>
      <c r="AA51" s="175" t="s">
        <v>110</v>
      </c>
      <c r="AB51" s="175">
        <v>343487.88139667897</v>
      </c>
      <c r="AC51" s="175">
        <v>164442.44149474101</v>
      </c>
      <c r="AD51" s="175">
        <f t="shared" si="4"/>
        <v>507930.32289141999</v>
      </c>
      <c r="AF51" s="193" t="s">
        <v>110</v>
      </c>
      <c r="AG51" s="193">
        <v>564931.22088037699</v>
      </c>
      <c r="AH51" s="193">
        <v>261042.41781096195</v>
      </c>
      <c r="AI51" s="193">
        <f t="shared" si="5"/>
        <v>825973.63869133894</v>
      </c>
      <c r="AK51" s="206">
        <v>46053</v>
      </c>
      <c r="AL51" s="175">
        <v>355257.76894327602</v>
      </c>
      <c r="AM51" s="175">
        <v>101813.86297425698</v>
      </c>
      <c r="AN51" s="175">
        <f t="shared" si="7"/>
        <v>457071.631917533</v>
      </c>
      <c r="AQ51" s="204" t="s">
        <v>110</v>
      </c>
      <c r="AR51" s="207">
        <f t="shared" si="6"/>
        <v>1263676.8712203321</v>
      </c>
      <c r="AS51" s="207">
        <f t="shared" si="6"/>
        <v>73116145.575645372</v>
      </c>
      <c r="AT51" s="207">
        <f t="shared" si="6"/>
        <v>74379822.446865693</v>
      </c>
    </row>
    <row r="52" spans="1:46">
      <c r="A52" s="159"/>
      <c r="B52" s="201" t="s">
        <v>111</v>
      </c>
      <c r="C52" s="175">
        <v>0</v>
      </c>
      <c r="D52" s="175">
        <v>0</v>
      </c>
      <c r="E52" s="175">
        <f t="shared" si="0"/>
        <v>0</v>
      </c>
      <c r="F52" s="159"/>
      <c r="G52" s="201" t="s">
        <v>111</v>
      </c>
      <c r="H52" s="175">
        <v>7500000</v>
      </c>
      <c r="I52" s="175">
        <v>4845720.8645540997</v>
      </c>
      <c r="J52" s="175">
        <f t="shared" si="1"/>
        <v>12345720.8645541</v>
      </c>
      <c r="K52" s="208"/>
      <c r="L52" s="209" t="s">
        <v>111</v>
      </c>
      <c r="M52" s="193">
        <v>0</v>
      </c>
      <c r="N52" s="193">
        <v>0</v>
      </c>
      <c r="O52" s="193">
        <f t="shared" si="2"/>
        <v>0</v>
      </c>
      <c r="P52" s="208"/>
      <c r="Q52" s="201" t="s">
        <v>111</v>
      </c>
      <c r="R52" s="175">
        <v>0</v>
      </c>
      <c r="S52" s="175">
        <v>0</v>
      </c>
      <c r="T52" s="175">
        <f t="shared" si="3"/>
        <v>0</v>
      </c>
      <c r="Y52" s="159"/>
      <c r="Z52" s="210"/>
      <c r="AA52" s="175" t="s">
        <v>111</v>
      </c>
      <c r="AB52" s="175">
        <v>345625.65942571202</v>
      </c>
      <c r="AC52" s="175">
        <v>179015.64042032004</v>
      </c>
      <c r="AD52" s="175">
        <f t="shared" si="4"/>
        <v>524641.29984603205</v>
      </c>
      <c r="AF52" s="193" t="s">
        <v>111</v>
      </c>
      <c r="AG52" s="193">
        <v>568447.20388100704</v>
      </c>
      <c r="AH52" s="193">
        <v>284474.43125468795</v>
      </c>
      <c r="AI52" s="193">
        <f t="shared" si="5"/>
        <v>852921.63513569499</v>
      </c>
      <c r="AK52" s="206">
        <v>46081</v>
      </c>
      <c r="AL52" s="175">
        <v>357981.406908517</v>
      </c>
      <c r="AM52" s="175">
        <v>110380.90009337699</v>
      </c>
      <c r="AN52" s="175">
        <f t="shared" si="7"/>
        <v>468362.30700189399</v>
      </c>
      <c r="AQ52" s="204" t="s">
        <v>111</v>
      </c>
      <c r="AR52" s="207">
        <f t="shared" si="6"/>
        <v>8772054.2702152375</v>
      </c>
      <c r="AS52" s="207">
        <f t="shared" si="6"/>
        <v>5419591.8363224845</v>
      </c>
      <c r="AT52" s="207">
        <f t="shared" si="6"/>
        <v>14191646.106537722</v>
      </c>
    </row>
    <row r="53" spans="1:46">
      <c r="A53" s="159"/>
      <c r="B53" s="201" t="s">
        <v>112</v>
      </c>
      <c r="C53" s="175">
        <v>0</v>
      </c>
      <c r="D53" s="175">
        <v>0</v>
      </c>
      <c r="E53" s="175">
        <f t="shared" si="0"/>
        <v>0</v>
      </c>
      <c r="F53" s="159"/>
      <c r="G53" s="201" t="s">
        <v>112</v>
      </c>
      <c r="H53" s="175">
        <v>0</v>
      </c>
      <c r="I53" s="175">
        <v>0</v>
      </c>
      <c r="J53" s="175">
        <f t="shared" si="1"/>
        <v>0</v>
      </c>
      <c r="K53" s="208"/>
      <c r="L53" s="209" t="s">
        <v>112</v>
      </c>
      <c r="M53" s="193">
        <v>0</v>
      </c>
      <c r="N53" s="193">
        <v>0</v>
      </c>
      <c r="O53" s="193">
        <f t="shared" si="2"/>
        <v>0</v>
      </c>
      <c r="P53" s="208"/>
      <c r="Q53" s="201" t="s">
        <v>112</v>
      </c>
      <c r="R53" s="175">
        <v>0</v>
      </c>
      <c r="S53" s="175">
        <v>0</v>
      </c>
      <c r="T53" s="175">
        <f t="shared" si="3"/>
        <v>0</v>
      </c>
      <c r="Y53" s="159"/>
      <c r="Z53" s="210"/>
      <c r="AA53" s="175" t="s">
        <v>112</v>
      </c>
      <c r="AB53" s="175">
        <v>347776.74242167198</v>
      </c>
      <c r="AC53" s="175">
        <v>135690.01318070001</v>
      </c>
      <c r="AD53" s="175">
        <f t="shared" si="4"/>
        <v>483466.755602372</v>
      </c>
      <c r="AF53" s="193" t="s">
        <v>112</v>
      </c>
      <c r="AG53" s="193">
        <v>571985.06943300599</v>
      </c>
      <c r="AH53" s="193">
        <v>215885.65435543598</v>
      </c>
      <c r="AI53" s="193">
        <f t="shared" si="5"/>
        <v>787870.72378844197</v>
      </c>
      <c r="AK53" s="206">
        <v>46112</v>
      </c>
      <c r="AL53" s="175">
        <v>361020.96828063903</v>
      </c>
      <c r="AM53" s="175">
        <v>84099.649241837964</v>
      </c>
      <c r="AN53" s="175">
        <f t="shared" si="7"/>
        <v>445120.617522477</v>
      </c>
      <c r="AQ53" s="204" t="s">
        <v>112</v>
      </c>
      <c r="AR53" s="207">
        <f t="shared" si="6"/>
        <v>1280782.780135317</v>
      </c>
      <c r="AS53" s="207">
        <f t="shared" si="6"/>
        <v>435675.31677797396</v>
      </c>
      <c r="AT53" s="207">
        <f t="shared" si="6"/>
        <v>1716458.0969132909</v>
      </c>
    </row>
    <row r="54" spans="1:46">
      <c r="A54" s="159"/>
      <c r="B54" s="201" t="s">
        <v>113</v>
      </c>
      <c r="C54" s="175">
        <v>0</v>
      </c>
      <c r="D54" s="175">
        <v>0</v>
      </c>
      <c r="E54" s="175">
        <f t="shared" si="0"/>
        <v>0</v>
      </c>
      <c r="F54" s="159"/>
      <c r="G54" s="201" t="s">
        <v>113</v>
      </c>
      <c r="H54" s="175">
        <v>0</v>
      </c>
      <c r="I54" s="175">
        <v>0</v>
      </c>
      <c r="J54" s="175">
        <f t="shared" si="1"/>
        <v>0</v>
      </c>
      <c r="K54" s="208"/>
      <c r="L54" s="209" t="s">
        <v>113</v>
      </c>
      <c r="M54" s="193">
        <v>0</v>
      </c>
      <c r="N54" s="193">
        <v>0</v>
      </c>
      <c r="O54" s="193">
        <f t="shared" si="2"/>
        <v>0</v>
      </c>
      <c r="P54" s="208"/>
      <c r="Q54" s="201" t="s">
        <v>113</v>
      </c>
      <c r="R54" s="175">
        <v>9000000</v>
      </c>
      <c r="S54" s="175">
        <v>8162597.302886501</v>
      </c>
      <c r="T54" s="175">
        <f t="shared" si="3"/>
        <v>17162597.302886501</v>
      </c>
      <c r="Y54" s="159"/>
      <c r="Z54" s="210"/>
      <c r="AA54" s="175" t="s">
        <v>113</v>
      </c>
      <c r="AB54" s="175">
        <v>349970.766897742</v>
      </c>
      <c r="AC54" s="175">
        <v>155368.84917708498</v>
      </c>
      <c r="AD54" s="175">
        <f t="shared" si="4"/>
        <v>505339.61607482698</v>
      </c>
      <c r="AF54" s="193" t="s">
        <v>113</v>
      </c>
      <c r="AG54" s="193">
        <v>575593.56042508397</v>
      </c>
      <c r="AH54" s="193">
        <v>247466.399954875</v>
      </c>
      <c r="AI54" s="193">
        <f t="shared" si="5"/>
        <v>823059.96037995897</v>
      </c>
      <c r="AK54" s="206">
        <v>46142</v>
      </c>
      <c r="AL54" s="175">
        <v>363969.96490021102</v>
      </c>
      <c r="AM54" s="175">
        <v>96335.202182279958</v>
      </c>
      <c r="AN54" s="175">
        <f t="shared" si="7"/>
        <v>460305.16708249098</v>
      </c>
      <c r="AQ54" s="204" t="s">
        <v>113</v>
      </c>
      <c r="AR54" s="207">
        <f t="shared" si="6"/>
        <v>10289534.292223036</v>
      </c>
      <c r="AS54" s="207">
        <f t="shared" si="6"/>
        <v>8661767.7542007398</v>
      </c>
      <c r="AT54" s="207">
        <f t="shared" si="6"/>
        <v>18951302.046423778</v>
      </c>
    </row>
    <row r="55" spans="1:46">
      <c r="A55" s="159"/>
      <c r="B55" s="201" t="s">
        <v>114</v>
      </c>
      <c r="C55" s="175">
        <v>0</v>
      </c>
      <c r="D55" s="175">
        <v>0</v>
      </c>
      <c r="E55" s="175">
        <f t="shared" si="0"/>
        <v>0</v>
      </c>
      <c r="F55" s="159"/>
      <c r="G55" s="201" t="s">
        <v>114</v>
      </c>
      <c r="H55" s="175">
        <v>0</v>
      </c>
      <c r="I55" s="175">
        <v>0</v>
      </c>
      <c r="J55" s="175">
        <f t="shared" si="1"/>
        <v>0</v>
      </c>
      <c r="K55" s="208"/>
      <c r="L55" s="209" t="s">
        <v>114</v>
      </c>
      <c r="M55" s="193">
        <v>12195180.0876923</v>
      </c>
      <c r="N55" s="193">
        <v>3016455.3007120993</v>
      </c>
      <c r="O55" s="193">
        <f t="shared" si="2"/>
        <v>15211635.388404399</v>
      </c>
      <c r="P55" s="208"/>
      <c r="Q55" s="201" t="s">
        <v>114</v>
      </c>
      <c r="R55" s="175">
        <v>0</v>
      </c>
      <c r="S55" s="175">
        <v>0</v>
      </c>
      <c r="T55" s="175">
        <f t="shared" si="3"/>
        <v>0</v>
      </c>
      <c r="Y55" s="159"/>
      <c r="Z55" s="210"/>
      <c r="AA55" s="175" t="s">
        <v>114</v>
      </c>
      <c r="AB55" s="175">
        <v>352178.63284972101</v>
      </c>
      <c r="AC55" s="175">
        <v>154083.09909418697</v>
      </c>
      <c r="AD55" s="175">
        <f t="shared" si="4"/>
        <v>506261.73194390797</v>
      </c>
      <c r="AF55" s="193" t="s">
        <v>114</v>
      </c>
      <c r="AG55" s="193">
        <v>579224.81635970401</v>
      </c>
      <c r="AH55" s="193">
        <v>245707.22709908697</v>
      </c>
      <c r="AI55" s="193">
        <f t="shared" si="5"/>
        <v>824932.04345879098</v>
      </c>
      <c r="AK55" s="206">
        <v>46173</v>
      </c>
      <c r="AL55" s="175">
        <v>366949.49983408197</v>
      </c>
      <c r="AM55" s="175">
        <v>95115.819998212974</v>
      </c>
      <c r="AN55" s="175">
        <f t="shared" si="7"/>
        <v>462065.31983229495</v>
      </c>
      <c r="AQ55" s="204" t="s">
        <v>114</v>
      </c>
      <c r="AR55" s="207">
        <f t="shared" si="6"/>
        <v>13493533.036735807</v>
      </c>
      <c r="AS55" s="207">
        <f t="shared" si="6"/>
        <v>3511361.4469035864</v>
      </c>
      <c r="AT55" s="207">
        <f t="shared" si="6"/>
        <v>17004894.483639393</v>
      </c>
    </row>
    <row r="56" spans="1:46">
      <c r="A56" s="159"/>
      <c r="B56" s="201" t="s">
        <v>115</v>
      </c>
      <c r="C56" s="175">
        <v>0</v>
      </c>
      <c r="D56" s="175">
        <v>0</v>
      </c>
      <c r="E56" s="175">
        <f t="shared" si="0"/>
        <v>0</v>
      </c>
      <c r="F56" s="159"/>
      <c r="G56" s="201" t="s">
        <v>115</v>
      </c>
      <c r="H56" s="175">
        <v>0</v>
      </c>
      <c r="I56" s="175">
        <v>0</v>
      </c>
      <c r="J56" s="175">
        <f t="shared" si="1"/>
        <v>0</v>
      </c>
      <c r="K56" s="208"/>
      <c r="L56" s="209" t="s">
        <v>115</v>
      </c>
      <c r="M56" s="193">
        <v>0</v>
      </c>
      <c r="N56" s="193">
        <v>0</v>
      </c>
      <c r="O56" s="193">
        <f t="shared" si="2"/>
        <v>0</v>
      </c>
      <c r="P56" s="208"/>
      <c r="Q56" s="201" t="s">
        <v>115</v>
      </c>
      <c r="R56" s="175">
        <v>0</v>
      </c>
      <c r="S56" s="175">
        <v>0</v>
      </c>
      <c r="T56" s="175">
        <f t="shared" si="3"/>
        <v>0</v>
      </c>
      <c r="Y56" s="159"/>
      <c r="Z56" s="210"/>
      <c r="AA56" s="175" t="s">
        <v>115</v>
      </c>
      <c r="AB56" s="175">
        <v>354400.42759953998</v>
      </c>
      <c r="AC56" s="175">
        <v>157884.33431393199</v>
      </c>
      <c r="AD56" s="175">
        <f t="shared" si="4"/>
        <v>512284.76191347197</v>
      </c>
      <c r="AF56" s="193" t="s">
        <v>115</v>
      </c>
      <c r="AG56" s="193">
        <v>582878.98085440695</v>
      </c>
      <c r="AH56" s="193">
        <v>252070.57880904106</v>
      </c>
      <c r="AI56" s="193">
        <f t="shared" si="5"/>
        <v>834949.55966344802</v>
      </c>
      <c r="AK56" s="206">
        <v>46203</v>
      </c>
      <c r="AL56" s="175">
        <v>370034.15274680901</v>
      </c>
      <c r="AM56" s="175">
        <v>97165.055834473984</v>
      </c>
      <c r="AN56" s="175">
        <f t="shared" si="7"/>
        <v>467199.20858128299</v>
      </c>
      <c r="AQ56" s="204" t="s">
        <v>115</v>
      </c>
      <c r="AR56" s="207">
        <f t="shared" si="6"/>
        <v>1307313.5612007559</v>
      </c>
      <c r="AS56" s="207">
        <f t="shared" si="6"/>
        <v>507119.96895744704</v>
      </c>
      <c r="AT56" s="207">
        <f t="shared" si="6"/>
        <v>1814433.5301582029</v>
      </c>
    </row>
    <row r="57" spans="1:46">
      <c r="A57" s="159"/>
      <c r="B57" s="201" t="s">
        <v>116</v>
      </c>
      <c r="C57" s="175">
        <v>0</v>
      </c>
      <c r="D57" s="175">
        <v>70185507.549319595</v>
      </c>
      <c r="E57" s="175">
        <f t="shared" si="0"/>
        <v>70185507.549319595</v>
      </c>
      <c r="F57" s="159"/>
      <c r="G57" s="201" t="s">
        <v>116</v>
      </c>
      <c r="H57" s="175">
        <v>0</v>
      </c>
      <c r="I57" s="175">
        <v>0</v>
      </c>
      <c r="J57" s="175">
        <f t="shared" si="1"/>
        <v>0</v>
      </c>
      <c r="K57" s="208"/>
      <c r="L57" s="209" t="s">
        <v>116</v>
      </c>
      <c r="M57" s="193">
        <v>0</v>
      </c>
      <c r="N57" s="193">
        <v>0</v>
      </c>
      <c r="O57" s="193">
        <f t="shared" si="2"/>
        <v>0</v>
      </c>
      <c r="P57" s="208"/>
      <c r="Q57" s="201" t="s">
        <v>116</v>
      </c>
      <c r="R57" s="175">
        <v>0</v>
      </c>
      <c r="S57" s="175">
        <v>0</v>
      </c>
      <c r="T57" s="175">
        <f t="shared" si="3"/>
        <v>0</v>
      </c>
      <c r="Y57" s="159"/>
      <c r="Z57" s="210"/>
      <c r="AA57" s="175" t="s">
        <v>116</v>
      </c>
      <c r="AB57" s="175">
        <v>356648.67351909197</v>
      </c>
      <c r="AC57" s="175">
        <v>151449.42807161401</v>
      </c>
      <c r="AD57" s="175">
        <f t="shared" si="4"/>
        <v>508098.10159070598</v>
      </c>
      <c r="AF57" s="193" t="s">
        <v>116</v>
      </c>
      <c r="AG57" s="193">
        <v>586576.64933402697</v>
      </c>
      <c r="AH57" s="193">
        <v>242100.85174865404</v>
      </c>
      <c r="AI57" s="193">
        <f t="shared" si="5"/>
        <v>828677.501082681</v>
      </c>
      <c r="AK57" s="206">
        <v>46234</v>
      </c>
      <c r="AL57" s="175">
        <v>373309.260340159</v>
      </c>
      <c r="AM57" s="175">
        <v>94166.990009787027</v>
      </c>
      <c r="AN57" s="175">
        <f t="shared" si="7"/>
        <v>467476.25034994603</v>
      </c>
      <c r="AQ57" s="204" t="s">
        <v>116</v>
      </c>
      <c r="AR57" s="207">
        <f t="shared" si="6"/>
        <v>1316534.5831932779</v>
      </c>
      <c r="AS57" s="207">
        <f t="shared" si="6"/>
        <v>70673224.819149658</v>
      </c>
      <c r="AT57" s="207">
        <f t="shared" si="6"/>
        <v>71989759.402342916</v>
      </c>
    </row>
    <row r="58" spans="1:46">
      <c r="A58" s="159"/>
      <c r="B58" s="201" t="s">
        <v>117</v>
      </c>
      <c r="C58" s="175">
        <v>0</v>
      </c>
      <c r="D58" s="175">
        <v>0</v>
      </c>
      <c r="E58" s="175">
        <f t="shared" si="0"/>
        <v>0</v>
      </c>
      <c r="F58" s="159"/>
      <c r="G58" s="201" t="s">
        <v>117</v>
      </c>
      <c r="H58" s="175">
        <v>7500000</v>
      </c>
      <c r="I58" s="175">
        <v>4523333.5532632004</v>
      </c>
      <c r="J58" s="175">
        <f t="shared" si="1"/>
        <v>12023333.5532632</v>
      </c>
      <c r="K58" s="208"/>
      <c r="L58" s="209" t="s">
        <v>117</v>
      </c>
      <c r="M58" s="193">
        <v>0</v>
      </c>
      <c r="N58" s="193">
        <v>0</v>
      </c>
      <c r="O58" s="193">
        <f t="shared" si="2"/>
        <v>0</v>
      </c>
      <c r="P58" s="208"/>
      <c r="Q58" s="201" t="s">
        <v>117</v>
      </c>
      <c r="R58" s="175">
        <v>0</v>
      </c>
      <c r="S58" s="175">
        <v>0</v>
      </c>
      <c r="T58" s="175">
        <f t="shared" si="3"/>
        <v>0</v>
      </c>
      <c r="Y58" s="159"/>
      <c r="Z58" s="210"/>
      <c r="AA58" s="175" t="s">
        <v>117</v>
      </c>
      <c r="AB58" s="175">
        <v>358911.18186419702</v>
      </c>
      <c r="AC58" s="175">
        <v>165164.05684896599</v>
      </c>
      <c r="AD58" s="175">
        <f t="shared" si="4"/>
        <v>524075.23871316301</v>
      </c>
      <c r="AF58" s="193" t="s">
        <v>117</v>
      </c>
      <c r="AG58" s="193">
        <v>590297.77508802898</v>
      </c>
      <c r="AH58" s="193">
        <v>264353.75131353503</v>
      </c>
      <c r="AI58" s="193">
        <f t="shared" si="5"/>
        <v>854651.52640156401</v>
      </c>
      <c r="AK58" s="206">
        <v>46265</v>
      </c>
      <c r="AL58" s="175">
        <v>376465.17746477103</v>
      </c>
      <c r="AM58" s="175">
        <v>102190.70198441093</v>
      </c>
      <c r="AN58" s="175">
        <f t="shared" si="7"/>
        <v>478655.87944918196</v>
      </c>
      <c r="AQ58" s="204" t="s">
        <v>117</v>
      </c>
      <c r="AR58" s="207">
        <f t="shared" si="6"/>
        <v>8825674.1344169956</v>
      </c>
      <c r="AS58" s="207">
        <f t="shared" si="6"/>
        <v>5055042.0634101126</v>
      </c>
      <c r="AT58" s="207">
        <f t="shared" si="6"/>
        <v>13880716.19782711</v>
      </c>
    </row>
    <row r="59" spans="1:46">
      <c r="A59" s="159"/>
      <c r="B59" s="201" t="s">
        <v>118</v>
      </c>
      <c r="C59" s="175">
        <v>0</v>
      </c>
      <c r="D59" s="175">
        <v>0</v>
      </c>
      <c r="E59" s="175">
        <f t="shared" si="0"/>
        <v>0</v>
      </c>
      <c r="F59" s="159"/>
      <c r="G59" s="201" t="s">
        <v>118</v>
      </c>
      <c r="H59" s="175">
        <v>0</v>
      </c>
      <c r="I59" s="175">
        <v>0</v>
      </c>
      <c r="J59" s="175">
        <f t="shared" si="1"/>
        <v>0</v>
      </c>
      <c r="K59" s="208"/>
      <c r="L59" s="209" t="s">
        <v>118</v>
      </c>
      <c r="M59" s="193">
        <v>0</v>
      </c>
      <c r="N59" s="193">
        <v>0</v>
      </c>
      <c r="O59" s="193">
        <f t="shared" si="2"/>
        <v>0</v>
      </c>
      <c r="P59" s="208"/>
      <c r="Q59" s="201" t="s">
        <v>118</v>
      </c>
      <c r="R59" s="175">
        <v>0</v>
      </c>
      <c r="S59" s="175">
        <v>0</v>
      </c>
      <c r="T59" s="175">
        <f t="shared" si="3"/>
        <v>0</v>
      </c>
      <c r="Y59" s="159"/>
      <c r="Z59" s="210"/>
      <c r="AA59" s="175" t="s">
        <v>118</v>
      </c>
      <c r="AB59" s="175">
        <v>361188.04311285203</v>
      </c>
      <c r="AC59" s="175">
        <v>143756.23841592099</v>
      </c>
      <c r="AD59" s="175">
        <f t="shared" si="4"/>
        <v>504944.28152877302</v>
      </c>
      <c r="AF59" s="193" t="s">
        <v>118</v>
      </c>
      <c r="AG59" s="193">
        <v>594042.50692470104</v>
      </c>
      <c r="AH59" s="193">
        <v>230403.96198213194</v>
      </c>
      <c r="AI59" s="193">
        <f t="shared" si="5"/>
        <v>824446.46890683298</v>
      </c>
      <c r="AK59" s="206">
        <v>46295</v>
      </c>
      <c r="AL59" s="175">
        <v>379651.597143955</v>
      </c>
      <c r="AM59" s="175">
        <v>88827.511208197975</v>
      </c>
      <c r="AN59" s="175">
        <f t="shared" si="7"/>
        <v>468479.10835215298</v>
      </c>
      <c r="AQ59" s="204" t="s">
        <v>118</v>
      </c>
      <c r="AR59" s="207">
        <f t="shared" si="6"/>
        <v>1334882.1471815081</v>
      </c>
      <c r="AS59" s="207">
        <f t="shared" si="6"/>
        <v>462987.7116062509</v>
      </c>
      <c r="AT59" s="207">
        <f t="shared" si="6"/>
        <v>1797869.8587877592</v>
      </c>
    </row>
    <row r="60" spans="1:46">
      <c r="A60" s="159"/>
      <c r="B60" s="201" t="s">
        <v>119</v>
      </c>
      <c r="C60" s="175">
        <v>0</v>
      </c>
      <c r="D60" s="175">
        <v>0</v>
      </c>
      <c r="E60" s="175">
        <f t="shared" si="0"/>
        <v>0</v>
      </c>
      <c r="F60" s="159"/>
      <c r="G60" s="201" t="s">
        <v>119</v>
      </c>
      <c r="H60" s="175">
        <v>0</v>
      </c>
      <c r="I60" s="175">
        <v>0</v>
      </c>
      <c r="J60" s="175">
        <f t="shared" si="1"/>
        <v>0</v>
      </c>
      <c r="K60" s="208"/>
      <c r="L60" s="209" t="s">
        <v>119</v>
      </c>
      <c r="M60" s="193">
        <v>0</v>
      </c>
      <c r="N60" s="193">
        <v>0</v>
      </c>
      <c r="O60" s="193">
        <f t="shared" si="2"/>
        <v>0</v>
      </c>
      <c r="P60" s="208"/>
      <c r="Q60" s="201" t="s">
        <v>119</v>
      </c>
      <c r="R60" s="175">
        <v>9000000</v>
      </c>
      <c r="S60" s="175">
        <v>7902082.047949899</v>
      </c>
      <c r="T60" s="175">
        <f t="shared" si="3"/>
        <v>16902082.047949899</v>
      </c>
      <c r="Y60" s="159"/>
      <c r="Z60" s="210"/>
      <c r="AA60" s="175" t="s">
        <v>119</v>
      </c>
      <c r="AB60" s="175">
        <v>363482.55980389402</v>
      </c>
      <c r="AC60" s="175">
        <v>147335.437257129</v>
      </c>
      <c r="AD60" s="175">
        <f t="shared" si="4"/>
        <v>510817.99706102302</v>
      </c>
      <c r="AF60" s="193" t="s">
        <v>119</v>
      </c>
      <c r="AG60" s="193">
        <v>597816.27649796905</v>
      </c>
      <c r="AH60" s="193">
        <v>236459.01517125196</v>
      </c>
      <c r="AI60" s="193">
        <f t="shared" si="5"/>
        <v>834275.29166922101</v>
      </c>
      <c r="AK60" s="206">
        <v>46326</v>
      </c>
      <c r="AL60" s="175">
        <v>382871.36875922803</v>
      </c>
      <c r="AM60" s="175">
        <v>91103.277754550974</v>
      </c>
      <c r="AN60" s="175">
        <f t="shared" si="7"/>
        <v>473974.64651377901</v>
      </c>
      <c r="AQ60" s="204" t="s">
        <v>119</v>
      </c>
      <c r="AR60" s="207">
        <f t="shared" si="6"/>
        <v>10344170.205061091</v>
      </c>
      <c r="AS60" s="207">
        <f t="shared" si="6"/>
        <v>8376979.7781328307</v>
      </c>
      <c r="AT60" s="207">
        <f t="shared" si="6"/>
        <v>18721149.983193919</v>
      </c>
    </row>
    <row r="61" spans="1:46">
      <c r="A61" s="159"/>
      <c r="B61" s="201" t="s">
        <v>120</v>
      </c>
      <c r="C61" s="175">
        <v>0</v>
      </c>
      <c r="D61" s="175">
        <v>0</v>
      </c>
      <c r="E61" s="175">
        <f t="shared" si="0"/>
        <v>0</v>
      </c>
      <c r="F61" s="159"/>
      <c r="G61" s="201" t="s">
        <v>120</v>
      </c>
      <c r="H61" s="175">
        <v>0</v>
      </c>
      <c r="I61" s="175">
        <v>0</v>
      </c>
      <c r="J61" s="175">
        <f t="shared" si="1"/>
        <v>0</v>
      </c>
      <c r="K61" s="208"/>
      <c r="L61" s="209" t="s">
        <v>120</v>
      </c>
      <c r="M61" s="193">
        <v>12195180.0876923</v>
      </c>
      <c r="N61" s="193">
        <v>2756772.4895175993</v>
      </c>
      <c r="O61" s="193">
        <f t="shared" si="2"/>
        <v>14951952.577209899</v>
      </c>
      <c r="P61" s="208"/>
      <c r="Q61" s="201" t="s">
        <v>120</v>
      </c>
      <c r="R61" s="175">
        <v>0</v>
      </c>
      <c r="S61" s="175">
        <v>0</v>
      </c>
      <c r="T61" s="175">
        <f t="shared" si="3"/>
        <v>0</v>
      </c>
      <c r="Y61" s="159"/>
      <c r="Z61" s="210"/>
      <c r="AA61" s="175" t="s">
        <v>120</v>
      </c>
      <c r="AB61" s="175">
        <v>365791.65285466303</v>
      </c>
      <c r="AC61" s="175">
        <v>155679.07386434998</v>
      </c>
      <c r="AD61" s="175">
        <f t="shared" si="4"/>
        <v>521470.72671901301</v>
      </c>
      <c r="AF61" s="193" t="s">
        <v>120</v>
      </c>
      <c r="AG61" s="193">
        <v>601614.01967013895</v>
      </c>
      <c r="AH61" s="193">
        <v>250194.33099583106</v>
      </c>
      <c r="AI61" s="193">
        <f t="shared" si="5"/>
        <v>851808.35066597001</v>
      </c>
      <c r="AK61" s="206">
        <v>46356</v>
      </c>
      <c r="AL61" s="175">
        <v>386041.96869888401</v>
      </c>
      <c r="AM61" s="175">
        <v>95680.255149900971</v>
      </c>
      <c r="AN61" s="175">
        <f t="shared" si="7"/>
        <v>481722.22384878498</v>
      </c>
      <c r="AQ61" s="204" t="s">
        <v>120</v>
      </c>
      <c r="AR61" s="207">
        <f t="shared" si="6"/>
        <v>13548627.728915984</v>
      </c>
      <c r="AS61" s="207">
        <f t="shared" si="6"/>
        <v>3258326.1495276815</v>
      </c>
      <c r="AT61" s="207">
        <f t="shared" si="6"/>
        <v>16806953.878443666</v>
      </c>
    </row>
    <row r="62" spans="1:46">
      <c r="A62" s="159"/>
      <c r="B62" s="201" t="s">
        <v>121</v>
      </c>
      <c r="C62" s="175">
        <v>0</v>
      </c>
      <c r="D62" s="175">
        <v>0</v>
      </c>
      <c r="E62" s="175">
        <f t="shared" si="0"/>
        <v>0</v>
      </c>
      <c r="F62" s="159"/>
      <c r="G62" s="201" t="s">
        <v>121</v>
      </c>
      <c r="H62" s="175">
        <v>0</v>
      </c>
      <c r="I62" s="175">
        <v>0</v>
      </c>
      <c r="J62" s="175">
        <f t="shared" si="1"/>
        <v>0</v>
      </c>
      <c r="K62" s="208"/>
      <c r="L62" s="209" t="s">
        <v>121</v>
      </c>
      <c r="M62" s="193">
        <v>0</v>
      </c>
      <c r="N62" s="193">
        <v>0</v>
      </c>
      <c r="O62" s="193">
        <f t="shared" si="2"/>
        <v>0</v>
      </c>
      <c r="P62" s="208"/>
      <c r="Q62" s="201" t="s">
        <v>121</v>
      </c>
      <c r="R62" s="175">
        <v>0</v>
      </c>
      <c r="S62" s="175">
        <v>0</v>
      </c>
      <c r="T62" s="175">
        <f t="shared" si="3"/>
        <v>0</v>
      </c>
      <c r="Y62" s="159"/>
      <c r="Z62" s="210"/>
      <c r="AA62" s="175" t="s">
        <v>121</v>
      </c>
      <c r="AB62" s="175">
        <v>368115.41486429499</v>
      </c>
      <c r="AC62" s="175">
        <v>139645.58202112903</v>
      </c>
      <c r="AD62" s="175">
        <f t="shared" si="4"/>
        <v>507760.99688542401</v>
      </c>
      <c r="AF62" s="193" t="s">
        <v>121</v>
      </c>
      <c r="AG62" s="193">
        <v>605435.88873812195</v>
      </c>
      <c r="AH62" s="193">
        <v>224759.13118238701</v>
      </c>
      <c r="AI62" s="193">
        <f t="shared" si="5"/>
        <v>830195.01992050896</v>
      </c>
      <c r="AK62" s="206">
        <v>46387</v>
      </c>
      <c r="AL62" s="175">
        <v>389403.61918426701</v>
      </c>
      <c r="AM62" s="175">
        <v>86506.794409304974</v>
      </c>
      <c r="AN62" s="175">
        <f t="shared" si="7"/>
        <v>475910.41359357198</v>
      </c>
      <c r="AQ62" s="204" t="s">
        <v>121</v>
      </c>
      <c r="AR62" s="207">
        <f t="shared" si="6"/>
        <v>1362954.922786684</v>
      </c>
      <c r="AS62" s="207">
        <f t="shared" si="6"/>
        <v>450911.50761282101</v>
      </c>
      <c r="AT62" s="207">
        <f t="shared" si="6"/>
        <v>1813866.430399505</v>
      </c>
    </row>
    <row r="63" spans="1:46">
      <c r="A63" s="159"/>
      <c r="B63" s="201" t="s">
        <v>122</v>
      </c>
      <c r="C63" s="175">
        <v>68115530.303034097</v>
      </c>
      <c r="D63" s="175">
        <v>67592277.395133913</v>
      </c>
      <c r="E63" s="175">
        <f t="shared" si="0"/>
        <v>135707807.69816801</v>
      </c>
      <c r="F63" s="159"/>
      <c r="G63" s="201" t="s">
        <v>122</v>
      </c>
      <c r="H63" s="175">
        <v>0</v>
      </c>
      <c r="I63" s="175">
        <v>0</v>
      </c>
      <c r="J63" s="175">
        <f t="shared" si="1"/>
        <v>0</v>
      </c>
      <c r="K63" s="208"/>
      <c r="L63" s="209" t="s">
        <v>122</v>
      </c>
      <c r="M63" s="193">
        <v>0</v>
      </c>
      <c r="N63" s="193">
        <v>0</v>
      </c>
      <c r="O63" s="193">
        <f t="shared" si="2"/>
        <v>0</v>
      </c>
      <c r="P63" s="208"/>
      <c r="Q63" s="201" t="s">
        <v>122</v>
      </c>
      <c r="R63" s="175">
        <v>0</v>
      </c>
      <c r="S63" s="175">
        <v>0</v>
      </c>
      <c r="T63" s="175">
        <f t="shared" si="3"/>
        <v>0</v>
      </c>
      <c r="Y63" s="159"/>
      <c r="Z63" s="210"/>
      <c r="AA63" s="175" t="s">
        <v>122</v>
      </c>
      <c r="AB63" s="175">
        <v>370455.19780814199</v>
      </c>
      <c r="AC63" s="175">
        <v>147794.047697509</v>
      </c>
      <c r="AD63" s="175">
        <f t="shared" si="4"/>
        <v>518249.24550565099</v>
      </c>
      <c r="AF63" s="193" t="s">
        <v>122</v>
      </c>
      <c r="AG63" s="193">
        <v>609284.10728280002</v>
      </c>
      <c r="AH63" s="193">
        <v>238223.54853166593</v>
      </c>
      <c r="AI63" s="193">
        <f t="shared" si="5"/>
        <v>847507.65581446595</v>
      </c>
      <c r="AK63" s="206">
        <v>46418</v>
      </c>
      <c r="AL63" s="175">
        <v>392629.58974110999</v>
      </c>
      <c r="AM63" s="175">
        <v>90957.543447264994</v>
      </c>
      <c r="AN63" s="175">
        <f t="shared" si="7"/>
        <v>483587.13318837498</v>
      </c>
      <c r="AQ63" s="204" t="s">
        <v>122</v>
      </c>
      <c r="AR63" s="207">
        <f t="shared" si="6"/>
        <v>69487899.197866157</v>
      </c>
      <c r="AS63" s="207">
        <f t="shared" si="6"/>
        <v>68069252.534810364</v>
      </c>
      <c r="AT63" s="207">
        <f t="shared" si="6"/>
        <v>137557151.73267651</v>
      </c>
    </row>
    <row r="64" spans="1:46">
      <c r="A64" s="159"/>
      <c r="B64" s="201" t="s">
        <v>123</v>
      </c>
      <c r="C64" s="175">
        <v>0</v>
      </c>
      <c r="D64" s="175">
        <v>0</v>
      </c>
      <c r="E64" s="175">
        <f t="shared" si="0"/>
        <v>0</v>
      </c>
      <c r="F64" s="159"/>
      <c r="G64" s="201" t="s">
        <v>123</v>
      </c>
      <c r="H64" s="175">
        <v>7485416.6666662497</v>
      </c>
      <c r="I64" s="175">
        <v>4384923.3643391496</v>
      </c>
      <c r="J64" s="175">
        <f t="shared" si="1"/>
        <v>11870340.031005399</v>
      </c>
      <c r="K64" s="208"/>
      <c r="L64" s="209" t="s">
        <v>123</v>
      </c>
      <c r="M64" s="193">
        <v>0</v>
      </c>
      <c r="N64" s="193">
        <v>0</v>
      </c>
      <c r="O64" s="193">
        <f t="shared" si="2"/>
        <v>0</v>
      </c>
      <c r="P64" s="208"/>
      <c r="Q64" s="201" t="s">
        <v>123</v>
      </c>
      <c r="R64" s="175">
        <v>0</v>
      </c>
      <c r="S64" s="175">
        <v>0</v>
      </c>
      <c r="T64" s="175">
        <f t="shared" si="3"/>
        <v>0</v>
      </c>
      <c r="Y64" s="159"/>
      <c r="Z64" s="210"/>
      <c r="AA64" s="175" t="s">
        <v>123</v>
      </c>
      <c r="AB64" s="175">
        <v>372809.852675314</v>
      </c>
      <c r="AC64" s="175">
        <v>146254.55255181302</v>
      </c>
      <c r="AD64" s="175">
        <f t="shared" si="4"/>
        <v>519064.40522712702</v>
      </c>
      <c r="AF64" s="193" t="s">
        <v>123</v>
      </c>
      <c r="AG64" s="193">
        <v>613156.78553699097</v>
      </c>
      <c r="AH64" s="193">
        <v>236105.33441625407</v>
      </c>
      <c r="AI64" s="193">
        <f t="shared" si="5"/>
        <v>849262.11995324504</v>
      </c>
      <c r="AK64" s="206">
        <v>46446</v>
      </c>
      <c r="AL64" s="175">
        <v>395720.29295648</v>
      </c>
      <c r="AM64" s="175">
        <v>89205.840813597024</v>
      </c>
      <c r="AN64" s="175">
        <f t="shared" si="7"/>
        <v>484926.13377007702</v>
      </c>
      <c r="AQ64" s="204" t="s">
        <v>123</v>
      </c>
      <c r="AR64" s="207">
        <f t="shared" si="6"/>
        <v>8867103.597835036</v>
      </c>
      <c r="AS64" s="207">
        <f t="shared" si="6"/>
        <v>4856489.0921208141</v>
      </c>
      <c r="AT64" s="207">
        <f t="shared" si="6"/>
        <v>13723592.689955847</v>
      </c>
    </row>
    <row r="65" spans="1:46">
      <c r="A65" s="159"/>
      <c r="B65" s="201" t="s">
        <v>124</v>
      </c>
      <c r="C65" s="175">
        <v>0</v>
      </c>
      <c r="D65" s="175">
        <v>0</v>
      </c>
      <c r="E65" s="175">
        <f t="shared" si="0"/>
        <v>0</v>
      </c>
      <c r="F65" s="159"/>
      <c r="G65" s="201" t="s">
        <v>124</v>
      </c>
      <c r="H65" s="175">
        <v>0</v>
      </c>
      <c r="I65" s="175">
        <v>0</v>
      </c>
      <c r="J65" s="175">
        <f t="shared" si="1"/>
        <v>0</v>
      </c>
      <c r="K65" s="208"/>
      <c r="L65" s="209" t="s">
        <v>124</v>
      </c>
      <c r="M65" s="193">
        <v>0</v>
      </c>
      <c r="N65" s="193">
        <v>0</v>
      </c>
      <c r="O65" s="193">
        <f t="shared" si="2"/>
        <v>0</v>
      </c>
      <c r="P65" s="208"/>
      <c r="Q65" s="201" t="s">
        <v>124</v>
      </c>
      <c r="R65" s="175">
        <v>0</v>
      </c>
      <c r="S65" s="175">
        <v>0</v>
      </c>
      <c r="T65" s="175">
        <f t="shared" si="3"/>
        <v>0</v>
      </c>
      <c r="Y65" s="159"/>
      <c r="Z65" s="210"/>
      <c r="AA65" s="175" t="s">
        <v>124</v>
      </c>
      <c r="AB65" s="175">
        <v>375179.47399342502</v>
      </c>
      <c r="AC65" s="175">
        <v>130645.35991376796</v>
      </c>
      <c r="AD65" s="175">
        <f t="shared" si="4"/>
        <v>505824.83390719298</v>
      </c>
      <c r="AF65" s="193" t="s">
        <v>124</v>
      </c>
      <c r="AG65" s="193">
        <v>617054.07896935695</v>
      </c>
      <c r="AH65" s="193">
        <v>211249.75010902307</v>
      </c>
      <c r="AI65" s="193">
        <f t="shared" si="5"/>
        <v>828303.82907838002</v>
      </c>
      <c r="AK65" s="206">
        <v>46477</v>
      </c>
      <c r="AL65" s="175">
        <v>399170.04165921599</v>
      </c>
      <c r="AM65" s="175">
        <v>80658.31910942198</v>
      </c>
      <c r="AN65" s="175">
        <f t="shared" si="7"/>
        <v>479828.36076863797</v>
      </c>
      <c r="AQ65" s="204" t="s">
        <v>124</v>
      </c>
      <c r="AR65" s="207">
        <f t="shared" si="6"/>
        <v>1391403.594621998</v>
      </c>
      <c r="AS65" s="207">
        <f t="shared" si="6"/>
        <v>422553.429132213</v>
      </c>
      <c r="AT65" s="207">
        <f t="shared" si="6"/>
        <v>1813957.0237542111</v>
      </c>
    </row>
    <row r="66" spans="1:46">
      <c r="A66" s="159"/>
      <c r="B66" s="201" t="s">
        <v>125</v>
      </c>
      <c r="C66" s="175">
        <v>0</v>
      </c>
      <c r="D66" s="175">
        <v>0</v>
      </c>
      <c r="E66" s="175">
        <f t="shared" si="0"/>
        <v>0</v>
      </c>
      <c r="F66" s="159"/>
      <c r="G66" s="201" t="s">
        <v>125</v>
      </c>
      <c r="H66" s="175">
        <v>0</v>
      </c>
      <c r="I66" s="175">
        <v>0</v>
      </c>
      <c r="J66" s="175">
        <f t="shared" si="1"/>
        <v>0</v>
      </c>
      <c r="K66" s="208"/>
      <c r="L66" s="209" t="s">
        <v>125</v>
      </c>
      <c r="M66" s="193">
        <v>0</v>
      </c>
      <c r="N66" s="193">
        <v>0</v>
      </c>
      <c r="O66" s="193">
        <f t="shared" si="2"/>
        <v>0</v>
      </c>
      <c r="P66" s="208"/>
      <c r="Q66" s="201" t="s">
        <v>125</v>
      </c>
      <c r="R66" s="175">
        <v>8965000.0000004992</v>
      </c>
      <c r="S66" s="175">
        <v>7580333.3886246011</v>
      </c>
      <c r="T66" s="175">
        <f t="shared" si="3"/>
        <v>16545333.3886251</v>
      </c>
      <c r="Y66" s="159"/>
      <c r="Z66" s="210"/>
      <c r="AA66" s="175" t="s">
        <v>125</v>
      </c>
      <c r="AB66" s="175">
        <v>377564.156890921</v>
      </c>
      <c r="AC66" s="175">
        <v>143098.67583297001</v>
      </c>
      <c r="AD66" s="175">
        <f t="shared" si="4"/>
        <v>520662.83272389101</v>
      </c>
      <c r="AF66" s="193" t="s">
        <v>125</v>
      </c>
      <c r="AG66" s="193">
        <v>620976.14403673902</v>
      </c>
      <c r="AH66" s="193">
        <v>231758.87265757099</v>
      </c>
      <c r="AI66" s="193">
        <f t="shared" si="5"/>
        <v>852735.01669431</v>
      </c>
      <c r="AK66" s="206">
        <v>46507</v>
      </c>
      <c r="AL66" s="175">
        <v>402569.48601152899</v>
      </c>
      <c r="AM66" s="175">
        <v>88223.263094673981</v>
      </c>
      <c r="AN66" s="175">
        <f t="shared" si="7"/>
        <v>490792.74910620297</v>
      </c>
      <c r="AQ66" s="204" t="s">
        <v>125</v>
      </c>
      <c r="AR66" s="207">
        <f t="shared" si="6"/>
        <v>10366109.786939688</v>
      </c>
      <c r="AS66" s="207">
        <f t="shared" si="6"/>
        <v>8043414.200209816</v>
      </c>
      <c r="AT66" s="207">
        <f t="shared" si="6"/>
        <v>18409523.987149503</v>
      </c>
    </row>
    <row r="67" spans="1:46">
      <c r="A67" s="159"/>
      <c r="B67" s="201" t="s">
        <v>126</v>
      </c>
      <c r="C67" s="175">
        <v>0</v>
      </c>
      <c r="D67" s="175">
        <v>0</v>
      </c>
      <c r="E67" s="175">
        <f t="shared" si="0"/>
        <v>0</v>
      </c>
      <c r="F67" s="159"/>
      <c r="G67" s="201" t="s">
        <v>126</v>
      </c>
      <c r="H67" s="175">
        <v>0</v>
      </c>
      <c r="I67" s="175">
        <v>0</v>
      </c>
      <c r="J67" s="175">
        <f t="shared" si="1"/>
        <v>0</v>
      </c>
      <c r="K67" s="208"/>
      <c r="L67" s="209" t="s">
        <v>126</v>
      </c>
      <c r="M67" s="193">
        <v>12135897.9622653</v>
      </c>
      <c r="N67" s="193">
        <v>2415466.8019437008</v>
      </c>
      <c r="O67" s="193">
        <f t="shared" si="2"/>
        <v>14551364.764209</v>
      </c>
      <c r="P67" s="208"/>
      <c r="Q67" s="201" t="s">
        <v>126</v>
      </c>
      <c r="R67" s="175">
        <v>0</v>
      </c>
      <c r="S67" s="175">
        <v>0</v>
      </c>
      <c r="T67" s="175">
        <f t="shared" si="3"/>
        <v>0</v>
      </c>
      <c r="Y67" s="159"/>
      <c r="Z67" s="210"/>
      <c r="AA67" s="175" t="s">
        <v>126</v>
      </c>
      <c r="AB67" s="175">
        <v>379963.99710089201</v>
      </c>
      <c r="AC67" s="175">
        <v>146061.32416975999</v>
      </c>
      <c r="AD67" s="175">
        <f t="shared" si="4"/>
        <v>526025.321270652</v>
      </c>
      <c r="AF67" s="193" t="s">
        <v>126</v>
      </c>
      <c r="AG67" s="193">
        <v>624923.13819043105</v>
      </c>
      <c r="AH67" s="193">
        <v>236956.64850343892</v>
      </c>
      <c r="AI67" s="193">
        <f t="shared" si="5"/>
        <v>861879.78669386997</v>
      </c>
      <c r="AK67" s="206">
        <v>46538</v>
      </c>
      <c r="AL67" s="175">
        <v>405915.84838703997</v>
      </c>
      <c r="AM67" s="175">
        <v>89360.159324532025</v>
      </c>
      <c r="AN67" s="175">
        <f t="shared" si="7"/>
        <v>495276.00771157199</v>
      </c>
      <c r="AQ67" s="204" t="s">
        <v>126</v>
      </c>
      <c r="AR67" s="207">
        <f t="shared" si="6"/>
        <v>13546700.945943663</v>
      </c>
      <c r="AS67" s="207">
        <f t="shared" si="6"/>
        <v>2887844.9339414318</v>
      </c>
      <c r="AT67" s="207">
        <f t="shared" si="6"/>
        <v>16434545.879885094</v>
      </c>
    </row>
    <row r="68" spans="1:46">
      <c r="A68" s="159"/>
      <c r="B68" s="201" t="s">
        <v>127</v>
      </c>
      <c r="C68" s="175">
        <v>0</v>
      </c>
      <c r="D68" s="175">
        <v>0</v>
      </c>
      <c r="E68" s="175">
        <f t="shared" si="0"/>
        <v>0</v>
      </c>
      <c r="F68" s="159"/>
      <c r="G68" s="201" t="s">
        <v>127</v>
      </c>
      <c r="H68" s="175">
        <v>0</v>
      </c>
      <c r="I68" s="175">
        <v>0</v>
      </c>
      <c r="J68" s="175">
        <f t="shared" si="1"/>
        <v>0</v>
      </c>
      <c r="K68" s="208"/>
      <c r="L68" s="209" t="s">
        <v>127</v>
      </c>
      <c r="M68" s="193">
        <v>0</v>
      </c>
      <c r="N68" s="193">
        <v>0</v>
      </c>
      <c r="O68" s="193">
        <f t="shared" si="2"/>
        <v>0</v>
      </c>
      <c r="P68" s="208"/>
      <c r="Q68" s="201" t="s">
        <v>127</v>
      </c>
      <c r="R68" s="175">
        <v>0</v>
      </c>
      <c r="S68" s="175">
        <v>0</v>
      </c>
      <c r="T68" s="175">
        <f t="shared" si="3"/>
        <v>0</v>
      </c>
      <c r="Y68" s="159"/>
      <c r="Z68" s="210"/>
      <c r="AA68" s="175" t="s">
        <v>127</v>
      </c>
      <c r="AB68" s="175">
        <v>382379.09096491901</v>
      </c>
      <c r="AC68" s="175">
        <v>130788.68926361599</v>
      </c>
      <c r="AD68" s="175">
        <f t="shared" si="4"/>
        <v>513167.780228535</v>
      </c>
      <c r="AF68" s="193" t="s">
        <v>127</v>
      </c>
      <c r="AG68" s="193">
        <v>628895.21988250699</v>
      </c>
      <c r="AH68" s="193">
        <v>212560.473781673</v>
      </c>
      <c r="AI68" s="193">
        <f t="shared" si="5"/>
        <v>841455.69366418</v>
      </c>
      <c r="AK68" s="206">
        <v>46568</v>
      </c>
      <c r="AL68" s="175">
        <v>409465.74479780899</v>
      </c>
      <c r="AM68" s="175">
        <v>80297.411546611984</v>
      </c>
      <c r="AN68" s="175">
        <f t="shared" si="7"/>
        <v>489763.15634442098</v>
      </c>
      <c r="AQ68" s="204" t="s">
        <v>127</v>
      </c>
      <c r="AR68" s="207">
        <f t="shared" ref="AR68:AT99" si="8">SUMIF($A$2:$AO$2,AR$2,$A68:$AO68)</f>
        <v>1420740.0556452351</v>
      </c>
      <c r="AS68" s="207">
        <f t="shared" si="8"/>
        <v>423646.57459190098</v>
      </c>
      <c r="AT68" s="207">
        <f t="shared" si="8"/>
        <v>1844386.630237136</v>
      </c>
    </row>
    <row r="69" spans="1:46">
      <c r="A69" s="159"/>
      <c r="B69" s="201" t="s">
        <v>128</v>
      </c>
      <c r="C69" s="175">
        <v>67717803.030306801</v>
      </c>
      <c r="D69" s="175">
        <v>64330094.828467205</v>
      </c>
      <c r="E69" s="175">
        <f t="shared" si="0"/>
        <v>132047897.85877401</v>
      </c>
      <c r="F69" s="159"/>
      <c r="G69" s="201" t="s">
        <v>128</v>
      </c>
      <c r="H69" s="175">
        <v>0</v>
      </c>
      <c r="I69" s="175">
        <v>0</v>
      </c>
      <c r="J69" s="175">
        <f t="shared" si="1"/>
        <v>0</v>
      </c>
      <c r="K69" s="208"/>
      <c r="L69" s="209" t="s">
        <v>128</v>
      </c>
      <c r="M69" s="193">
        <v>0</v>
      </c>
      <c r="N69" s="193">
        <v>0</v>
      </c>
      <c r="O69" s="193">
        <f t="shared" si="2"/>
        <v>0</v>
      </c>
      <c r="P69" s="208"/>
      <c r="Q69" s="201" t="s">
        <v>128</v>
      </c>
      <c r="R69" s="175">
        <v>0</v>
      </c>
      <c r="S69" s="175">
        <v>0</v>
      </c>
      <c r="T69" s="175">
        <f t="shared" si="3"/>
        <v>0</v>
      </c>
      <c r="Y69" s="159"/>
      <c r="Z69" s="210"/>
      <c r="AA69" s="175" t="s">
        <v>128</v>
      </c>
      <c r="AB69" s="175">
        <v>384808.22787366901</v>
      </c>
      <c r="AC69" s="175">
        <v>133696.857134722</v>
      </c>
      <c r="AD69" s="175">
        <f t="shared" si="4"/>
        <v>518505.085008391</v>
      </c>
      <c r="AF69" s="193" t="s">
        <v>128</v>
      </c>
      <c r="AG69" s="193">
        <v>632890.39803541801</v>
      </c>
      <c r="AH69" s="193">
        <v>217680.139787758</v>
      </c>
      <c r="AI69" s="193">
        <f t="shared" si="5"/>
        <v>850570.53782317601</v>
      </c>
      <c r="AK69" s="206">
        <v>46599</v>
      </c>
      <c r="AL69" s="175">
        <v>413048.83671349799</v>
      </c>
      <c r="AM69" s="175">
        <v>82471.874324397009</v>
      </c>
      <c r="AN69" s="175">
        <f t="shared" si="7"/>
        <v>495520.711037895</v>
      </c>
      <c r="AQ69" s="204" t="s">
        <v>128</v>
      </c>
      <c r="AR69" s="207">
        <f t="shared" si="8"/>
        <v>69148550.492929384</v>
      </c>
      <c r="AS69" s="207">
        <f t="shared" si="8"/>
        <v>64763943.699714079</v>
      </c>
      <c r="AT69" s="207">
        <f t="shared" si="8"/>
        <v>133912494.19264346</v>
      </c>
    </row>
    <row r="70" spans="1:46">
      <c r="A70" s="159"/>
      <c r="B70" s="201" t="s">
        <v>129</v>
      </c>
      <c r="C70" s="175">
        <v>0</v>
      </c>
      <c r="D70" s="175">
        <v>0</v>
      </c>
      <c r="E70" s="175">
        <f t="shared" si="0"/>
        <v>0</v>
      </c>
      <c r="F70" s="159"/>
      <c r="G70" s="201" t="s">
        <v>129</v>
      </c>
      <c r="H70" s="175">
        <v>7441666.6666662497</v>
      </c>
      <c r="I70" s="175">
        <v>4108221.1349617494</v>
      </c>
      <c r="J70" s="175">
        <f t="shared" si="1"/>
        <v>11549887.801627999</v>
      </c>
      <c r="K70" s="208"/>
      <c r="L70" s="209" t="s">
        <v>129</v>
      </c>
      <c r="M70" s="193">
        <v>0</v>
      </c>
      <c r="N70" s="193">
        <v>0</v>
      </c>
      <c r="O70" s="193">
        <f t="shared" si="2"/>
        <v>0</v>
      </c>
      <c r="P70" s="208"/>
      <c r="Q70" s="201" t="s">
        <v>129</v>
      </c>
      <c r="R70" s="175">
        <v>0</v>
      </c>
      <c r="S70" s="175">
        <v>0</v>
      </c>
      <c r="T70" s="175">
        <f t="shared" si="3"/>
        <v>0</v>
      </c>
      <c r="Y70" s="159"/>
      <c r="Z70" s="210"/>
      <c r="AA70" s="175" t="s">
        <v>129</v>
      </c>
      <c r="AB70" s="175">
        <v>387252.79634303798</v>
      </c>
      <c r="AC70" s="175">
        <v>140888.38503953302</v>
      </c>
      <c r="AD70" s="175">
        <f t="shared" si="4"/>
        <v>528141.181382571</v>
      </c>
      <c r="AF70" s="193" t="s">
        <v>129</v>
      </c>
      <c r="AG70" s="193">
        <v>636910.95632792695</v>
      </c>
      <c r="AH70" s="193">
        <v>229816.5684144171</v>
      </c>
      <c r="AI70" s="193">
        <f t="shared" si="5"/>
        <v>866727.52474234405</v>
      </c>
      <c r="AK70" s="206">
        <v>46630</v>
      </c>
      <c r="AL70" s="175">
        <v>416666.96331263904</v>
      </c>
      <c r="AM70" s="175">
        <v>86314.358286582981</v>
      </c>
      <c r="AN70" s="175">
        <f t="shared" si="7"/>
        <v>502981.32159922202</v>
      </c>
      <c r="AQ70" s="204" t="s">
        <v>129</v>
      </c>
      <c r="AR70" s="207">
        <f t="shared" si="8"/>
        <v>8882497.3826498538</v>
      </c>
      <c r="AS70" s="207">
        <f t="shared" si="8"/>
        <v>4565240.4467022829</v>
      </c>
      <c r="AT70" s="207">
        <f t="shared" si="8"/>
        <v>13447737.829352137</v>
      </c>
    </row>
    <row r="71" spans="1:46">
      <c r="A71" s="159"/>
      <c r="B71" s="201" t="s">
        <v>130</v>
      </c>
      <c r="C71" s="175">
        <v>0</v>
      </c>
      <c r="D71" s="175">
        <v>0</v>
      </c>
      <c r="E71" s="175">
        <f t="shared" si="0"/>
        <v>0</v>
      </c>
      <c r="F71" s="159"/>
      <c r="G71" s="201" t="s">
        <v>130</v>
      </c>
      <c r="H71" s="175">
        <v>0</v>
      </c>
      <c r="I71" s="175">
        <v>0</v>
      </c>
      <c r="J71" s="175">
        <f t="shared" si="1"/>
        <v>0</v>
      </c>
      <c r="K71" s="208"/>
      <c r="L71" s="209" t="s">
        <v>130</v>
      </c>
      <c r="M71" s="193">
        <v>0</v>
      </c>
      <c r="N71" s="193">
        <v>0</v>
      </c>
      <c r="O71" s="193">
        <f t="shared" si="2"/>
        <v>0</v>
      </c>
      <c r="P71" s="208"/>
      <c r="Q71" s="201" t="s">
        <v>130</v>
      </c>
      <c r="R71" s="175">
        <v>0</v>
      </c>
      <c r="S71" s="175">
        <v>0</v>
      </c>
      <c r="T71" s="175">
        <f t="shared" si="3"/>
        <v>0</v>
      </c>
      <c r="Y71" s="159"/>
      <c r="Z71" s="210"/>
      <c r="AA71" s="175" t="s">
        <v>130</v>
      </c>
      <c r="AB71" s="175">
        <v>389712.89440498903</v>
      </c>
      <c r="AC71" s="175">
        <v>130386.07383667398</v>
      </c>
      <c r="AD71" s="175">
        <f t="shared" si="4"/>
        <v>520098.96824166301</v>
      </c>
      <c r="AF71" s="193" t="s">
        <v>130</v>
      </c>
      <c r="AG71" s="193">
        <v>640957.05599226605</v>
      </c>
      <c r="AH71" s="193">
        <v>213106.14694129198</v>
      </c>
      <c r="AI71" s="193">
        <f t="shared" si="5"/>
        <v>854063.20293355803</v>
      </c>
      <c r="AK71" s="206">
        <v>46660</v>
      </c>
      <c r="AL71" s="175">
        <v>420230.60853315995</v>
      </c>
      <c r="AM71" s="175">
        <v>79931.040299536078</v>
      </c>
      <c r="AN71" s="175">
        <f t="shared" si="7"/>
        <v>500161.64883269602</v>
      </c>
      <c r="AQ71" s="204" t="s">
        <v>130</v>
      </c>
      <c r="AR71" s="207">
        <f t="shared" si="8"/>
        <v>1450900.5589304152</v>
      </c>
      <c r="AS71" s="207">
        <f t="shared" si="8"/>
        <v>423423.26107750204</v>
      </c>
      <c r="AT71" s="207">
        <f t="shared" si="8"/>
        <v>1874323.820007917</v>
      </c>
    </row>
    <row r="72" spans="1:46">
      <c r="A72" s="159"/>
      <c r="B72" s="201" t="s">
        <v>131</v>
      </c>
      <c r="C72" s="175">
        <v>0</v>
      </c>
      <c r="D72" s="175">
        <v>0</v>
      </c>
      <c r="E72" s="175">
        <f t="shared" si="0"/>
        <v>0</v>
      </c>
      <c r="F72" s="159"/>
      <c r="G72" s="201" t="s">
        <v>131</v>
      </c>
      <c r="H72" s="175">
        <v>0</v>
      </c>
      <c r="I72" s="175">
        <v>0</v>
      </c>
      <c r="J72" s="175">
        <f t="shared" si="1"/>
        <v>0</v>
      </c>
      <c r="K72" s="208"/>
      <c r="L72" s="209" t="s">
        <v>131</v>
      </c>
      <c r="M72" s="193">
        <v>0</v>
      </c>
      <c r="N72" s="193">
        <v>0</v>
      </c>
      <c r="O72" s="193">
        <f t="shared" si="2"/>
        <v>0</v>
      </c>
      <c r="P72" s="208"/>
      <c r="Q72" s="201" t="s">
        <v>131</v>
      </c>
      <c r="R72" s="175">
        <v>8912500.0000004992</v>
      </c>
      <c r="S72" s="175">
        <v>7356405.1244788002</v>
      </c>
      <c r="T72" s="175">
        <f t="shared" si="3"/>
        <v>16268905.124479299</v>
      </c>
      <c r="Y72" s="159"/>
      <c r="Z72" s="210"/>
      <c r="AA72" s="175" t="s">
        <v>131</v>
      </c>
      <c r="AB72" s="175">
        <v>392185.357816156</v>
      </c>
      <c r="AC72" s="175">
        <v>128689.95244551502</v>
      </c>
      <c r="AD72" s="175">
        <f t="shared" si="4"/>
        <v>520875.31026167102</v>
      </c>
      <c r="AF72" s="193" t="s">
        <v>131</v>
      </c>
      <c r="AG72" s="193">
        <v>645023.49282774702</v>
      </c>
      <c r="AH72" s="193">
        <v>210760.60609377595</v>
      </c>
      <c r="AI72" s="193">
        <f t="shared" si="5"/>
        <v>855784.09892152296</v>
      </c>
      <c r="AK72" s="206">
        <v>46691</v>
      </c>
      <c r="AL72" s="175">
        <v>423733.640366646</v>
      </c>
      <c r="AM72" s="175">
        <v>78801.475801478024</v>
      </c>
      <c r="AN72" s="175">
        <f t="shared" si="7"/>
        <v>502535.11616812402</v>
      </c>
      <c r="AQ72" s="204" t="s">
        <v>131</v>
      </c>
      <c r="AR72" s="207">
        <f t="shared" si="8"/>
        <v>10373442.491011048</v>
      </c>
      <c r="AS72" s="207">
        <f t="shared" si="8"/>
        <v>7774657.1588195702</v>
      </c>
      <c r="AT72" s="207">
        <f t="shared" si="8"/>
        <v>18148099.649830617</v>
      </c>
    </row>
    <row r="73" spans="1:46">
      <c r="A73" s="159"/>
      <c r="B73" s="201" t="s">
        <v>132</v>
      </c>
      <c r="C73" s="175">
        <v>0</v>
      </c>
      <c r="D73" s="175">
        <v>0</v>
      </c>
      <c r="E73" s="175">
        <f t="shared" si="0"/>
        <v>0</v>
      </c>
      <c r="F73" s="159"/>
      <c r="G73" s="201" t="s">
        <v>132</v>
      </c>
      <c r="H73" s="175">
        <v>0</v>
      </c>
      <c r="I73" s="175">
        <v>0</v>
      </c>
      <c r="J73" s="175">
        <f t="shared" si="1"/>
        <v>0</v>
      </c>
      <c r="K73" s="208"/>
      <c r="L73" s="209" t="s">
        <v>132</v>
      </c>
      <c r="M73" s="193">
        <v>12064759.4117538</v>
      </c>
      <c r="N73" s="193">
        <v>2164101.5114463009</v>
      </c>
      <c r="O73" s="193">
        <f t="shared" si="2"/>
        <v>14228860.923200101</v>
      </c>
      <c r="P73" s="208"/>
      <c r="Q73" s="201" t="s">
        <v>132</v>
      </c>
      <c r="R73" s="175">
        <v>0</v>
      </c>
      <c r="S73" s="175">
        <v>0</v>
      </c>
      <c r="T73" s="175">
        <f t="shared" si="3"/>
        <v>0</v>
      </c>
      <c r="Y73" s="159"/>
      <c r="Z73" s="210"/>
      <c r="AA73" s="175" t="s">
        <v>132</v>
      </c>
      <c r="AB73" s="175">
        <v>394673.50732703198</v>
      </c>
      <c r="AC73" s="175">
        <v>135460.51997872599</v>
      </c>
      <c r="AD73" s="175">
        <f t="shared" si="4"/>
        <v>530134.02730575798</v>
      </c>
      <c r="AF73" s="193" t="s">
        <v>132</v>
      </c>
      <c r="AG73" s="193">
        <v>649115.72844082501</v>
      </c>
      <c r="AH73" s="193">
        <v>222310.903423385</v>
      </c>
      <c r="AI73" s="193">
        <f t="shared" si="5"/>
        <v>871426.63186421001</v>
      </c>
      <c r="AK73" s="206">
        <v>46721</v>
      </c>
      <c r="AL73" s="175">
        <v>427267.68764757307</v>
      </c>
      <c r="AM73" s="175">
        <v>82027.120972474921</v>
      </c>
      <c r="AN73" s="175">
        <f t="shared" si="7"/>
        <v>509294.80862004799</v>
      </c>
      <c r="AQ73" s="204" t="s">
        <v>132</v>
      </c>
      <c r="AR73" s="207">
        <f t="shared" si="8"/>
        <v>13535816.33516923</v>
      </c>
      <c r="AS73" s="207">
        <f t="shared" si="8"/>
        <v>2603900.055820887</v>
      </c>
      <c r="AT73" s="207">
        <f t="shared" si="8"/>
        <v>16139716.390990118</v>
      </c>
    </row>
    <row r="74" spans="1:46">
      <c r="A74" s="159"/>
      <c r="B74" s="201" t="s">
        <v>133</v>
      </c>
      <c r="C74" s="175">
        <v>0</v>
      </c>
      <c r="D74" s="175">
        <v>0</v>
      </c>
      <c r="E74" s="175">
        <f t="shared" si="0"/>
        <v>0</v>
      </c>
      <c r="F74" s="159"/>
      <c r="G74" s="201" t="s">
        <v>133</v>
      </c>
      <c r="H74" s="175">
        <v>0</v>
      </c>
      <c r="I74" s="175">
        <v>0</v>
      </c>
      <c r="J74" s="175">
        <f t="shared" si="1"/>
        <v>0</v>
      </c>
      <c r="K74" s="208"/>
      <c r="L74" s="209" t="s">
        <v>133</v>
      </c>
      <c r="M74" s="193">
        <v>0</v>
      </c>
      <c r="N74" s="193">
        <v>0</v>
      </c>
      <c r="O74" s="193">
        <f t="shared" si="2"/>
        <v>0</v>
      </c>
      <c r="P74" s="208"/>
      <c r="Q74" s="201" t="s">
        <v>133</v>
      </c>
      <c r="R74" s="175">
        <v>0</v>
      </c>
      <c r="S74" s="175">
        <v>0</v>
      </c>
      <c r="T74" s="175">
        <f t="shared" si="3"/>
        <v>0</v>
      </c>
      <c r="Y74" s="159"/>
      <c r="Z74" s="210"/>
      <c r="AA74" s="175" t="s">
        <v>133</v>
      </c>
      <c r="AB74" s="175">
        <v>397177.44245525799</v>
      </c>
      <c r="AC74" s="175">
        <v>121030.27398866403</v>
      </c>
      <c r="AD74" s="175">
        <f t="shared" si="4"/>
        <v>518207.71644392202</v>
      </c>
      <c r="AF74" s="193" t="s">
        <v>133</v>
      </c>
      <c r="AG74" s="193">
        <v>653233.92650720803</v>
      </c>
      <c r="AH74" s="193">
        <v>199069.99356749398</v>
      </c>
      <c r="AI74" s="193">
        <f t="shared" si="5"/>
        <v>852303.92007470201</v>
      </c>
      <c r="AK74" s="206">
        <v>46752</v>
      </c>
      <c r="AL74" s="175">
        <v>431112.37367418403</v>
      </c>
      <c r="AM74" s="175">
        <v>74177.367502084991</v>
      </c>
      <c r="AN74" s="175">
        <f t="shared" si="7"/>
        <v>505289.74117626902</v>
      </c>
      <c r="AQ74" s="204" t="s">
        <v>133</v>
      </c>
      <c r="AR74" s="207">
        <f t="shared" si="8"/>
        <v>1481523.7426366501</v>
      </c>
      <c r="AS74" s="207">
        <f t="shared" si="8"/>
        <v>394277.635058243</v>
      </c>
      <c r="AT74" s="207">
        <f t="shared" si="8"/>
        <v>1875801.3776948932</v>
      </c>
    </row>
    <row r="75" spans="1:46">
      <c r="A75" s="159"/>
      <c r="B75" s="201" t="s">
        <v>134</v>
      </c>
      <c r="C75" s="175">
        <v>67452651.515147701</v>
      </c>
      <c r="D75" s="175">
        <v>63485924.711760297</v>
      </c>
      <c r="E75" s="175">
        <f t="shared" si="0"/>
        <v>130938576.226908</v>
      </c>
      <c r="F75" s="159"/>
      <c r="G75" s="201" t="s">
        <v>134</v>
      </c>
      <c r="H75" s="175">
        <v>0</v>
      </c>
      <c r="I75" s="175">
        <v>0</v>
      </c>
      <c r="J75" s="175">
        <f t="shared" si="1"/>
        <v>0</v>
      </c>
      <c r="K75" s="208"/>
      <c r="L75" s="209" t="s">
        <v>134</v>
      </c>
      <c r="M75" s="193">
        <v>0</v>
      </c>
      <c r="N75" s="193">
        <v>0</v>
      </c>
      <c r="O75" s="193">
        <f t="shared" si="2"/>
        <v>0</v>
      </c>
      <c r="P75" s="208"/>
      <c r="Q75" s="201" t="s">
        <v>134</v>
      </c>
      <c r="R75" s="175">
        <v>0</v>
      </c>
      <c r="S75" s="175">
        <v>0</v>
      </c>
      <c r="T75" s="175">
        <f t="shared" si="3"/>
        <v>0</v>
      </c>
      <c r="Y75" s="159"/>
      <c r="Z75" s="210"/>
      <c r="AA75" s="175" t="s">
        <v>134</v>
      </c>
      <c r="AB75" s="175">
        <v>399693.05217393598</v>
      </c>
      <c r="AC75" s="175">
        <v>135826.03795128904</v>
      </c>
      <c r="AD75" s="175">
        <f t="shared" si="4"/>
        <v>535519.09012522502</v>
      </c>
      <c r="AF75" s="193" t="s">
        <v>134</v>
      </c>
      <c r="AG75" s="193">
        <v>657371.32566042698</v>
      </c>
      <c r="AH75" s="193">
        <v>223903.302229141</v>
      </c>
      <c r="AI75" s="193">
        <f t="shared" si="5"/>
        <v>881274.62788956799</v>
      </c>
      <c r="AK75" s="206">
        <v>46783</v>
      </c>
      <c r="AL75" s="175">
        <v>434819.62709732004</v>
      </c>
      <c r="AM75" s="175">
        <v>82833.544044903945</v>
      </c>
      <c r="AN75" s="175">
        <f t="shared" si="7"/>
        <v>517653.17114222399</v>
      </c>
      <c r="AQ75" s="204" t="s">
        <v>134</v>
      </c>
      <c r="AR75" s="207">
        <f t="shared" si="8"/>
        <v>68944535.520079389</v>
      </c>
      <c r="AS75" s="207">
        <f t="shared" si="8"/>
        <v>63928487.595985636</v>
      </c>
      <c r="AT75" s="207">
        <f t="shared" si="8"/>
        <v>132873023.11606501</v>
      </c>
    </row>
    <row r="76" spans="1:46">
      <c r="A76" s="159"/>
      <c r="B76" s="201" t="s">
        <v>135</v>
      </c>
      <c r="C76" s="175">
        <v>0</v>
      </c>
      <c r="D76" s="175">
        <v>0</v>
      </c>
      <c r="E76" s="175">
        <f t="shared" si="0"/>
        <v>0</v>
      </c>
      <c r="F76" s="159"/>
      <c r="G76" s="201" t="s">
        <v>135</v>
      </c>
      <c r="H76" s="175">
        <v>7427083.3333337503</v>
      </c>
      <c r="I76" s="175">
        <v>3994007.1112004491</v>
      </c>
      <c r="J76" s="175">
        <f t="shared" si="1"/>
        <v>11421090.444534199</v>
      </c>
      <c r="K76" s="208"/>
      <c r="L76" s="209" t="s">
        <v>135</v>
      </c>
      <c r="M76" s="193">
        <v>0</v>
      </c>
      <c r="N76" s="193">
        <v>0</v>
      </c>
      <c r="O76" s="193">
        <f t="shared" si="2"/>
        <v>0</v>
      </c>
      <c r="P76" s="208"/>
      <c r="Q76" s="201" t="s">
        <v>135</v>
      </c>
      <c r="R76" s="175">
        <v>0</v>
      </c>
      <c r="S76" s="175">
        <v>0</v>
      </c>
      <c r="T76" s="175">
        <f t="shared" si="3"/>
        <v>0</v>
      </c>
      <c r="Y76" s="159"/>
      <c r="Z76" s="210"/>
      <c r="AA76" s="175" t="s">
        <v>135</v>
      </c>
      <c r="AB76" s="175">
        <v>402224.59505391802</v>
      </c>
      <c r="AC76" s="175">
        <v>117565.48573849699</v>
      </c>
      <c r="AD76" s="175">
        <f t="shared" si="4"/>
        <v>519790.08079241501</v>
      </c>
      <c r="AF76" s="193" t="s">
        <v>135</v>
      </c>
      <c r="AG76" s="193">
        <v>661534.92993107496</v>
      </c>
      <c r="AH76" s="193">
        <v>194268.78799926909</v>
      </c>
      <c r="AI76" s="193">
        <f t="shared" si="5"/>
        <v>855803.71793034405</v>
      </c>
      <c r="AK76" s="206">
        <v>46812</v>
      </c>
      <c r="AL76" s="175">
        <v>438368.54840393097</v>
      </c>
      <c r="AM76" s="175">
        <v>71857.342210359988</v>
      </c>
      <c r="AN76" s="175">
        <f t="shared" si="7"/>
        <v>510225.89061429095</v>
      </c>
      <c r="AQ76" s="204" t="s">
        <v>135</v>
      </c>
      <c r="AR76" s="207">
        <f t="shared" si="8"/>
        <v>8929211.4067226741</v>
      </c>
      <c r="AS76" s="207">
        <f t="shared" si="8"/>
        <v>4377698.7271485757</v>
      </c>
      <c r="AT76" s="207">
        <f t="shared" si="8"/>
        <v>13306910.133871252</v>
      </c>
    </row>
    <row r="77" spans="1:46">
      <c r="A77" s="159"/>
      <c r="B77" s="201" t="s">
        <v>136</v>
      </c>
      <c r="C77" s="175">
        <v>0</v>
      </c>
      <c r="D77" s="175">
        <v>0</v>
      </c>
      <c r="E77" s="175">
        <f t="shared" si="0"/>
        <v>0</v>
      </c>
      <c r="F77" s="159"/>
      <c r="G77" s="201" t="s">
        <v>136</v>
      </c>
      <c r="H77" s="175">
        <v>0</v>
      </c>
      <c r="I77" s="175">
        <v>0</v>
      </c>
      <c r="J77" s="175">
        <f t="shared" si="1"/>
        <v>0</v>
      </c>
      <c r="K77" s="208"/>
      <c r="L77" s="209" t="s">
        <v>136</v>
      </c>
      <c r="M77" s="193">
        <v>0</v>
      </c>
      <c r="N77" s="193">
        <v>0</v>
      </c>
      <c r="O77" s="193">
        <f t="shared" si="2"/>
        <v>0</v>
      </c>
      <c r="P77" s="208"/>
      <c r="Q77" s="201" t="s">
        <v>136</v>
      </c>
      <c r="R77" s="175">
        <v>0</v>
      </c>
      <c r="S77" s="175">
        <v>0</v>
      </c>
      <c r="T77" s="175">
        <f t="shared" si="3"/>
        <v>0</v>
      </c>
      <c r="Y77" s="159"/>
      <c r="Z77" s="210"/>
      <c r="AA77" s="175" t="s">
        <v>136</v>
      </c>
      <c r="AB77" s="175">
        <v>404772.17201134597</v>
      </c>
      <c r="AC77" s="175">
        <v>115792.87588095502</v>
      </c>
      <c r="AD77" s="175">
        <f t="shared" si="4"/>
        <v>520565.04789230099</v>
      </c>
      <c r="AF77" s="193" t="s">
        <v>136</v>
      </c>
      <c r="AG77" s="193">
        <v>665724.90529496397</v>
      </c>
      <c r="AH77" s="193">
        <v>191810.566874329</v>
      </c>
      <c r="AI77" s="193">
        <f t="shared" si="5"/>
        <v>857535.47216929297</v>
      </c>
      <c r="AK77" s="206">
        <v>46843</v>
      </c>
      <c r="AL77" s="175">
        <v>442335.15494062495</v>
      </c>
      <c r="AM77" s="175">
        <v>70026.549350204994</v>
      </c>
      <c r="AN77" s="175">
        <f t="shared" si="7"/>
        <v>512361.70429082995</v>
      </c>
      <c r="AQ77" s="204" t="s">
        <v>136</v>
      </c>
      <c r="AR77" s="207">
        <f t="shared" si="8"/>
        <v>1512832.2322469349</v>
      </c>
      <c r="AS77" s="207">
        <f t="shared" si="8"/>
        <v>377629.99210548901</v>
      </c>
      <c r="AT77" s="207">
        <f t="shared" si="8"/>
        <v>1890462.224352424</v>
      </c>
    </row>
    <row r="78" spans="1:46">
      <c r="A78" s="159"/>
      <c r="B78" s="201" t="s">
        <v>137</v>
      </c>
      <c r="C78" s="175">
        <v>0</v>
      </c>
      <c r="D78" s="175">
        <v>0</v>
      </c>
      <c r="E78" s="175">
        <f t="shared" si="0"/>
        <v>0</v>
      </c>
      <c r="F78" s="159"/>
      <c r="G78" s="201" t="s">
        <v>137</v>
      </c>
      <c r="H78" s="175">
        <v>0</v>
      </c>
      <c r="I78" s="175">
        <v>0</v>
      </c>
      <c r="J78" s="175">
        <f t="shared" si="1"/>
        <v>0</v>
      </c>
      <c r="K78" s="208"/>
      <c r="L78" s="209" t="s">
        <v>137</v>
      </c>
      <c r="M78" s="193">
        <v>0</v>
      </c>
      <c r="N78" s="193">
        <v>0</v>
      </c>
      <c r="O78" s="193">
        <f t="shared" si="2"/>
        <v>0</v>
      </c>
      <c r="P78" s="208"/>
      <c r="Q78" s="201" t="s">
        <v>137</v>
      </c>
      <c r="R78" s="175">
        <v>8929999.9999995008</v>
      </c>
      <c r="S78" s="175">
        <v>7164761.7066170983</v>
      </c>
      <c r="T78" s="175">
        <f t="shared" si="3"/>
        <v>16094761.706616599</v>
      </c>
      <c r="Y78" s="159"/>
      <c r="Z78" s="210"/>
      <c r="AA78" s="175" t="s">
        <v>137</v>
      </c>
      <c r="AB78" s="175">
        <v>407331.105721628</v>
      </c>
      <c r="AC78" s="175">
        <v>129770.29323713103</v>
      </c>
      <c r="AD78" s="175">
        <f t="shared" si="4"/>
        <v>537101.39895875903</v>
      </c>
      <c r="AF78" s="193" t="s">
        <v>137</v>
      </c>
      <c r="AG78" s="193">
        <v>669933.559001241</v>
      </c>
      <c r="AH78" s="193">
        <v>215505.26863139495</v>
      </c>
      <c r="AI78" s="193">
        <f t="shared" si="5"/>
        <v>885438.82763263595</v>
      </c>
      <c r="AK78" s="206">
        <v>46873</v>
      </c>
      <c r="AL78" s="175">
        <v>445848.62996833801</v>
      </c>
      <c r="AM78" s="175">
        <v>78459.637976420054</v>
      </c>
      <c r="AN78" s="175">
        <f t="shared" si="7"/>
        <v>524308.26794475806</v>
      </c>
      <c r="AQ78" s="204" t="s">
        <v>137</v>
      </c>
      <c r="AR78" s="207">
        <f t="shared" si="8"/>
        <v>10453113.294690708</v>
      </c>
      <c r="AS78" s="207">
        <f t="shared" si="8"/>
        <v>7588496.9064620445</v>
      </c>
      <c r="AT78" s="207">
        <f t="shared" si="8"/>
        <v>18041610.201152753</v>
      </c>
    </row>
    <row r="79" spans="1:46">
      <c r="A79" s="159"/>
      <c r="B79" s="201" t="s">
        <v>138</v>
      </c>
      <c r="C79" s="175">
        <v>0</v>
      </c>
      <c r="D79" s="175">
        <v>0</v>
      </c>
      <c r="E79" s="175">
        <f t="shared" si="0"/>
        <v>0</v>
      </c>
      <c r="F79" s="159"/>
      <c r="G79" s="201" t="s">
        <v>138</v>
      </c>
      <c r="H79" s="175">
        <v>0</v>
      </c>
      <c r="I79" s="175">
        <v>0</v>
      </c>
      <c r="J79" s="175">
        <f t="shared" si="1"/>
        <v>0</v>
      </c>
      <c r="K79" s="208"/>
      <c r="L79" s="209" t="s">
        <v>138</v>
      </c>
      <c r="M79" s="193">
        <v>12112185.1120962</v>
      </c>
      <c r="N79" s="193">
        <v>1879621.6170822009</v>
      </c>
      <c r="O79" s="193">
        <f t="shared" si="2"/>
        <v>13991806.729178401</v>
      </c>
      <c r="P79" s="208"/>
      <c r="Q79" s="201" t="s">
        <v>138</v>
      </c>
      <c r="R79" s="175">
        <v>0</v>
      </c>
      <c r="S79" s="175">
        <v>0</v>
      </c>
      <c r="T79" s="175">
        <f t="shared" si="3"/>
        <v>0</v>
      </c>
      <c r="Y79" s="159"/>
      <c r="Z79" s="210"/>
      <c r="AA79" s="175" t="s">
        <v>138</v>
      </c>
      <c r="AB79" s="175">
        <v>409906.216783482</v>
      </c>
      <c r="AC79" s="175">
        <v>108283.95443112397</v>
      </c>
      <c r="AD79" s="175">
        <f t="shared" si="4"/>
        <v>518190.17121460597</v>
      </c>
      <c r="AF79" s="193" t="s">
        <v>138</v>
      </c>
      <c r="AG79" s="193">
        <v>674168.81944234006</v>
      </c>
      <c r="AH79" s="193">
        <v>180314.9223114429</v>
      </c>
      <c r="AI79" s="193">
        <f t="shared" si="5"/>
        <v>854483.74175378296</v>
      </c>
      <c r="AK79" s="206">
        <v>46904</v>
      </c>
      <c r="AL79" s="175">
        <v>449788.48028554604</v>
      </c>
      <c r="AM79" s="175">
        <v>65157.389303161937</v>
      </c>
      <c r="AN79" s="175">
        <f t="shared" si="7"/>
        <v>514945.86958870798</v>
      </c>
      <c r="AQ79" s="204" t="s">
        <v>138</v>
      </c>
      <c r="AR79" s="207">
        <f t="shared" si="8"/>
        <v>13646048.628607567</v>
      </c>
      <c r="AS79" s="207">
        <f t="shared" si="8"/>
        <v>2233377.8831279296</v>
      </c>
      <c r="AT79" s="207">
        <f t="shared" si="8"/>
        <v>15879426.511735499</v>
      </c>
    </row>
    <row r="80" spans="1:46">
      <c r="A80" s="159"/>
      <c r="B80" s="201" t="s">
        <v>139</v>
      </c>
      <c r="C80" s="175">
        <v>0</v>
      </c>
      <c r="D80" s="175">
        <v>0</v>
      </c>
      <c r="E80" s="175">
        <f t="shared" si="0"/>
        <v>0</v>
      </c>
      <c r="F80" s="159"/>
      <c r="G80" s="201" t="s">
        <v>139</v>
      </c>
      <c r="H80" s="175">
        <v>0</v>
      </c>
      <c r="I80" s="175">
        <v>0</v>
      </c>
      <c r="J80" s="175">
        <f t="shared" si="1"/>
        <v>0</v>
      </c>
      <c r="K80" s="208"/>
      <c r="L80" s="209" t="s">
        <v>139</v>
      </c>
      <c r="M80" s="193">
        <v>0</v>
      </c>
      <c r="N80" s="193">
        <v>0</v>
      </c>
      <c r="O80" s="193">
        <f t="shared" si="2"/>
        <v>0</v>
      </c>
      <c r="P80" s="208"/>
      <c r="Q80" s="201" t="s">
        <v>139</v>
      </c>
      <c r="R80" s="175">
        <v>0</v>
      </c>
      <c r="S80" s="175">
        <v>0</v>
      </c>
      <c r="T80" s="175">
        <f t="shared" si="3"/>
        <v>0</v>
      </c>
      <c r="Y80" s="159"/>
      <c r="Z80" s="210"/>
      <c r="AA80" s="175" t="s">
        <v>139</v>
      </c>
      <c r="AB80" s="175">
        <v>412497.60746869002</v>
      </c>
      <c r="AC80" s="175">
        <v>121757.19892491703</v>
      </c>
      <c r="AD80" s="175">
        <f t="shared" si="4"/>
        <v>534254.80639360705</v>
      </c>
      <c r="AF80" s="193" t="s">
        <v>139</v>
      </c>
      <c r="AG80" s="193">
        <v>678430.85482367396</v>
      </c>
      <c r="AH80" s="193">
        <v>203306.97352284507</v>
      </c>
      <c r="AI80" s="193">
        <f t="shared" si="5"/>
        <v>881737.82834651903</v>
      </c>
      <c r="AK80" s="206">
        <v>46934</v>
      </c>
      <c r="AL80" s="175">
        <v>453666.540612148</v>
      </c>
      <c r="AM80" s="175">
        <v>73892.173131488031</v>
      </c>
      <c r="AN80" s="175">
        <f t="shared" si="7"/>
        <v>527558.71374363604</v>
      </c>
      <c r="AQ80" s="204" t="s">
        <v>139</v>
      </c>
      <c r="AR80" s="207">
        <f t="shared" si="8"/>
        <v>1544595.002904512</v>
      </c>
      <c r="AS80" s="207">
        <f t="shared" si="8"/>
        <v>398956.34557925013</v>
      </c>
      <c r="AT80" s="207">
        <f t="shared" si="8"/>
        <v>1943551.3484837622</v>
      </c>
    </row>
    <row r="81" spans="1:46">
      <c r="A81" s="159"/>
      <c r="B81" s="201" t="s">
        <v>140</v>
      </c>
      <c r="C81" s="175">
        <v>67850378.787874997</v>
      </c>
      <c r="D81" s="175">
        <v>61703743.894760996</v>
      </c>
      <c r="E81" s="175">
        <f t="shared" si="0"/>
        <v>129554122.68263599</v>
      </c>
      <c r="F81" s="159"/>
      <c r="G81" s="201" t="s">
        <v>140</v>
      </c>
      <c r="H81" s="175">
        <v>0</v>
      </c>
      <c r="I81" s="175">
        <v>0</v>
      </c>
      <c r="J81" s="175">
        <f t="shared" si="1"/>
        <v>0</v>
      </c>
      <c r="K81" s="208"/>
      <c r="L81" s="209" t="s">
        <v>140</v>
      </c>
      <c r="M81" s="193">
        <v>0</v>
      </c>
      <c r="N81" s="193">
        <v>0</v>
      </c>
      <c r="O81" s="193">
        <f t="shared" si="2"/>
        <v>0</v>
      </c>
      <c r="P81" s="208"/>
      <c r="Q81" s="201" t="s">
        <v>140</v>
      </c>
      <c r="R81" s="175">
        <v>0</v>
      </c>
      <c r="S81" s="175">
        <v>0</v>
      </c>
      <c r="T81" s="175">
        <f t="shared" si="3"/>
        <v>0</v>
      </c>
      <c r="Y81" s="159"/>
      <c r="Z81" s="210"/>
      <c r="AA81" s="175" t="s">
        <v>140</v>
      </c>
      <c r="AB81" s="175">
        <v>415102.13179017598</v>
      </c>
      <c r="AC81" s="175">
        <v>115924.23925921606</v>
      </c>
      <c r="AD81" s="175">
        <f t="shared" si="4"/>
        <v>531026.37104939204</v>
      </c>
      <c r="AF81" s="193" t="s">
        <v>140</v>
      </c>
      <c r="AG81" s="193">
        <v>682714.49097050598</v>
      </c>
      <c r="AH81" s="193">
        <v>194133.84775987896</v>
      </c>
      <c r="AI81" s="193">
        <f t="shared" si="5"/>
        <v>876848.33873038494</v>
      </c>
      <c r="AK81" s="206">
        <v>46965</v>
      </c>
      <c r="AL81" s="175">
        <v>457578.07574337104</v>
      </c>
      <c r="AM81" s="175">
        <v>69826.023492150009</v>
      </c>
      <c r="AN81" s="175">
        <f t="shared" si="7"/>
        <v>527404.09923552105</v>
      </c>
      <c r="AQ81" s="204" t="s">
        <v>140</v>
      </c>
      <c r="AR81" s="207">
        <f t="shared" si="8"/>
        <v>69405773.486379057</v>
      </c>
      <c r="AS81" s="207">
        <f t="shared" si="8"/>
        <v>62083628.005272239</v>
      </c>
      <c r="AT81" s="207">
        <f t="shared" si="8"/>
        <v>131489401.49165128</v>
      </c>
    </row>
    <row r="82" spans="1:46">
      <c r="A82" s="159"/>
      <c r="B82" s="201" t="s">
        <v>141</v>
      </c>
      <c r="C82" s="175">
        <v>0</v>
      </c>
      <c r="D82" s="175">
        <v>0</v>
      </c>
      <c r="E82" s="175">
        <f t="shared" si="0"/>
        <v>0</v>
      </c>
      <c r="F82" s="159"/>
      <c r="G82" s="201" t="s">
        <v>141</v>
      </c>
      <c r="H82" s="175">
        <v>7470833.3333337503</v>
      </c>
      <c r="I82" s="175">
        <v>3812258.5063976506</v>
      </c>
      <c r="J82" s="175">
        <f t="shared" si="1"/>
        <v>11283091.839731401</v>
      </c>
      <c r="K82" s="208"/>
      <c r="L82" s="209" t="s">
        <v>141</v>
      </c>
      <c r="M82" s="193">
        <v>0</v>
      </c>
      <c r="N82" s="193">
        <v>0</v>
      </c>
      <c r="O82" s="193">
        <f t="shared" si="2"/>
        <v>0</v>
      </c>
      <c r="P82" s="208"/>
      <c r="Q82" s="201" t="s">
        <v>141</v>
      </c>
      <c r="R82" s="175">
        <v>0</v>
      </c>
      <c r="S82" s="175">
        <v>0</v>
      </c>
      <c r="T82" s="175">
        <f t="shared" si="3"/>
        <v>0</v>
      </c>
      <c r="Y82" s="159"/>
      <c r="Z82" s="210"/>
      <c r="AA82" s="175" t="s">
        <v>141</v>
      </c>
      <c r="AB82" s="175">
        <v>417723.10116932599</v>
      </c>
      <c r="AC82" s="175">
        <v>106508.85397560202</v>
      </c>
      <c r="AD82" s="175">
        <f t="shared" si="4"/>
        <v>524231.95514492801</v>
      </c>
      <c r="AF82" s="193" t="s">
        <v>141</v>
      </c>
      <c r="AG82" s="193">
        <v>687025.17414579901</v>
      </c>
      <c r="AH82" s="193">
        <v>178914.232379811</v>
      </c>
      <c r="AI82" s="193">
        <f t="shared" si="5"/>
        <v>865939.40652561001</v>
      </c>
      <c r="AK82" s="206">
        <v>46996</v>
      </c>
      <c r="AL82" s="175">
        <v>461731.513337727</v>
      </c>
      <c r="AM82" s="175">
        <v>64451.344576917065</v>
      </c>
      <c r="AN82" s="175">
        <f t="shared" si="7"/>
        <v>526182.85791464406</v>
      </c>
      <c r="AQ82" s="204" t="s">
        <v>141</v>
      </c>
      <c r="AR82" s="207">
        <f t="shared" si="8"/>
        <v>9037313.1219866034</v>
      </c>
      <c r="AS82" s="207">
        <f t="shared" si="8"/>
        <v>4162132.9373299805</v>
      </c>
      <c r="AT82" s="207">
        <f t="shared" si="8"/>
        <v>13199446.059316583</v>
      </c>
    </row>
    <row r="83" spans="1:46">
      <c r="A83" s="159"/>
      <c r="B83" s="201" t="s">
        <v>142</v>
      </c>
      <c r="C83" s="175">
        <v>0</v>
      </c>
      <c r="D83" s="175">
        <v>0</v>
      </c>
      <c r="E83" s="175">
        <f t="shared" si="0"/>
        <v>0</v>
      </c>
      <c r="F83" s="159"/>
      <c r="G83" s="201" t="s">
        <v>142</v>
      </c>
      <c r="H83" s="175">
        <v>0</v>
      </c>
      <c r="I83" s="175">
        <v>0</v>
      </c>
      <c r="J83" s="175">
        <f t="shared" si="1"/>
        <v>0</v>
      </c>
      <c r="K83" s="208"/>
      <c r="L83" s="209" t="s">
        <v>142</v>
      </c>
      <c r="M83" s="193">
        <v>0</v>
      </c>
      <c r="N83" s="193">
        <v>0</v>
      </c>
      <c r="O83" s="193">
        <f t="shared" si="2"/>
        <v>0</v>
      </c>
      <c r="P83" s="208"/>
      <c r="Q83" s="201" t="s">
        <v>142</v>
      </c>
      <c r="R83" s="175">
        <v>0</v>
      </c>
      <c r="S83" s="175">
        <v>0</v>
      </c>
      <c r="T83" s="175">
        <f t="shared" si="3"/>
        <v>0</v>
      </c>
      <c r="Y83" s="159"/>
      <c r="Z83" s="210"/>
      <c r="AA83" s="175" t="s">
        <v>142</v>
      </c>
      <c r="AB83" s="175">
        <v>420360.61944081</v>
      </c>
      <c r="AC83" s="175">
        <v>111802.62877917505</v>
      </c>
      <c r="AD83" s="175">
        <f t="shared" si="4"/>
        <v>532163.24821998505</v>
      </c>
      <c r="AF83" s="193" t="s">
        <v>142</v>
      </c>
      <c r="AG83" s="193">
        <v>691363.07512543502</v>
      </c>
      <c r="AH83" s="193">
        <v>188401.74298170593</v>
      </c>
      <c r="AI83" s="193">
        <f t="shared" si="5"/>
        <v>879764.81810714095</v>
      </c>
      <c r="AK83" s="206">
        <v>47026</v>
      </c>
      <c r="AL83" s="175">
        <v>465613.93339587701</v>
      </c>
      <c r="AM83" s="175">
        <v>67370.866304751951</v>
      </c>
      <c r="AN83" s="175">
        <f t="shared" si="7"/>
        <v>532984.79970062897</v>
      </c>
      <c r="AQ83" s="204" t="s">
        <v>142</v>
      </c>
      <c r="AR83" s="207">
        <f t="shared" si="8"/>
        <v>1577337.627962122</v>
      </c>
      <c r="AS83" s="207">
        <f t="shared" si="8"/>
        <v>367575.23806563293</v>
      </c>
      <c r="AT83" s="207">
        <f t="shared" si="8"/>
        <v>1944912.866027755</v>
      </c>
    </row>
    <row r="84" spans="1:46">
      <c r="A84" s="159"/>
      <c r="B84" s="201" t="s">
        <v>143</v>
      </c>
      <c r="C84" s="175">
        <v>0</v>
      </c>
      <c r="D84" s="175">
        <v>0</v>
      </c>
      <c r="E84" s="175">
        <f t="shared" si="0"/>
        <v>0</v>
      </c>
      <c r="F84" s="159"/>
      <c r="G84" s="201" t="s">
        <v>143</v>
      </c>
      <c r="H84" s="175">
        <v>0</v>
      </c>
      <c r="I84" s="175">
        <v>0</v>
      </c>
      <c r="J84" s="175">
        <f t="shared" si="1"/>
        <v>0</v>
      </c>
      <c r="K84" s="208"/>
      <c r="L84" s="209" t="s">
        <v>143</v>
      </c>
      <c r="M84" s="193">
        <v>0</v>
      </c>
      <c r="N84" s="193">
        <v>0</v>
      </c>
      <c r="O84" s="193">
        <f t="shared" si="2"/>
        <v>0</v>
      </c>
      <c r="P84" s="208"/>
      <c r="Q84" s="201" t="s">
        <v>143</v>
      </c>
      <c r="R84" s="175">
        <v>8982499.9999995008</v>
      </c>
      <c r="S84" s="175">
        <v>7016529.7856003996</v>
      </c>
      <c r="T84" s="175">
        <f t="shared" si="3"/>
        <v>15999029.7855999</v>
      </c>
      <c r="Y84" s="159"/>
      <c r="Z84" s="210"/>
      <c r="AA84" s="175" t="s">
        <v>143</v>
      </c>
      <c r="AB84" s="175">
        <v>423009.05768166599</v>
      </c>
      <c r="AC84" s="175">
        <v>109694.35384154005</v>
      </c>
      <c r="AD84" s="175">
        <f t="shared" si="4"/>
        <v>532703.41152320604</v>
      </c>
      <c r="AF84" s="193" t="s">
        <v>143</v>
      </c>
      <c r="AG84" s="193">
        <v>695718.93607385899</v>
      </c>
      <c r="AH84" s="193">
        <v>185467.253980821</v>
      </c>
      <c r="AI84" s="193">
        <f t="shared" si="5"/>
        <v>881186.19005467999</v>
      </c>
      <c r="AK84" s="206">
        <v>47057</v>
      </c>
      <c r="AL84" s="175">
        <v>469632.00944991101</v>
      </c>
      <c r="AM84" s="175">
        <v>65357.706556954014</v>
      </c>
      <c r="AN84" s="175">
        <f t="shared" si="7"/>
        <v>534989.71600686503</v>
      </c>
      <c r="AQ84" s="204" t="s">
        <v>143</v>
      </c>
      <c r="AR84" s="207">
        <f t="shared" si="8"/>
        <v>10570860.003204936</v>
      </c>
      <c r="AS84" s="207">
        <f t="shared" si="8"/>
        <v>7377049.0999797154</v>
      </c>
      <c r="AT84" s="207">
        <f t="shared" si="8"/>
        <v>17947909.103184652</v>
      </c>
    </row>
    <row r="85" spans="1:46">
      <c r="A85" s="159"/>
      <c r="B85" s="201" t="s">
        <v>144</v>
      </c>
      <c r="C85" s="175">
        <v>0</v>
      </c>
      <c r="D85" s="175">
        <v>0</v>
      </c>
      <c r="E85" s="175">
        <f t="shared" si="0"/>
        <v>0</v>
      </c>
      <c r="F85" s="159"/>
      <c r="G85" s="201" t="s">
        <v>144</v>
      </c>
      <c r="H85" s="175">
        <v>0</v>
      </c>
      <c r="I85" s="175">
        <v>0</v>
      </c>
      <c r="J85" s="175">
        <f t="shared" si="1"/>
        <v>0</v>
      </c>
      <c r="K85" s="208"/>
      <c r="L85" s="209" t="s">
        <v>144</v>
      </c>
      <c r="M85" s="193">
        <v>12183323.6626077</v>
      </c>
      <c r="N85" s="193">
        <v>1640711.2490028013</v>
      </c>
      <c r="O85" s="193">
        <f t="shared" si="2"/>
        <v>13824034.911610501</v>
      </c>
      <c r="P85" s="208"/>
      <c r="Q85" s="201" t="s">
        <v>144</v>
      </c>
      <c r="R85" s="175">
        <v>0</v>
      </c>
      <c r="S85" s="175">
        <v>0</v>
      </c>
      <c r="T85" s="175">
        <f t="shared" si="3"/>
        <v>0</v>
      </c>
      <c r="Y85" s="159"/>
      <c r="Z85" s="210"/>
      <c r="AA85" s="175" t="s">
        <v>144</v>
      </c>
      <c r="AB85" s="175">
        <v>425674.18213143601</v>
      </c>
      <c r="AC85" s="175">
        <v>107555.07496756403</v>
      </c>
      <c r="AD85" s="175">
        <f t="shared" si="4"/>
        <v>533229.25709900004</v>
      </c>
      <c r="AF85" s="193" t="s">
        <v>144</v>
      </c>
      <c r="AG85" s="193">
        <v>700102.24066989101</v>
      </c>
      <c r="AH85" s="193">
        <v>182488.30949167698</v>
      </c>
      <c r="AI85" s="193">
        <f t="shared" si="5"/>
        <v>882590.55016156798</v>
      </c>
      <c r="AK85" s="206">
        <v>47087</v>
      </c>
      <c r="AL85" s="175">
        <v>473580.64743119699</v>
      </c>
      <c r="AM85" s="175">
        <v>64214.136350692948</v>
      </c>
      <c r="AN85" s="175">
        <f t="shared" si="7"/>
        <v>537794.78378188994</v>
      </c>
      <c r="AQ85" s="204" t="s">
        <v>144</v>
      </c>
      <c r="AR85" s="207">
        <f t="shared" si="8"/>
        <v>13782680.732840223</v>
      </c>
      <c r="AS85" s="207">
        <f t="shared" si="8"/>
        <v>1994968.7698127353</v>
      </c>
      <c r="AT85" s="207">
        <f t="shared" si="8"/>
        <v>15777649.50265296</v>
      </c>
    </row>
    <row r="86" spans="1:46">
      <c r="A86" s="159"/>
      <c r="B86" s="201" t="s">
        <v>145</v>
      </c>
      <c r="C86" s="175">
        <v>0</v>
      </c>
      <c r="D86" s="175">
        <v>0</v>
      </c>
      <c r="E86" s="175">
        <f t="shared" si="0"/>
        <v>0</v>
      </c>
      <c r="F86" s="159"/>
      <c r="G86" s="201" t="s">
        <v>145</v>
      </c>
      <c r="H86" s="175">
        <v>0</v>
      </c>
      <c r="I86" s="175">
        <v>0</v>
      </c>
      <c r="J86" s="175">
        <f t="shared" si="1"/>
        <v>0</v>
      </c>
      <c r="K86" s="208"/>
      <c r="L86" s="209" t="s">
        <v>145</v>
      </c>
      <c r="M86" s="193">
        <v>0</v>
      </c>
      <c r="N86" s="193">
        <v>0</v>
      </c>
      <c r="O86" s="193">
        <f t="shared" si="2"/>
        <v>0</v>
      </c>
      <c r="P86" s="208"/>
      <c r="Q86" s="201" t="s">
        <v>145</v>
      </c>
      <c r="R86" s="175">
        <v>0</v>
      </c>
      <c r="S86" s="175">
        <v>0</v>
      </c>
      <c r="T86" s="175">
        <f t="shared" si="3"/>
        <v>0</v>
      </c>
      <c r="Y86" s="159"/>
      <c r="Z86" s="210"/>
      <c r="AA86" s="175" t="s">
        <v>145</v>
      </c>
      <c r="AB86" s="175">
        <v>428356.09791984101</v>
      </c>
      <c r="AC86" s="175">
        <v>98564.390185980999</v>
      </c>
      <c r="AD86" s="175">
        <f t="shared" si="4"/>
        <v>526920.48810582201</v>
      </c>
      <c r="AF86" s="193" t="s">
        <v>145</v>
      </c>
      <c r="AG86" s="193">
        <v>704513.16181936802</v>
      </c>
      <c r="AH86" s="193">
        <v>167854.09749930294</v>
      </c>
      <c r="AI86" s="193">
        <f t="shared" si="5"/>
        <v>872367.25931867096</v>
      </c>
      <c r="AK86" s="206">
        <v>47118</v>
      </c>
      <c r="AL86" s="175">
        <v>477564.15355152998</v>
      </c>
      <c r="AM86" s="175">
        <v>59080.743791619083</v>
      </c>
      <c r="AN86" s="175">
        <f t="shared" si="7"/>
        <v>536644.89734314906</v>
      </c>
      <c r="AQ86" s="204" t="s">
        <v>145</v>
      </c>
      <c r="AR86" s="207">
        <f t="shared" si="8"/>
        <v>1610433.4132907391</v>
      </c>
      <c r="AS86" s="207">
        <f t="shared" si="8"/>
        <v>325499.23147690302</v>
      </c>
      <c r="AT86" s="207">
        <f t="shared" si="8"/>
        <v>1935932.644767642</v>
      </c>
    </row>
    <row r="87" spans="1:46">
      <c r="A87" s="159"/>
      <c r="B87" s="201" t="s">
        <v>146</v>
      </c>
      <c r="C87" s="175">
        <v>68181818.181818202</v>
      </c>
      <c r="D87" s="175">
        <v>61222924.851305798</v>
      </c>
      <c r="E87" s="175">
        <f t="shared" si="0"/>
        <v>129404743.033124</v>
      </c>
      <c r="F87" s="159"/>
      <c r="G87" s="201" t="s">
        <v>146</v>
      </c>
      <c r="H87" s="175">
        <v>0</v>
      </c>
      <c r="I87" s="175">
        <v>0</v>
      </c>
      <c r="J87" s="175">
        <f t="shared" si="1"/>
        <v>0</v>
      </c>
      <c r="K87" s="208"/>
      <c r="L87" s="209" t="s">
        <v>146</v>
      </c>
      <c r="M87" s="193">
        <v>0</v>
      </c>
      <c r="N87" s="193">
        <v>0</v>
      </c>
      <c r="O87" s="193">
        <f t="shared" si="2"/>
        <v>0</v>
      </c>
      <c r="P87" s="208"/>
      <c r="Q87" s="201" t="s">
        <v>146</v>
      </c>
      <c r="R87" s="175">
        <v>0</v>
      </c>
      <c r="S87" s="175">
        <v>0</v>
      </c>
      <c r="T87" s="175">
        <f t="shared" si="3"/>
        <v>0</v>
      </c>
      <c r="Y87" s="159"/>
      <c r="Z87" s="210"/>
      <c r="AA87" s="175" t="s">
        <v>146</v>
      </c>
      <c r="AB87" s="175">
        <v>431048.03864326101</v>
      </c>
      <c r="AC87" s="175">
        <v>103180.62981988903</v>
      </c>
      <c r="AD87" s="175">
        <f t="shared" si="4"/>
        <v>534228.66846315004</v>
      </c>
      <c r="AF87" s="193" t="s">
        <v>146</v>
      </c>
      <c r="AG87" s="193">
        <v>708940.57088322099</v>
      </c>
      <c r="AH87" s="193">
        <v>176392.46323917701</v>
      </c>
      <c r="AI87" s="193">
        <f t="shared" si="5"/>
        <v>885333.03412239801</v>
      </c>
      <c r="AK87" s="206">
        <v>47149</v>
      </c>
      <c r="AL87" s="175">
        <v>481785.40291879402</v>
      </c>
      <c r="AM87" s="175">
        <v>60707.515045177017</v>
      </c>
      <c r="AN87" s="175">
        <f t="shared" si="7"/>
        <v>542492.91796397103</v>
      </c>
      <c r="AQ87" s="204" t="s">
        <v>146</v>
      </c>
      <c r="AR87" s="207">
        <f t="shared" si="8"/>
        <v>69803592.194263473</v>
      </c>
      <c r="AS87" s="207">
        <f t="shared" si="8"/>
        <v>61563205.459410042</v>
      </c>
      <c r="AT87" s="207">
        <f t="shared" si="8"/>
        <v>131366797.65367351</v>
      </c>
    </row>
    <row r="88" spans="1:46">
      <c r="A88" s="159"/>
      <c r="B88" s="201" t="s">
        <v>147</v>
      </c>
      <c r="C88" s="175">
        <v>0</v>
      </c>
      <c r="D88" s="175">
        <v>0</v>
      </c>
      <c r="E88" s="175">
        <f t="shared" si="0"/>
        <v>0</v>
      </c>
      <c r="F88" s="159"/>
      <c r="G88" s="201" t="s">
        <v>147</v>
      </c>
      <c r="H88" s="175">
        <v>7500000</v>
      </c>
      <c r="I88" s="175">
        <v>3703466.5502233002</v>
      </c>
      <c r="J88" s="175">
        <f t="shared" si="1"/>
        <v>11203466.5502233</v>
      </c>
      <c r="K88" s="208"/>
      <c r="L88" s="209" t="s">
        <v>147</v>
      </c>
      <c r="M88" s="193">
        <v>0</v>
      </c>
      <c r="N88" s="193">
        <v>0</v>
      </c>
      <c r="O88" s="193">
        <f t="shared" si="2"/>
        <v>0</v>
      </c>
      <c r="P88" s="208"/>
      <c r="Q88" s="201" t="s">
        <v>147</v>
      </c>
      <c r="R88" s="175">
        <v>0</v>
      </c>
      <c r="S88" s="175">
        <v>0</v>
      </c>
      <c r="T88" s="175">
        <f t="shared" si="3"/>
        <v>0</v>
      </c>
      <c r="Y88" s="159"/>
      <c r="Z88" s="210"/>
      <c r="AA88" s="175" t="s">
        <v>147</v>
      </c>
      <c r="AB88" s="175">
        <v>433756.89647114999</v>
      </c>
      <c r="AC88" s="175">
        <v>100944.91290227603</v>
      </c>
      <c r="AD88" s="175">
        <f t="shared" si="4"/>
        <v>534701.80937342602</v>
      </c>
      <c r="AF88" s="193" t="s">
        <v>147</v>
      </c>
      <c r="AG88" s="193">
        <v>713395.80334638106</v>
      </c>
      <c r="AH88" s="193">
        <v>173274.76195385191</v>
      </c>
      <c r="AI88" s="193">
        <f t="shared" si="5"/>
        <v>886670.56530023296</v>
      </c>
      <c r="AK88" s="206">
        <v>47177</v>
      </c>
      <c r="AL88" s="175">
        <v>485607.58525138203</v>
      </c>
      <c r="AM88" s="175">
        <v>59753.456161897921</v>
      </c>
      <c r="AN88" s="175">
        <f t="shared" si="7"/>
        <v>545361.04141327995</v>
      </c>
      <c r="AQ88" s="204" t="s">
        <v>147</v>
      </c>
      <c r="AR88" s="207">
        <f t="shared" si="8"/>
        <v>9132760.2850689124</v>
      </c>
      <c r="AS88" s="207">
        <f t="shared" si="8"/>
        <v>4037439.6812413265</v>
      </c>
      <c r="AT88" s="207">
        <f t="shared" si="8"/>
        <v>13170199.966310238</v>
      </c>
    </row>
    <row r="89" spans="1:46">
      <c r="A89" s="159"/>
      <c r="B89" s="201" t="s">
        <v>148</v>
      </c>
      <c r="C89" s="175">
        <v>0</v>
      </c>
      <c r="D89" s="175">
        <v>0</v>
      </c>
      <c r="E89" s="175">
        <f t="shared" si="0"/>
        <v>0</v>
      </c>
      <c r="F89" s="159"/>
      <c r="G89" s="201" t="s">
        <v>148</v>
      </c>
      <c r="H89" s="175">
        <v>0</v>
      </c>
      <c r="I89" s="175">
        <v>0</v>
      </c>
      <c r="J89" s="175">
        <f t="shared" si="1"/>
        <v>0</v>
      </c>
      <c r="K89" s="208"/>
      <c r="L89" s="209" t="s">
        <v>148</v>
      </c>
      <c r="M89" s="193">
        <v>0</v>
      </c>
      <c r="N89" s="193">
        <v>0</v>
      </c>
      <c r="O89" s="193">
        <f t="shared" si="2"/>
        <v>0</v>
      </c>
      <c r="P89" s="208"/>
      <c r="Q89" s="201" t="s">
        <v>148</v>
      </c>
      <c r="R89" s="175">
        <v>0</v>
      </c>
      <c r="S89" s="175">
        <v>0</v>
      </c>
      <c r="T89" s="175">
        <f t="shared" si="3"/>
        <v>0</v>
      </c>
      <c r="Y89" s="159"/>
      <c r="Z89" s="210"/>
      <c r="AA89" s="175" t="s">
        <v>148</v>
      </c>
      <c r="AB89" s="175">
        <v>436482.77771655598</v>
      </c>
      <c r="AC89" s="175">
        <v>89099.025771492976</v>
      </c>
      <c r="AD89" s="175">
        <f t="shared" si="4"/>
        <v>525581.80348804896</v>
      </c>
      <c r="AF89" s="193" t="s">
        <v>148</v>
      </c>
      <c r="AG89" s="193">
        <v>717879.034060898</v>
      </c>
      <c r="AH89" s="193">
        <v>153604.61477619701</v>
      </c>
      <c r="AI89" s="193">
        <f t="shared" si="5"/>
        <v>871483.64883709501</v>
      </c>
      <c r="AK89" s="206">
        <v>47208</v>
      </c>
      <c r="AL89" s="175">
        <v>489791.79793758102</v>
      </c>
      <c r="AM89" s="175">
        <v>52853.730473288044</v>
      </c>
      <c r="AN89" s="175">
        <f t="shared" si="7"/>
        <v>542645.52841086907</v>
      </c>
      <c r="AQ89" s="204" t="s">
        <v>148</v>
      </c>
      <c r="AR89" s="207">
        <f t="shared" si="8"/>
        <v>1644153.609715035</v>
      </c>
      <c r="AS89" s="207">
        <f t="shared" si="8"/>
        <v>295557.37102097803</v>
      </c>
      <c r="AT89" s="207">
        <f t="shared" si="8"/>
        <v>1939710.980736013</v>
      </c>
    </row>
    <row r="90" spans="1:46">
      <c r="A90" s="159"/>
      <c r="B90" s="201" t="s">
        <v>149</v>
      </c>
      <c r="C90" s="175">
        <v>0</v>
      </c>
      <c r="D90" s="175">
        <v>0</v>
      </c>
      <c r="E90" s="175">
        <f t="shared" si="0"/>
        <v>0</v>
      </c>
      <c r="F90" s="159"/>
      <c r="G90" s="201" t="s">
        <v>149</v>
      </c>
      <c r="H90" s="175">
        <v>0</v>
      </c>
      <c r="I90" s="175">
        <v>0</v>
      </c>
      <c r="J90" s="175">
        <f t="shared" si="1"/>
        <v>0</v>
      </c>
      <c r="K90" s="208"/>
      <c r="L90" s="209" t="s">
        <v>149</v>
      </c>
      <c r="M90" s="193">
        <v>0</v>
      </c>
      <c r="N90" s="193">
        <v>0</v>
      </c>
      <c r="O90" s="193">
        <f t="shared" si="2"/>
        <v>0</v>
      </c>
      <c r="P90" s="208"/>
      <c r="Q90" s="201" t="s">
        <v>149</v>
      </c>
      <c r="R90" s="175">
        <v>9000000</v>
      </c>
      <c r="S90" s="175">
        <v>6788695.8087316994</v>
      </c>
      <c r="T90" s="175">
        <f t="shared" si="3"/>
        <v>15788695.808731699</v>
      </c>
      <c r="Y90" s="159"/>
      <c r="Z90" s="210"/>
      <c r="AA90" s="175" t="s">
        <v>149</v>
      </c>
      <c r="AB90" s="175">
        <v>439218.807399582</v>
      </c>
      <c r="AC90" s="175">
        <v>99494.62675846403</v>
      </c>
      <c r="AD90" s="175">
        <f t="shared" si="4"/>
        <v>538713.43415804603</v>
      </c>
      <c r="AF90" s="193" t="s">
        <v>149</v>
      </c>
      <c r="AG90" s="193">
        <v>722378.95581334003</v>
      </c>
      <c r="AH90" s="193">
        <v>172298.02402546094</v>
      </c>
      <c r="AI90" s="193">
        <f t="shared" si="5"/>
        <v>894676.97983880097</v>
      </c>
      <c r="AK90" s="206">
        <v>47238</v>
      </c>
      <c r="AL90" s="175">
        <v>494010.369255542</v>
      </c>
      <c r="AM90" s="175">
        <v>58322.299976258015</v>
      </c>
      <c r="AN90" s="175">
        <f t="shared" si="7"/>
        <v>552332.66923180001</v>
      </c>
      <c r="AQ90" s="204" t="s">
        <v>149</v>
      </c>
      <c r="AR90" s="207">
        <f t="shared" si="8"/>
        <v>10655608.132468466</v>
      </c>
      <c r="AS90" s="207">
        <f t="shared" si="8"/>
        <v>7118810.7594918814</v>
      </c>
      <c r="AT90" s="207">
        <f t="shared" si="8"/>
        <v>17774418.891960345</v>
      </c>
    </row>
    <row r="91" spans="1:46">
      <c r="A91" s="159"/>
      <c r="B91" s="201" t="s">
        <v>150</v>
      </c>
      <c r="C91" s="175">
        <v>0</v>
      </c>
      <c r="D91" s="175">
        <v>0</v>
      </c>
      <c r="E91" s="175">
        <f t="shared" si="0"/>
        <v>0</v>
      </c>
      <c r="F91" s="159"/>
      <c r="G91" s="201" t="s">
        <v>150</v>
      </c>
      <c r="H91" s="175">
        <v>0</v>
      </c>
      <c r="I91" s="175">
        <v>0</v>
      </c>
      <c r="J91" s="175">
        <f t="shared" si="1"/>
        <v>0</v>
      </c>
      <c r="K91" s="208"/>
      <c r="L91" s="209" t="s">
        <v>150</v>
      </c>
      <c r="M91" s="193">
        <v>12195180.0876923</v>
      </c>
      <c r="N91" s="193">
        <v>1344538.6632090993</v>
      </c>
      <c r="O91" s="193">
        <f t="shared" si="2"/>
        <v>13539718.750901399</v>
      </c>
      <c r="P91" s="208"/>
      <c r="Q91" s="201" t="s">
        <v>150</v>
      </c>
      <c r="R91" s="175">
        <v>0</v>
      </c>
      <c r="S91" s="175">
        <v>0</v>
      </c>
      <c r="T91" s="175">
        <f t="shared" si="3"/>
        <v>0</v>
      </c>
      <c r="Y91" s="159"/>
      <c r="Z91" s="210"/>
      <c r="AA91" s="175" t="s">
        <v>150</v>
      </c>
      <c r="AB91" s="175">
        <v>441971.987492221</v>
      </c>
      <c r="AC91" s="175">
        <v>87954.504057652957</v>
      </c>
      <c r="AD91" s="175">
        <f t="shared" si="4"/>
        <v>529926.49154987396</v>
      </c>
      <c r="AF91" s="193" t="s">
        <v>150</v>
      </c>
      <c r="AG91" s="193">
        <v>726907.08467981895</v>
      </c>
      <c r="AH91" s="193">
        <v>153051.24929925811</v>
      </c>
      <c r="AI91" s="193">
        <f t="shared" si="5"/>
        <v>879958.33397907706</v>
      </c>
      <c r="AK91" s="206">
        <v>47269</v>
      </c>
      <c r="AL91" s="175">
        <v>498268.55964926002</v>
      </c>
      <c r="AM91" s="175">
        <v>51618.083667465951</v>
      </c>
      <c r="AN91" s="175">
        <f t="shared" si="7"/>
        <v>549886.64331672597</v>
      </c>
      <c r="AQ91" s="204" t="s">
        <v>150</v>
      </c>
      <c r="AR91" s="207">
        <f t="shared" si="8"/>
        <v>13862327.719513601</v>
      </c>
      <c r="AS91" s="207">
        <f t="shared" si="8"/>
        <v>1637162.5002334765</v>
      </c>
      <c r="AT91" s="207">
        <f t="shared" si="8"/>
        <v>15499490.219747076</v>
      </c>
    </row>
    <row r="92" spans="1:46">
      <c r="A92" s="159"/>
      <c r="B92" s="201" t="s">
        <v>151</v>
      </c>
      <c r="C92" s="175">
        <v>0</v>
      </c>
      <c r="D92" s="175">
        <v>0</v>
      </c>
      <c r="E92" s="175">
        <f t="shared" ref="E92:E122" si="9">C92+D92</f>
        <v>0</v>
      </c>
      <c r="F92" s="159"/>
      <c r="G92" s="201" t="s">
        <v>151</v>
      </c>
      <c r="H92" s="175">
        <v>0</v>
      </c>
      <c r="I92" s="175">
        <v>0</v>
      </c>
      <c r="J92" s="175">
        <f t="shared" ref="J92:J122" si="10">SUM(H92:I92)</f>
        <v>0</v>
      </c>
      <c r="K92" s="208"/>
      <c r="L92" s="209" t="s">
        <v>151</v>
      </c>
      <c r="M92" s="193">
        <v>0</v>
      </c>
      <c r="N92" s="193">
        <v>0</v>
      </c>
      <c r="O92" s="193">
        <f t="shared" ref="O92:O115" si="11">M92+N92</f>
        <v>0</v>
      </c>
      <c r="P92" s="208"/>
      <c r="Q92" s="201" t="s">
        <v>151</v>
      </c>
      <c r="R92" s="175">
        <v>0</v>
      </c>
      <c r="S92" s="175">
        <v>0</v>
      </c>
      <c r="T92" s="175">
        <f t="shared" ref="T92:T122" si="12">R92+S92</f>
        <v>0</v>
      </c>
      <c r="Y92" s="159"/>
      <c r="Z92" s="210"/>
      <c r="AA92" s="175" t="s">
        <v>151</v>
      </c>
      <c r="AB92" s="175">
        <v>444742.42549935402</v>
      </c>
      <c r="AC92" s="175">
        <v>91672.748946164967</v>
      </c>
      <c r="AD92" s="175">
        <f t="shared" ref="AD92:AD122" si="13">AB92+AC92</f>
        <v>536415.17444551899</v>
      </c>
      <c r="AF92" s="193" t="s">
        <v>151</v>
      </c>
      <c r="AG92" s="193">
        <v>731463.59747258201</v>
      </c>
      <c r="AH92" s="193">
        <v>160330.20417076896</v>
      </c>
      <c r="AI92" s="193">
        <f t="shared" ref="AI92:AI122" si="14">AG92+AH92</f>
        <v>891793.80164335098</v>
      </c>
      <c r="AK92" s="206">
        <v>47299</v>
      </c>
      <c r="AL92" s="175">
        <v>502566.84378422203</v>
      </c>
      <c r="AM92" s="175">
        <v>53738.699090337963</v>
      </c>
      <c r="AN92" s="175">
        <f t="shared" si="7"/>
        <v>556305.54287455999</v>
      </c>
      <c r="AQ92" s="204" t="s">
        <v>151</v>
      </c>
      <c r="AR92" s="207">
        <f t="shared" si="8"/>
        <v>1678772.8667561579</v>
      </c>
      <c r="AS92" s="207">
        <f t="shared" si="8"/>
        <v>305741.65220727189</v>
      </c>
      <c r="AT92" s="207">
        <f t="shared" si="8"/>
        <v>1984514.5189634298</v>
      </c>
    </row>
    <row r="93" spans="1:46">
      <c r="A93" s="159"/>
      <c r="B93" s="201" t="s">
        <v>152</v>
      </c>
      <c r="C93" s="175">
        <v>68181818.181818202</v>
      </c>
      <c r="D93" s="175">
        <v>58554073.785441801</v>
      </c>
      <c r="E93" s="175">
        <f t="shared" si="9"/>
        <v>126735891.96726</v>
      </c>
      <c r="F93" s="159"/>
      <c r="G93" s="201" t="s">
        <v>152</v>
      </c>
      <c r="H93" s="175">
        <v>0</v>
      </c>
      <c r="I93" s="175">
        <v>0</v>
      </c>
      <c r="J93" s="175">
        <f t="shared" si="10"/>
        <v>0</v>
      </c>
      <c r="K93" s="208"/>
      <c r="L93" s="209" t="s">
        <v>152</v>
      </c>
      <c r="M93" s="193">
        <v>0</v>
      </c>
      <c r="N93" s="193">
        <v>0</v>
      </c>
      <c r="O93" s="193">
        <f t="shared" si="11"/>
        <v>0</v>
      </c>
      <c r="P93" s="208"/>
      <c r="Q93" s="201" t="s">
        <v>152</v>
      </c>
      <c r="R93" s="175">
        <v>0</v>
      </c>
      <c r="S93" s="175">
        <v>0</v>
      </c>
      <c r="T93" s="175">
        <f t="shared" si="12"/>
        <v>0</v>
      </c>
      <c r="Y93" s="159"/>
      <c r="Z93" s="210"/>
      <c r="AA93" s="175" t="s">
        <v>152</v>
      </c>
      <c r="AB93" s="175">
        <v>447526.70468735602</v>
      </c>
      <c r="AC93" s="175">
        <v>89270.961144172936</v>
      </c>
      <c r="AD93" s="175">
        <f t="shared" si="13"/>
        <v>536797.66583152895</v>
      </c>
      <c r="AF93" s="193" t="s">
        <v>152</v>
      </c>
      <c r="AG93" s="193">
        <v>736042.87472263898</v>
      </c>
      <c r="AH93" s="193">
        <v>156973.56355695205</v>
      </c>
      <c r="AI93" s="193">
        <f t="shared" si="14"/>
        <v>893016.43827959104</v>
      </c>
      <c r="AK93" s="206">
        <v>47330</v>
      </c>
      <c r="AL93" s="175">
        <v>507018.78345251002</v>
      </c>
      <c r="AM93" s="175">
        <v>51861.779374493985</v>
      </c>
      <c r="AN93" s="175">
        <f t="shared" si="7"/>
        <v>558880.562827004</v>
      </c>
      <c r="AQ93" s="204" t="s">
        <v>152</v>
      </c>
      <c r="AR93" s="207">
        <f t="shared" si="8"/>
        <v>69872406.544680715</v>
      </c>
      <c r="AS93" s="207">
        <f t="shared" si="8"/>
        <v>58852180.089517422</v>
      </c>
      <c r="AT93" s="207">
        <f t="shared" si="8"/>
        <v>128724586.63419813</v>
      </c>
    </row>
    <row r="94" spans="1:46">
      <c r="A94" s="159"/>
      <c r="B94" s="201" t="s">
        <v>153</v>
      </c>
      <c r="C94" s="175">
        <v>0</v>
      </c>
      <c r="D94" s="175">
        <v>0</v>
      </c>
      <c r="E94" s="175">
        <f t="shared" si="9"/>
        <v>0</v>
      </c>
      <c r="F94" s="159"/>
      <c r="G94" s="201" t="s">
        <v>153</v>
      </c>
      <c r="H94" s="175">
        <v>7500000</v>
      </c>
      <c r="I94" s="175">
        <v>3465855.3908271007</v>
      </c>
      <c r="J94" s="175">
        <f t="shared" si="10"/>
        <v>10965855.390827101</v>
      </c>
      <c r="K94" s="208"/>
      <c r="L94" s="209" t="s">
        <v>153</v>
      </c>
      <c r="M94" s="193">
        <v>0</v>
      </c>
      <c r="N94" s="193">
        <v>0</v>
      </c>
      <c r="O94" s="193">
        <f t="shared" si="11"/>
        <v>0</v>
      </c>
      <c r="P94" s="208"/>
      <c r="Q94" s="201" t="s">
        <v>153</v>
      </c>
      <c r="R94" s="175">
        <v>0</v>
      </c>
      <c r="S94" s="175">
        <v>0</v>
      </c>
      <c r="T94" s="175">
        <f t="shared" si="12"/>
        <v>0</v>
      </c>
      <c r="Y94" s="159"/>
      <c r="Z94" s="210"/>
      <c r="AA94" s="175" t="s">
        <v>153</v>
      </c>
      <c r="AB94" s="175">
        <v>450328.41466260201</v>
      </c>
      <c r="AC94" s="175">
        <v>84025.370800576988</v>
      </c>
      <c r="AD94" s="175">
        <f t="shared" si="13"/>
        <v>534353.785463179</v>
      </c>
      <c r="AF94" s="193" t="s">
        <v>153</v>
      </c>
      <c r="AG94" s="193">
        <v>740650.82022113004</v>
      </c>
      <c r="AH94" s="193">
        <v>148600.61368983099</v>
      </c>
      <c r="AI94" s="193">
        <f t="shared" si="14"/>
        <v>889251.43391096103</v>
      </c>
      <c r="AK94" s="206">
        <v>47361</v>
      </c>
      <c r="AL94" s="175">
        <v>511630.910430266</v>
      </c>
      <c r="AM94" s="175">
        <v>48993.01077504392</v>
      </c>
      <c r="AN94" s="175">
        <f t="shared" si="7"/>
        <v>560623.92120530992</v>
      </c>
      <c r="AQ94" s="204" t="s">
        <v>153</v>
      </c>
      <c r="AR94" s="207">
        <f t="shared" si="8"/>
        <v>9202610.1453139987</v>
      </c>
      <c r="AS94" s="207">
        <f t="shared" si="8"/>
        <v>3747474.3860925529</v>
      </c>
      <c r="AT94" s="207">
        <f t="shared" si="8"/>
        <v>12950084.53140655</v>
      </c>
    </row>
    <row r="95" spans="1:46">
      <c r="A95" s="159"/>
      <c r="B95" s="201" t="s">
        <v>154</v>
      </c>
      <c r="C95" s="175">
        <v>0</v>
      </c>
      <c r="D95" s="175">
        <v>0</v>
      </c>
      <c r="E95" s="175">
        <f t="shared" si="9"/>
        <v>0</v>
      </c>
      <c r="F95" s="159"/>
      <c r="G95" s="201" t="s">
        <v>154</v>
      </c>
      <c r="H95" s="175">
        <v>0</v>
      </c>
      <c r="I95" s="175">
        <v>0</v>
      </c>
      <c r="J95" s="175">
        <f t="shared" si="10"/>
        <v>0</v>
      </c>
      <c r="K95" s="208"/>
      <c r="L95" s="209" t="s">
        <v>154</v>
      </c>
      <c r="M95" s="193">
        <v>0</v>
      </c>
      <c r="N95" s="193">
        <v>0</v>
      </c>
      <c r="O95" s="193">
        <f t="shared" si="11"/>
        <v>0</v>
      </c>
      <c r="P95" s="208"/>
      <c r="Q95" s="201" t="s">
        <v>154</v>
      </c>
      <c r="R95" s="175">
        <v>0</v>
      </c>
      <c r="S95" s="175">
        <v>0</v>
      </c>
      <c r="T95" s="175">
        <f t="shared" si="12"/>
        <v>0</v>
      </c>
      <c r="Y95" s="159"/>
      <c r="Z95" s="210"/>
      <c r="AA95" s="175" t="s">
        <v>154</v>
      </c>
      <c r="AB95" s="175">
        <v>453147.66454932699</v>
      </c>
      <c r="AC95" s="175">
        <v>89828.257132761995</v>
      </c>
      <c r="AD95" s="175">
        <f t="shared" si="13"/>
        <v>542975.92168208899</v>
      </c>
      <c r="AF95" s="193" t="s">
        <v>154</v>
      </c>
      <c r="AG95" s="193">
        <v>745287.61344364099</v>
      </c>
      <c r="AH95" s="193">
        <v>159830.18533188198</v>
      </c>
      <c r="AI95" s="193">
        <f t="shared" si="14"/>
        <v>905117.79877552297</v>
      </c>
      <c r="AK95" s="206">
        <v>47391</v>
      </c>
      <c r="AL95" s="175">
        <v>515814.07094550499</v>
      </c>
      <c r="AM95" s="175">
        <v>51589.057689355977</v>
      </c>
      <c r="AN95" s="175">
        <f t="shared" si="7"/>
        <v>567403.12863486097</v>
      </c>
      <c r="AQ95" s="204" t="s">
        <v>154</v>
      </c>
      <c r="AR95" s="207">
        <f t="shared" si="8"/>
        <v>1714249.348938473</v>
      </c>
      <c r="AS95" s="207">
        <f t="shared" si="8"/>
        <v>301247.50015399995</v>
      </c>
      <c r="AT95" s="207">
        <f t="shared" si="8"/>
        <v>2015496.849092473</v>
      </c>
    </row>
    <row r="96" spans="1:46">
      <c r="A96" s="159"/>
      <c r="B96" s="201" t="s">
        <v>155</v>
      </c>
      <c r="C96" s="175">
        <v>0</v>
      </c>
      <c r="D96" s="175">
        <v>0</v>
      </c>
      <c r="E96" s="175">
        <f t="shared" si="9"/>
        <v>0</v>
      </c>
      <c r="F96" s="159"/>
      <c r="G96" s="201" t="s">
        <v>155</v>
      </c>
      <c r="H96" s="175">
        <v>0</v>
      </c>
      <c r="I96" s="175">
        <v>0</v>
      </c>
      <c r="J96" s="175">
        <f t="shared" si="10"/>
        <v>0</v>
      </c>
      <c r="K96" s="208"/>
      <c r="L96" s="209" t="s">
        <v>155</v>
      </c>
      <c r="M96" s="193">
        <v>0</v>
      </c>
      <c r="N96" s="193">
        <v>0</v>
      </c>
      <c r="O96" s="193">
        <f t="shared" si="11"/>
        <v>0</v>
      </c>
      <c r="P96" s="208"/>
      <c r="Q96" s="201" t="s">
        <v>155</v>
      </c>
      <c r="R96" s="175">
        <v>9000000</v>
      </c>
      <c r="S96" s="175">
        <v>6599784.7506371997</v>
      </c>
      <c r="T96" s="175">
        <f t="shared" si="12"/>
        <v>15599784.7506372</v>
      </c>
      <c r="Y96" s="159"/>
      <c r="Z96" s="210"/>
      <c r="AA96" s="175" t="s">
        <v>155</v>
      </c>
      <c r="AB96" s="175">
        <v>455979.38652189501</v>
      </c>
      <c r="AC96" s="175">
        <v>73915.564841996005</v>
      </c>
      <c r="AD96" s="175">
        <f t="shared" si="13"/>
        <v>529894.95136389101</v>
      </c>
      <c r="AF96" s="193" t="s">
        <v>155</v>
      </c>
      <c r="AG96" s="193">
        <v>749944.919385997</v>
      </c>
      <c r="AH96" s="193">
        <v>132384.24700894905</v>
      </c>
      <c r="AI96" s="193">
        <f t="shared" si="14"/>
        <v>882329.16639494605</v>
      </c>
      <c r="AK96" s="206">
        <v>47422</v>
      </c>
      <c r="AL96" s="175">
        <v>520389.63823481998</v>
      </c>
      <c r="AM96" s="175">
        <v>42295.357678856933</v>
      </c>
      <c r="AN96" s="175">
        <f t="shared" si="7"/>
        <v>562684.99591367692</v>
      </c>
      <c r="AQ96" s="204" t="s">
        <v>155</v>
      </c>
      <c r="AR96" s="207">
        <f t="shared" si="8"/>
        <v>10726313.944142712</v>
      </c>
      <c r="AS96" s="207">
        <f t="shared" si="8"/>
        <v>6848379.920167001</v>
      </c>
      <c r="AT96" s="207">
        <f t="shared" si="8"/>
        <v>17574693.864309713</v>
      </c>
    </row>
    <row r="97" spans="1:46">
      <c r="A97" s="159"/>
      <c r="B97" s="201" t="s">
        <v>156</v>
      </c>
      <c r="C97" s="175">
        <v>0</v>
      </c>
      <c r="D97" s="175">
        <v>0</v>
      </c>
      <c r="E97" s="175">
        <f t="shared" si="9"/>
        <v>0</v>
      </c>
      <c r="F97" s="159"/>
      <c r="G97" s="201" t="s">
        <v>156</v>
      </c>
      <c r="H97" s="175">
        <v>0</v>
      </c>
      <c r="I97" s="175">
        <v>0</v>
      </c>
      <c r="J97" s="175">
        <f t="shared" si="10"/>
        <v>0</v>
      </c>
      <c r="K97" s="208"/>
      <c r="L97" s="209" t="s">
        <v>156</v>
      </c>
      <c r="M97" s="193">
        <v>12195180.0876923</v>
      </c>
      <c r="N97" s="193">
        <v>1089253.1787617002</v>
      </c>
      <c r="O97" s="193">
        <f t="shared" si="11"/>
        <v>13284433.266454</v>
      </c>
      <c r="P97" s="208"/>
      <c r="Q97" s="201" t="s">
        <v>156</v>
      </c>
      <c r="R97" s="175">
        <v>0</v>
      </c>
      <c r="S97" s="175">
        <v>0</v>
      </c>
      <c r="T97" s="175">
        <f t="shared" si="12"/>
        <v>0</v>
      </c>
      <c r="Y97" s="159"/>
      <c r="Z97" s="210"/>
      <c r="AA97" s="175" t="s">
        <v>156</v>
      </c>
      <c r="AB97" s="175">
        <v>458828.80393892102</v>
      </c>
      <c r="AC97" s="175">
        <v>81889.605835303024</v>
      </c>
      <c r="AD97" s="175">
        <f t="shared" si="13"/>
        <v>540718.40977422404</v>
      </c>
      <c r="AF97" s="193" t="s">
        <v>156</v>
      </c>
      <c r="AG97" s="193">
        <v>754631.32885597099</v>
      </c>
      <c r="AH97" s="193">
        <v>147684.66886705102</v>
      </c>
      <c r="AI97" s="193">
        <f t="shared" si="14"/>
        <v>902315.99772302201</v>
      </c>
      <c r="AK97" s="206">
        <v>47452</v>
      </c>
      <c r="AL97" s="175">
        <v>524765.42590143601</v>
      </c>
      <c r="AM97" s="175">
        <v>46628.741558587993</v>
      </c>
      <c r="AN97" s="175">
        <f t="shared" si="7"/>
        <v>571394.16746002401</v>
      </c>
      <c r="AQ97" s="204" t="s">
        <v>156</v>
      </c>
      <c r="AR97" s="207">
        <f t="shared" si="8"/>
        <v>13933405.646388628</v>
      </c>
      <c r="AS97" s="207">
        <f t="shared" si="8"/>
        <v>1365456.1950226421</v>
      </c>
      <c r="AT97" s="207">
        <f t="shared" si="8"/>
        <v>15298861.84141127</v>
      </c>
    </row>
    <row r="98" spans="1:46">
      <c r="A98" s="159"/>
      <c r="B98" s="201" t="s">
        <v>157</v>
      </c>
      <c r="C98" s="175">
        <v>0</v>
      </c>
      <c r="D98" s="175">
        <v>0</v>
      </c>
      <c r="E98" s="175">
        <f t="shared" si="9"/>
        <v>0</v>
      </c>
      <c r="F98" s="159"/>
      <c r="G98" s="201" t="s">
        <v>157</v>
      </c>
      <c r="H98" s="175">
        <v>0</v>
      </c>
      <c r="I98" s="175">
        <v>0</v>
      </c>
      <c r="J98" s="175">
        <f t="shared" si="10"/>
        <v>0</v>
      </c>
      <c r="K98" s="208"/>
      <c r="L98" s="209" t="s">
        <v>157</v>
      </c>
      <c r="M98" s="193">
        <v>0</v>
      </c>
      <c r="N98" s="193">
        <v>0</v>
      </c>
      <c r="O98" s="193">
        <f t="shared" si="11"/>
        <v>0</v>
      </c>
      <c r="P98" s="208"/>
      <c r="Q98" s="201" t="s">
        <v>157</v>
      </c>
      <c r="R98" s="175">
        <v>0</v>
      </c>
      <c r="S98" s="175">
        <v>0</v>
      </c>
      <c r="T98" s="175">
        <f t="shared" si="12"/>
        <v>0</v>
      </c>
      <c r="Y98" s="159"/>
      <c r="Z98" s="210"/>
      <c r="AA98" s="175" t="s">
        <v>157</v>
      </c>
      <c r="AB98" s="175">
        <v>461696.027379326</v>
      </c>
      <c r="AC98" s="175">
        <v>76747.837408184016</v>
      </c>
      <c r="AD98" s="175">
        <f t="shared" si="13"/>
        <v>538443.86478751001</v>
      </c>
      <c r="AF98" s="193" t="s">
        <v>157</v>
      </c>
      <c r="AG98" s="193">
        <v>759347.02372164803</v>
      </c>
      <c r="AH98" s="193">
        <v>139451.40455683996</v>
      </c>
      <c r="AI98" s="193">
        <f t="shared" si="14"/>
        <v>898798.42827848799</v>
      </c>
      <c r="AK98" s="206">
        <v>47483</v>
      </c>
      <c r="AL98" s="175">
        <v>529179.98487499007</v>
      </c>
      <c r="AM98" s="175">
        <v>43342.17811268894</v>
      </c>
      <c r="AN98" s="175">
        <f t="shared" si="7"/>
        <v>572522.16298767901</v>
      </c>
      <c r="AQ98" s="204" t="s">
        <v>157</v>
      </c>
      <c r="AR98" s="207">
        <f t="shared" si="8"/>
        <v>1750223.035975964</v>
      </c>
      <c r="AS98" s="207">
        <f t="shared" si="8"/>
        <v>259541.42007771292</v>
      </c>
      <c r="AT98" s="207">
        <f t="shared" si="8"/>
        <v>2009764.456053677</v>
      </c>
    </row>
    <row r="99" spans="1:46">
      <c r="A99" s="159"/>
      <c r="B99" s="201" t="s">
        <v>158</v>
      </c>
      <c r="C99" s="175">
        <v>68238636.363636404</v>
      </c>
      <c r="D99" s="175">
        <v>57836399.953837588</v>
      </c>
      <c r="E99" s="175">
        <f t="shared" si="9"/>
        <v>126075036.31747399</v>
      </c>
      <c r="F99" s="159"/>
      <c r="G99" s="201" t="s">
        <v>158</v>
      </c>
      <c r="H99" s="175">
        <v>0</v>
      </c>
      <c r="I99" s="175">
        <v>0</v>
      </c>
      <c r="J99" s="175">
        <f t="shared" si="10"/>
        <v>0</v>
      </c>
      <c r="K99" s="208"/>
      <c r="L99" s="209" t="s">
        <v>158</v>
      </c>
      <c r="M99" s="193">
        <v>0</v>
      </c>
      <c r="N99" s="193">
        <v>0</v>
      </c>
      <c r="O99" s="193">
        <f t="shared" si="11"/>
        <v>0</v>
      </c>
      <c r="P99" s="208"/>
      <c r="Q99" s="201" t="s">
        <v>158</v>
      </c>
      <c r="R99" s="175">
        <v>0</v>
      </c>
      <c r="S99" s="175">
        <v>0</v>
      </c>
      <c r="T99" s="175">
        <f t="shared" si="12"/>
        <v>0</v>
      </c>
      <c r="Y99" s="159"/>
      <c r="Z99" s="210"/>
      <c r="AA99" s="175" t="s">
        <v>158</v>
      </c>
      <c r="AB99" s="175">
        <v>464574.82332648098</v>
      </c>
      <c r="AC99" s="175">
        <v>69339.431015532056</v>
      </c>
      <c r="AD99" s="175">
        <f t="shared" si="13"/>
        <v>533914.25434201304</v>
      </c>
      <c r="AF99" s="193" t="s">
        <v>158</v>
      </c>
      <c r="AG99" s="193">
        <v>764081.75177807698</v>
      </c>
      <c r="AH99" s="193">
        <v>127009.28264686198</v>
      </c>
      <c r="AI99" s="193">
        <f t="shared" si="14"/>
        <v>891091.03442493896</v>
      </c>
      <c r="AK99" s="206">
        <v>47514</v>
      </c>
      <c r="AL99" s="175">
        <v>533845.23579243</v>
      </c>
      <c r="AM99" s="175">
        <v>38743.367488774005</v>
      </c>
      <c r="AN99" s="175">
        <f t="shared" si="7"/>
        <v>572588.60328120401</v>
      </c>
      <c r="AQ99" s="204" t="s">
        <v>158</v>
      </c>
      <c r="AR99" s="207">
        <f t="shared" si="8"/>
        <v>70001138.174533397</v>
      </c>
      <c r="AS99" s="207">
        <f t="shared" si="8"/>
        <v>58071492.034988753</v>
      </c>
      <c r="AT99" s="207">
        <f t="shared" si="8"/>
        <v>128072630.20952216</v>
      </c>
    </row>
    <row r="100" spans="1:46">
      <c r="A100" s="159"/>
      <c r="B100" s="201" t="s">
        <v>159</v>
      </c>
      <c r="C100" s="175">
        <v>0</v>
      </c>
      <c r="D100" s="175">
        <v>0</v>
      </c>
      <c r="E100" s="175">
        <f t="shared" si="9"/>
        <v>0</v>
      </c>
      <c r="F100" s="159"/>
      <c r="G100" s="201" t="s">
        <v>159</v>
      </c>
      <c r="H100" s="175">
        <v>7512500</v>
      </c>
      <c r="I100" s="175">
        <v>3349423.2797605004</v>
      </c>
      <c r="J100" s="175">
        <f t="shared" si="10"/>
        <v>10861923.2797605</v>
      </c>
      <c r="K100" s="208"/>
      <c r="L100" s="209" t="s">
        <v>159</v>
      </c>
      <c r="M100" s="193">
        <v>0</v>
      </c>
      <c r="N100" s="193">
        <v>0</v>
      </c>
      <c r="O100" s="193">
        <f t="shared" si="11"/>
        <v>0</v>
      </c>
      <c r="P100" s="208"/>
      <c r="Q100" s="201" t="s">
        <v>159</v>
      </c>
      <c r="R100" s="175">
        <v>0</v>
      </c>
      <c r="S100" s="175">
        <v>0</v>
      </c>
      <c r="T100" s="175">
        <f t="shared" si="12"/>
        <v>0</v>
      </c>
      <c r="Y100" s="159"/>
      <c r="Z100" s="210"/>
      <c r="AA100" s="175" t="s">
        <v>159</v>
      </c>
      <c r="AB100" s="175">
        <v>467471.56932218297</v>
      </c>
      <c r="AC100" s="175">
        <v>71491.274514681019</v>
      </c>
      <c r="AD100" s="175">
        <f t="shared" si="13"/>
        <v>538962.84383686399</v>
      </c>
      <c r="AF100" s="193" t="s">
        <v>159</v>
      </c>
      <c r="AG100" s="193">
        <v>768846.00210702105</v>
      </c>
      <c r="AH100" s="193">
        <v>132086.44823475298</v>
      </c>
      <c r="AI100" s="193">
        <f t="shared" si="14"/>
        <v>900932.45034177403</v>
      </c>
      <c r="AK100" s="206">
        <v>47542</v>
      </c>
      <c r="AL100" s="175">
        <v>538306.14479917206</v>
      </c>
      <c r="AM100" s="175">
        <v>40143.383071404998</v>
      </c>
      <c r="AN100" s="175">
        <f t="shared" si="7"/>
        <v>578449.52787057706</v>
      </c>
      <c r="AQ100" s="204" t="s">
        <v>159</v>
      </c>
      <c r="AR100" s="207">
        <f t="shared" ref="AR100:AT122" si="15">SUMIF($A$2:$AO$2,AR$2,$A100:$AO100)</f>
        <v>9287123.7162283771</v>
      </c>
      <c r="AS100" s="207">
        <f t="shared" si="15"/>
        <v>3593144.3855813397</v>
      </c>
      <c r="AT100" s="207">
        <f t="shared" si="15"/>
        <v>12880268.101809716</v>
      </c>
    </row>
    <row r="101" spans="1:46">
      <c r="A101" s="159"/>
      <c r="B101" s="201" t="s">
        <v>160</v>
      </c>
      <c r="C101" s="175">
        <v>0</v>
      </c>
      <c r="D101" s="175">
        <v>0</v>
      </c>
      <c r="E101" s="175">
        <f t="shared" si="9"/>
        <v>0</v>
      </c>
      <c r="F101" s="159"/>
      <c r="G101" s="201" t="s">
        <v>160</v>
      </c>
      <c r="H101" s="175">
        <v>0</v>
      </c>
      <c r="I101" s="175">
        <v>0</v>
      </c>
      <c r="J101" s="175">
        <f t="shared" si="10"/>
        <v>0</v>
      </c>
      <c r="K101" s="208"/>
      <c r="L101" s="209" t="s">
        <v>160</v>
      </c>
      <c r="M101" s="193">
        <v>0</v>
      </c>
      <c r="N101" s="193">
        <v>0</v>
      </c>
      <c r="O101" s="193">
        <f t="shared" si="11"/>
        <v>0</v>
      </c>
      <c r="P101" s="208"/>
      <c r="Q101" s="201" t="s">
        <v>160</v>
      </c>
      <c r="R101" s="175">
        <v>0</v>
      </c>
      <c r="S101" s="175">
        <v>0</v>
      </c>
      <c r="T101" s="175">
        <f t="shared" si="12"/>
        <v>0</v>
      </c>
      <c r="Y101" s="159"/>
      <c r="Z101" s="210"/>
      <c r="AA101" s="175" t="s">
        <v>160</v>
      </c>
      <c r="AB101" s="175">
        <v>470386.37728969799</v>
      </c>
      <c r="AC101" s="175">
        <v>62130.427592859953</v>
      </c>
      <c r="AD101" s="175">
        <f t="shared" si="13"/>
        <v>532516.80488255795</v>
      </c>
      <c r="AF101" s="193" t="s">
        <v>160</v>
      </c>
      <c r="AG101" s="193">
        <v>773639.95878760004</v>
      </c>
      <c r="AH101" s="193">
        <v>115875.04794641095</v>
      </c>
      <c r="AI101" s="193">
        <f t="shared" si="14"/>
        <v>889515.006734011</v>
      </c>
      <c r="AK101" s="206">
        <v>47573</v>
      </c>
      <c r="AL101" s="175">
        <v>542680.26908592298</v>
      </c>
      <c r="AM101" s="175">
        <v>34054.018678567023</v>
      </c>
      <c r="AN101" s="175">
        <f t="shared" si="7"/>
        <v>576734.28776449</v>
      </c>
      <c r="AQ101" s="204" t="s">
        <v>160</v>
      </c>
      <c r="AR101" s="207">
        <f t="shared" si="15"/>
        <v>1786706.605163221</v>
      </c>
      <c r="AS101" s="207">
        <f t="shared" si="15"/>
        <v>212059.49421783793</v>
      </c>
      <c r="AT101" s="207">
        <f t="shared" si="15"/>
        <v>1998766.0993810589</v>
      </c>
    </row>
    <row r="102" spans="1:46">
      <c r="A102" s="159"/>
      <c r="B102" s="201" t="s">
        <v>161</v>
      </c>
      <c r="C102" s="175">
        <v>0</v>
      </c>
      <c r="D102" s="175">
        <v>0</v>
      </c>
      <c r="E102" s="175">
        <f t="shared" si="9"/>
        <v>0</v>
      </c>
      <c r="F102" s="159"/>
      <c r="G102" s="201" t="s">
        <v>161</v>
      </c>
      <c r="H102" s="175">
        <v>0</v>
      </c>
      <c r="I102" s="175">
        <v>0</v>
      </c>
      <c r="J102" s="175">
        <f t="shared" si="10"/>
        <v>0</v>
      </c>
      <c r="K102" s="208"/>
      <c r="L102" s="209" t="s">
        <v>161</v>
      </c>
      <c r="M102" s="193">
        <v>0</v>
      </c>
      <c r="N102" s="193">
        <v>0</v>
      </c>
      <c r="O102" s="193">
        <f t="shared" si="11"/>
        <v>0</v>
      </c>
      <c r="P102" s="208"/>
      <c r="Q102" s="201" t="s">
        <v>161</v>
      </c>
      <c r="R102" s="175">
        <v>9030000</v>
      </c>
      <c r="S102" s="175">
        <v>6365294.4886355009</v>
      </c>
      <c r="T102" s="175">
        <f t="shared" si="12"/>
        <v>15395294.488635501</v>
      </c>
      <c r="Y102" s="159"/>
      <c r="Z102" s="210"/>
      <c r="AA102" s="175" t="s">
        <v>161</v>
      </c>
      <c r="AB102" s="175">
        <v>473312.91695101699</v>
      </c>
      <c r="AC102" s="175">
        <v>66090.289144700044</v>
      </c>
      <c r="AD102" s="175">
        <f t="shared" si="13"/>
        <v>539403.20609571703</v>
      </c>
      <c r="AF102" s="193" t="s">
        <v>161</v>
      </c>
      <c r="AG102" s="193">
        <v>778453.21047235106</v>
      </c>
      <c r="AH102" s="193">
        <v>124513.71248885989</v>
      </c>
      <c r="AI102" s="193">
        <f t="shared" si="14"/>
        <v>902966.92296121095</v>
      </c>
      <c r="AK102" s="206">
        <v>47603</v>
      </c>
      <c r="AL102" s="175">
        <v>547340.11165436707</v>
      </c>
      <c r="AM102" s="175">
        <v>36051.268711919896</v>
      </c>
      <c r="AN102" s="175">
        <f t="shared" si="7"/>
        <v>583391.38036628696</v>
      </c>
      <c r="AQ102" s="204" t="s">
        <v>161</v>
      </c>
      <c r="AR102" s="207">
        <f t="shared" si="15"/>
        <v>10829106.239077736</v>
      </c>
      <c r="AS102" s="207">
        <f t="shared" si="15"/>
        <v>6591949.7589809811</v>
      </c>
      <c r="AT102" s="207">
        <f t="shared" si="15"/>
        <v>17421055.998058718</v>
      </c>
    </row>
    <row r="103" spans="1:46">
      <c r="A103" s="159"/>
      <c r="B103" s="201" t="s">
        <v>162</v>
      </c>
      <c r="C103" s="175">
        <v>0</v>
      </c>
      <c r="D103" s="175">
        <v>0</v>
      </c>
      <c r="E103" s="175">
        <f t="shared" si="9"/>
        <v>0</v>
      </c>
      <c r="F103" s="159"/>
      <c r="G103" s="201" t="s">
        <v>162</v>
      </c>
      <c r="H103" s="175">
        <v>0</v>
      </c>
      <c r="I103" s="175">
        <v>0</v>
      </c>
      <c r="J103" s="175">
        <f t="shared" si="10"/>
        <v>0</v>
      </c>
      <c r="K103" s="208"/>
      <c r="L103" s="209" t="s">
        <v>162</v>
      </c>
      <c r="M103" s="193">
        <v>12245993.338057701</v>
      </c>
      <c r="N103" s="193">
        <v>804445.13846419938</v>
      </c>
      <c r="O103" s="193">
        <f t="shared" si="11"/>
        <v>13050438.4765219</v>
      </c>
      <c r="P103" s="208"/>
      <c r="Q103" s="201" t="s">
        <v>162</v>
      </c>
      <c r="R103" s="175">
        <v>0</v>
      </c>
      <c r="S103" s="175">
        <v>0</v>
      </c>
      <c r="T103" s="175">
        <f t="shared" si="12"/>
        <v>0</v>
      </c>
      <c r="Y103" s="159"/>
      <c r="Z103" s="210"/>
      <c r="AA103" s="175" t="s">
        <v>162</v>
      </c>
      <c r="AB103" s="175">
        <v>476257.664270557</v>
      </c>
      <c r="AC103" s="175">
        <v>61285.123040753999</v>
      </c>
      <c r="AD103" s="175">
        <f t="shared" si="13"/>
        <v>537542.787311311</v>
      </c>
      <c r="AF103" s="193" t="s">
        <v>162</v>
      </c>
      <c r="AG103" s="193">
        <v>783296.40811777499</v>
      </c>
      <c r="AH103" s="193">
        <v>116745.06559465895</v>
      </c>
      <c r="AI103" s="193">
        <f t="shared" si="14"/>
        <v>900041.47371243394</v>
      </c>
      <c r="AK103" s="206">
        <v>47634</v>
      </c>
      <c r="AL103" s="175">
        <v>552170.62800030399</v>
      </c>
      <c r="AM103" s="175">
        <v>33004.436381581007</v>
      </c>
      <c r="AN103" s="175">
        <f t="shared" si="7"/>
        <v>585175.06438188499</v>
      </c>
      <c r="AQ103" s="204" t="s">
        <v>162</v>
      </c>
      <c r="AR103" s="207">
        <f t="shared" si="15"/>
        <v>14057718.038446337</v>
      </c>
      <c r="AS103" s="207">
        <f t="shared" si="15"/>
        <v>1015479.7634811933</v>
      </c>
      <c r="AT103" s="207">
        <f t="shared" si="15"/>
        <v>15073197.801927529</v>
      </c>
    </row>
    <row r="104" spans="1:46">
      <c r="A104" s="159"/>
      <c r="B104" s="201" t="s">
        <v>163</v>
      </c>
      <c r="C104" s="175">
        <v>0</v>
      </c>
      <c r="D104" s="175">
        <v>0</v>
      </c>
      <c r="E104" s="175">
        <f t="shared" si="9"/>
        <v>0</v>
      </c>
      <c r="F104" s="159"/>
      <c r="G104" s="201" t="s">
        <v>163</v>
      </c>
      <c r="H104" s="175">
        <v>0</v>
      </c>
      <c r="I104" s="175">
        <v>0</v>
      </c>
      <c r="J104" s="175">
        <f t="shared" si="10"/>
        <v>0</v>
      </c>
      <c r="K104" s="208"/>
      <c r="L104" s="209" t="s">
        <v>163</v>
      </c>
      <c r="M104" s="193">
        <v>0</v>
      </c>
      <c r="N104" s="193">
        <v>0</v>
      </c>
      <c r="O104" s="193">
        <f t="shared" si="11"/>
        <v>0</v>
      </c>
      <c r="P104" s="208"/>
      <c r="Q104" s="201" t="s">
        <v>163</v>
      </c>
      <c r="R104" s="175">
        <v>0</v>
      </c>
      <c r="S104" s="175">
        <v>0</v>
      </c>
      <c r="T104" s="175">
        <f t="shared" si="12"/>
        <v>0</v>
      </c>
      <c r="Y104" s="159"/>
      <c r="Z104" s="210"/>
      <c r="AA104" s="175" t="s">
        <v>163</v>
      </c>
      <c r="AB104" s="175">
        <v>479220.73252845602</v>
      </c>
      <c r="AC104" s="175">
        <v>64462.092011351022</v>
      </c>
      <c r="AD104" s="175">
        <f t="shared" si="13"/>
        <v>543682.82453980704</v>
      </c>
      <c r="AF104" s="193" t="s">
        <v>163</v>
      </c>
      <c r="AG104" s="193">
        <v>788169.73803462705</v>
      </c>
      <c r="AH104" s="193">
        <v>124284.150242139</v>
      </c>
      <c r="AI104" s="193">
        <f t="shared" si="14"/>
        <v>912453.88827676605</v>
      </c>
      <c r="AK104" s="206">
        <v>47664</v>
      </c>
      <c r="AL104" s="175">
        <v>556657.48422943603</v>
      </c>
      <c r="AM104" s="175">
        <v>34434.550473748939</v>
      </c>
      <c r="AN104" s="175">
        <f t="shared" ref="AN104:AN118" si="16">AL104+AM104</f>
        <v>591092.03470318497</v>
      </c>
      <c r="AQ104" s="204" t="s">
        <v>163</v>
      </c>
      <c r="AR104" s="207">
        <f t="shared" si="15"/>
        <v>1824047.9547925191</v>
      </c>
      <c r="AS104" s="207">
        <f t="shared" si="15"/>
        <v>223180.79272723896</v>
      </c>
      <c r="AT104" s="207">
        <f t="shared" si="15"/>
        <v>2047228.7475197581</v>
      </c>
    </row>
    <row r="105" spans="1:46">
      <c r="A105" s="159"/>
      <c r="B105" s="201" t="s">
        <v>164</v>
      </c>
      <c r="C105" s="175">
        <v>68579545.454545498</v>
      </c>
      <c r="D105" s="175">
        <v>55510689.826040506</v>
      </c>
      <c r="E105" s="175">
        <f t="shared" si="9"/>
        <v>124090235.280586</v>
      </c>
      <c r="F105" s="159"/>
      <c r="G105" s="201" t="s">
        <v>164</v>
      </c>
      <c r="H105" s="175">
        <v>0</v>
      </c>
      <c r="I105" s="175">
        <v>0</v>
      </c>
      <c r="J105" s="175">
        <f t="shared" si="10"/>
        <v>0</v>
      </c>
      <c r="K105" s="208"/>
      <c r="L105" s="209" t="s">
        <v>164</v>
      </c>
      <c r="M105" s="193">
        <v>0</v>
      </c>
      <c r="N105" s="193">
        <v>0</v>
      </c>
      <c r="O105" s="193">
        <f t="shared" si="11"/>
        <v>0</v>
      </c>
      <c r="P105" s="208"/>
      <c r="Q105" s="201" t="s">
        <v>164</v>
      </c>
      <c r="R105" s="175">
        <v>0</v>
      </c>
      <c r="S105" s="175">
        <v>0</v>
      </c>
      <c r="T105" s="175">
        <f t="shared" si="12"/>
        <v>0</v>
      </c>
      <c r="Y105" s="159"/>
      <c r="Z105" s="210"/>
      <c r="AA105" s="175" t="s">
        <v>164</v>
      </c>
      <c r="AB105" s="175">
        <v>482195.64595444401</v>
      </c>
      <c r="AC105" s="175">
        <v>52110.197066788969</v>
      </c>
      <c r="AD105" s="175">
        <f t="shared" si="13"/>
        <v>534305.84302123298</v>
      </c>
      <c r="AF105" s="193" t="s">
        <v>164</v>
      </c>
      <c r="AG105" s="193">
        <v>793062.54958571703</v>
      </c>
      <c r="AH105" s="193">
        <v>101814.98133475892</v>
      </c>
      <c r="AI105" s="193">
        <f t="shared" si="14"/>
        <v>894877.53092047595</v>
      </c>
      <c r="AK105" s="206">
        <v>47695</v>
      </c>
      <c r="AL105" s="175">
        <v>561701.87046842196</v>
      </c>
      <c r="AM105" s="175">
        <v>27368.707208350068</v>
      </c>
      <c r="AN105" s="175">
        <f t="shared" si="16"/>
        <v>589070.57767677202</v>
      </c>
      <c r="AQ105" s="204" t="s">
        <v>164</v>
      </c>
      <c r="AR105" s="207">
        <f t="shared" si="15"/>
        <v>70416505.520554081</v>
      </c>
      <c r="AS105" s="207">
        <f t="shared" si="15"/>
        <v>55691983.711650409</v>
      </c>
      <c r="AT105" s="207">
        <f t="shared" si="15"/>
        <v>126108489.23220448</v>
      </c>
    </row>
    <row r="106" spans="1:46">
      <c r="A106" s="159"/>
      <c r="B106" s="201" t="s">
        <v>165</v>
      </c>
      <c r="C106" s="175">
        <v>0</v>
      </c>
      <c r="D106" s="175">
        <v>0</v>
      </c>
      <c r="E106" s="175">
        <f t="shared" si="9"/>
        <v>0</v>
      </c>
      <c r="F106" s="159"/>
      <c r="G106" s="201" t="s">
        <v>165</v>
      </c>
      <c r="H106" s="175">
        <v>7550000</v>
      </c>
      <c r="I106" s="175">
        <v>3136810.7440083995</v>
      </c>
      <c r="J106" s="175">
        <f t="shared" si="10"/>
        <v>10686810.7440084</v>
      </c>
      <c r="L106" s="202" t="s">
        <v>165</v>
      </c>
      <c r="M106" s="193">
        <v>0</v>
      </c>
      <c r="N106" s="193">
        <v>0</v>
      </c>
      <c r="O106" s="193">
        <f t="shared" si="11"/>
        <v>0</v>
      </c>
      <c r="P106" s="208"/>
      <c r="Q106" s="201" t="s">
        <v>165</v>
      </c>
      <c r="R106" s="175">
        <v>0</v>
      </c>
      <c r="S106" s="175">
        <v>0</v>
      </c>
      <c r="T106" s="175">
        <f t="shared" si="12"/>
        <v>0</v>
      </c>
      <c r="Y106" s="159"/>
      <c r="Z106" s="210"/>
      <c r="AA106" s="175" t="s">
        <v>165</v>
      </c>
      <c r="AB106" s="175">
        <v>485189.02709122101</v>
      </c>
      <c r="AC106" s="175">
        <v>54844.097244888952</v>
      </c>
      <c r="AD106" s="175">
        <f t="shared" si="13"/>
        <v>540033.12433610996</v>
      </c>
      <c r="AF106" s="193" t="s">
        <v>165</v>
      </c>
      <c r="AG106" s="193">
        <v>797985.73480344098</v>
      </c>
      <c r="AH106" s="193">
        <v>108728.61794378306</v>
      </c>
      <c r="AI106" s="193">
        <f t="shared" si="14"/>
        <v>906714.35274722404</v>
      </c>
      <c r="AK106" s="206">
        <v>47726</v>
      </c>
      <c r="AL106" s="175">
        <v>566663.14410512696</v>
      </c>
      <c r="AM106" s="175">
        <v>28620.172621584032</v>
      </c>
      <c r="AN106" s="175">
        <f t="shared" si="16"/>
        <v>595283.316726711</v>
      </c>
      <c r="AQ106" s="204" t="s">
        <v>165</v>
      </c>
      <c r="AR106" s="207">
        <f t="shared" si="15"/>
        <v>9399837.905999789</v>
      </c>
      <c r="AS106" s="207">
        <f t="shared" si="15"/>
        <v>3329003.6318186554</v>
      </c>
      <c r="AT106" s="207">
        <f t="shared" si="15"/>
        <v>12728841.537818445</v>
      </c>
    </row>
    <row r="107" spans="1:46">
      <c r="A107" s="159"/>
      <c r="B107" s="201" t="s">
        <v>166</v>
      </c>
      <c r="C107" s="175">
        <v>0</v>
      </c>
      <c r="D107" s="175">
        <v>0</v>
      </c>
      <c r="E107" s="175">
        <f t="shared" si="9"/>
        <v>0</v>
      </c>
      <c r="F107" s="159"/>
      <c r="G107" s="201" t="s">
        <v>166</v>
      </c>
      <c r="H107" s="175">
        <v>0</v>
      </c>
      <c r="I107" s="175">
        <v>0</v>
      </c>
      <c r="J107" s="175">
        <f t="shared" si="10"/>
        <v>0</v>
      </c>
      <c r="K107" s="208"/>
      <c r="L107" s="209" t="s">
        <v>166</v>
      </c>
      <c r="M107" s="193">
        <v>0</v>
      </c>
      <c r="N107" s="193">
        <v>0</v>
      </c>
      <c r="O107" s="193">
        <f t="shared" si="11"/>
        <v>0</v>
      </c>
      <c r="P107" s="208"/>
      <c r="Q107" s="201" t="s">
        <v>166</v>
      </c>
      <c r="R107" s="175">
        <v>0</v>
      </c>
      <c r="S107" s="175">
        <v>0</v>
      </c>
      <c r="T107" s="175">
        <f t="shared" si="12"/>
        <v>0</v>
      </c>
      <c r="Y107" s="159"/>
      <c r="Z107" s="210"/>
      <c r="AA107" s="175" t="s">
        <v>166</v>
      </c>
      <c r="AB107" s="175">
        <v>488200.99058290903</v>
      </c>
      <c r="AC107" s="175">
        <v>53619.578764331003</v>
      </c>
      <c r="AD107" s="175">
        <f t="shared" si="13"/>
        <v>541820.56934724003</v>
      </c>
      <c r="AF107" s="193" t="s">
        <v>166</v>
      </c>
      <c r="AG107" s="193">
        <v>802939.48224188795</v>
      </c>
      <c r="AH107" s="193">
        <v>108032.91597736208</v>
      </c>
      <c r="AI107" s="193">
        <f t="shared" si="14"/>
        <v>910972.39821925003</v>
      </c>
      <c r="AK107" s="206">
        <v>47756</v>
      </c>
      <c r="AL107" s="175">
        <v>571537.13426668104</v>
      </c>
      <c r="AM107" s="175">
        <v>27226.794812937966</v>
      </c>
      <c r="AN107" s="175">
        <f t="shared" si="16"/>
        <v>598763.929079619</v>
      </c>
      <c r="AQ107" s="204" t="s">
        <v>166</v>
      </c>
      <c r="AR107" s="207">
        <f t="shared" si="15"/>
        <v>1862677.6070914781</v>
      </c>
      <c r="AS107" s="207">
        <f t="shared" si="15"/>
        <v>188879.28955463105</v>
      </c>
      <c r="AT107" s="207">
        <f t="shared" si="15"/>
        <v>2051556.8966461092</v>
      </c>
    </row>
    <row r="108" spans="1:46">
      <c r="A108" s="159"/>
      <c r="B108" s="201" t="s">
        <v>167</v>
      </c>
      <c r="C108" s="175">
        <v>0</v>
      </c>
      <c r="D108" s="175">
        <v>0</v>
      </c>
      <c r="E108" s="175">
        <f t="shared" si="9"/>
        <v>0</v>
      </c>
      <c r="F108" s="159"/>
      <c r="G108" s="201" t="s">
        <v>167</v>
      </c>
      <c r="H108" s="175">
        <v>0</v>
      </c>
      <c r="I108" s="175">
        <v>0</v>
      </c>
      <c r="J108" s="175">
        <f t="shared" si="10"/>
        <v>0</v>
      </c>
      <c r="K108" s="208"/>
      <c r="L108" s="209" t="s">
        <v>167</v>
      </c>
      <c r="M108" s="193">
        <v>0</v>
      </c>
      <c r="N108" s="193">
        <v>0</v>
      </c>
      <c r="O108" s="193">
        <f t="shared" si="11"/>
        <v>0</v>
      </c>
      <c r="P108" s="208"/>
      <c r="Q108" s="201" t="s">
        <v>167</v>
      </c>
      <c r="R108" s="175">
        <v>9075000</v>
      </c>
      <c r="S108" s="175">
        <v>6214552.9768094998</v>
      </c>
      <c r="T108" s="175">
        <f t="shared" si="12"/>
        <v>15289552.9768095</v>
      </c>
      <c r="Y108" s="159"/>
      <c r="Z108" s="210"/>
      <c r="AA108" s="175" t="s">
        <v>167</v>
      </c>
      <c r="AB108" s="175">
        <v>491225.11532279599</v>
      </c>
      <c r="AC108" s="175">
        <v>45823.175685046066</v>
      </c>
      <c r="AD108" s="175">
        <f t="shared" si="13"/>
        <v>537048.29100784205</v>
      </c>
      <c r="AF108" s="193" t="s">
        <v>167</v>
      </c>
      <c r="AG108" s="193">
        <v>807913.23116849398</v>
      </c>
      <c r="AH108" s="193">
        <v>94006.610922171967</v>
      </c>
      <c r="AI108" s="193">
        <f t="shared" si="14"/>
        <v>901919.84209066594</v>
      </c>
      <c r="AK108" s="206">
        <v>47787</v>
      </c>
      <c r="AL108" s="175">
        <v>576722.874943687</v>
      </c>
      <c r="AM108" s="175">
        <v>22901.96869444102</v>
      </c>
      <c r="AN108" s="175">
        <f t="shared" si="16"/>
        <v>599624.84363812802</v>
      </c>
      <c r="AQ108" s="204" t="s">
        <v>167</v>
      </c>
      <c r="AR108" s="207">
        <f t="shared" si="15"/>
        <v>10950861.221434977</v>
      </c>
      <c r="AS108" s="207">
        <f t="shared" si="15"/>
        <v>6377284.7321111588</v>
      </c>
      <c r="AT108" s="207">
        <f t="shared" si="15"/>
        <v>17328145.953546137</v>
      </c>
    </row>
    <row r="109" spans="1:46">
      <c r="A109" s="159"/>
      <c r="B109" s="201" t="s">
        <v>168</v>
      </c>
      <c r="C109" s="175">
        <v>0</v>
      </c>
      <c r="D109" s="175">
        <v>0</v>
      </c>
      <c r="E109" s="175">
        <f t="shared" si="9"/>
        <v>0</v>
      </c>
      <c r="F109" s="159"/>
      <c r="G109" s="201" t="s">
        <v>168</v>
      </c>
      <c r="H109" s="175">
        <v>0</v>
      </c>
      <c r="I109" s="175">
        <v>0</v>
      </c>
      <c r="J109" s="175">
        <f t="shared" si="10"/>
        <v>0</v>
      </c>
      <c r="K109" s="208"/>
      <c r="L109" s="209" t="s">
        <v>168</v>
      </c>
      <c r="M109" s="193">
        <v>12306969.238496199</v>
      </c>
      <c r="N109" s="193">
        <v>546482.06327930093</v>
      </c>
      <c r="O109" s="193">
        <f t="shared" si="11"/>
        <v>12853451.3017755</v>
      </c>
      <c r="P109" s="208"/>
      <c r="Q109" s="201" t="s">
        <v>168</v>
      </c>
      <c r="R109" s="175">
        <v>0</v>
      </c>
      <c r="S109" s="175">
        <v>0</v>
      </c>
      <c r="T109" s="175">
        <f t="shared" si="12"/>
        <v>0</v>
      </c>
      <c r="Y109" s="159"/>
      <c r="Z109" s="210"/>
      <c r="AA109" s="175" t="s">
        <v>168</v>
      </c>
      <c r="AB109" s="175">
        <v>494267.97277854901</v>
      </c>
      <c r="AC109" s="175">
        <v>50479.745477799966</v>
      </c>
      <c r="AD109" s="175">
        <f t="shared" si="13"/>
        <v>544747.71825634898</v>
      </c>
      <c r="AF109" s="193" t="s">
        <v>168</v>
      </c>
      <c r="AG109" s="193">
        <v>812917.78961304203</v>
      </c>
      <c r="AH109" s="193">
        <v>105666.90847286896</v>
      </c>
      <c r="AI109" s="193">
        <f t="shared" si="14"/>
        <v>918584.69808591099</v>
      </c>
      <c r="AK109" s="206">
        <v>47817</v>
      </c>
      <c r="AL109" s="175">
        <v>581547.94851280702</v>
      </c>
      <c r="AM109" s="175">
        <v>24400.004904421978</v>
      </c>
      <c r="AN109" s="175">
        <f t="shared" si="16"/>
        <v>605947.953417229</v>
      </c>
      <c r="AQ109" s="204" t="s">
        <v>168</v>
      </c>
      <c r="AR109" s="207">
        <f t="shared" si="15"/>
        <v>14195702.949400598</v>
      </c>
      <c r="AS109" s="207">
        <f t="shared" si="15"/>
        <v>727028.72213439189</v>
      </c>
      <c r="AT109" s="207">
        <f t="shared" si="15"/>
        <v>14922731.671534989</v>
      </c>
    </row>
    <row r="110" spans="1:46">
      <c r="A110" s="159"/>
      <c r="B110" s="201" t="s">
        <v>169</v>
      </c>
      <c r="C110" s="175">
        <v>0</v>
      </c>
      <c r="D110" s="175">
        <v>0</v>
      </c>
      <c r="E110" s="175">
        <f t="shared" si="9"/>
        <v>0</v>
      </c>
      <c r="F110" s="159"/>
      <c r="G110" s="201" t="s">
        <v>169</v>
      </c>
      <c r="H110" s="175">
        <v>0</v>
      </c>
      <c r="I110" s="175">
        <v>0</v>
      </c>
      <c r="J110" s="175">
        <f t="shared" si="10"/>
        <v>0</v>
      </c>
      <c r="K110" s="208"/>
      <c r="L110" s="209" t="s">
        <v>169</v>
      </c>
      <c r="M110" s="193">
        <v>0</v>
      </c>
      <c r="N110" s="193">
        <v>0</v>
      </c>
      <c r="O110" s="193">
        <f t="shared" si="11"/>
        <v>0</v>
      </c>
      <c r="P110" s="208"/>
      <c r="Q110" s="201" t="s">
        <v>169</v>
      </c>
      <c r="R110" s="175">
        <v>0</v>
      </c>
      <c r="S110" s="175">
        <v>0</v>
      </c>
      <c r="T110" s="175">
        <f t="shared" si="12"/>
        <v>0</v>
      </c>
      <c r="Y110" s="159"/>
      <c r="Z110" s="210"/>
      <c r="AA110" s="175" t="s">
        <v>169</v>
      </c>
      <c r="AB110" s="175">
        <v>497329.67898858502</v>
      </c>
      <c r="AC110" s="175">
        <v>38816.346453374019</v>
      </c>
      <c r="AD110" s="175">
        <f t="shared" si="13"/>
        <v>536146.02544195903</v>
      </c>
      <c r="AF110" s="193" t="s">
        <v>169</v>
      </c>
      <c r="AG110" s="193">
        <v>817953.34842280101</v>
      </c>
      <c r="AH110" s="193">
        <v>83133.32252129796</v>
      </c>
      <c r="AI110" s="193">
        <f t="shared" si="14"/>
        <v>901086.67094409897</v>
      </c>
      <c r="AK110" s="206">
        <v>47848</v>
      </c>
      <c r="AL110" s="175">
        <v>586554.76148598199</v>
      </c>
      <c r="AM110" s="175">
        <v>18309.321468750946</v>
      </c>
      <c r="AN110" s="175">
        <f t="shared" si="16"/>
        <v>604864.08295473293</v>
      </c>
      <c r="AQ110" s="204" t="s">
        <v>169</v>
      </c>
      <c r="AR110" s="207">
        <f t="shared" si="15"/>
        <v>1901837.7888973679</v>
      </c>
      <c r="AS110" s="207">
        <f t="shared" si="15"/>
        <v>140258.99044342292</v>
      </c>
      <c r="AT110" s="207">
        <f t="shared" si="15"/>
        <v>2042096.7793407908</v>
      </c>
    </row>
    <row r="111" spans="1:46">
      <c r="A111" s="159"/>
      <c r="B111" s="201" t="s">
        <v>170</v>
      </c>
      <c r="C111" s="175">
        <v>68920454.545454502</v>
      </c>
      <c r="D111" s="175">
        <v>55051735.403366491</v>
      </c>
      <c r="E111" s="175">
        <f t="shared" si="9"/>
        <v>123972189.94882099</v>
      </c>
      <c r="F111" s="159"/>
      <c r="G111" s="201" t="s">
        <v>170</v>
      </c>
      <c r="H111" s="175">
        <v>0</v>
      </c>
      <c r="I111" s="175">
        <v>0</v>
      </c>
      <c r="J111" s="175">
        <f t="shared" si="10"/>
        <v>0</v>
      </c>
      <c r="K111" s="208"/>
      <c r="L111" s="209" t="s">
        <v>170</v>
      </c>
      <c r="M111" s="193">
        <v>0</v>
      </c>
      <c r="N111" s="193">
        <v>0</v>
      </c>
      <c r="O111" s="193">
        <f t="shared" si="11"/>
        <v>0</v>
      </c>
      <c r="P111" s="208"/>
      <c r="Q111" s="201" t="s">
        <v>170</v>
      </c>
      <c r="R111" s="175">
        <v>0</v>
      </c>
      <c r="S111" s="175">
        <v>0</v>
      </c>
      <c r="T111" s="175">
        <f t="shared" si="12"/>
        <v>0</v>
      </c>
      <c r="Y111" s="159"/>
      <c r="Z111" s="210"/>
      <c r="AA111" s="175" t="s">
        <v>170</v>
      </c>
      <c r="AB111" s="175">
        <v>500405.20770901698</v>
      </c>
      <c r="AC111" s="175">
        <v>38635.466083239997</v>
      </c>
      <c r="AD111" s="175">
        <f t="shared" si="13"/>
        <v>539040.67379225697</v>
      </c>
      <c r="AF111" s="193" t="s">
        <v>170</v>
      </c>
      <c r="AG111" s="193">
        <v>823011.64098270505</v>
      </c>
      <c r="AH111" s="193">
        <v>84921.475951689994</v>
      </c>
      <c r="AI111" s="193">
        <f t="shared" si="14"/>
        <v>907933.11693439505</v>
      </c>
      <c r="AK111" s="206">
        <v>47879</v>
      </c>
      <c r="AL111" s="175">
        <v>591744.25150656898</v>
      </c>
      <c r="AM111" s="175">
        <v>17426.647866214975</v>
      </c>
      <c r="AN111" s="175">
        <f t="shared" si="16"/>
        <v>609170.89937278396</v>
      </c>
      <c r="AQ111" s="204" t="s">
        <v>170</v>
      </c>
      <c r="AR111" s="207">
        <f t="shared" si="15"/>
        <v>70835615.645652786</v>
      </c>
      <c r="AS111" s="207">
        <f t="shared" si="15"/>
        <v>55192718.993267633</v>
      </c>
      <c r="AT111" s="207">
        <f t="shared" si="15"/>
        <v>126028334.63892043</v>
      </c>
    </row>
    <row r="112" spans="1:46">
      <c r="A112" s="159"/>
      <c r="B112" s="201" t="s">
        <v>171</v>
      </c>
      <c r="C112" s="175">
        <v>0</v>
      </c>
      <c r="D112" s="175">
        <v>0</v>
      </c>
      <c r="E112" s="175">
        <f t="shared" si="9"/>
        <v>0</v>
      </c>
      <c r="F112" s="159"/>
      <c r="G112" s="201" t="s">
        <v>171</v>
      </c>
      <c r="H112" s="175">
        <v>7587500</v>
      </c>
      <c r="I112" s="175">
        <v>3029653.3651100993</v>
      </c>
      <c r="J112" s="175">
        <f t="shared" si="10"/>
        <v>10617153.365110099</v>
      </c>
      <c r="K112" s="208"/>
      <c r="L112" s="209" t="s">
        <v>171</v>
      </c>
      <c r="M112" s="193">
        <v>0</v>
      </c>
      <c r="N112" s="193">
        <v>0</v>
      </c>
      <c r="O112" s="193">
        <f t="shared" si="11"/>
        <v>0</v>
      </c>
      <c r="P112" s="208"/>
      <c r="Q112" s="201" t="s">
        <v>171</v>
      </c>
      <c r="R112" s="175">
        <v>0</v>
      </c>
      <c r="S112" s="175">
        <v>0</v>
      </c>
      <c r="T112" s="175">
        <f t="shared" si="12"/>
        <v>0</v>
      </c>
      <c r="Y112" s="159"/>
      <c r="Z112" s="210"/>
      <c r="AA112" s="175" t="s">
        <v>171</v>
      </c>
      <c r="AB112" s="175">
        <v>503499.75575869798</v>
      </c>
      <c r="AC112" s="175">
        <v>39210.930226330995</v>
      </c>
      <c r="AD112" s="175">
        <f t="shared" si="13"/>
        <v>542710.68598502898</v>
      </c>
      <c r="AF112" s="193" t="s">
        <v>171</v>
      </c>
      <c r="AG112" s="193">
        <v>828101.21445083094</v>
      </c>
      <c r="AH112" s="193">
        <v>88794.961966211093</v>
      </c>
      <c r="AI112" s="193">
        <f t="shared" si="14"/>
        <v>916896.17641704204</v>
      </c>
      <c r="AK112" s="206">
        <v>47907</v>
      </c>
      <c r="AL112" s="175">
        <v>596414.15557283896</v>
      </c>
      <c r="AM112" s="175">
        <v>16971.69721564895</v>
      </c>
      <c r="AN112" s="175">
        <f t="shared" si="16"/>
        <v>613385.85278848791</v>
      </c>
      <c r="AQ112" s="204" t="s">
        <v>171</v>
      </c>
      <c r="AR112" s="207">
        <f t="shared" si="15"/>
        <v>9515515.1257823687</v>
      </c>
      <c r="AS112" s="207">
        <f t="shared" si="15"/>
        <v>3174630.9545182902</v>
      </c>
      <c r="AT112" s="207">
        <f t="shared" si="15"/>
        <v>12690146.080300657</v>
      </c>
    </row>
    <row r="113" spans="1:46">
      <c r="A113" s="159"/>
      <c r="B113" s="201" t="s">
        <v>172</v>
      </c>
      <c r="C113" s="175">
        <v>0</v>
      </c>
      <c r="D113" s="175">
        <v>0</v>
      </c>
      <c r="E113" s="175">
        <f t="shared" si="9"/>
        <v>0</v>
      </c>
      <c r="F113" s="159"/>
      <c r="G113" s="201" t="s">
        <v>172</v>
      </c>
      <c r="H113" s="175">
        <v>0</v>
      </c>
      <c r="I113" s="175">
        <v>0</v>
      </c>
      <c r="J113" s="175">
        <f t="shared" si="10"/>
        <v>0</v>
      </c>
      <c r="K113" s="208"/>
      <c r="L113" s="209" t="s">
        <v>172</v>
      </c>
      <c r="M113" s="193">
        <v>0</v>
      </c>
      <c r="N113" s="193">
        <v>0</v>
      </c>
      <c r="O113" s="193">
        <f t="shared" si="11"/>
        <v>0</v>
      </c>
      <c r="P113" s="208"/>
      <c r="Q113" s="201" t="s">
        <v>172</v>
      </c>
      <c r="R113" s="175">
        <v>0</v>
      </c>
      <c r="S113" s="175">
        <v>0</v>
      </c>
      <c r="T113" s="175">
        <f t="shared" si="12"/>
        <v>0</v>
      </c>
      <c r="Y113" s="159"/>
      <c r="Z113" s="210"/>
      <c r="AA113" s="175" t="s">
        <v>172</v>
      </c>
      <c r="AB113" s="175">
        <v>506613.44075476599</v>
      </c>
      <c r="AC113" s="175">
        <v>30416.107440439053</v>
      </c>
      <c r="AD113" s="175">
        <f t="shared" si="13"/>
        <v>537029.54819520505</v>
      </c>
      <c r="AF113" s="193" t="s">
        <v>172</v>
      </c>
      <c r="AG113" s="193">
        <v>833222.26227095595</v>
      </c>
      <c r="AH113" s="193">
        <v>71313.8445595511</v>
      </c>
      <c r="AI113" s="193">
        <f t="shared" si="14"/>
        <v>904536.10683050705</v>
      </c>
      <c r="AK113" s="206">
        <v>47938</v>
      </c>
      <c r="AL113" s="175">
        <v>601551.67021107301</v>
      </c>
      <c r="AM113" s="175">
        <v>12312.906046433956</v>
      </c>
      <c r="AN113" s="175">
        <f t="shared" si="16"/>
        <v>613864.57625750697</v>
      </c>
      <c r="AQ113" s="204" t="s">
        <v>172</v>
      </c>
      <c r="AR113" s="207">
        <f t="shared" si="15"/>
        <v>1941387.373236795</v>
      </c>
      <c r="AS113" s="207">
        <f t="shared" si="15"/>
        <v>114042.85804642411</v>
      </c>
      <c r="AT113" s="207">
        <f t="shared" si="15"/>
        <v>2055430.2312832191</v>
      </c>
    </row>
    <row r="114" spans="1:46">
      <c r="A114" s="159"/>
      <c r="B114" s="201" t="s">
        <v>173</v>
      </c>
      <c r="C114" s="175">
        <v>0</v>
      </c>
      <c r="D114" s="175">
        <v>0</v>
      </c>
      <c r="E114" s="175">
        <f t="shared" si="9"/>
        <v>0</v>
      </c>
      <c r="F114" s="159"/>
      <c r="G114" s="201" t="s">
        <v>173</v>
      </c>
      <c r="H114" s="175">
        <v>0</v>
      </c>
      <c r="I114" s="175">
        <v>0</v>
      </c>
      <c r="J114" s="175">
        <f t="shared" si="10"/>
        <v>0</v>
      </c>
      <c r="K114" s="208"/>
      <c r="L114" s="209" t="s">
        <v>173</v>
      </c>
      <c r="M114" s="193">
        <v>0</v>
      </c>
      <c r="N114" s="193">
        <v>0</v>
      </c>
      <c r="O114" s="193">
        <f t="shared" si="11"/>
        <v>0</v>
      </c>
      <c r="P114" s="208"/>
      <c r="Q114" s="201" t="s">
        <v>173</v>
      </c>
      <c r="R114" s="175">
        <v>9120000</v>
      </c>
      <c r="S114" s="175">
        <v>6002080.3749604002</v>
      </c>
      <c r="T114" s="175">
        <f t="shared" si="12"/>
        <v>15122080.3749604</v>
      </c>
      <c r="Y114" s="159"/>
      <c r="Z114" s="210"/>
      <c r="AA114" s="175" t="s">
        <v>173</v>
      </c>
      <c r="AB114" s="175">
        <v>509739.35207051202</v>
      </c>
      <c r="AC114" s="175">
        <v>28530.148587569012</v>
      </c>
      <c r="AD114" s="175">
        <f t="shared" si="13"/>
        <v>538269.50065808103</v>
      </c>
      <c r="AF114" s="193" t="s">
        <v>173</v>
      </c>
      <c r="AG114" s="193">
        <v>838363.41860167705</v>
      </c>
      <c r="AH114" s="193">
        <v>69678.366317597916</v>
      </c>
      <c r="AI114" s="193">
        <f t="shared" si="14"/>
        <v>908041.78491927497</v>
      </c>
      <c r="AK114" s="206">
        <v>47968</v>
      </c>
      <c r="AL114" s="175">
        <v>606585.71887854207</v>
      </c>
      <c r="AM114" s="175">
        <v>10781.989002596936</v>
      </c>
      <c r="AN114" s="175">
        <f t="shared" si="16"/>
        <v>617367.70788113901</v>
      </c>
      <c r="AQ114" s="204" t="s">
        <v>173</v>
      </c>
      <c r="AR114" s="207">
        <f t="shared" si="15"/>
        <v>11074688.489550732</v>
      </c>
      <c r="AS114" s="207">
        <f t="shared" si="15"/>
        <v>6111070.8788681636</v>
      </c>
      <c r="AT114" s="207">
        <f t="shared" si="15"/>
        <v>17185759.368418895</v>
      </c>
    </row>
    <row r="115" spans="1:46">
      <c r="A115" s="159"/>
      <c r="B115" s="201" t="s">
        <v>174</v>
      </c>
      <c r="C115" s="175">
        <v>0</v>
      </c>
      <c r="D115" s="175">
        <v>0</v>
      </c>
      <c r="E115" s="175">
        <f t="shared" si="9"/>
        <v>0</v>
      </c>
      <c r="F115" s="159"/>
      <c r="G115" s="201" t="s">
        <v>174</v>
      </c>
      <c r="H115" s="175">
        <v>0</v>
      </c>
      <c r="I115" s="175">
        <v>0</v>
      </c>
      <c r="J115" s="175">
        <f t="shared" si="10"/>
        <v>0</v>
      </c>
      <c r="K115" s="208"/>
      <c r="L115" s="209" t="s">
        <v>174</v>
      </c>
      <c r="M115" s="193">
        <v>12367945.138934599</v>
      </c>
      <c r="N115" s="193">
        <v>269832.94780540094</v>
      </c>
      <c r="O115" s="193">
        <f t="shared" si="11"/>
        <v>12637778.08674</v>
      </c>
      <c r="P115" s="208"/>
      <c r="Q115" s="201" t="s">
        <v>174</v>
      </c>
      <c r="R115" s="175">
        <v>0</v>
      </c>
      <c r="S115" s="175">
        <v>0</v>
      </c>
      <c r="T115" s="175">
        <f t="shared" si="12"/>
        <v>0</v>
      </c>
      <c r="Y115" s="159"/>
      <c r="Z115" s="210"/>
      <c r="AA115" s="175" t="s">
        <v>174</v>
      </c>
      <c r="AB115" s="175">
        <v>512884.55091550201</v>
      </c>
      <c r="AC115" s="175">
        <v>26399.317148376955</v>
      </c>
      <c r="AD115" s="175">
        <f t="shared" si="13"/>
        <v>539283.86806387897</v>
      </c>
      <c r="AF115" s="193" t="s">
        <v>174</v>
      </c>
      <c r="AG115" s="193">
        <v>843536.29694657505</v>
      </c>
      <c r="AH115" s="193">
        <v>67697.224102706998</v>
      </c>
      <c r="AI115" s="193">
        <f t="shared" si="14"/>
        <v>911233.52104928205</v>
      </c>
      <c r="AK115" s="206">
        <v>47999</v>
      </c>
      <c r="AL115" s="175">
        <v>611810.48281467007</v>
      </c>
      <c r="AM115" s="175">
        <v>8950.7349664819194</v>
      </c>
      <c r="AN115" s="175">
        <f t="shared" si="16"/>
        <v>620761.21778115199</v>
      </c>
      <c r="AQ115" s="204" t="s">
        <v>174</v>
      </c>
      <c r="AR115" s="207">
        <f t="shared" si="15"/>
        <v>14336176.469611347</v>
      </c>
      <c r="AS115" s="207">
        <f t="shared" si="15"/>
        <v>372880.22402296681</v>
      </c>
      <c r="AT115" s="207">
        <f t="shared" si="15"/>
        <v>14709056.693634313</v>
      </c>
    </row>
    <row r="116" spans="1:46">
      <c r="A116" s="159"/>
      <c r="B116" s="201" t="s">
        <v>175</v>
      </c>
      <c r="C116" s="175">
        <v>0</v>
      </c>
      <c r="D116" s="175">
        <v>0</v>
      </c>
      <c r="E116" s="175">
        <f t="shared" si="9"/>
        <v>0</v>
      </c>
      <c r="F116" s="159"/>
      <c r="G116" s="201" t="s">
        <v>175</v>
      </c>
      <c r="H116" s="175">
        <v>0</v>
      </c>
      <c r="I116" s="175">
        <v>0</v>
      </c>
      <c r="J116" s="175">
        <f t="shared" si="10"/>
        <v>0</v>
      </c>
      <c r="K116" s="208"/>
      <c r="L116" s="208"/>
      <c r="M116" s="208"/>
      <c r="N116" s="210"/>
      <c r="O116" s="208"/>
      <c r="P116" s="208"/>
      <c r="Q116" s="201" t="s">
        <v>175</v>
      </c>
      <c r="R116" s="175">
        <v>0</v>
      </c>
      <c r="S116" s="175">
        <v>0</v>
      </c>
      <c r="T116" s="175">
        <f t="shared" si="12"/>
        <v>0</v>
      </c>
      <c r="Y116" s="159"/>
      <c r="Z116" s="210"/>
      <c r="AA116" s="175" t="s">
        <v>175</v>
      </c>
      <c r="AB116" s="175">
        <v>516049.15629784198</v>
      </c>
      <c r="AC116" s="175">
        <v>24796.699055929028</v>
      </c>
      <c r="AD116" s="175">
        <f t="shared" si="13"/>
        <v>540845.85535377101</v>
      </c>
      <c r="AF116" s="193" t="s">
        <v>175</v>
      </c>
      <c r="AG116" s="193">
        <v>848741.09303713997</v>
      </c>
      <c r="AH116" s="193">
        <v>67479.085163759999</v>
      </c>
      <c r="AI116" s="193">
        <f t="shared" si="14"/>
        <v>916220.17820089997</v>
      </c>
      <c r="AK116" s="206">
        <v>48029</v>
      </c>
      <c r="AL116" s="175">
        <v>616934.92845486198</v>
      </c>
      <c r="AM116" s="175">
        <v>7197.6551598659717</v>
      </c>
      <c r="AN116" s="175">
        <f t="shared" si="16"/>
        <v>624132.58361472795</v>
      </c>
      <c r="AQ116" s="204" t="s">
        <v>175</v>
      </c>
      <c r="AR116" s="207">
        <f t="shared" si="15"/>
        <v>1981725.1777898439</v>
      </c>
      <c r="AS116" s="207">
        <f t="shared" si="15"/>
        <v>99473.439379554999</v>
      </c>
      <c r="AT116" s="207">
        <f t="shared" si="15"/>
        <v>2081198.6171693988</v>
      </c>
    </row>
    <row r="117" spans="1:46">
      <c r="A117" s="159"/>
      <c r="B117" s="201" t="s">
        <v>176</v>
      </c>
      <c r="C117" s="175">
        <v>69261363.636363596</v>
      </c>
      <c r="D117" s="175">
        <v>52892030.340239406</v>
      </c>
      <c r="E117" s="175">
        <f t="shared" si="9"/>
        <v>122153393.976603</v>
      </c>
      <c r="F117" s="159"/>
      <c r="G117" s="201" t="s">
        <v>176</v>
      </c>
      <c r="H117" s="175">
        <v>0</v>
      </c>
      <c r="I117" s="175">
        <v>0</v>
      </c>
      <c r="J117" s="175">
        <f t="shared" si="10"/>
        <v>0</v>
      </c>
      <c r="K117" s="208"/>
      <c r="L117" s="208"/>
      <c r="M117" s="208"/>
      <c r="N117" s="210"/>
      <c r="O117" s="208"/>
      <c r="P117" s="208"/>
      <c r="Q117" s="201" t="s">
        <v>176</v>
      </c>
      <c r="R117" s="175">
        <v>0</v>
      </c>
      <c r="S117" s="175">
        <v>0</v>
      </c>
      <c r="T117" s="175">
        <f t="shared" si="12"/>
        <v>0</v>
      </c>
      <c r="Y117" s="159"/>
      <c r="Z117" s="210"/>
      <c r="AA117" s="175" t="s">
        <v>176</v>
      </c>
      <c r="AB117" s="175">
        <v>519227.62849890202</v>
      </c>
      <c r="AC117" s="175">
        <v>19374.138739302929</v>
      </c>
      <c r="AD117" s="175">
        <f t="shared" si="13"/>
        <v>538601.76723820495</v>
      </c>
      <c r="AF117" s="193" t="s">
        <v>176</v>
      </c>
      <c r="AG117" s="193">
        <v>853968.69575132604</v>
      </c>
      <c r="AH117" s="193">
        <v>56780.286244424991</v>
      </c>
      <c r="AI117" s="193">
        <f t="shared" si="14"/>
        <v>910748.98199575103</v>
      </c>
      <c r="AK117" s="206">
        <v>48060</v>
      </c>
      <c r="AL117" s="175">
        <v>622550.89623170509</v>
      </c>
      <c r="AM117" s="175">
        <v>4427.1266675168881</v>
      </c>
      <c r="AN117" s="175">
        <f t="shared" si="16"/>
        <v>626978.02289922198</v>
      </c>
      <c r="AQ117" s="204" t="s">
        <v>176</v>
      </c>
      <c r="AR117" s="207">
        <f t="shared" si="15"/>
        <v>71257110.856845528</v>
      </c>
      <c r="AS117" s="207">
        <f t="shared" si="15"/>
        <v>52972611.891890645</v>
      </c>
      <c r="AT117" s="207">
        <f t="shared" si="15"/>
        <v>124229722.74873617</v>
      </c>
    </row>
    <row r="118" spans="1:46">
      <c r="A118" s="159"/>
      <c r="B118" s="201" t="s">
        <v>177</v>
      </c>
      <c r="C118" s="175">
        <v>0</v>
      </c>
      <c r="D118" s="175">
        <v>0</v>
      </c>
      <c r="E118" s="175">
        <f t="shared" si="9"/>
        <v>0</v>
      </c>
      <c r="F118" s="159"/>
      <c r="G118" s="201" t="s">
        <v>177</v>
      </c>
      <c r="H118" s="175">
        <v>7625000</v>
      </c>
      <c r="I118" s="175">
        <v>2828377.6983650997</v>
      </c>
      <c r="J118" s="175">
        <f t="shared" si="10"/>
        <v>10453377.6983651</v>
      </c>
      <c r="K118" s="208"/>
      <c r="L118" s="208"/>
      <c r="M118" s="208"/>
      <c r="N118" s="210"/>
      <c r="O118" s="208"/>
      <c r="P118" s="208"/>
      <c r="Q118" s="201" t="s">
        <v>177</v>
      </c>
      <c r="R118" s="175">
        <v>0</v>
      </c>
      <c r="S118" s="175">
        <v>0</v>
      </c>
      <c r="T118" s="175">
        <f t="shared" si="12"/>
        <v>0</v>
      </c>
      <c r="Y118" s="159"/>
      <c r="Z118" s="210"/>
      <c r="AA118" s="175" t="s">
        <v>177</v>
      </c>
      <c r="AB118" s="175">
        <v>522425.67768291</v>
      </c>
      <c r="AC118" s="175">
        <v>17368.588244657032</v>
      </c>
      <c r="AD118" s="175">
        <f t="shared" si="13"/>
        <v>539794.26592756703</v>
      </c>
      <c r="AF118" s="193" t="s">
        <v>177</v>
      </c>
      <c r="AG118" s="193">
        <v>859228.49654141604</v>
      </c>
      <c r="AH118" s="193">
        <v>55991.520485264016</v>
      </c>
      <c r="AI118" s="193">
        <f t="shared" si="14"/>
        <v>915220.01702668006</v>
      </c>
      <c r="AK118" s="206">
        <v>48091</v>
      </c>
      <c r="AL118" s="175">
        <v>627919.06771113607</v>
      </c>
      <c r="AM118" s="175">
        <v>2389.8666944348952</v>
      </c>
      <c r="AN118" s="175">
        <f t="shared" si="16"/>
        <v>630308.93440557097</v>
      </c>
      <c r="AQ118" s="204" t="s">
        <v>177</v>
      </c>
      <c r="AR118" s="207">
        <f t="shared" si="15"/>
        <v>9634573.2419354618</v>
      </c>
      <c r="AS118" s="207">
        <f t="shared" si="15"/>
        <v>2904127.673789456</v>
      </c>
      <c r="AT118" s="207">
        <f t="shared" si="15"/>
        <v>12538700.915724916</v>
      </c>
    </row>
    <row r="119" spans="1:46">
      <c r="A119" s="159"/>
      <c r="B119" s="201" t="s">
        <v>178</v>
      </c>
      <c r="C119" s="175">
        <v>0</v>
      </c>
      <c r="D119" s="175">
        <v>0</v>
      </c>
      <c r="E119" s="175">
        <f t="shared" si="9"/>
        <v>0</v>
      </c>
      <c r="F119" s="159"/>
      <c r="G119" s="201" t="s">
        <v>178</v>
      </c>
      <c r="H119" s="175">
        <v>0</v>
      </c>
      <c r="I119" s="175">
        <v>0</v>
      </c>
      <c r="J119" s="175">
        <f t="shared" si="10"/>
        <v>0</v>
      </c>
      <c r="K119" s="208"/>
      <c r="L119" s="208"/>
      <c r="M119" s="208"/>
      <c r="N119" s="210"/>
      <c r="O119" s="208"/>
      <c r="P119" s="208"/>
      <c r="Q119" s="201" t="s">
        <v>178</v>
      </c>
      <c r="R119" s="175">
        <v>0</v>
      </c>
      <c r="S119" s="175">
        <v>0</v>
      </c>
      <c r="T119" s="175">
        <f t="shared" si="12"/>
        <v>0</v>
      </c>
      <c r="Y119" s="159"/>
      <c r="Z119" s="210"/>
      <c r="AA119" s="175" t="s">
        <v>178</v>
      </c>
      <c r="AB119" s="175">
        <v>525643.42442926101</v>
      </c>
      <c r="AC119" s="175">
        <v>13980.452481457032</v>
      </c>
      <c r="AD119" s="175">
        <f t="shared" si="13"/>
        <v>539623.87691071804</v>
      </c>
      <c r="AF119" s="193" t="s">
        <v>178</v>
      </c>
      <c r="AG119" s="193">
        <v>864520.69372318801</v>
      </c>
      <c r="AH119" s="193">
        <v>51214.896246385993</v>
      </c>
      <c r="AI119" s="193">
        <f t="shared" si="14"/>
        <v>915735.58996957401</v>
      </c>
      <c r="AK119" s="159"/>
      <c r="AL119" s="183"/>
      <c r="AM119" s="183"/>
      <c r="AN119" s="183"/>
      <c r="AQ119" s="204" t="s">
        <v>178</v>
      </c>
      <c r="AR119" s="207">
        <f t="shared" si="15"/>
        <v>1390164.1181524489</v>
      </c>
      <c r="AS119" s="207">
        <f t="shared" si="15"/>
        <v>65195.348727843026</v>
      </c>
      <c r="AT119" s="207">
        <f t="shared" si="15"/>
        <v>1455359.4668802922</v>
      </c>
    </row>
    <row r="120" spans="1:46">
      <c r="A120" s="159"/>
      <c r="B120" s="201" t="s">
        <v>179</v>
      </c>
      <c r="C120" s="175">
        <v>0</v>
      </c>
      <c r="D120" s="175">
        <v>0</v>
      </c>
      <c r="E120" s="175">
        <f t="shared" si="9"/>
        <v>0</v>
      </c>
      <c r="F120" s="159"/>
      <c r="G120" s="201" t="s">
        <v>179</v>
      </c>
      <c r="H120" s="175">
        <v>0</v>
      </c>
      <c r="I120" s="175">
        <v>0</v>
      </c>
      <c r="J120" s="175">
        <f t="shared" si="10"/>
        <v>0</v>
      </c>
      <c r="K120" s="208"/>
      <c r="L120" s="208"/>
      <c r="M120" s="208"/>
      <c r="N120" s="210"/>
      <c r="O120" s="208"/>
      <c r="P120" s="208"/>
      <c r="Q120" s="201" t="s">
        <v>179</v>
      </c>
      <c r="R120" s="175">
        <v>9165000</v>
      </c>
      <c r="S120" s="175">
        <v>5863871.7198424004</v>
      </c>
      <c r="T120" s="175">
        <f t="shared" si="12"/>
        <v>15028871.7198424</v>
      </c>
      <c r="Y120" s="159"/>
      <c r="Z120" s="210"/>
      <c r="AA120" s="175" t="s">
        <v>179</v>
      </c>
      <c r="AB120" s="175">
        <v>528875.68208645098</v>
      </c>
      <c r="AC120" s="175">
        <v>10208.406188981025</v>
      </c>
      <c r="AD120" s="175">
        <f t="shared" si="13"/>
        <v>539084.088275432</v>
      </c>
      <c r="AF120" s="193" t="s">
        <v>179</v>
      </c>
      <c r="AG120" s="193">
        <v>869836.756860703</v>
      </c>
      <c r="AH120" s="193">
        <v>44876.534881961998</v>
      </c>
      <c r="AI120" s="193">
        <f t="shared" si="14"/>
        <v>914713.29174266499</v>
      </c>
      <c r="AK120" s="159"/>
      <c r="AL120" s="183"/>
      <c r="AM120" s="183"/>
      <c r="AN120" s="183"/>
      <c r="AQ120" s="204" t="s">
        <v>179</v>
      </c>
      <c r="AR120" s="207">
        <f t="shared" si="15"/>
        <v>10563712.438947154</v>
      </c>
      <c r="AS120" s="207">
        <f t="shared" si="15"/>
        <v>5918956.6609133426</v>
      </c>
      <c r="AT120" s="207">
        <f t="shared" si="15"/>
        <v>16482669.099860499</v>
      </c>
    </row>
    <row r="121" spans="1:46">
      <c r="A121" s="159"/>
      <c r="B121" s="201" t="s">
        <v>180</v>
      </c>
      <c r="C121" s="175">
        <v>0</v>
      </c>
      <c r="D121" s="175">
        <v>0</v>
      </c>
      <c r="E121" s="175">
        <f t="shared" si="9"/>
        <v>0</v>
      </c>
      <c r="F121" s="159"/>
      <c r="G121" s="201" t="s">
        <v>180</v>
      </c>
      <c r="H121" s="175">
        <v>0</v>
      </c>
      <c r="I121" s="175">
        <v>0</v>
      </c>
      <c r="J121" s="175">
        <f t="shared" si="10"/>
        <v>0</v>
      </c>
      <c r="K121" s="208"/>
      <c r="L121" s="208"/>
      <c r="M121" s="208"/>
      <c r="N121" s="210"/>
      <c r="O121" s="208"/>
      <c r="P121" s="208"/>
      <c r="Q121" s="201" t="s">
        <v>180</v>
      </c>
      <c r="R121" s="175">
        <v>0</v>
      </c>
      <c r="S121" s="175">
        <v>0</v>
      </c>
      <c r="T121" s="175">
        <f t="shared" si="12"/>
        <v>0</v>
      </c>
      <c r="Y121" s="159"/>
      <c r="Z121" s="210"/>
      <c r="AA121" s="175" t="s">
        <v>180</v>
      </c>
      <c r="AB121" s="175">
        <v>532127.81536478701</v>
      </c>
      <c r="AC121" s="175">
        <v>7534.6165067120455</v>
      </c>
      <c r="AD121" s="175">
        <f t="shared" si="13"/>
        <v>539662.43187149905</v>
      </c>
      <c r="AF121" s="193" t="s">
        <v>180</v>
      </c>
      <c r="AG121" s="193">
        <v>875185.50924150203</v>
      </c>
      <c r="AH121" s="193">
        <v>44161.730986138922</v>
      </c>
      <c r="AI121" s="193">
        <f t="shared" si="14"/>
        <v>919347.24022764096</v>
      </c>
      <c r="AK121" s="159"/>
      <c r="AL121" s="183"/>
      <c r="AM121" s="183"/>
      <c r="AN121" s="183"/>
      <c r="AQ121" s="204" t="s">
        <v>180</v>
      </c>
      <c r="AR121" s="207">
        <f t="shared" si="15"/>
        <v>1407313.3246062892</v>
      </c>
      <c r="AS121" s="207">
        <f t="shared" si="15"/>
        <v>51696.347492850968</v>
      </c>
      <c r="AT121" s="207">
        <f t="shared" si="15"/>
        <v>1459009.67209914</v>
      </c>
    </row>
    <row r="122" spans="1:46">
      <c r="A122" s="159"/>
      <c r="B122" s="213" t="s">
        <v>181</v>
      </c>
      <c r="C122" s="214">
        <v>0</v>
      </c>
      <c r="D122" s="214">
        <v>0</v>
      </c>
      <c r="E122" s="175">
        <f t="shared" si="9"/>
        <v>0</v>
      </c>
      <c r="F122" s="159"/>
      <c r="G122" s="213" t="s">
        <v>181</v>
      </c>
      <c r="H122" s="175">
        <v>0</v>
      </c>
      <c r="I122" s="175">
        <v>0</v>
      </c>
      <c r="J122" s="175">
        <f t="shared" si="10"/>
        <v>0</v>
      </c>
      <c r="K122" s="208"/>
      <c r="L122" s="208"/>
      <c r="M122" s="208"/>
      <c r="N122" s="210"/>
      <c r="O122" s="208"/>
      <c r="P122" s="208"/>
      <c r="Q122" s="201" t="s">
        <v>181</v>
      </c>
      <c r="R122" s="175">
        <v>0</v>
      </c>
      <c r="S122" s="175">
        <v>0</v>
      </c>
      <c r="T122" s="175">
        <f t="shared" si="12"/>
        <v>0</v>
      </c>
      <c r="Y122" s="159"/>
      <c r="Z122" s="210"/>
      <c r="AA122" s="175" t="s">
        <v>181</v>
      </c>
      <c r="AB122" s="175">
        <v>535399.94648234802</v>
      </c>
      <c r="AC122" s="175">
        <v>3214.4394494469743</v>
      </c>
      <c r="AD122" s="175">
        <f t="shared" si="13"/>
        <v>538614.385931795</v>
      </c>
      <c r="AF122" s="193" t="s">
        <v>181</v>
      </c>
      <c r="AG122" s="193">
        <v>880567.15187648498</v>
      </c>
      <c r="AH122" s="193">
        <v>32972.624986830051</v>
      </c>
      <c r="AI122" s="193">
        <f t="shared" si="14"/>
        <v>913539.77686331503</v>
      </c>
      <c r="AK122" s="159"/>
      <c r="AL122" s="183"/>
      <c r="AM122" s="183"/>
      <c r="AN122" s="183"/>
      <c r="AQ122" s="204" t="s">
        <v>181</v>
      </c>
      <c r="AR122" s="207">
        <f t="shared" si="15"/>
        <v>1415967.098358833</v>
      </c>
      <c r="AS122" s="207">
        <f t="shared" si="15"/>
        <v>36187.064436277025</v>
      </c>
      <c r="AT122" s="207">
        <f t="shared" si="15"/>
        <v>1452154.1627951101</v>
      </c>
    </row>
    <row r="123" spans="1:46">
      <c r="N123" s="183"/>
      <c r="AB123" s="183"/>
      <c r="AC123" s="183"/>
      <c r="AD123" s="183"/>
      <c r="AK123" s="159"/>
      <c r="AL123" s="183"/>
      <c r="AM123" s="183"/>
      <c r="AN123" s="183"/>
    </row>
    <row r="124" spans="1:46">
      <c r="N124" s="183"/>
      <c r="AB124" s="183"/>
      <c r="AC124" s="183"/>
      <c r="AD124" s="183"/>
      <c r="AK124" s="159"/>
      <c r="AL124" s="183"/>
      <c r="AM124" s="183"/>
      <c r="AN124" s="183"/>
    </row>
    <row r="125" spans="1:46">
      <c r="N125" s="183"/>
      <c r="AB125" s="183"/>
      <c r="AC125" s="183"/>
      <c r="AD125" s="183"/>
      <c r="AK125" s="159"/>
      <c r="AL125" s="183"/>
      <c r="AM125" s="183"/>
      <c r="AN125" s="183"/>
    </row>
    <row r="126" spans="1:46">
      <c r="N126" s="183"/>
      <c r="AB126" s="183"/>
      <c r="AC126" s="183"/>
      <c r="AD126" s="183"/>
      <c r="AK126" s="159"/>
      <c r="AL126" s="183"/>
      <c r="AM126" s="183"/>
      <c r="AN126" s="183"/>
    </row>
    <row r="127" spans="1:46">
      <c r="N127" s="183"/>
      <c r="AB127" s="183"/>
      <c r="AC127" s="183"/>
      <c r="AD127" s="183"/>
      <c r="AK127" s="159"/>
      <c r="AL127" s="183"/>
      <c r="AM127" s="183"/>
      <c r="AN127" s="183"/>
    </row>
    <row r="128" spans="1:46">
      <c r="N128" s="183"/>
      <c r="AB128" s="183"/>
      <c r="AC128" s="183"/>
      <c r="AD128" s="183"/>
      <c r="AK128" s="159"/>
      <c r="AL128" s="183"/>
      <c r="AM128" s="183"/>
      <c r="AN128" s="183"/>
    </row>
    <row r="129" spans="14:40">
      <c r="N129" s="183"/>
      <c r="AB129" s="183"/>
      <c r="AC129" s="183"/>
      <c r="AD129" s="183"/>
      <c r="AK129" s="159"/>
      <c r="AL129" s="183"/>
      <c r="AM129" s="183"/>
      <c r="AN129" s="183"/>
    </row>
    <row r="130" spans="14:40">
      <c r="N130" s="183"/>
      <c r="AB130" s="183"/>
      <c r="AC130" s="183"/>
      <c r="AD130" s="183"/>
      <c r="AK130" s="159"/>
      <c r="AL130" s="183"/>
      <c r="AM130" s="183"/>
      <c r="AN130" s="183"/>
    </row>
    <row r="131" spans="14:40">
      <c r="N131" s="183"/>
      <c r="AB131" s="183"/>
      <c r="AC131" s="183"/>
      <c r="AD131" s="183"/>
      <c r="AK131" s="159"/>
      <c r="AL131" s="183"/>
      <c r="AM131" s="183"/>
      <c r="AN131" s="183"/>
    </row>
    <row r="132" spans="14:40">
      <c r="N132" s="183"/>
      <c r="AB132" s="183"/>
      <c r="AC132" s="183"/>
      <c r="AD132" s="183"/>
      <c r="AK132" s="159"/>
      <c r="AL132" s="183"/>
      <c r="AM132" s="183"/>
      <c r="AN132" s="183"/>
    </row>
    <row r="133" spans="14:40">
      <c r="N133" s="183"/>
      <c r="AB133" s="183"/>
      <c r="AC133" s="183"/>
      <c r="AD133" s="183"/>
      <c r="AK133" s="159"/>
      <c r="AL133" s="183"/>
      <c r="AM133" s="183"/>
      <c r="AN133" s="183"/>
    </row>
    <row r="134" spans="14:40">
      <c r="N134" s="183"/>
      <c r="AB134" s="183"/>
      <c r="AC134" s="183"/>
      <c r="AD134" s="183"/>
      <c r="AK134" s="159"/>
      <c r="AL134" s="183"/>
      <c r="AM134" s="183"/>
      <c r="AN134" s="183"/>
    </row>
    <row r="135" spans="14:40">
      <c r="N135" s="183"/>
      <c r="AB135" s="183"/>
      <c r="AC135" s="183"/>
      <c r="AD135" s="183"/>
      <c r="AK135" s="159"/>
      <c r="AL135" s="183"/>
      <c r="AM135" s="183"/>
      <c r="AN135" s="183"/>
    </row>
    <row r="136" spans="14:40">
      <c r="N136" s="183"/>
      <c r="AB136" s="183"/>
      <c r="AC136" s="183"/>
      <c r="AD136" s="183"/>
      <c r="AK136" s="159"/>
      <c r="AL136" s="183"/>
      <c r="AM136" s="183"/>
      <c r="AN136" s="183"/>
    </row>
    <row r="137" spans="14:40">
      <c r="N137" s="183"/>
      <c r="AB137" s="183"/>
      <c r="AC137" s="183"/>
      <c r="AD137" s="183"/>
      <c r="AK137" s="159"/>
      <c r="AL137" s="183"/>
      <c r="AM137" s="183"/>
      <c r="AN137" s="183"/>
    </row>
    <row r="138" spans="14:40">
      <c r="N138" s="183"/>
      <c r="AB138" s="183"/>
      <c r="AC138" s="183"/>
      <c r="AD138" s="183"/>
      <c r="AK138" s="159"/>
      <c r="AL138" s="183"/>
      <c r="AM138" s="183"/>
      <c r="AN138" s="183"/>
    </row>
    <row r="139" spans="14:40">
      <c r="N139" s="183"/>
      <c r="AB139" s="183"/>
      <c r="AC139" s="183"/>
      <c r="AD139" s="183"/>
      <c r="AK139" s="159"/>
      <c r="AL139" s="183"/>
      <c r="AM139" s="183"/>
      <c r="AN139" s="183"/>
    </row>
    <row r="140" spans="14:40">
      <c r="N140" s="183"/>
      <c r="AB140" s="183"/>
      <c r="AC140" s="183"/>
      <c r="AD140" s="183"/>
      <c r="AK140" s="159"/>
      <c r="AL140" s="183"/>
      <c r="AM140" s="183"/>
      <c r="AN140" s="183"/>
    </row>
    <row r="141" spans="14:40">
      <c r="N141" s="183"/>
      <c r="AB141" s="183"/>
      <c r="AC141" s="183"/>
      <c r="AD141" s="183"/>
      <c r="AK141" s="159"/>
      <c r="AL141" s="183"/>
      <c r="AM141" s="183"/>
      <c r="AN141" s="183"/>
    </row>
    <row r="142" spans="14:40">
      <c r="N142" s="183"/>
      <c r="AB142" s="183"/>
      <c r="AC142" s="183"/>
      <c r="AD142" s="183"/>
      <c r="AK142" s="159"/>
      <c r="AL142" s="183"/>
      <c r="AM142" s="183"/>
      <c r="AN142" s="183"/>
    </row>
    <row r="143" spans="14:40">
      <c r="N143" s="183"/>
      <c r="AB143" s="183"/>
      <c r="AC143" s="183"/>
      <c r="AD143" s="183"/>
      <c r="AK143" s="159"/>
      <c r="AL143" s="183"/>
      <c r="AM143" s="183"/>
      <c r="AN143" s="183"/>
    </row>
    <row r="144" spans="14:40">
      <c r="N144" s="183"/>
      <c r="AB144" s="183"/>
      <c r="AC144" s="183"/>
      <c r="AD144" s="183"/>
      <c r="AK144" s="159"/>
      <c r="AL144" s="183"/>
      <c r="AM144" s="183"/>
      <c r="AN144" s="183"/>
    </row>
    <row r="145" spans="14:40">
      <c r="N145" s="183"/>
      <c r="AB145" s="183"/>
      <c r="AC145" s="183"/>
      <c r="AD145" s="183"/>
      <c r="AK145" s="159"/>
      <c r="AL145" s="183"/>
      <c r="AM145" s="183"/>
      <c r="AN145" s="183"/>
    </row>
    <row r="146" spans="14:40">
      <c r="N146" s="183"/>
      <c r="AB146" s="183"/>
      <c r="AC146" s="183"/>
      <c r="AD146" s="183"/>
      <c r="AK146" s="159"/>
      <c r="AL146" s="183"/>
      <c r="AM146" s="183"/>
      <c r="AN146" s="183"/>
    </row>
    <row r="147" spans="14:40">
      <c r="N147" s="183"/>
      <c r="AB147" s="183"/>
      <c r="AC147" s="183"/>
      <c r="AD147" s="183"/>
      <c r="AK147" s="159"/>
      <c r="AL147" s="183"/>
      <c r="AM147" s="183"/>
      <c r="AN147" s="183"/>
    </row>
    <row r="148" spans="14:40">
      <c r="N148" s="183"/>
      <c r="AB148" s="183"/>
      <c r="AC148" s="183"/>
      <c r="AD148" s="183"/>
      <c r="AK148" s="159"/>
      <c r="AL148" s="183"/>
      <c r="AM148" s="183"/>
      <c r="AN148" s="183"/>
    </row>
    <row r="149" spans="14:40">
      <c r="N149" s="183"/>
      <c r="AB149" s="183"/>
      <c r="AC149" s="183"/>
      <c r="AD149" s="183"/>
      <c r="AK149" s="159"/>
      <c r="AL149" s="183"/>
      <c r="AM149" s="183"/>
      <c r="AN149" s="183"/>
    </row>
    <row r="150" spans="14:40">
      <c r="N150" s="183"/>
      <c r="AB150" s="183"/>
      <c r="AC150" s="183"/>
      <c r="AD150" s="183"/>
      <c r="AK150" s="159"/>
      <c r="AL150" s="183"/>
      <c r="AM150" s="183"/>
      <c r="AN150" s="183"/>
    </row>
    <row r="151" spans="14:40">
      <c r="N151" s="183"/>
      <c r="AB151" s="183"/>
      <c r="AC151" s="183"/>
      <c r="AD151" s="183"/>
      <c r="AK151" s="159"/>
      <c r="AL151" s="183"/>
      <c r="AM151" s="183"/>
      <c r="AN151" s="183"/>
    </row>
    <row r="152" spans="14:40">
      <c r="N152" s="183"/>
      <c r="AB152" s="183"/>
      <c r="AC152" s="183"/>
      <c r="AD152" s="183"/>
      <c r="AK152" s="159"/>
      <c r="AL152" s="183"/>
      <c r="AM152" s="183"/>
      <c r="AN152" s="183"/>
    </row>
    <row r="153" spans="14:40">
      <c r="N153" s="183"/>
      <c r="AB153" s="183"/>
      <c r="AC153" s="183"/>
      <c r="AD153" s="183"/>
      <c r="AK153" s="159"/>
      <c r="AL153" s="183"/>
      <c r="AM153" s="183"/>
      <c r="AN153" s="183"/>
    </row>
    <row r="154" spans="14:40">
      <c r="N154" s="183"/>
      <c r="AB154" s="183"/>
      <c r="AC154" s="183"/>
      <c r="AD154" s="183"/>
      <c r="AK154" s="159"/>
      <c r="AL154" s="183"/>
      <c r="AM154" s="183"/>
      <c r="AN154" s="183"/>
    </row>
    <row r="155" spans="14:40">
      <c r="N155" s="183"/>
      <c r="AB155" s="183"/>
      <c r="AC155" s="183"/>
      <c r="AD155" s="183"/>
      <c r="AK155" s="159"/>
      <c r="AL155" s="183"/>
      <c r="AM155" s="183"/>
      <c r="AN155" s="183"/>
    </row>
    <row r="156" spans="14:40">
      <c r="N156" s="183"/>
      <c r="AB156" s="183"/>
      <c r="AC156" s="183"/>
      <c r="AD156" s="183"/>
      <c r="AK156" s="159"/>
      <c r="AL156" s="183"/>
      <c r="AM156" s="183"/>
      <c r="AN156" s="183"/>
    </row>
    <row r="157" spans="14:40">
      <c r="N157" s="183"/>
      <c r="AB157" s="183"/>
      <c r="AC157" s="183"/>
      <c r="AD157" s="183"/>
      <c r="AK157" s="159"/>
      <c r="AL157" s="183"/>
      <c r="AM157" s="183"/>
      <c r="AN157" s="183"/>
    </row>
    <row r="158" spans="14:40">
      <c r="N158" s="183"/>
      <c r="AB158" s="183"/>
      <c r="AC158" s="183"/>
      <c r="AD158" s="183"/>
      <c r="AK158" s="159"/>
      <c r="AL158" s="183"/>
      <c r="AM158" s="183"/>
      <c r="AN158" s="183"/>
    </row>
    <row r="159" spans="14:40">
      <c r="N159" s="183"/>
      <c r="AB159" s="183"/>
      <c r="AC159" s="183"/>
      <c r="AD159" s="183"/>
      <c r="AK159" s="159"/>
      <c r="AL159" s="183"/>
      <c r="AM159" s="183"/>
      <c r="AN159" s="183"/>
    </row>
    <row r="160" spans="14:40">
      <c r="N160" s="183"/>
      <c r="AB160" s="183"/>
      <c r="AC160" s="183"/>
      <c r="AD160" s="183"/>
      <c r="AK160" s="159"/>
      <c r="AL160" s="183"/>
      <c r="AM160" s="183"/>
      <c r="AN160" s="183"/>
    </row>
    <row r="161" spans="14:40">
      <c r="N161" s="183"/>
      <c r="AB161" s="183"/>
      <c r="AC161" s="183"/>
      <c r="AD161" s="183"/>
      <c r="AK161" s="159"/>
      <c r="AL161" s="183"/>
      <c r="AM161" s="183"/>
      <c r="AN161" s="183"/>
    </row>
    <row r="162" spans="14:40">
      <c r="N162" s="183"/>
      <c r="AB162" s="183"/>
      <c r="AC162" s="183"/>
      <c r="AD162" s="183"/>
      <c r="AK162" s="159"/>
      <c r="AL162" s="183"/>
      <c r="AM162" s="183"/>
      <c r="AN162" s="183"/>
    </row>
    <row r="163" spans="14:40">
      <c r="N163" s="183"/>
      <c r="AB163" s="183"/>
      <c r="AC163" s="183"/>
      <c r="AD163" s="183"/>
      <c r="AK163" s="159"/>
      <c r="AL163" s="183"/>
      <c r="AM163" s="183"/>
      <c r="AN163" s="183"/>
    </row>
    <row r="164" spans="14:40">
      <c r="N164" s="183"/>
      <c r="AB164" s="183"/>
      <c r="AC164" s="183"/>
      <c r="AD164" s="183"/>
      <c r="AK164" s="159"/>
      <c r="AL164" s="183"/>
      <c r="AM164" s="183"/>
      <c r="AN164" s="183"/>
    </row>
    <row r="165" spans="14:40">
      <c r="N165" s="183"/>
      <c r="AB165" s="183"/>
      <c r="AC165" s="183"/>
      <c r="AD165" s="183"/>
      <c r="AK165" s="159"/>
      <c r="AL165" s="183"/>
      <c r="AM165" s="183"/>
      <c r="AN165" s="183"/>
    </row>
    <row r="166" spans="14:40">
      <c r="N166" s="183"/>
      <c r="AB166" s="183"/>
      <c r="AC166" s="183"/>
      <c r="AD166" s="183"/>
      <c r="AK166" s="159"/>
      <c r="AL166" s="183"/>
      <c r="AM166" s="183"/>
      <c r="AN166" s="183"/>
    </row>
    <row r="167" spans="14:40">
      <c r="N167" s="183"/>
      <c r="AB167" s="183"/>
      <c r="AC167" s="183"/>
      <c r="AD167" s="183"/>
      <c r="AK167" s="159"/>
      <c r="AL167" s="183"/>
      <c r="AM167" s="183"/>
      <c r="AN167" s="183"/>
    </row>
    <row r="168" spans="14:40">
      <c r="N168" s="183"/>
      <c r="AB168" s="183"/>
      <c r="AC168" s="183"/>
      <c r="AD168" s="183"/>
      <c r="AK168" s="159"/>
      <c r="AL168" s="183"/>
      <c r="AM168" s="183"/>
      <c r="AN168" s="183"/>
    </row>
    <row r="169" spans="14:40">
      <c r="N169" s="183"/>
      <c r="AB169" s="183"/>
      <c r="AC169" s="183"/>
      <c r="AD169" s="183"/>
      <c r="AK169" s="159"/>
      <c r="AL169" s="183"/>
      <c r="AM169" s="183"/>
      <c r="AN169" s="183"/>
    </row>
    <row r="170" spans="14:40">
      <c r="N170" s="183"/>
      <c r="AB170" s="183"/>
      <c r="AC170" s="183"/>
      <c r="AD170" s="183"/>
      <c r="AK170" s="159"/>
      <c r="AL170" s="183"/>
      <c r="AM170" s="183"/>
      <c r="AN170" s="183"/>
    </row>
    <row r="171" spans="14:40">
      <c r="N171" s="183"/>
      <c r="AB171" s="183"/>
      <c r="AC171" s="183"/>
      <c r="AD171" s="183"/>
      <c r="AK171" s="159"/>
      <c r="AL171" s="183"/>
      <c r="AM171" s="183"/>
      <c r="AN171" s="183"/>
    </row>
    <row r="172" spans="14:40">
      <c r="N172" s="183"/>
      <c r="AB172" s="183"/>
      <c r="AC172" s="183"/>
      <c r="AD172" s="183"/>
      <c r="AK172" s="159"/>
      <c r="AL172" s="183"/>
      <c r="AM172" s="183"/>
      <c r="AN172" s="183"/>
    </row>
    <row r="173" spans="14:40">
      <c r="N173" s="183"/>
      <c r="AB173" s="183"/>
      <c r="AC173" s="183"/>
      <c r="AD173" s="183"/>
      <c r="AK173" s="159"/>
      <c r="AL173" s="183"/>
      <c r="AM173" s="183"/>
      <c r="AN173" s="183"/>
    </row>
    <row r="174" spans="14:40">
      <c r="N174" s="183"/>
      <c r="AB174" s="183"/>
      <c r="AC174" s="183"/>
      <c r="AD174" s="183"/>
      <c r="AK174" s="159"/>
      <c r="AL174" s="183"/>
      <c r="AM174" s="183"/>
      <c r="AN174" s="183"/>
    </row>
    <row r="175" spans="14:40">
      <c r="N175" s="183"/>
      <c r="AB175" s="183"/>
      <c r="AC175" s="183"/>
      <c r="AD175" s="183"/>
      <c r="AK175" s="159"/>
      <c r="AL175" s="183"/>
      <c r="AM175" s="183"/>
      <c r="AN175" s="183"/>
    </row>
    <row r="176" spans="14:40">
      <c r="N176" s="183"/>
      <c r="AB176" s="183"/>
      <c r="AC176" s="183"/>
      <c r="AD176" s="183"/>
      <c r="AK176" s="159"/>
      <c r="AL176" s="183"/>
      <c r="AM176" s="183"/>
      <c r="AN176" s="183"/>
    </row>
    <row r="177" spans="14:40">
      <c r="N177" s="183"/>
      <c r="AB177" s="183"/>
      <c r="AC177" s="183"/>
      <c r="AD177" s="183"/>
      <c r="AK177" s="159"/>
      <c r="AL177" s="183"/>
      <c r="AM177" s="183"/>
      <c r="AN177" s="183"/>
    </row>
    <row r="178" spans="14:40">
      <c r="N178" s="183"/>
      <c r="AB178" s="183"/>
      <c r="AC178" s="183"/>
      <c r="AD178" s="183"/>
      <c r="AK178" s="159"/>
      <c r="AL178" s="183"/>
      <c r="AM178" s="183"/>
      <c r="AN178" s="183"/>
    </row>
    <row r="179" spans="14:40">
      <c r="N179" s="183"/>
      <c r="AB179" s="183"/>
      <c r="AC179" s="183"/>
      <c r="AD179" s="183"/>
      <c r="AK179" s="159"/>
      <c r="AL179" s="183"/>
      <c r="AM179" s="183"/>
      <c r="AN179" s="183"/>
    </row>
    <row r="180" spans="14:40">
      <c r="N180" s="183"/>
      <c r="AB180" s="183"/>
      <c r="AC180" s="183"/>
      <c r="AD180" s="183"/>
      <c r="AK180" s="159"/>
      <c r="AL180" s="183"/>
      <c r="AM180" s="183"/>
      <c r="AN180" s="183"/>
    </row>
    <row r="181" spans="14:40">
      <c r="N181" s="183"/>
      <c r="AB181" s="183"/>
      <c r="AC181" s="183"/>
      <c r="AD181" s="183"/>
      <c r="AK181" s="159"/>
      <c r="AL181" s="183"/>
      <c r="AM181" s="183"/>
      <c r="AN181" s="183"/>
    </row>
    <row r="182" spans="14:40">
      <c r="N182" s="183"/>
      <c r="AB182" s="183"/>
      <c r="AC182" s="183"/>
      <c r="AD182" s="183"/>
      <c r="AK182" s="159"/>
      <c r="AL182" s="183"/>
      <c r="AM182" s="183"/>
      <c r="AN182" s="183"/>
    </row>
    <row r="183" spans="14:40">
      <c r="N183" s="183"/>
      <c r="AB183" s="183"/>
      <c r="AC183" s="183"/>
      <c r="AD183" s="183"/>
      <c r="AK183" s="159"/>
      <c r="AL183" s="183"/>
      <c r="AM183" s="183"/>
      <c r="AN183" s="183"/>
    </row>
    <row r="184" spans="14:40">
      <c r="N184" s="183"/>
      <c r="AB184" s="183"/>
      <c r="AC184" s="183"/>
      <c r="AD184" s="183"/>
      <c r="AK184" s="159"/>
      <c r="AL184" s="183"/>
      <c r="AM184" s="183"/>
      <c r="AN184" s="183"/>
    </row>
    <row r="185" spans="14:40">
      <c r="N185" s="183"/>
      <c r="AB185" s="183"/>
      <c r="AC185" s="183"/>
      <c r="AD185" s="183"/>
      <c r="AK185" s="159"/>
      <c r="AL185" s="183"/>
      <c r="AM185" s="183"/>
      <c r="AN185" s="183"/>
    </row>
    <row r="186" spans="14:40">
      <c r="N186" s="183"/>
      <c r="AB186" s="183"/>
      <c r="AC186" s="183"/>
      <c r="AD186" s="183"/>
      <c r="AK186" s="159"/>
      <c r="AL186" s="183"/>
      <c r="AM186" s="183"/>
      <c r="AN186" s="183"/>
    </row>
    <row r="187" spans="14:40">
      <c r="N187" s="183"/>
      <c r="AB187" s="183"/>
      <c r="AC187" s="183"/>
      <c r="AD187" s="183"/>
      <c r="AK187" s="159"/>
      <c r="AL187" s="183"/>
      <c r="AM187" s="183"/>
      <c r="AN187" s="183"/>
    </row>
    <row r="188" spans="14:40">
      <c r="N188" s="183"/>
      <c r="AB188" s="183"/>
      <c r="AC188" s="183"/>
      <c r="AD188" s="183"/>
      <c r="AK188" s="159"/>
      <c r="AL188" s="183"/>
      <c r="AM188" s="183"/>
      <c r="AN188" s="183"/>
    </row>
    <row r="189" spans="14:40">
      <c r="N189" s="183"/>
      <c r="AB189" s="183"/>
      <c r="AC189" s="183"/>
      <c r="AD189" s="183"/>
      <c r="AK189" s="159"/>
      <c r="AL189" s="183"/>
      <c r="AM189" s="183"/>
      <c r="AN189" s="183"/>
    </row>
    <row r="190" spans="14:40">
      <c r="N190" s="183"/>
      <c r="AB190" s="183"/>
      <c r="AC190" s="183"/>
      <c r="AD190" s="183"/>
      <c r="AK190" s="159"/>
      <c r="AL190" s="183"/>
      <c r="AM190" s="183"/>
      <c r="AN190" s="183"/>
    </row>
    <row r="191" spans="14:40">
      <c r="N191" s="183"/>
      <c r="AB191" s="183"/>
      <c r="AC191" s="183"/>
      <c r="AD191" s="183"/>
      <c r="AK191" s="159"/>
      <c r="AL191" s="183"/>
      <c r="AM191" s="183"/>
      <c r="AN191" s="183"/>
    </row>
    <row r="192" spans="14:40">
      <c r="N192" s="183"/>
      <c r="AB192" s="183"/>
      <c r="AC192" s="183"/>
      <c r="AD192" s="183"/>
      <c r="AK192" s="159"/>
      <c r="AL192" s="183"/>
      <c r="AM192" s="183"/>
      <c r="AN192" s="183"/>
    </row>
    <row r="193" spans="14:40">
      <c r="N193" s="183"/>
      <c r="AB193" s="183"/>
      <c r="AC193" s="183"/>
      <c r="AD193" s="183"/>
      <c r="AK193" s="159"/>
      <c r="AL193" s="183"/>
      <c r="AM193" s="183"/>
      <c r="AN193" s="183"/>
    </row>
    <row r="194" spans="14:40">
      <c r="N194" s="183"/>
      <c r="AB194" s="183"/>
      <c r="AC194" s="183"/>
      <c r="AD194" s="183"/>
      <c r="AK194" s="159"/>
      <c r="AL194" s="183"/>
      <c r="AM194" s="183"/>
      <c r="AN194" s="183"/>
    </row>
    <row r="195" spans="14:40">
      <c r="N195" s="183"/>
      <c r="AB195" s="183"/>
      <c r="AC195" s="183"/>
      <c r="AD195" s="183"/>
      <c r="AK195" s="159"/>
      <c r="AL195" s="183"/>
      <c r="AM195" s="183"/>
      <c r="AN195" s="183"/>
    </row>
    <row r="196" spans="14:40">
      <c r="N196" s="183"/>
      <c r="AB196" s="183"/>
      <c r="AC196" s="183"/>
      <c r="AD196" s="183"/>
      <c r="AK196" s="159"/>
      <c r="AL196" s="183"/>
      <c r="AM196" s="183"/>
      <c r="AN196" s="183"/>
    </row>
    <row r="197" spans="14:40">
      <c r="N197" s="183"/>
      <c r="AB197" s="183"/>
      <c r="AC197" s="183"/>
      <c r="AD197" s="183"/>
      <c r="AK197" s="159"/>
      <c r="AL197" s="183"/>
      <c r="AM197" s="183"/>
      <c r="AN197" s="183"/>
    </row>
    <row r="198" spans="14:40">
      <c r="N198" s="183"/>
      <c r="AB198" s="183"/>
      <c r="AC198" s="183"/>
      <c r="AD198" s="183"/>
      <c r="AK198" s="159"/>
      <c r="AL198" s="183"/>
      <c r="AM198" s="183"/>
      <c r="AN198" s="183"/>
    </row>
    <row r="199" spans="14:40">
      <c r="N199" s="183"/>
      <c r="AB199" s="183"/>
      <c r="AC199" s="183"/>
      <c r="AD199" s="183"/>
      <c r="AK199" s="159"/>
      <c r="AL199" s="183"/>
      <c r="AM199" s="183"/>
      <c r="AN199" s="183"/>
    </row>
    <row r="200" spans="14:40">
      <c r="N200" s="183"/>
      <c r="AB200" s="183"/>
      <c r="AC200" s="183"/>
      <c r="AD200" s="183"/>
      <c r="AK200" s="159"/>
      <c r="AL200" s="183"/>
      <c r="AM200" s="183"/>
      <c r="AN200" s="183"/>
    </row>
    <row r="201" spans="14:40">
      <c r="N201" s="183"/>
      <c r="AB201" s="183"/>
      <c r="AC201" s="183"/>
      <c r="AD201" s="183"/>
      <c r="AK201" s="159"/>
      <c r="AL201" s="183"/>
      <c r="AM201" s="183"/>
      <c r="AN201" s="183"/>
    </row>
    <row r="202" spans="14:40">
      <c r="N202" s="183"/>
      <c r="AB202" s="183"/>
      <c r="AC202" s="183"/>
      <c r="AD202" s="183"/>
      <c r="AK202" s="159"/>
      <c r="AL202" s="183"/>
      <c r="AM202" s="183"/>
      <c r="AN202" s="183"/>
    </row>
    <row r="203" spans="14:40">
      <c r="N203" s="183"/>
      <c r="AB203" s="183"/>
      <c r="AC203" s="183"/>
      <c r="AD203" s="183"/>
      <c r="AK203" s="159"/>
      <c r="AL203" s="183"/>
      <c r="AM203" s="183"/>
      <c r="AN203" s="183"/>
    </row>
    <row r="204" spans="14:40">
      <c r="N204" s="183"/>
      <c r="AB204" s="183"/>
      <c r="AC204" s="183"/>
      <c r="AD204" s="183"/>
      <c r="AK204" s="159"/>
      <c r="AL204" s="183"/>
      <c r="AM204" s="183"/>
      <c r="AN204" s="183"/>
    </row>
    <row r="205" spans="14:40">
      <c r="N205" s="183"/>
      <c r="AB205" s="183"/>
      <c r="AC205" s="183"/>
      <c r="AD205" s="183"/>
      <c r="AK205" s="159"/>
      <c r="AL205" s="183"/>
      <c r="AM205" s="183"/>
      <c r="AN205" s="183"/>
    </row>
    <row r="206" spans="14:40">
      <c r="N206" s="183"/>
      <c r="AB206" s="183"/>
      <c r="AC206" s="183"/>
      <c r="AD206" s="183"/>
      <c r="AK206" s="159"/>
      <c r="AL206" s="183"/>
      <c r="AM206" s="183"/>
      <c r="AN206" s="183"/>
    </row>
    <row r="207" spans="14:40">
      <c r="N207" s="183"/>
      <c r="AB207" s="183"/>
      <c r="AC207" s="183"/>
      <c r="AD207" s="183"/>
      <c r="AK207" s="159"/>
      <c r="AL207" s="183"/>
      <c r="AM207" s="183"/>
      <c r="AN207" s="183"/>
    </row>
    <row r="208" spans="14:40">
      <c r="N208" s="183"/>
      <c r="AB208" s="183"/>
      <c r="AC208" s="183"/>
      <c r="AD208" s="183"/>
      <c r="AK208" s="159"/>
      <c r="AL208" s="183"/>
      <c r="AM208" s="183"/>
      <c r="AN208" s="183"/>
    </row>
    <row r="209" spans="14:40">
      <c r="N209" s="183"/>
      <c r="AB209" s="183"/>
      <c r="AC209" s="183"/>
      <c r="AD209" s="183"/>
      <c r="AK209" s="159"/>
      <c r="AL209" s="183"/>
      <c r="AM209" s="183"/>
      <c r="AN209" s="183"/>
    </row>
    <row r="210" spans="14:40">
      <c r="N210" s="183"/>
      <c r="AB210" s="183"/>
      <c r="AC210" s="183"/>
      <c r="AD210" s="183"/>
      <c r="AK210" s="159"/>
      <c r="AL210" s="183"/>
      <c r="AM210" s="183"/>
      <c r="AN210" s="183"/>
    </row>
    <row r="211" spans="14:40">
      <c r="N211" s="183"/>
      <c r="AB211" s="183"/>
      <c r="AC211" s="183"/>
      <c r="AD211" s="183"/>
      <c r="AK211" s="159"/>
      <c r="AL211" s="183"/>
      <c r="AM211" s="183"/>
      <c r="AN211" s="183"/>
    </row>
    <row r="212" spans="14:40">
      <c r="N212" s="183"/>
      <c r="AB212" s="183"/>
      <c r="AC212" s="183"/>
      <c r="AD212" s="183"/>
      <c r="AK212" s="159"/>
      <c r="AL212" s="183"/>
      <c r="AM212" s="183"/>
      <c r="AN212" s="183"/>
    </row>
    <row r="213" spans="14:40">
      <c r="N213" s="183"/>
      <c r="AB213" s="183"/>
      <c r="AC213" s="183"/>
      <c r="AD213" s="183"/>
      <c r="AK213" s="159"/>
      <c r="AL213" s="183"/>
      <c r="AM213" s="183"/>
      <c r="AN213" s="183"/>
    </row>
    <row r="214" spans="14:40">
      <c r="N214" s="183"/>
      <c r="AB214" s="183"/>
      <c r="AC214" s="183"/>
      <c r="AD214" s="183"/>
      <c r="AK214" s="159"/>
      <c r="AL214" s="183"/>
      <c r="AM214" s="183"/>
      <c r="AN214" s="183"/>
    </row>
    <row r="215" spans="14:40">
      <c r="N215" s="183"/>
      <c r="AB215" s="183"/>
      <c r="AC215" s="183"/>
      <c r="AD215" s="183"/>
      <c r="AK215" s="159"/>
      <c r="AL215" s="183"/>
      <c r="AM215" s="183"/>
      <c r="AN215" s="183"/>
    </row>
    <row r="216" spans="14:40">
      <c r="N216" s="183"/>
      <c r="AB216" s="183"/>
      <c r="AC216" s="183"/>
      <c r="AD216" s="183"/>
      <c r="AK216" s="159"/>
      <c r="AL216" s="183"/>
      <c r="AM216" s="183"/>
      <c r="AN216" s="183"/>
    </row>
    <row r="217" spans="14:40">
      <c r="N217" s="183"/>
      <c r="AB217" s="183"/>
      <c r="AC217" s="183"/>
      <c r="AD217" s="183"/>
      <c r="AK217" s="159"/>
      <c r="AL217" s="183"/>
      <c r="AM217" s="183"/>
      <c r="AN217" s="183"/>
    </row>
    <row r="218" spans="14:40">
      <c r="N218" s="183"/>
      <c r="AB218" s="183"/>
      <c r="AC218" s="183"/>
      <c r="AD218" s="183"/>
      <c r="AK218" s="159"/>
      <c r="AL218" s="183"/>
      <c r="AM218" s="183"/>
      <c r="AN218" s="183"/>
    </row>
    <row r="219" spans="14:40">
      <c r="N219" s="183"/>
      <c r="AB219" s="183"/>
      <c r="AC219" s="183"/>
      <c r="AD219" s="183"/>
      <c r="AK219" s="159"/>
      <c r="AL219" s="183"/>
      <c r="AM219" s="183"/>
      <c r="AN219" s="183"/>
    </row>
    <row r="220" spans="14:40">
      <c r="N220" s="183"/>
      <c r="AB220" s="183"/>
      <c r="AC220" s="183"/>
      <c r="AD220" s="183"/>
      <c r="AK220" s="159"/>
      <c r="AL220" s="183"/>
      <c r="AM220" s="183"/>
      <c r="AN220" s="183"/>
    </row>
    <row r="221" spans="14:40">
      <c r="N221" s="183"/>
      <c r="AB221" s="183"/>
      <c r="AC221" s="183"/>
      <c r="AD221" s="183"/>
      <c r="AK221" s="159"/>
      <c r="AL221" s="183"/>
      <c r="AM221" s="183"/>
      <c r="AN221" s="183"/>
    </row>
    <row r="222" spans="14:40">
      <c r="N222" s="183"/>
      <c r="AB222" s="183"/>
      <c r="AC222" s="183"/>
      <c r="AD222" s="183"/>
      <c r="AK222" s="159"/>
      <c r="AL222" s="183"/>
      <c r="AM222" s="183"/>
      <c r="AN222" s="183"/>
    </row>
    <row r="223" spans="14:40">
      <c r="N223" s="183"/>
      <c r="AB223" s="183"/>
      <c r="AC223" s="183"/>
      <c r="AD223" s="183"/>
      <c r="AK223" s="159"/>
      <c r="AL223" s="183"/>
      <c r="AM223" s="183"/>
      <c r="AN223" s="183"/>
    </row>
    <row r="224" spans="14:40">
      <c r="N224" s="183"/>
      <c r="AB224" s="183"/>
      <c r="AC224" s="183"/>
      <c r="AD224" s="183"/>
      <c r="AK224" s="159"/>
      <c r="AL224" s="183"/>
      <c r="AM224" s="183"/>
      <c r="AN224" s="183"/>
    </row>
    <row r="225" spans="14:40">
      <c r="N225" s="183"/>
      <c r="AB225" s="183"/>
      <c r="AC225" s="183"/>
      <c r="AD225" s="183"/>
      <c r="AK225" s="159"/>
      <c r="AL225" s="183"/>
      <c r="AM225" s="183"/>
      <c r="AN225" s="183"/>
    </row>
    <row r="226" spans="14:40">
      <c r="N226" s="183"/>
      <c r="AB226" s="183"/>
      <c r="AC226" s="183"/>
      <c r="AD226" s="183"/>
      <c r="AK226" s="159"/>
      <c r="AL226" s="183"/>
      <c r="AM226" s="183"/>
      <c r="AN226" s="183"/>
    </row>
    <row r="227" spans="14:40">
      <c r="N227" s="183"/>
      <c r="AB227" s="183"/>
      <c r="AC227" s="183"/>
      <c r="AD227" s="183"/>
      <c r="AK227" s="159"/>
      <c r="AL227" s="183"/>
      <c r="AM227" s="183"/>
      <c r="AN227" s="183"/>
    </row>
    <row r="228" spans="14:40">
      <c r="N228" s="183"/>
      <c r="AB228" s="183"/>
      <c r="AC228" s="183"/>
      <c r="AD228" s="183"/>
      <c r="AK228" s="159"/>
      <c r="AL228" s="183"/>
      <c r="AM228" s="183"/>
      <c r="AN228" s="183"/>
    </row>
    <row r="229" spans="14:40">
      <c r="N229" s="183"/>
      <c r="AB229" s="183"/>
      <c r="AC229" s="183"/>
      <c r="AD229" s="183"/>
      <c r="AK229" s="159"/>
      <c r="AL229" s="183"/>
      <c r="AM229" s="183"/>
      <c r="AN229" s="183"/>
    </row>
    <row r="230" spans="14:40">
      <c r="N230" s="183"/>
      <c r="AB230" s="183"/>
      <c r="AC230" s="183"/>
      <c r="AD230" s="183"/>
      <c r="AK230" s="159"/>
      <c r="AL230" s="183"/>
      <c r="AM230" s="183"/>
      <c r="AN230" s="183"/>
    </row>
    <row r="231" spans="14:40">
      <c r="N231" s="183"/>
      <c r="AB231" s="183"/>
      <c r="AC231" s="183"/>
      <c r="AD231" s="183"/>
      <c r="AK231" s="159"/>
      <c r="AL231" s="183"/>
      <c r="AM231" s="183"/>
      <c r="AN231" s="183"/>
    </row>
    <row r="232" spans="14:40">
      <c r="N232" s="183"/>
      <c r="AB232" s="183"/>
      <c r="AC232" s="183"/>
      <c r="AD232" s="183"/>
      <c r="AK232" s="159"/>
      <c r="AL232" s="183"/>
      <c r="AM232" s="183"/>
      <c r="AN232" s="183"/>
    </row>
    <row r="233" spans="14:40">
      <c r="N233" s="183"/>
      <c r="AB233" s="183"/>
      <c r="AC233" s="183"/>
      <c r="AD233" s="183"/>
      <c r="AK233" s="159"/>
      <c r="AL233" s="183"/>
      <c r="AM233" s="183"/>
      <c r="AN233" s="183"/>
    </row>
    <row r="234" spans="14:40">
      <c r="N234" s="183"/>
      <c r="AB234" s="183"/>
      <c r="AC234" s="183"/>
      <c r="AD234" s="183"/>
      <c r="AK234" s="159"/>
      <c r="AL234" s="183"/>
      <c r="AM234" s="183"/>
      <c r="AN234" s="183"/>
    </row>
    <row r="235" spans="14:40">
      <c r="N235" s="183"/>
      <c r="AB235" s="183"/>
      <c r="AC235" s="183"/>
      <c r="AD235" s="183"/>
      <c r="AK235" s="159"/>
      <c r="AL235" s="183"/>
      <c r="AM235" s="183"/>
      <c r="AN235" s="183"/>
    </row>
    <row r="236" spans="14:40">
      <c r="N236" s="183"/>
      <c r="AB236" s="183"/>
      <c r="AC236" s="183"/>
      <c r="AD236" s="183"/>
      <c r="AK236" s="159"/>
      <c r="AL236" s="183"/>
      <c r="AM236" s="183"/>
      <c r="AN236" s="183"/>
    </row>
    <row r="237" spans="14:40">
      <c r="N237" s="183"/>
      <c r="AB237" s="183"/>
      <c r="AC237" s="183"/>
      <c r="AD237" s="183"/>
      <c r="AK237" s="159"/>
      <c r="AL237" s="183"/>
      <c r="AM237" s="183"/>
      <c r="AN237" s="183"/>
    </row>
    <row r="238" spans="14:40">
      <c r="N238" s="183"/>
      <c r="AB238" s="183"/>
      <c r="AC238" s="183"/>
      <c r="AD238" s="183"/>
      <c r="AK238" s="159"/>
      <c r="AL238" s="183"/>
      <c r="AM238" s="183"/>
      <c r="AN238" s="183"/>
    </row>
    <row r="239" spans="14:40">
      <c r="N239" s="183"/>
      <c r="AB239" s="183"/>
      <c r="AC239" s="183"/>
      <c r="AD239" s="183"/>
      <c r="AK239" s="159"/>
      <c r="AL239" s="183"/>
      <c r="AM239" s="183"/>
      <c r="AN239" s="183"/>
    </row>
    <row r="240" spans="14:40">
      <c r="N240" s="183"/>
      <c r="AB240" s="183"/>
      <c r="AC240" s="183"/>
      <c r="AD240" s="183"/>
      <c r="AK240" s="159"/>
      <c r="AL240" s="183"/>
      <c r="AM240" s="183"/>
      <c r="AN240" s="183"/>
    </row>
    <row r="241" spans="14:40">
      <c r="N241" s="183"/>
      <c r="AB241" s="183"/>
      <c r="AC241" s="183"/>
      <c r="AD241" s="183"/>
      <c r="AK241" s="159"/>
      <c r="AL241" s="183"/>
      <c r="AM241" s="183"/>
      <c r="AN241" s="183"/>
    </row>
    <row r="242" spans="14:40">
      <c r="N242" s="183"/>
      <c r="AB242" s="183"/>
      <c r="AC242" s="183"/>
      <c r="AD242" s="183"/>
      <c r="AK242" s="159"/>
      <c r="AL242" s="183"/>
      <c r="AM242" s="183"/>
      <c r="AN242" s="183"/>
    </row>
    <row r="243" spans="14:40">
      <c r="N243" s="183"/>
      <c r="AB243" s="183"/>
      <c r="AC243" s="183"/>
      <c r="AD243" s="183"/>
      <c r="AK243" s="159"/>
      <c r="AL243" s="183"/>
      <c r="AM243" s="183"/>
      <c r="AN243" s="183"/>
    </row>
    <row r="244" spans="14:40">
      <c r="N244" s="183"/>
      <c r="AB244" s="183"/>
      <c r="AC244" s="183"/>
      <c r="AD244" s="183"/>
      <c r="AK244" s="159"/>
      <c r="AL244" s="183"/>
      <c r="AM244" s="183"/>
      <c r="AN244" s="183"/>
    </row>
    <row r="245" spans="14:40">
      <c r="N245" s="183"/>
      <c r="AB245" s="183"/>
      <c r="AC245" s="183"/>
      <c r="AD245" s="183"/>
      <c r="AK245" s="159"/>
      <c r="AL245" s="183"/>
      <c r="AM245" s="183"/>
      <c r="AN245" s="183"/>
    </row>
    <row r="246" spans="14:40">
      <c r="N246" s="183"/>
      <c r="AB246" s="183"/>
      <c r="AC246" s="183"/>
      <c r="AD246" s="183"/>
      <c r="AK246" s="159"/>
      <c r="AL246" s="183"/>
      <c r="AM246" s="183"/>
      <c r="AN246" s="183"/>
    </row>
    <row r="247" spans="14:40">
      <c r="N247" s="183"/>
      <c r="AB247" s="183"/>
      <c r="AC247" s="183"/>
      <c r="AD247" s="183"/>
      <c r="AK247" s="159"/>
      <c r="AL247" s="183"/>
      <c r="AM247" s="183"/>
      <c r="AN247" s="183"/>
    </row>
    <row r="248" spans="14:40">
      <c r="N248" s="183"/>
      <c r="AB248" s="183"/>
      <c r="AC248" s="183"/>
      <c r="AD248" s="183"/>
      <c r="AK248" s="159"/>
      <c r="AL248" s="183"/>
      <c r="AM248" s="183"/>
      <c r="AN248" s="183"/>
    </row>
    <row r="249" spans="14:40">
      <c r="N249" s="183"/>
      <c r="AB249" s="183"/>
      <c r="AC249" s="183"/>
      <c r="AD249" s="183"/>
      <c r="AK249" s="159"/>
      <c r="AL249" s="183"/>
      <c r="AM249" s="183"/>
      <c r="AN249" s="183"/>
    </row>
    <row r="250" spans="14:40">
      <c r="N250" s="183"/>
      <c r="AB250" s="183"/>
      <c r="AC250" s="183"/>
      <c r="AD250" s="183"/>
      <c r="AK250" s="159"/>
      <c r="AL250" s="183"/>
      <c r="AM250" s="183"/>
      <c r="AN250" s="183"/>
    </row>
    <row r="251" spans="14:40">
      <c r="N251" s="183"/>
      <c r="AB251" s="183"/>
      <c r="AC251" s="183"/>
      <c r="AD251" s="183"/>
      <c r="AK251" s="159"/>
      <c r="AL251" s="183"/>
      <c r="AM251" s="183"/>
      <c r="AN251" s="183"/>
    </row>
    <row r="252" spans="14:40">
      <c r="N252" s="183"/>
      <c r="AB252" s="183"/>
      <c r="AC252" s="183"/>
      <c r="AD252" s="183"/>
      <c r="AK252" s="159"/>
      <c r="AL252" s="183"/>
      <c r="AM252" s="183"/>
      <c r="AN252" s="183"/>
    </row>
    <row r="253" spans="14:40">
      <c r="N253" s="183"/>
      <c r="AB253" s="183"/>
      <c r="AC253" s="183"/>
      <c r="AD253" s="183"/>
      <c r="AK253" s="159"/>
      <c r="AL253" s="183"/>
      <c r="AM253" s="183"/>
      <c r="AN253" s="183"/>
    </row>
    <row r="254" spans="14:40">
      <c r="N254" s="183"/>
      <c r="AB254" s="183"/>
      <c r="AC254" s="183"/>
      <c r="AD254" s="183"/>
      <c r="AK254" s="159"/>
      <c r="AL254" s="183"/>
      <c r="AM254" s="183"/>
      <c r="AN254" s="183"/>
    </row>
    <row r="255" spans="14:40">
      <c r="N255" s="183"/>
      <c r="AB255" s="183"/>
      <c r="AC255" s="183"/>
      <c r="AD255" s="183"/>
      <c r="AK255" s="159"/>
      <c r="AL255" s="183"/>
      <c r="AM255" s="183"/>
      <c r="AN255" s="183"/>
    </row>
    <row r="256" spans="14:40">
      <c r="N256" s="183"/>
      <c r="AB256" s="183"/>
      <c r="AC256" s="183"/>
      <c r="AD256" s="183"/>
      <c r="AK256" s="159"/>
      <c r="AL256" s="183"/>
      <c r="AM256" s="183"/>
      <c r="AN256" s="183"/>
    </row>
    <row r="257" spans="14:40">
      <c r="N257" s="183"/>
      <c r="AB257" s="183"/>
      <c r="AC257" s="183"/>
      <c r="AD257" s="183"/>
      <c r="AK257" s="159"/>
      <c r="AL257" s="183"/>
      <c r="AM257" s="183"/>
      <c r="AN257" s="183"/>
    </row>
    <row r="258" spans="14:40">
      <c r="N258" s="183"/>
      <c r="AB258" s="183"/>
      <c r="AC258" s="183"/>
      <c r="AD258" s="183"/>
      <c r="AK258" s="159"/>
      <c r="AL258" s="183"/>
      <c r="AM258" s="183"/>
      <c r="AN258" s="183"/>
    </row>
    <row r="259" spans="14:40">
      <c r="N259" s="183"/>
      <c r="AB259" s="183"/>
      <c r="AC259" s="183"/>
      <c r="AD259" s="183"/>
      <c r="AK259" s="159"/>
      <c r="AL259" s="183"/>
      <c r="AM259" s="183"/>
      <c r="AN259" s="183"/>
    </row>
    <row r="260" spans="14:40">
      <c r="N260" s="183"/>
      <c r="AB260" s="183"/>
      <c r="AC260" s="183"/>
      <c r="AD260" s="183"/>
      <c r="AK260" s="159"/>
      <c r="AL260" s="183"/>
      <c r="AM260" s="183"/>
      <c r="AN260" s="183"/>
    </row>
    <row r="261" spans="14:40">
      <c r="N261" s="183"/>
      <c r="AB261" s="183"/>
      <c r="AC261" s="183"/>
      <c r="AD261" s="183"/>
      <c r="AK261" s="159"/>
      <c r="AL261" s="183"/>
      <c r="AM261" s="183"/>
      <c r="AN261" s="183"/>
    </row>
    <row r="262" spans="14:40">
      <c r="N262" s="183"/>
      <c r="AB262" s="183"/>
      <c r="AC262" s="183"/>
      <c r="AD262" s="183"/>
      <c r="AK262" s="159"/>
      <c r="AL262" s="183"/>
      <c r="AM262" s="183"/>
      <c r="AN262" s="183"/>
    </row>
    <row r="263" spans="14:40">
      <c r="N263" s="183"/>
      <c r="AB263" s="183"/>
      <c r="AC263" s="183"/>
      <c r="AD263" s="183"/>
      <c r="AK263" s="159"/>
      <c r="AL263" s="183"/>
      <c r="AM263" s="183"/>
      <c r="AN263" s="183"/>
    </row>
    <row r="264" spans="14:40">
      <c r="N264" s="183"/>
      <c r="AB264" s="183"/>
      <c r="AC264" s="183"/>
      <c r="AD264" s="183"/>
      <c r="AK264" s="159"/>
      <c r="AL264" s="183"/>
      <c r="AM264" s="183"/>
      <c r="AN264" s="183"/>
    </row>
    <row r="265" spans="14:40">
      <c r="N265" s="183"/>
      <c r="AB265" s="183"/>
      <c r="AC265" s="183"/>
      <c r="AD265" s="183"/>
      <c r="AK265" s="159"/>
      <c r="AL265" s="183"/>
      <c r="AM265" s="183"/>
      <c r="AN265" s="183"/>
    </row>
    <row r="266" spans="14:40">
      <c r="N266" s="183"/>
      <c r="AB266" s="183"/>
      <c r="AC266" s="183"/>
      <c r="AD266" s="183"/>
      <c r="AK266" s="159"/>
      <c r="AL266" s="183"/>
      <c r="AM266" s="183"/>
      <c r="AN266" s="183"/>
    </row>
    <row r="267" spans="14:40">
      <c r="N267" s="183"/>
      <c r="AB267" s="183"/>
      <c r="AC267" s="183"/>
      <c r="AD267" s="183"/>
      <c r="AK267" s="159"/>
      <c r="AL267" s="183"/>
      <c r="AM267" s="183"/>
      <c r="AN267" s="183"/>
    </row>
    <row r="268" spans="14:40">
      <c r="N268" s="183"/>
      <c r="AB268" s="183"/>
      <c r="AC268" s="183"/>
      <c r="AD268" s="183"/>
      <c r="AK268" s="159"/>
      <c r="AL268" s="183"/>
      <c r="AM268" s="183"/>
      <c r="AN268" s="183"/>
    </row>
    <row r="269" spans="14:40">
      <c r="N269" s="183"/>
      <c r="AB269" s="183"/>
      <c r="AC269" s="183"/>
      <c r="AD269" s="183"/>
      <c r="AK269" s="159"/>
      <c r="AL269" s="183"/>
      <c r="AM269" s="183"/>
      <c r="AN269" s="183"/>
    </row>
    <row r="270" spans="14:40">
      <c r="N270" s="183"/>
      <c r="AB270" s="183"/>
      <c r="AC270" s="183"/>
      <c r="AD270" s="183"/>
      <c r="AK270" s="159"/>
      <c r="AL270" s="183"/>
      <c r="AM270" s="183"/>
      <c r="AN270" s="183"/>
    </row>
    <row r="271" spans="14:40">
      <c r="N271" s="183"/>
      <c r="AB271" s="183"/>
      <c r="AC271" s="183"/>
      <c r="AD271" s="183"/>
      <c r="AK271" s="159"/>
      <c r="AL271" s="183"/>
      <c r="AM271" s="183"/>
      <c r="AN271" s="183"/>
    </row>
    <row r="272" spans="14:40">
      <c r="N272" s="183"/>
      <c r="AB272" s="183"/>
      <c r="AC272" s="183"/>
      <c r="AD272" s="183"/>
      <c r="AK272" s="159"/>
      <c r="AL272" s="183"/>
      <c r="AM272" s="183"/>
      <c r="AN272" s="183"/>
    </row>
    <row r="273" spans="14:40">
      <c r="N273" s="183"/>
      <c r="AB273" s="183"/>
      <c r="AC273" s="183"/>
      <c r="AD273" s="183"/>
      <c r="AK273" s="159"/>
      <c r="AL273" s="183"/>
      <c r="AM273" s="183"/>
      <c r="AN273" s="183"/>
    </row>
    <row r="274" spans="14:40">
      <c r="N274" s="183"/>
      <c r="AB274" s="183"/>
      <c r="AC274" s="183"/>
      <c r="AD274" s="183"/>
      <c r="AK274" s="159"/>
      <c r="AL274" s="183"/>
      <c r="AM274" s="183"/>
      <c r="AN274" s="183"/>
    </row>
    <row r="275" spans="14:40">
      <c r="N275" s="183"/>
      <c r="AB275" s="183"/>
      <c r="AC275" s="183"/>
      <c r="AD275" s="183"/>
      <c r="AK275" s="159"/>
      <c r="AL275" s="183"/>
      <c r="AM275" s="183"/>
      <c r="AN275" s="183"/>
    </row>
    <row r="276" spans="14:40">
      <c r="N276" s="183"/>
      <c r="AB276" s="183"/>
      <c r="AC276" s="183"/>
      <c r="AD276" s="183"/>
      <c r="AK276" s="159"/>
      <c r="AL276" s="183"/>
      <c r="AM276" s="183"/>
      <c r="AN276" s="183"/>
    </row>
    <row r="277" spans="14:40">
      <c r="N277" s="183"/>
      <c r="AB277" s="183"/>
      <c r="AC277" s="183"/>
      <c r="AD277" s="183"/>
      <c r="AK277" s="159"/>
      <c r="AL277" s="183"/>
      <c r="AM277" s="183"/>
      <c r="AN277" s="183"/>
    </row>
    <row r="278" spans="14:40">
      <c r="N278" s="183"/>
      <c r="AB278" s="183"/>
      <c r="AC278" s="183"/>
      <c r="AD278" s="183"/>
      <c r="AK278" s="159"/>
      <c r="AL278" s="183"/>
      <c r="AM278" s="183"/>
      <c r="AN278" s="183"/>
    </row>
    <row r="279" spans="14:40">
      <c r="N279" s="183"/>
      <c r="AB279" s="183"/>
      <c r="AC279" s="183"/>
      <c r="AD279" s="183"/>
      <c r="AK279" s="159"/>
      <c r="AL279" s="183"/>
      <c r="AM279" s="183"/>
      <c r="AN279" s="183"/>
    </row>
    <row r="280" spans="14:40">
      <c r="N280" s="183"/>
      <c r="AB280" s="183"/>
      <c r="AC280" s="183"/>
      <c r="AD280" s="183"/>
      <c r="AK280" s="159"/>
      <c r="AL280" s="183"/>
      <c r="AM280" s="183"/>
      <c r="AN280" s="183"/>
    </row>
    <row r="281" spans="14:40">
      <c r="N281" s="183"/>
      <c r="AB281" s="183"/>
      <c r="AC281" s="183"/>
      <c r="AD281" s="183"/>
      <c r="AK281" s="159"/>
      <c r="AL281" s="183"/>
      <c r="AM281" s="183"/>
      <c r="AN281" s="183"/>
    </row>
    <row r="282" spans="14:40">
      <c r="N282" s="183"/>
      <c r="AB282" s="183"/>
      <c r="AC282" s="183"/>
      <c r="AD282" s="183"/>
      <c r="AK282" s="159"/>
      <c r="AL282" s="183"/>
      <c r="AM282" s="183"/>
      <c r="AN282" s="183"/>
    </row>
    <row r="283" spans="14:40">
      <c r="N283" s="183"/>
      <c r="AB283" s="183"/>
      <c r="AC283" s="183"/>
      <c r="AD283" s="183"/>
      <c r="AK283" s="159"/>
      <c r="AL283" s="183"/>
      <c r="AM283" s="183"/>
      <c r="AN283" s="183"/>
    </row>
    <row r="284" spans="14:40">
      <c r="N284" s="183"/>
      <c r="AB284" s="183"/>
      <c r="AC284" s="183"/>
      <c r="AD284" s="183"/>
      <c r="AK284" s="159"/>
      <c r="AL284" s="183"/>
      <c r="AM284" s="183"/>
      <c r="AN284" s="183"/>
    </row>
    <row r="285" spans="14:40">
      <c r="N285" s="183"/>
      <c r="AB285" s="183"/>
      <c r="AC285" s="183"/>
      <c r="AD285" s="183"/>
      <c r="AK285" s="159"/>
      <c r="AL285" s="183"/>
      <c r="AM285" s="183"/>
      <c r="AN285" s="183"/>
    </row>
    <row r="286" spans="14:40">
      <c r="N286" s="183"/>
      <c r="AB286" s="183"/>
      <c r="AC286" s="183"/>
      <c r="AD286" s="183"/>
      <c r="AK286" s="159"/>
      <c r="AL286" s="183"/>
      <c r="AM286" s="183"/>
      <c r="AN286" s="183"/>
    </row>
    <row r="287" spans="14:40">
      <c r="N287" s="183"/>
      <c r="AB287" s="183"/>
      <c r="AC287" s="183"/>
      <c r="AD287" s="183"/>
      <c r="AK287" s="159"/>
      <c r="AL287" s="183"/>
      <c r="AM287" s="183"/>
      <c r="AN287" s="183"/>
    </row>
    <row r="288" spans="14:40">
      <c r="N288" s="183"/>
      <c r="AB288" s="183"/>
      <c r="AC288" s="183"/>
      <c r="AD288" s="183"/>
      <c r="AK288" s="159"/>
      <c r="AL288" s="183"/>
      <c r="AM288" s="183"/>
      <c r="AN288" s="183"/>
    </row>
    <row r="289" spans="14:40">
      <c r="N289" s="183"/>
      <c r="AB289" s="183"/>
      <c r="AC289" s="183"/>
      <c r="AD289" s="183"/>
      <c r="AK289" s="159"/>
      <c r="AL289" s="183"/>
      <c r="AM289" s="183"/>
      <c r="AN289" s="183"/>
    </row>
    <row r="290" spans="14:40">
      <c r="N290" s="183"/>
      <c r="AB290" s="183"/>
      <c r="AC290" s="183"/>
      <c r="AD290" s="183"/>
      <c r="AK290" s="159"/>
      <c r="AL290" s="183"/>
      <c r="AM290" s="183"/>
      <c r="AN290" s="183"/>
    </row>
    <row r="291" spans="14:40">
      <c r="N291" s="183"/>
      <c r="AB291" s="183"/>
      <c r="AC291" s="183"/>
      <c r="AD291" s="183"/>
      <c r="AK291" s="159"/>
      <c r="AL291" s="183"/>
      <c r="AM291" s="183"/>
      <c r="AN291" s="183"/>
    </row>
    <row r="292" spans="14:40">
      <c r="N292" s="183"/>
      <c r="AB292" s="183"/>
      <c r="AC292" s="183"/>
      <c r="AD292" s="183"/>
      <c r="AK292" s="159"/>
      <c r="AL292" s="183"/>
      <c r="AM292" s="183"/>
      <c r="AN292" s="183"/>
    </row>
    <row r="293" spans="14:40">
      <c r="N293" s="183"/>
      <c r="AB293" s="183"/>
      <c r="AC293" s="183"/>
      <c r="AD293" s="183"/>
      <c r="AK293" s="159"/>
      <c r="AL293" s="183"/>
      <c r="AM293" s="183"/>
      <c r="AN293" s="183"/>
    </row>
    <row r="294" spans="14:40">
      <c r="N294" s="183"/>
      <c r="AB294" s="183"/>
      <c r="AC294" s="183"/>
      <c r="AD294" s="183"/>
      <c r="AK294" s="159"/>
      <c r="AL294" s="183"/>
      <c r="AM294" s="183"/>
      <c r="AN294" s="183"/>
    </row>
    <row r="295" spans="14:40">
      <c r="N295" s="183"/>
      <c r="AB295" s="183"/>
      <c r="AC295" s="183"/>
      <c r="AD295" s="183"/>
      <c r="AK295" s="159"/>
      <c r="AL295" s="183"/>
      <c r="AM295" s="183"/>
      <c r="AN295" s="183"/>
    </row>
    <row r="296" spans="14:40">
      <c r="N296" s="183"/>
      <c r="AB296" s="183"/>
      <c r="AC296" s="183"/>
      <c r="AD296" s="183"/>
      <c r="AK296" s="159"/>
      <c r="AL296" s="183"/>
      <c r="AM296" s="183"/>
      <c r="AN296" s="183"/>
    </row>
    <row r="297" spans="14:40">
      <c r="N297" s="183"/>
      <c r="AB297" s="183"/>
      <c r="AC297" s="183"/>
      <c r="AD297" s="183"/>
      <c r="AK297" s="159"/>
      <c r="AL297" s="183"/>
      <c r="AM297" s="183"/>
      <c r="AN297" s="183"/>
    </row>
    <row r="298" spans="14:40">
      <c r="N298" s="183"/>
      <c r="AB298" s="183"/>
      <c r="AC298" s="183"/>
      <c r="AD298" s="183"/>
      <c r="AK298" s="159"/>
      <c r="AL298" s="183"/>
      <c r="AM298" s="183"/>
      <c r="AN298" s="183"/>
    </row>
    <row r="299" spans="14:40">
      <c r="N299" s="183"/>
      <c r="AB299" s="183"/>
      <c r="AC299" s="183"/>
      <c r="AD299" s="183"/>
      <c r="AK299" s="159"/>
      <c r="AL299" s="183"/>
      <c r="AM299" s="183"/>
      <c r="AN299" s="183"/>
    </row>
    <row r="300" spans="14:40">
      <c r="N300" s="183"/>
      <c r="AB300" s="183"/>
      <c r="AC300" s="183"/>
      <c r="AD300" s="183"/>
      <c r="AK300" s="159"/>
      <c r="AL300" s="183"/>
      <c r="AM300" s="183"/>
      <c r="AN300" s="183"/>
    </row>
    <row r="301" spans="14:40">
      <c r="N301" s="183"/>
      <c r="AB301" s="183"/>
      <c r="AC301" s="183"/>
      <c r="AD301" s="183"/>
      <c r="AK301" s="159"/>
      <c r="AL301" s="183"/>
      <c r="AM301" s="183"/>
      <c r="AN301" s="183"/>
    </row>
    <row r="302" spans="14:40">
      <c r="N302" s="183"/>
      <c r="AB302" s="183"/>
      <c r="AC302" s="183"/>
      <c r="AD302" s="183"/>
      <c r="AK302" s="159"/>
      <c r="AL302" s="183"/>
      <c r="AM302" s="183"/>
      <c r="AN302" s="183"/>
    </row>
    <row r="303" spans="14:40">
      <c r="N303" s="183"/>
      <c r="AB303" s="183"/>
      <c r="AC303" s="183"/>
      <c r="AD303" s="183"/>
      <c r="AK303" s="159"/>
      <c r="AL303" s="183"/>
      <c r="AM303" s="183"/>
      <c r="AN303" s="183"/>
    </row>
    <row r="304" spans="14:40">
      <c r="N304" s="183"/>
      <c r="AB304" s="183"/>
      <c r="AC304" s="183"/>
      <c r="AD304" s="183"/>
      <c r="AK304" s="159"/>
      <c r="AL304" s="183"/>
      <c r="AM304" s="183"/>
      <c r="AN304" s="183"/>
    </row>
    <row r="305" spans="14:40">
      <c r="N305" s="183"/>
      <c r="AB305" s="183"/>
      <c r="AC305" s="183"/>
      <c r="AD305" s="183"/>
      <c r="AK305" s="159"/>
      <c r="AL305" s="183"/>
      <c r="AM305" s="183"/>
      <c r="AN305" s="183"/>
    </row>
    <row r="306" spans="14:40">
      <c r="N306" s="183"/>
      <c r="AB306" s="183"/>
      <c r="AC306" s="183"/>
      <c r="AD306" s="183"/>
      <c r="AK306" s="159"/>
      <c r="AL306" s="183"/>
      <c r="AM306" s="183"/>
      <c r="AN306" s="183"/>
    </row>
  </sheetData>
  <mergeCells count="9">
    <mergeCell ref="B1:E1"/>
    <mergeCell ref="AF1:AI1"/>
    <mergeCell ref="AK1:AN1"/>
    <mergeCell ref="AQ1:AT1"/>
    <mergeCell ref="G1:J1"/>
    <mergeCell ref="L1:O1"/>
    <mergeCell ref="Q1:T1"/>
    <mergeCell ref="V1:Y1"/>
    <mergeCell ref="AA1:AD1"/>
  </mergeCells>
  <phoneticPr fontId="20" type="noConversion"/>
  <pageMargins left="0.511811024" right="0.511811024" top="0.78740157499999996" bottom="0.78740157499999996" header="0.31496062000000002" footer="0.31496062000000002"/>
  <pageSetup paperSize="9"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651"/>
  <sheetViews>
    <sheetView zoomScaleNormal="100" workbookViewId="0">
      <pane xSplit="2" ySplit="2" topLeftCell="C3" activePane="bottomRight" state="frozen"/>
      <selection pane="bottomRight" activeCell="C3" sqref="C3"/>
      <selection pane="bottomLeft" activeCell="A3" sqref="A3"/>
      <selection pane="topRight" activeCell="C1" sqref="C1"/>
    </sheetView>
  </sheetViews>
  <sheetFormatPr defaultRowHeight="14.45"/>
  <cols>
    <col min="2" max="2" width="10.85546875" bestFit="1" customWidth="1"/>
    <col min="3" max="3" width="20" bestFit="1" customWidth="1"/>
    <col min="4" max="4" width="17.42578125" bestFit="1" customWidth="1"/>
    <col min="5" max="5" width="20" bestFit="1" customWidth="1"/>
    <col min="6" max="6" width="19" customWidth="1"/>
    <col min="7" max="7" width="27" customWidth="1"/>
    <col min="8" max="8" width="17.85546875" customWidth="1"/>
    <col min="9" max="9" width="16.42578125" bestFit="1" customWidth="1"/>
    <col min="10" max="10" width="17.42578125" bestFit="1" customWidth="1"/>
    <col min="11" max="11" width="18.5703125" bestFit="1" customWidth="1"/>
    <col min="12" max="12" width="20" bestFit="1" customWidth="1"/>
    <col min="16" max="16" width="10.42578125" bestFit="1" customWidth="1"/>
    <col min="17" max="17" width="19.5703125" bestFit="1" customWidth="1"/>
  </cols>
  <sheetData>
    <row r="1" spans="1:14">
      <c r="B1" s="2" t="s">
        <v>363</v>
      </c>
    </row>
    <row r="2" spans="1:14" ht="28.9">
      <c r="C2" s="3" t="s">
        <v>364</v>
      </c>
      <c r="D2" s="3" t="s">
        <v>365</v>
      </c>
      <c r="E2" s="3" t="s">
        <v>366</v>
      </c>
      <c r="F2" s="3" t="s">
        <v>367</v>
      </c>
      <c r="G2" s="3" t="s">
        <v>368</v>
      </c>
      <c r="H2" s="4" t="s">
        <v>49</v>
      </c>
      <c r="I2" s="4" t="s">
        <v>51</v>
      </c>
      <c r="J2" s="4" t="s">
        <v>369</v>
      </c>
      <c r="K2" s="4" t="s">
        <v>50</v>
      </c>
      <c r="L2" s="4" t="s">
        <v>370</v>
      </c>
      <c r="M2" t="s">
        <v>34</v>
      </c>
    </row>
    <row r="3" spans="1:14">
      <c r="N3" t="s">
        <v>371</v>
      </c>
    </row>
    <row r="4" spans="1:14">
      <c r="B4" s="1">
        <v>44197</v>
      </c>
      <c r="M4" s="5"/>
      <c r="N4">
        <f>4%/12</f>
        <v>3.3333333333333335E-3</v>
      </c>
    </row>
    <row r="5" spans="1:14">
      <c r="B5" s="1">
        <v>44593</v>
      </c>
      <c r="C5" s="16">
        <v>0</v>
      </c>
      <c r="D5" s="16">
        <f t="shared" ref="D5:D68" si="0">C5*M5</f>
        <v>0</v>
      </c>
      <c r="E5" s="16">
        <f t="shared" ref="E5:E68" si="1">C5+D5</f>
        <v>0</v>
      </c>
      <c r="F5" s="16"/>
      <c r="G5" s="29"/>
      <c r="H5" s="16">
        <f t="shared" ref="H5:H32" si="2">SUM(E5:G5)*$N$4</f>
        <v>0</v>
      </c>
      <c r="I5" s="18">
        <v>0</v>
      </c>
      <c r="J5" s="16">
        <v>0</v>
      </c>
      <c r="K5" s="19">
        <v>0</v>
      </c>
      <c r="L5" s="16">
        <f t="shared" ref="L5:L68" si="3">SUM(E5:H5)-I5</f>
        <v>0</v>
      </c>
      <c r="M5" s="17">
        <f>VLOOKUP(B5,Encargos!$A$8:$B$652,2,0)</f>
        <v>4.3430000000000005E-3</v>
      </c>
    </row>
    <row r="6" spans="1:14">
      <c r="B6" s="1">
        <v>44621</v>
      </c>
      <c r="C6" s="16">
        <f>L5</f>
        <v>0</v>
      </c>
      <c r="D6" s="16">
        <f t="shared" si="0"/>
        <v>0</v>
      </c>
      <c r="E6" s="16">
        <f t="shared" si="1"/>
        <v>0</v>
      </c>
      <c r="F6" s="16">
        <v>0</v>
      </c>
      <c r="G6" s="29">
        <v>0</v>
      </c>
      <c r="H6" s="16">
        <f t="shared" si="2"/>
        <v>0</v>
      </c>
      <c r="I6" s="18">
        <v>0</v>
      </c>
      <c r="J6" s="16">
        <v>0</v>
      </c>
      <c r="K6" s="19">
        <v>0</v>
      </c>
      <c r="L6" s="16">
        <f t="shared" si="3"/>
        <v>0</v>
      </c>
      <c r="M6" s="17">
        <f>VLOOKUP(B6,Encargos!$A$8:$B$652,2,0)</f>
        <v>3.9760000000000004E-3</v>
      </c>
    </row>
    <row r="7" spans="1:14">
      <c r="B7" s="1">
        <v>44652</v>
      </c>
      <c r="C7" s="16">
        <f t="shared" ref="C7:C70" si="4">L6</f>
        <v>0</v>
      </c>
      <c r="D7" s="16">
        <f t="shared" si="0"/>
        <v>0</v>
      </c>
      <c r="E7" s="16">
        <f>C7+D7</f>
        <v>0</v>
      </c>
      <c r="F7" s="16">
        <v>0</v>
      </c>
      <c r="G7" s="29">
        <v>0</v>
      </c>
      <c r="H7" s="16">
        <f t="shared" si="2"/>
        <v>0</v>
      </c>
      <c r="I7" s="18">
        <v>0</v>
      </c>
      <c r="J7" s="16">
        <v>0</v>
      </c>
      <c r="K7" s="19">
        <f t="shared" ref="K7:K70" si="5">I7-J7</f>
        <v>0</v>
      </c>
      <c r="L7" s="16">
        <f t="shared" si="3"/>
        <v>0</v>
      </c>
      <c r="M7" s="17">
        <f>VLOOKUP(B7,Encargos!$A$8:$B$652,2,0)</f>
        <v>4.2030000000000001E-3</v>
      </c>
    </row>
    <row r="8" spans="1:14">
      <c r="B8" s="1">
        <v>44682</v>
      </c>
      <c r="C8" s="16">
        <f t="shared" si="4"/>
        <v>0</v>
      </c>
      <c r="D8" s="16">
        <f t="shared" si="0"/>
        <v>0</v>
      </c>
      <c r="E8" s="16">
        <f t="shared" si="1"/>
        <v>0</v>
      </c>
      <c r="F8" s="16">
        <v>0</v>
      </c>
      <c r="G8" s="29">
        <v>0</v>
      </c>
      <c r="H8" s="16">
        <f t="shared" si="2"/>
        <v>0</v>
      </c>
      <c r="I8" s="18">
        <v>0</v>
      </c>
      <c r="J8" s="16">
        <v>0</v>
      </c>
      <c r="K8" s="19">
        <f t="shared" si="5"/>
        <v>0</v>
      </c>
      <c r="L8" s="16">
        <f t="shared" si="3"/>
        <v>0</v>
      </c>
      <c r="M8" s="17">
        <f>VLOOKUP(B8,Encargos!$A$8:$B$652,2,0)</f>
        <v>5.9170000000000004E-3</v>
      </c>
    </row>
    <row r="9" spans="1:14">
      <c r="B9" s="1">
        <v>44713</v>
      </c>
      <c r="C9" s="16">
        <f t="shared" si="4"/>
        <v>0</v>
      </c>
      <c r="D9" s="16">
        <f t="shared" si="0"/>
        <v>0</v>
      </c>
      <c r="E9" s="16">
        <f>C9+D9+'Art. 23'!E9</f>
        <v>16679741108.979063</v>
      </c>
      <c r="F9" s="16">
        <v>0</v>
      </c>
      <c r="G9" s="29">
        <v>0</v>
      </c>
      <c r="H9" s="16">
        <f t="shared" si="2"/>
        <v>55599137.029930212</v>
      </c>
      <c r="I9" s="18">
        <v>0</v>
      </c>
      <c r="J9" s="16">
        <v>0</v>
      </c>
      <c r="K9" s="19">
        <f t="shared" si="5"/>
        <v>0</v>
      </c>
      <c r="L9" s="16">
        <f t="shared" si="3"/>
        <v>16735340246.008993</v>
      </c>
      <c r="M9" s="17">
        <f>VLOOKUP(B9,Encargos!$A$8:$B$652,2,0)</f>
        <v>4.993E-3</v>
      </c>
    </row>
    <row r="10" spans="1:14">
      <c r="A10">
        <v>360</v>
      </c>
      <c r="B10" s="1">
        <v>44743</v>
      </c>
      <c r="C10" s="16">
        <f t="shared" si="4"/>
        <v>16735340246.008993</v>
      </c>
      <c r="D10" s="16">
        <f t="shared" si="0"/>
        <v>116963292.97935684</v>
      </c>
      <c r="E10" s="16">
        <f>C10+D10</f>
        <v>16852303538.98835</v>
      </c>
      <c r="F10" s="16">
        <v>0</v>
      </c>
      <c r="G10" s="29">
        <v>0</v>
      </c>
      <c r="H10" s="16">
        <f t="shared" si="2"/>
        <v>56174345.12996117</v>
      </c>
      <c r="I10" s="18">
        <f t="shared" ref="I10:I73" si="6">PMT($N$4,A10,-SUM(E10:G10))</f>
        <v>80455474.73339732</v>
      </c>
      <c r="J10" s="16">
        <f t="shared" ref="J10:J73" si="7">H10</f>
        <v>56174345.12996117</v>
      </c>
      <c r="K10" s="19">
        <f t="shared" si="5"/>
        <v>24281129.60343615</v>
      </c>
      <c r="L10" s="16">
        <f t="shared" si="3"/>
        <v>16828022409.384914</v>
      </c>
      <c r="M10" s="17">
        <f>VLOOKUP(B10,Encargos!$A$8:$B$652,2,0)</f>
        <v>6.9889999999999996E-3</v>
      </c>
    </row>
    <row r="11" spans="1:14">
      <c r="A11">
        <f>A10-1</f>
        <v>359</v>
      </c>
      <c r="B11" s="1">
        <v>44774</v>
      </c>
      <c r="C11" s="16">
        <f t="shared" si="4"/>
        <v>16828022409.384914</v>
      </c>
      <c r="D11" s="16">
        <f t="shared" si="0"/>
        <v>114380068.31658927</v>
      </c>
      <c r="E11" s="16">
        <f t="shared" si="1"/>
        <v>16942402477.701504</v>
      </c>
      <c r="F11" s="16">
        <v>0</v>
      </c>
      <c r="G11" s="29">
        <v>0</v>
      </c>
      <c r="H11" s="16">
        <f t="shared" si="2"/>
        <v>56474674.925671682</v>
      </c>
      <c r="I11" s="18">
        <f t="shared" si="6"/>
        <v>81002330.595160231</v>
      </c>
      <c r="J11" s="16">
        <f t="shared" si="7"/>
        <v>56474674.925671682</v>
      </c>
      <c r="K11" s="19">
        <f t="shared" si="5"/>
        <v>24527655.669488549</v>
      </c>
      <c r="L11" s="16">
        <f t="shared" si="3"/>
        <v>16917874822.032017</v>
      </c>
      <c r="M11" s="17">
        <f>VLOOKUP(B11,Encargos!$A$8:$B$652,2,0)</f>
        <v>6.7970000000000001E-3</v>
      </c>
    </row>
    <row r="12" spans="1:14">
      <c r="A12">
        <f t="shared" ref="A12:A75" si="8">A11-1</f>
        <v>358</v>
      </c>
      <c r="B12" s="1">
        <v>44805</v>
      </c>
      <c r="C12" s="16">
        <f t="shared" si="4"/>
        <v>16917874822.032017</v>
      </c>
      <c r="D12" s="16">
        <f t="shared" si="0"/>
        <v>118272862.88082583</v>
      </c>
      <c r="E12" s="16">
        <f t="shared" si="1"/>
        <v>17036147684.912842</v>
      </c>
      <c r="F12" s="16">
        <v>0</v>
      </c>
      <c r="G12" s="29">
        <v>0</v>
      </c>
      <c r="H12" s="16">
        <f t="shared" si="2"/>
        <v>56787158.949709475</v>
      </c>
      <c r="I12" s="18">
        <f t="shared" si="6"/>
        <v>81568617.888350993</v>
      </c>
      <c r="J12" s="16">
        <f t="shared" si="7"/>
        <v>56787158.949709475</v>
      </c>
      <c r="K12" s="19">
        <f t="shared" si="5"/>
        <v>24781458.938641518</v>
      </c>
      <c r="L12" s="16">
        <f t="shared" si="3"/>
        <v>17011366225.974199</v>
      </c>
      <c r="M12" s="17">
        <f>VLOOKUP(B12,Encargos!$A$8:$B$652,2,0)</f>
        <v>6.9909999999999998E-3</v>
      </c>
    </row>
    <row r="13" spans="1:14">
      <c r="A13">
        <f t="shared" si="8"/>
        <v>357</v>
      </c>
      <c r="B13" s="1">
        <v>44835</v>
      </c>
      <c r="C13" s="16">
        <f t="shared" si="4"/>
        <v>17011366225.974199</v>
      </c>
      <c r="D13" s="16">
        <f t="shared" si="0"/>
        <v>141738703.39481705</v>
      </c>
      <c r="E13" s="16">
        <f t="shared" si="1"/>
        <v>17153104929.369017</v>
      </c>
      <c r="F13" s="16">
        <v>0</v>
      </c>
      <c r="G13" s="29">
        <v>0</v>
      </c>
      <c r="H13" s="16">
        <f t="shared" si="2"/>
        <v>57177016.431230061</v>
      </c>
      <c r="I13" s="18">
        <f t="shared" si="6"/>
        <v>82248247.612596735</v>
      </c>
      <c r="J13" s="16">
        <f t="shared" si="7"/>
        <v>57177016.431230061</v>
      </c>
      <c r="K13" s="19">
        <f t="shared" si="5"/>
        <v>25071231.181366675</v>
      </c>
      <c r="L13" s="16">
        <f t="shared" si="3"/>
        <v>17128033698.187651</v>
      </c>
      <c r="M13" s="17">
        <f>VLOOKUP(B13,Encargos!$A$8:$B$652,2,0)</f>
        <v>8.3320000000000009E-3</v>
      </c>
    </row>
    <row r="14" spans="1:14">
      <c r="A14">
        <f t="shared" si="8"/>
        <v>356</v>
      </c>
      <c r="B14" s="1">
        <v>44866</v>
      </c>
      <c r="C14" s="16">
        <f t="shared" si="4"/>
        <v>17128033698.187651</v>
      </c>
      <c r="D14" s="16">
        <f t="shared" si="0"/>
        <v>126079456.0523593</v>
      </c>
      <c r="E14" s="16">
        <f t="shared" si="1"/>
        <v>17254113154.240009</v>
      </c>
      <c r="F14" s="16">
        <v>0</v>
      </c>
      <c r="G14" s="29">
        <v>0</v>
      </c>
      <c r="H14" s="16">
        <f t="shared" si="2"/>
        <v>57513710.514133371</v>
      </c>
      <c r="I14" s="18">
        <f t="shared" si="6"/>
        <v>82853676.963273048</v>
      </c>
      <c r="J14" s="16">
        <f t="shared" si="7"/>
        <v>57513710.514133371</v>
      </c>
      <c r="K14" s="19">
        <f t="shared" si="5"/>
        <v>25339966.449139677</v>
      </c>
      <c r="L14" s="16">
        <f t="shared" si="3"/>
        <v>17228773187.790871</v>
      </c>
      <c r="M14" s="17">
        <f>VLOOKUP(B14,Encargos!$A$8:$B$652,2,0)</f>
        <v>7.3610000000000004E-3</v>
      </c>
    </row>
    <row r="15" spans="1:14">
      <c r="A15">
        <f t="shared" si="8"/>
        <v>355</v>
      </c>
      <c r="B15" s="1">
        <v>44896</v>
      </c>
      <c r="C15" s="16">
        <f t="shared" si="4"/>
        <v>17228773187.790871</v>
      </c>
      <c r="D15" s="16">
        <f t="shared" si="0"/>
        <v>118017096.33636747</v>
      </c>
      <c r="E15" s="16">
        <f t="shared" si="1"/>
        <v>17346790284.127239</v>
      </c>
      <c r="F15" s="16">
        <v>0</v>
      </c>
      <c r="G15" s="29">
        <v>0</v>
      </c>
      <c r="H15" s="16">
        <f t="shared" si="2"/>
        <v>57822634.280424133</v>
      </c>
      <c r="I15" s="18">
        <f t="shared" si="6"/>
        <v>83421224.650471494</v>
      </c>
      <c r="J15" s="16">
        <f t="shared" si="7"/>
        <v>57822634.280424133</v>
      </c>
      <c r="K15" s="19">
        <f t="shared" si="5"/>
        <v>25598590.370047361</v>
      </c>
      <c r="L15" s="16">
        <f t="shared" si="3"/>
        <v>17321191693.757195</v>
      </c>
      <c r="M15" s="17">
        <f>VLOOKUP(B15,Encargos!$A$8:$B$652,2,0)</f>
        <v>6.8500000000000002E-3</v>
      </c>
    </row>
    <row r="16" spans="1:14">
      <c r="A16">
        <f t="shared" si="8"/>
        <v>354</v>
      </c>
      <c r="B16" s="1">
        <v>44927</v>
      </c>
      <c r="C16" s="16">
        <f t="shared" si="4"/>
        <v>17321191693.757195</v>
      </c>
      <c r="D16" s="16">
        <f t="shared" si="0"/>
        <v>118650163.10223679</v>
      </c>
      <c r="E16" s="110">
        <f>'Art. 9º-A'!E16</f>
        <v>21492591194.900242</v>
      </c>
      <c r="F16" s="16">
        <v>0</v>
      </c>
      <c r="G16" s="29">
        <v>0</v>
      </c>
      <c r="H16" s="16">
        <f t="shared" si="2"/>
        <v>71641970.649667472</v>
      </c>
      <c r="I16" s="18">
        <f t="shared" si="6"/>
        <v>103511254.31148709</v>
      </c>
      <c r="J16" s="16">
        <f t="shared" si="7"/>
        <v>71641970.649667472</v>
      </c>
      <c r="K16" s="19">
        <f t="shared" si="5"/>
        <v>31869283.661819622</v>
      </c>
      <c r="L16" s="16">
        <f t="shared" si="3"/>
        <v>21460721911.238422</v>
      </c>
      <c r="M16" s="17">
        <f>VLOOKUP(B16,Encargos!$A$8:$B$652,2,0)</f>
        <v>6.8500000000000002E-3</v>
      </c>
    </row>
    <row r="17" spans="1:13">
      <c r="A17">
        <f t="shared" si="8"/>
        <v>353</v>
      </c>
      <c r="B17" s="1">
        <v>44958</v>
      </c>
      <c r="C17" s="16">
        <f t="shared" si="4"/>
        <v>21460721911.238422</v>
      </c>
      <c r="D17" s="16">
        <f t="shared" si="0"/>
        <v>168960263.60718009</v>
      </c>
      <c r="E17" s="16">
        <f t="shared" si="1"/>
        <v>21629682174.845604</v>
      </c>
      <c r="F17" s="16">
        <v>0</v>
      </c>
      <c r="G17" s="29">
        <v>0</v>
      </c>
      <c r="H17" s="16">
        <f t="shared" si="2"/>
        <v>72098940.582818687</v>
      </c>
      <c r="I17" s="18">
        <f t="shared" si="6"/>
        <v>104326198.41668144</v>
      </c>
      <c r="J17" s="16">
        <f t="shared" si="7"/>
        <v>72098940.582818687</v>
      </c>
      <c r="K17" s="19">
        <f t="shared" si="5"/>
        <v>32227257.833862752</v>
      </c>
      <c r="L17" s="16">
        <f t="shared" si="3"/>
        <v>21597454917.011738</v>
      </c>
      <c r="M17" s="17">
        <f>VLOOKUP(B17,Encargos!$A$8:$B$652,2,0)</f>
        <v>7.8729999999999998E-3</v>
      </c>
    </row>
    <row r="18" spans="1:13">
      <c r="A18">
        <f t="shared" si="8"/>
        <v>352</v>
      </c>
      <c r="B18" s="1">
        <v>44986</v>
      </c>
      <c r="C18" s="16">
        <f t="shared" si="4"/>
        <v>21597454917.011738</v>
      </c>
      <c r="D18" s="16">
        <f t="shared" si="0"/>
        <v>170036762.56163341</v>
      </c>
      <c r="E18" s="16">
        <f t="shared" si="1"/>
        <v>21767491679.573372</v>
      </c>
      <c r="F18" s="16">
        <v>0</v>
      </c>
      <c r="G18" s="29">
        <v>0</v>
      </c>
      <c r="H18" s="16">
        <f t="shared" si="2"/>
        <v>72558305.598577917</v>
      </c>
      <c r="I18" s="18">
        <f t="shared" si="6"/>
        <v>105147558.57681595</v>
      </c>
      <c r="J18" s="16">
        <f t="shared" si="7"/>
        <v>72558305.598577917</v>
      </c>
      <c r="K18" s="19">
        <f t="shared" si="5"/>
        <v>32589252.978238031</v>
      </c>
      <c r="L18" s="16">
        <f t="shared" si="3"/>
        <v>21734902426.595135</v>
      </c>
      <c r="M18" s="17">
        <f>VLOOKUP(B18,Encargos!$A$8:$B$652,2,0)</f>
        <v>7.8729999999999998E-3</v>
      </c>
    </row>
    <row r="19" spans="1:13">
      <c r="A19">
        <f t="shared" si="8"/>
        <v>351</v>
      </c>
      <c r="B19" s="1">
        <v>45017</v>
      </c>
      <c r="C19" s="16">
        <f t="shared" si="4"/>
        <v>21734902426.595135</v>
      </c>
      <c r="D19" s="16">
        <f t="shared" si="0"/>
        <v>126671011.34219643</v>
      </c>
      <c r="E19" s="16">
        <f t="shared" si="1"/>
        <v>21861573437.937332</v>
      </c>
      <c r="F19" s="16">
        <v>0</v>
      </c>
      <c r="G19" s="29">
        <v>0</v>
      </c>
      <c r="H19" s="16">
        <f t="shared" si="2"/>
        <v>72871911.459791109</v>
      </c>
      <c r="I19" s="18">
        <f t="shared" si="6"/>
        <v>105760358.54820165</v>
      </c>
      <c r="J19" s="16">
        <f t="shared" si="7"/>
        <v>72871911.459791109</v>
      </c>
      <c r="K19" s="19">
        <f t="shared" si="5"/>
        <v>32888447.088410541</v>
      </c>
      <c r="L19" s="16">
        <f t="shared" si="3"/>
        <v>21828684990.848919</v>
      </c>
      <c r="M19" s="17">
        <f>VLOOKUP(B19,Encargos!$A$8:$B$652,2,0)</f>
        <v>5.8279999999999998E-3</v>
      </c>
    </row>
    <row r="20" spans="1:13">
      <c r="A20">
        <f t="shared" si="8"/>
        <v>350</v>
      </c>
      <c r="B20" s="1">
        <v>45047</v>
      </c>
      <c r="C20" s="16">
        <f t="shared" si="4"/>
        <v>21828684990.848919</v>
      </c>
      <c r="D20" s="16">
        <f t="shared" si="0"/>
        <v>183033523.64826819</v>
      </c>
      <c r="E20" s="16">
        <f t="shared" si="1"/>
        <v>22011718514.497189</v>
      </c>
      <c r="F20" s="16">
        <v>0</v>
      </c>
      <c r="G20" s="29">
        <v>0</v>
      </c>
      <c r="H20" s="16">
        <f t="shared" si="2"/>
        <v>73372395.048323974</v>
      </c>
      <c r="I20" s="18">
        <f t="shared" si="6"/>
        <v>106647159.15462832</v>
      </c>
      <c r="J20" s="16">
        <f t="shared" si="7"/>
        <v>73372395.048323974</v>
      </c>
      <c r="K20" s="19">
        <f t="shared" si="5"/>
        <v>33274764.106304348</v>
      </c>
      <c r="L20" s="16">
        <f t="shared" si="3"/>
        <v>21978443750.390884</v>
      </c>
      <c r="M20" s="17">
        <f>VLOOKUP(B20,Encargos!$A$8:$B$652,2,0)</f>
        <v>8.3850000000000001E-3</v>
      </c>
    </row>
    <row r="21" spans="1:13">
      <c r="A21">
        <f t="shared" si="8"/>
        <v>349</v>
      </c>
      <c r="B21" s="1">
        <v>45078</v>
      </c>
      <c r="C21" s="16">
        <f t="shared" si="4"/>
        <v>21978443750.390884</v>
      </c>
      <c r="D21" s="16">
        <f t="shared" si="0"/>
        <v>128090370.17727807</v>
      </c>
      <c r="E21" s="16">
        <f t="shared" si="1"/>
        <v>22106534120.568161</v>
      </c>
      <c r="F21" s="16">
        <v>0</v>
      </c>
      <c r="G21" s="29">
        <v>0</v>
      </c>
      <c r="H21" s="16">
        <f t="shared" si="2"/>
        <v>73688447.068560541</v>
      </c>
      <c r="I21" s="18">
        <f t="shared" si="6"/>
        <v>107268698.79818147</v>
      </c>
      <c r="J21" s="16">
        <f t="shared" si="7"/>
        <v>73688447.068560541</v>
      </c>
      <c r="K21" s="19">
        <f t="shared" si="5"/>
        <v>33580251.729620934</v>
      </c>
      <c r="L21" s="16">
        <f t="shared" si="3"/>
        <v>22072953868.838543</v>
      </c>
      <c r="M21" s="17">
        <f>VLOOKUP(B21,Encargos!$A$8:$B$652,2,0)</f>
        <v>5.8279999999999998E-3</v>
      </c>
    </row>
    <row r="22" spans="1:13">
      <c r="A22">
        <f t="shared" si="8"/>
        <v>348</v>
      </c>
      <c r="B22" s="1">
        <v>45108</v>
      </c>
      <c r="C22" s="16">
        <f t="shared" si="4"/>
        <v>22072953868.838543</v>
      </c>
      <c r="D22" s="16">
        <f t="shared" si="0"/>
        <v>173780365.80936584</v>
      </c>
      <c r="E22" s="16">
        <f t="shared" si="1"/>
        <v>22246734234.647907</v>
      </c>
      <c r="F22" s="16">
        <v>0</v>
      </c>
      <c r="G22" s="29">
        <v>0</v>
      </c>
      <c r="H22" s="16">
        <f t="shared" si="2"/>
        <v>74155780.782159701</v>
      </c>
      <c r="I22" s="18">
        <f t="shared" si="6"/>
        <v>108113225.26381956</v>
      </c>
      <c r="J22" s="16">
        <f t="shared" si="7"/>
        <v>74155780.782159701</v>
      </c>
      <c r="K22" s="19">
        <f t="shared" si="5"/>
        <v>33957444.481659859</v>
      </c>
      <c r="L22" s="16">
        <f t="shared" si="3"/>
        <v>22212776790.166245</v>
      </c>
      <c r="M22" s="17">
        <f>VLOOKUP(B22,Encargos!$A$8:$B$652,2,0)</f>
        <v>7.8729999999999998E-3</v>
      </c>
    </row>
    <row r="23" spans="1:13">
      <c r="A23">
        <f t="shared" si="8"/>
        <v>347</v>
      </c>
      <c r="B23" s="1">
        <v>45139</v>
      </c>
      <c r="C23" s="16">
        <f t="shared" si="4"/>
        <v>22212776790.166245</v>
      </c>
      <c r="D23" s="16">
        <f t="shared" si="0"/>
        <v>163508249.95241371</v>
      </c>
      <c r="E23" s="16">
        <f t="shared" si="1"/>
        <v>22376285040.11866</v>
      </c>
      <c r="F23" s="16">
        <v>0</v>
      </c>
      <c r="G23" s="29">
        <v>0</v>
      </c>
      <c r="H23" s="16">
        <f t="shared" si="2"/>
        <v>74587616.800395533</v>
      </c>
      <c r="I23" s="18">
        <f t="shared" si="6"/>
        <v>108909046.71498655</v>
      </c>
      <c r="J23" s="16">
        <f t="shared" si="7"/>
        <v>74587616.800395533</v>
      </c>
      <c r="K23" s="19">
        <f t="shared" si="5"/>
        <v>34321429.914591014</v>
      </c>
      <c r="L23" s="16">
        <f t="shared" si="3"/>
        <v>22341963610.204071</v>
      </c>
      <c r="M23" s="17">
        <f>VLOOKUP(B23,Encargos!$A$8:$B$652,2,0)</f>
        <v>7.3609999999999995E-3</v>
      </c>
    </row>
    <row r="24" spans="1:13">
      <c r="A24">
        <f t="shared" si="8"/>
        <v>346</v>
      </c>
      <c r="B24" s="1">
        <v>45170</v>
      </c>
      <c r="C24" s="16">
        <f t="shared" si="4"/>
        <v>22341963610.204071</v>
      </c>
      <c r="D24" s="16">
        <f t="shared" si="0"/>
        <v>164459194.13471216</v>
      </c>
      <c r="E24" s="16">
        <f t="shared" si="1"/>
        <v>22506422804.338783</v>
      </c>
      <c r="F24" s="16">
        <v>0</v>
      </c>
      <c r="G24" s="29">
        <v>0</v>
      </c>
      <c r="H24" s="16">
        <f t="shared" si="2"/>
        <v>75021409.347795948</v>
      </c>
      <c r="I24" s="18">
        <f t="shared" si="6"/>
        <v>109710726.20785557</v>
      </c>
      <c r="J24" s="16">
        <f t="shared" si="7"/>
        <v>75021409.347795948</v>
      </c>
      <c r="K24" s="19">
        <f t="shared" si="5"/>
        <v>34689316.860059619</v>
      </c>
      <c r="L24" s="16">
        <f t="shared" si="3"/>
        <v>22471733487.478725</v>
      </c>
      <c r="M24" s="17">
        <f>VLOOKUP(B24,Encargos!$A$8:$B$652,2,0)</f>
        <v>7.3609999999999995E-3</v>
      </c>
    </row>
    <row r="25" spans="1:13">
      <c r="A25">
        <f t="shared" si="8"/>
        <v>345</v>
      </c>
      <c r="B25" s="1">
        <v>45200</v>
      </c>
      <c r="C25" s="16">
        <f t="shared" si="4"/>
        <v>22471733487.478725</v>
      </c>
      <c r="D25" s="16">
        <f t="shared" si="0"/>
        <v>180088472.1686545</v>
      </c>
      <c r="E25" s="16">
        <f t="shared" si="1"/>
        <v>22651821959.647381</v>
      </c>
      <c r="F25" s="16">
        <v>0</v>
      </c>
      <c r="G25" s="29">
        <v>0</v>
      </c>
      <c r="H25" s="16">
        <f t="shared" si="2"/>
        <v>75506073.198824614</v>
      </c>
      <c r="I25" s="18">
        <f t="shared" si="6"/>
        <v>110589947.96768534</v>
      </c>
      <c r="J25" s="16">
        <f t="shared" si="7"/>
        <v>75506073.198824614</v>
      </c>
      <c r="K25" s="19">
        <f t="shared" si="5"/>
        <v>35083874.768860728</v>
      </c>
      <c r="L25" s="16">
        <f t="shared" si="3"/>
        <v>22616738084.878521</v>
      </c>
      <c r="M25" s="17">
        <f>VLOOKUP(B25,Encargos!$A$8:$B$652,2,0)</f>
        <v>8.0140000000000003E-3</v>
      </c>
    </row>
    <row r="26" spans="1:13">
      <c r="A26">
        <f t="shared" si="8"/>
        <v>344</v>
      </c>
      <c r="B26" s="1">
        <v>45231</v>
      </c>
      <c r="C26" s="16">
        <f t="shared" si="4"/>
        <v>22616738084.878521</v>
      </c>
      <c r="D26" s="16">
        <f t="shared" si="0"/>
        <v>144159088.55301568</v>
      </c>
      <c r="E26" s="16">
        <f t="shared" si="1"/>
        <v>22760897173.431538</v>
      </c>
      <c r="F26" s="16">
        <v>0</v>
      </c>
      <c r="G26" s="29">
        <v>0</v>
      </c>
      <c r="H26" s="16">
        <f t="shared" si="2"/>
        <v>75869657.244771793</v>
      </c>
      <c r="I26" s="18">
        <f t="shared" si="6"/>
        <v>111294848.29603136</v>
      </c>
      <c r="J26" s="16">
        <f t="shared" si="7"/>
        <v>75869657.244771793</v>
      </c>
      <c r="K26" s="19">
        <f t="shared" si="5"/>
        <v>35425191.051259562</v>
      </c>
      <c r="L26" s="16">
        <f t="shared" si="3"/>
        <v>22725471982.380276</v>
      </c>
      <c r="M26" s="17">
        <f>VLOOKUP(B26,Encargos!$A$8:$B$652,2,0)</f>
        <v>6.3739999999999995E-3</v>
      </c>
    </row>
    <row r="27" spans="1:13">
      <c r="A27">
        <f t="shared" si="8"/>
        <v>343</v>
      </c>
      <c r="B27" s="1">
        <v>45261</v>
      </c>
      <c r="C27" s="16">
        <f t="shared" si="4"/>
        <v>22725471982.380276</v>
      </c>
      <c r="D27" s="16">
        <f t="shared" si="0"/>
        <v>150442624.52335742</v>
      </c>
      <c r="E27" s="16">
        <f t="shared" si="1"/>
        <v>22875914606.903633</v>
      </c>
      <c r="F27" s="16">
        <v>0</v>
      </c>
      <c r="G27" s="29">
        <v>0</v>
      </c>
      <c r="H27" s="16">
        <f t="shared" si="2"/>
        <v>76253048.689678788</v>
      </c>
      <c r="I27" s="18">
        <f t="shared" si="6"/>
        <v>112031620.19175109</v>
      </c>
      <c r="J27" s="16">
        <f t="shared" si="7"/>
        <v>76253048.689678788</v>
      </c>
      <c r="K27" s="19">
        <f t="shared" si="5"/>
        <v>35778571.502072304</v>
      </c>
      <c r="L27" s="16">
        <f t="shared" si="3"/>
        <v>22840136035.401562</v>
      </c>
      <c r="M27" s="17">
        <f>VLOOKUP(B27,Encargos!$A$8:$B$652,2,0)</f>
        <v>6.62E-3</v>
      </c>
    </row>
    <row r="28" spans="1:13">
      <c r="A28">
        <f t="shared" si="8"/>
        <v>342</v>
      </c>
      <c r="B28" s="1">
        <v>45292</v>
      </c>
      <c r="C28" s="16">
        <f t="shared" si="4"/>
        <v>22840136035.401562</v>
      </c>
      <c r="D28" s="16">
        <f t="shared" si="0"/>
        <v>132632669.95757686</v>
      </c>
      <c r="E28" s="110">
        <f>'Art. 9º-A'!E28</f>
        <v>27982712204.308636</v>
      </c>
      <c r="F28" s="16">
        <v>0</v>
      </c>
      <c r="G28" s="29">
        <v>0</v>
      </c>
      <c r="H28" s="16">
        <f t="shared" si="2"/>
        <v>93275707.347695455</v>
      </c>
      <c r="I28" s="18">
        <f t="shared" si="6"/>
        <v>137256125.82819569</v>
      </c>
      <c r="J28" s="16">
        <f t="shared" si="7"/>
        <v>93275707.347695455</v>
      </c>
      <c r="K28" s="19">
        <f t="shared" si="5"/>
        <v>43980418.480500236</v>
      </c>
      <c r="L28" s="16">
        <f t="shared" si="3"/>
        <v>27938731785.828133</v>
      </c>
      <c r="M28" s="17">
        <f>VLOOKUP(B28,Encargos!$A$8:$B$652,2,0)</f>
        <v>5.8069999999999997E-3</v>
      </c>
    </row>
    <row r="29" spans="1:13">
      <c r="A29">
        <f t="shared" si="8"/>
        <v>341</v>
      </c>
      <c r="B29" s="1">
        <v>45323</v>
      </c>
      <c r="C29" s="16">
        <f t="shared" si="4"/>
        <v>27938731785.828133</v>
      </c>
      <c r="D29" s="16">
        <f t="shared" si="0"/>
        <v>156261326.87813675</v>
      </c>
      <c r="E29" s="16">
        <f t="shared" si="1"/>
        <v>28094993112.706268</v>
      </c>
      <c r="F29" s="16">
        <v>0</v>
      </c>
      <c r="G29" s="29">
        <v>0</v>
      </c>
      <c r="H29" s="16">
        <f t="shared" si="2"/>
        <v>93649977.042354241</v>
      </c>
      <c r="I29" s="18">
        <f t="shared" si="6"/>
        <v>138023799.33995277</v>
      </c>
      <c r="J29" s="16">
        <f t="shared" si="7"/>
        <v>93649977.042354241</v>
      </c>
      <c r="K29" s="19">
        <f t="shared" si="5"/>
        <v>44373822.297598526</v>
      </c>
      <c r="L29" s="16">
        <f t="shared" si="3"/>
        <v>28050619290.408669</v>
      </c>
      <c r="M29" s="17">
        <f>VLOOKUP(B29,Encargos!$A$8:$B$652,2,0)</f>
        <v>5.5929999999999999E-3</v>
      </c>
    </row>
    <row r="30" spans="1:13">
      <c r="A30">
        <f t="shared" si="8"/>
        <v>340</v>
      </c>
      <c r="B30" s="1">
        <v>45352</v>
      </c>
      <c r="C30" s="16">
        <f t="shared" si="4"/>
        <v>28050619290.408669</v>
      </c>
      <c r="D30" s="16">
        <f t="shared" si="0"/>
        <v>177055508.96105951</v>
      </c>
      <c r="E30" s="16">
        <f t="shared" si="1"/>
        <v>28227674799.369728</v>
      </c>
      <c r="F30" s="16">
        <v>0</v>
      </c>
      <c r="G30" s="29">
        <v>0</v>
      </c>
      <c r="H30" s="16">
        <f t="shared" si="2"/>
        <v>94092249.331232429</v>
      </c>
      <c r="I30" s="18">
        <f t="shared" si="6"/>
        <v>138895005.56138653</v>
      </c>
      <c r="J30" s="16">
        <f t="shared" si="7"/>
        <v>94092249.331232429</v>
      </c>
      <c r="K30" s="19">
        <f t="shared" si="5"/>
        <v>44802756.230154097</v>
      </c>
      <c r="L30" s="16">
        <f t="shared" si="3"/>
        <v>28182872043.139576</v>
      </c>
      <c r="M30" s="17">
        <f>VLOOKUP(B30,Encargos!$A$8:$B$652,2,0)</f>
        <v>6.3119999999999999E-3</v>
      </c>
    </row>
    <row r="31" spans="1:13">
      <c r="A31">
        <f t="shared" si="8"/>
        <v>339</v>
      </c>
      <c r="B31" s="1">
        <v>45383</v>
      </c>
      <c r="C31" s="16">
        <f t="shared" si="4"/>
        <v>28182872043.139576</v>
      </c>
      <c r="D31" s="16">
        <f t="shared" si="0"/>
        <v>131134903.61672845</v>
      </c>
      <c r="E31" s="16">
        <f t="shared" si="1"/>
        <v>28314006946.756306</v>
      </c>
      <c r="F31" s="16">
        <v>0</v>
      </c>
      <c r="G31" s="29">
        <v>0</v>
      </c>
      <c r="H31" s="16">
        <f t="shared" si="2"/>
        <v>94380023.155854359</v>
      </c>
      <c r="I31" s="18">
        <f t="shared" si="6"/>
        <v>139541284.02226368</v>
      </c>
      <c r="J31" s="16">
        <f t="shared" si="7"/>
        <v>94380023.155854359</v>
      </c>
      <c r="K31" s="19">
        <f t="shared" si="5"/>
        <v>45161260.866409317</v>
      </c>
      <c r="L31" s="16">
        <f t="shared" si="3"/>
        <v>28268845685.889896</v>
      </c>
      <c r="M31" s="17">
        <f>VLOOKUP(B31,Encargos!$A$8:$B$652,2,0)</f>
        <v>4.653E-3</v>
      </c>
    </row>
    <row r="32" spans="1:13">
      <c r="A32">
        <f t="shared" si="8"/>
        <v>338</v>
      </c>
      <c r="B32" s="1">
        <v>45413</v>
      </c>
      <c r="C32" s="16">
        <f t="shared" si="4"/>
        <v>28268845685.889896</v>
      </c>
      <c r="D32" s="16">
        <f t="shared" si="0"/>
        <v>140383087.67612922</v>
      </c>
      <c r="E32" s="16">
        <f t="shared" si="1"/>
        <v>28409228773.566025</v>
      </c>
      <c r="F32" s="16">
        <v>0</v>
      </c>
      <c r="G32" s="29">
        <v>0</v>
      </c>
      <c r="H32" s="16">
        <f t="shared" si="2"/>
        <v>94697429.245220095</v>
      </c>
      <c r="I32" s="18">
        <f t="shared" si="6"/>
        <v>140234246.03871822</v>
      </c>
      <c r="J32" s="16">
        <f t="shared" si="7"/>
        <v>94697429.245220095</v>
      </c>
      <c r="K32" s="19">
        <f t="shared" si="5"/>
        <v>45536816.793498129</v>
      </c>
      <c r="L32" s="16">
        <f t="shared" si="3"/>
        <v>28363691956.772526</v>
      </c>
      <c r="M32" s="17">
        <f>VLOOKUP(B32,Encargos!$A$8:$B$652,2,0)</f>
        <v>4.9659999999999999E-3</v>
      </c>
    </row>
    <row r="33" spans="1:13">
      <c r="A33">
        <f t="shared" si="8"/>
        <v>337</v>
      </c>
      <c r="B33" s="1">
        <v>45444</v>
      </c>
      <c r="C33" s="16">
        <f t="shared" ref="C33" si="9">L32</f>
        <v>28363691956.772526</v>
      </c>
      <c r="D33" s="16">
        <f t="shared" ref="D33" si="10">C33*M33</f>
        <v>156624306.98529789</v>
      </c>
      <c r="E33" s="16">
        <f t="shared" ref="E33" si="11">C33+D33</f>
        <v>28520316263.757824</v>
      </c>
      <c r="F33" s="16">
        <v>0</v>
      </c>
      <c r="G33" s="29">
        <v>0</v>
      </c>
      <c r="H33" s="16">
        <f t="shared" ref="H33" si="12">SUM(E33:G33)*$N$4</f>
        <v>95067720.879192755</v>
      </c>
      <c r="I33" s="18">
        <f t="shared" ref="I33" si="13">PMT($N$4,A33,-SUM(E33:G33))</f>
        <v>141008619.54534402</v>
      </c>
      <c r="J33" s="16">
        <f t="shared" ref="J33" si="14">H33</f>
        <v>95067720.879192755</v>
      </c>
      <c r="K33" s="19">
        <f t="shared" ref="K33" si="15">I33-J33</f>
        <v>45940898.66615127</v>
      </c>
      <c r="L33" s="16">
        <f t="shared" ref="L33" si="16">SUM(E33:H33)-I33</f>
        <v>28474375365.091671</v>
      </c>
      <c r="M33" s="17">
        <f>VLOOKUP(B33,Encargos!$A$8:$B$652,2,0)</f>
        <v>5.522E-3</v>
      </c>
    </row>
    <row r="34" spans="1:13" s="130" customFormat="1">
      <c r="A34" s="130">
        <f t="shared" si="8"/>
        <v>336</v>
      </c>
      <c r="B34" s="127">
        <v>45474</v>
      </c>
      <c r="C34" s="138">
        <f t="shared" si="4"/>
        <v>28474375365.091671</v>
      </c>
      <c r="D34" s="138">
        <f t="shared" si="0"/>
        <v>130982126.67942168</v>
      </c>
      <c r="E34" s="138">
        <f t="shared" si="1"/>
        <v>28605357491.771091</v>
      </c>
      <c r="F34" s="138">
        <v>0</v>
      </c>
      <c r="G34" s="139">
        <v>0</v>
      </c>
      <c r="H34" s="138">
        <f t="shared" ref="H34:H68" si="17">SUM(E34:G34)*0</f>
        <v>0</v>
      </c>
      <c r="I34" s="140">
        <f t="shared" ref="I34:I68" si="18">PMT(0,A34,-SUM(E34:G34))</f>
        <v>85134992.535033017</v>
      </c>
      <c r="J34" s="138">
        <f t="shared" si="7"/>
        <v>0</v>
      </c>
      <c r="K34" s="141">
        <f t="shared" si="5"/>
        <v>85134992.535033017</v>
      </c>
      <c r="L34" s="138">
        <f t="shared" si="3"/>
        <v>28520222499.236057</v>
      </c>
      <c r="M34" s="129">
        <f>VLOOKUP(B34,Encargos!$A$8:$B$652,2,0)</f>
        <v>4.5999999999999999E-3</v>
      </c>
    </row>
    <row r="35" spans="1:13" s="130" customFormat="1">
      <c r="A35" s="130">
        <f t="shared" si="8"/>
        <v>335</v>
      </c>
      <c r="B35" s="127">
        <v>45505</v>
      </c>
      <c r="C35" s="138">
        <f t="shared" si="4"/>
        <v>28520222499.236057</v>
      </c>
      <c r="D35" s="138">
        <f t="shared" si="0"/>
        <v>59892467.248395719</v>
      </c>
      <c r="E35" s="138">
        <f t="shared" si="1"/>
        <v>28580114966.484451</v>
      </c>
      <c r="F35" s="138">
        <v>0</v>
      </c>
      <c r="G35" s="139">
        <v>0</v>
      </c>
      <c r="H35" s="138">
        <f t="shared" si="17"/>
        <v>0</v>
      </c>
      <c r="I35" s="140">
        <f t="shared" si="18"/>
        <v>85313776.019356564</v>
      </c>
      <c r="J35" s="138">
        <f t="shared" si="7"/>
        <v>0</v>
      </c>
      <c r="K35" s="141">
        <f t="shared" si="5"/>
        <v>85313776.019356564</v>
      </c>
      <c r="L35" s="138">
        <f t="shared" si="3"/>
        <v>28494801190.465096</v>
      </c>
      <c r="M35" s="129">
        <f>VLOOKUP(B35,Encargos!$A$8:$B$652,2,0)</f>
        <v>2.0999999999999999E-3</v>
      </c>
    </row>
    <row r="36" spans="1:13" s="130" customFormat="1">
      <c r="A36" s="130">
        <f t="shared" si="8"/>
        <v>334</v>
      </c>
      <c r="B36" s="127">
        <v>45536</v>
      </c>
      <c r="C36" s="138">
        <f t="shared" si="4"/>
        <v>28494801190.465096</v>
      </c>
      <c r="D36" s="138">
        <f t="shared" si="0"/>
        <v>108280244.52376737</v>
      </c>
      <c r="E36" s="138">
        <f t="shared" si="1"/>
        <v>28603081434.988861</v>
      </c>
      <c r="F36" s="138">
        <v>0</v>
      </c>
      <c r="G36" s="139">
        <v>0</v>
      </c>
      <c r="H36" s="138">
        <f t="shared" si="17"/>
        <v>0</v>
      </c>
      <c r="I36" s="140">
        <f t="shared" si="18"/>
        <v>85637968.368230119</v>
      </c>
      <c r="J36" s="138">
        <f t="shared" si="7"/>
        <v>0</v>
      </c>
      <c r="K36" s="141">
        <f t="shared" si="5"/>
        <v>85637968.368230119</v>
      </c>
      <c r="L36" s="138">
        <f t="shared" si="3"/>
        <v>28517443466.620632</v>
      </c>
      <c r="M36" s="129">
        <f>VLOOKUP(B36,Encargos!$A$8:$B$652,2,0)</f>
        <v>3.8E-3</v>
      </c>
    </row>
    <row r="37" spans="1:13" s="130" customFormat="1">
      <c r="A37" s="130">
        <f t="shared" si="8"/>
        <v>333</v>
      </c>
      <c r="B37" s="127">
        <v>45566</v>
      </c>
      <c r="C37" s="138">
        <f t="shared" si="4"/>
        <v>28517443466.620632</v>
      </c>
      <c r="D37" s="138">
        <f t="shared" si="0"/>
        <v>-5703488.6933241263</v>
      </c>
      <c r="E37" s="138">
        <f t="shared" si="1"/>
        <v>28511739977.927307</v>
      </c>
      <c r="F37" s="138">
        <v>0</v>
      </c>
      <c r="G37" s="139">
        <v>0</v>
      </c>
      <c r="H37" s="138">
        <f t="shared" si="17"/>
        <v>0</v>
      </c>
      <c r="I37" s="140">
        <f t="shared" si="18"/>
        <v>85620840.774556473</v>
      </c>
      <c r="J37" s="138">
        <f t="shared" si="7"/>
        <v>0</v>
      </c>
      <c r="K37" s="141">
        <f t="shared" si="5"/>
        <v>85620840.774556473</v>
      </c>
      <c r="L37" s="138">
        <f t="shared" si="3"/>
        <v>28426119137.152752</v>
      </c>
      <c r="M37" s="129">
        <f>VLOOKUP(B37,Encargos!$A$8:$B$652,2,0)</f>
        <v>-2.0000000000000001E-4</v>
      </c>
    </row>
    <row r="38" spans="1:13" s="130" customFormat="1">
      <c r="A38" s="130">
        <f t="shared" si="8"/>
        <v>332</v>
      </c>
      <c r="B38" s="127">
        <v>45597</v>
      </c>
      <c r="C38" s="138">
        <f t="shared" si="4"/>
        <v>28426119137.152752</v>
      </c>
      <c r="D38" s="138">
        <f t="shared" si="0"/>
        <v>125074924.20347212</v>
      </c>
      <c r="E38" s="138">
        <f t="shared" si="1"/>
        <v>28551194061.356224</v>
      </c>
      <c r="F38" s="138">
        <v>0</v>
      </c>
      <c r="G38" s="139">
        <v>0</v>
      </c>
      <c r="H38" s="138">
        <f t="shared" si="17"/>
        <v>0</v>
      </c>
      <c r="I38" s="140">
        <f t="shared" si="18"/>
        <v>85997572.473964527</v>
      </c>
      <c r="J38" s="138">
        <f t="shared" si="7"/>
        <v>0</v>
      </c>
      <c r="K38" s="141">
        <f t="shared" si="5"/>
        <v>85997572.473964527</v>
      </c>
      <c r="L38" s="138">
        <f t="shared" si="3"/>
        <v>28465196488.882259</v>
      </c>
      <c r="M38" s="129">
        <f>VLOOKUP(B38,Encargos!$A$8:$B$652,2,0)</f>
        <v>4.4000000000000003E-3</v>
      </c>
    </row>
    <row r="39" spans="1:13" s="130" customFormat="1">
      <c r="A39" s="130">
        <f t="shared" si="8"/>
        <v>331</v>
      </c>
      <c r="B39" s="127">
        <v>45627</v>
      </c>
      <c r="C39" s="138">
        <f t="shared" si="4"/>
        <v>28465196488.882259</v>
      </c>
      <c r="D39" s="138">
        <f t="shared" si="0"/>
        <v>159405100.33774066</v>
      </c>
      <c r="E39" s="138">
        <f t="shared" si="1"/>
        <v>28624601589.220001</v>
      </c>
      <c r="F39" s="138">
        <v>0</v>
      </c>
      <c r="G39" s="139">
        <v>0</v>
      </c>
      <c r="H39" s="138">
        <f t="shared" si="17"/>
        <v>0</v>
      </c>
      <c r="I39" s="140">
        <f t="shared" si="18"/>
        <v>86479158.879818738</v>
      </c>
      <c r="J39" s="138">
        <f t="shared" si="7"/>
        <v>0</v>
      </c>
      <c r="K39" s="141">
        <f t="shared" si="5"/>
        <v>86479158.879818738</v>
      </c>
      <c r="L39" s="138">
        <f t="shared" si="3"/>
        <v>28538122430.340183</v>
      </c>
      <c r="M39" s="129">
        <f>VLOOKUP(B39,Encargos!$A$8:$B$652,2,0)</f>
        <v>5.5999999999999999E-3</v>
      </c>
    </row>
    <row r="40" spans="1:13" s="130" customFormat="1">
      <c r="A40" s="130">
        <f t="shared" si="8"/>
        <v>330</v>
      </c>
      <c r="B40" s="127">
        <v>45658</v>
      </c>
      <c r="C40" s="138">
        <f t="shared" si="4"/>
        <v>28538122430.340183</v>
      </c>
      <c r="D40" s="138">
        <f t="shared" si="0"/>
        <v>111298677.47832669</v>
      </c>
      <c r="E40" s="110">
        <f>'Art. 9º-A'!E40</f>
        <v>32844991396.380745</v>
      </c>
      <c r="F40" s="138">
        <v>0</v>
      </c>
      <c r="G40" s="139">
        <v>0</v>
      </c>
      <c r="H40" s="138">
        <f t="shared" si="17"/>
        <v>0</v>
      </c>
      <c r="I40" s="140">
        <f t="shared" si="18"/>
        <v>99530276.958729535</v>
      </c>
      <c r="J40" s="138">
        <f t="shared" si="7"/>
        <v>0</v>
      </c>
      <c r="K40" s="141">
        <f t="shared" si="5"/>
        <v>99530276.958729535</v>
      </c>
      <c r="L40" s="138">
        <f t="shared" si="3"/>
        <v>32745461119.422016</v>
      </c>
      <c r="M40" s="129">
        <f>VLOOKUP(B40,Encargos!$A$8:$B$652,2,0)</f>
        <v>3.8999999999999994E-3</v>
      </c>
    </row>
    <row r="41" spans="1:13" s="130" customFormat="1">
      <c r="A41" s="130">
        <f t="shared" si="8"/>
        <v>329</v>
      </c>
      <c r="B41" s="127">
        <v>45689</v>
      </c>
      <c r="C41" s="138">
        <f t="shared" si="4"/>
        <v>32745461119.422016</v>
      </c>
      <c r="D41" s="138">
        <f t="shared" si="0"/>
        <v>170276397.82099447</v>
      </c>
      <c r="E41" s="138">
        <f t="shared" si="1"/>
        <v>32915737517.243011</v>
      </c>
      <c r="F41" s="138">
        <v>0</v>
      </c>
      <c r="G41" s="139">
        <v>0</v>
      </c>
      <c r="H41" s="138">
        <f t="shared" si="17"/>
        <v>0</v>
      </c>
      <c r="I41" s="140">
        <f t="shared" si="18"/>
        <v>100047834.39891493</v>
      </c>
      <c r="J41" s="138">
        <f t="shared" si="7"/>
        <v>0</v>
      </c>
      <c r="K41" s="141">
        <f t="shared" si="5"/>
        <v>100047834.39891493</v>
      </c>
      <c r="L41" s="138">
        <f t="shared" si="3"/>
        <v>32815689682.844097</v>
      </c>
      <c r="M41" s="129">
        <f>VLOOKUP(B41,Encargos!$A$8:$B$652,2,0)</f>
        <v>5.1999999999999998E-3</v>
      </c>
    </row>
    <row r="42" spans="1:13" s="130" customFormat="1">
      <c r="A42" s="130">
        <f t="shared" si="8"/>
        <v>328</v>
      </c>
      <c r="B42" s="127">
        <v>45717</v>
      </c>
      <c r="C42" s="138">
        <f t="shared" si="4"/>
        <v>32815689682.844097</v>
      </c>
      <c r="D42" s="138">
        <f t="shared" si="0"/>
        <v>129508207.90108225</v>
      </c>
      <c r="E42" s="138">
        <f t="shared" si="1"/>
        <v>32945197890.745178</v>
      </c>
      <c r="F42" s="138">
        <v>0</v>
      </c>
      <c r="G42" s="139">
        <v>0</v>
      </c>
      <c r="H42" s="138">
        <f t="shared" si="17"/>
        <v>0</v>
      </c>
      <c r="I42" s="140">
        <f t="shared" si="18"/>
        <v>100442676.49617432</v>
      </c>
      <c r="J42" s="138">
        <f t="shared" si="7"/>
        <v>0</v>
      </c>
      <c r="K42" s="141">
        <f t="shared" si="5"/>
        <v>100442676.49617432</v>
      </c>
      <c r="L42" s="138">
        <f t="shared" si="3"/>
        <v>32844755214.249004</v>
      </c>
      <c r="M42" s="129">
        <f>VLOOKUP(B42,Encargos!$A$8:$B$652,2,0)</f>
        <v>3.9465331721730834E-3</v>
      </c>
    </row>
    <row r="43" spans="1:13" s="130" customFormat="1">
      <c r="A43" s="130">
        <f t="shared" si="8"/>
        <v>327</v>
      </c>
      <c r="B43" s="127">
        <v>45748</v>
      </c>
      <c r="C43" s="138">
        <f t="shared" si="4"/>
        <v>32844755214.249004</v>
      </c>
      <c r="D43" s="138">
        <f t="shared" si="0"/>
        <v>129622915.98493855</v>
      </c>
      <c r="E43" s="138">
        <f t="shared" si="1"/>
        <v>32974378130.233944</v>
      </c>
      <c r="F43" s="138">
        <v>0</v>
      </c>
      <c r="G43" s="139">
        <v>0</v>
      </c>
      <c r="H43" s="138">
        <f t="shared" si="17"/>
        <v>0</v>
      </c>
      <c r="I43" s="140">
        <f t="shared" si="18"/>
        <v>100839076.85086833</v>
      </c>
      <c r="J43" s="138">
        <f t="shared" si="7"/>
        <v>0</v>
      </c>
      <c r="K43" s="141">
        <f t="shared" si="5"/>
        <v>100839076.85086833</v>
      </c>
      <c r="L43" s="138">
        <f t="shared" si="3"/>
        <v>32873539053.383076</v>
      </c>
      <c r="M43" s="129">
        <f>VLOOKUP(B43,Encargos!$A$8:$B$652,2,0)</f>
        <v>3.9465331721730834E-3</v>
      </c>
    </row>
    <row r="44" spans="1:13" s="130" customFormat="1">
      <c r="A44" s="130">
        <f t="shared" si="8"/>
        <v>326</v>
      </c>
      <c r="B44" s="127">
        <v>45778</v>
      </c>
      <c r="C44" s="138">
        <f t="shared" si="4"/>
        <v>32873539053.383076</v>
      </c>
      <c r="D44" s="138">
        <f t="shared" si="0"/>
        <v>129736512.36090365</v>
      </c>
      <c r="E44" s="138">
        <f t="shared" si="1"/>
        <v>33003275565.74398</v>
      </c>
      <c r="F44" s="138">
        <v>0</v>
      </c>
      <c r="G44" s="139">
        <v>0</v>
      </c>
      <c r="H44" s="138">
        <f t="shared" si="17"/>
        <v>0</v>
      </c>
      <c r="I44" s="140">
        <f t="shared" si="18"/>
        <v>101237041.61271159</v>
      </c>
      <c r="J44" s="138">
        <f t="shared" si="7"/>
        <v>0</v>
      </c>
      <c r="K44" s="141">
        <f t="shared" si="5"/>
        <v>101237041.61271159</v>
      </c>
      <c r="L44" s="138">
        <f t="shared" si="3"/>
        <v>32902038524.131268</v>
      </c>
      <c r="M44" s="129">
        <f>VLOOKUP(B44,Encargos!$A$8:$B$652,2,0)</f>
        <v>3.9465331721730834E-3</v>
      </c>
    </row>
    <row r="45" spans="1:13" s="130" customFormat="1">
      <c r="A45" s="130">
        <f t="shared" si="8"/>
        <v>325</v>
      </c>
      <c r="B45" s="127">
        <v>45809</v>
      </c>
      <c r="C45" s="138">
        <f t="shared" si="4"/>
        <v>32902038524.131268</v>
      </c>
      <c r="D45" s="138">
        <f t="shared" si="0"/>
        <v>129848986.46760076</v>
      </c>
      <c r="E45" s="138">
        <f t="shared" si="1"/>
        <v>33031887510.598869</v>
      </c>
      <c r="F45" s="138">
        <v>0</v>
      </c>
      <c r="G45" s="139">
        <v>0</v>
      </c>
      <c r="H45" s="138">
        <f t="shared" si="17"/>
        <v>0</v>
      </c>
      <c r="I45" s="140">
        <f t="shared" si="18"/>
        <v>101636576.95568883</v>
      </c>
      <c r="J45" s="138">
        <f t="shared" si="7"/>
        <v>0</v>
      </c>
      <c r="K45" s="141">
        <f t="shared" si="5"/>
        <v>101636576.95568883</v>
      </c>
      <c r="L45" s="138">
        <f t="shared" si="3"/>
        <v>32930250933.643181</v>
      </c>
      <c r="M45" s="129">
        <f>VLOOKUP(B45,Encargos!$A$8:$B$652,2,0)</f>
        <v>3.9465331721730834E-3</v>
      </c>
    </row>
    <row r="46" spans="1:13" s="130" customFormat="1">
      <c r="A46" s="130">
        <f t="shared" si="8"/>
        <v>324</v>
      </c>
      <c r="B46" s="127">
        <v>45839</v>
      </c>
      <c r="C46" s="138">
        <f t="shared" si="4"/>
        <v>32930250933.643181</v>
      </c>
      <c r="D46" s="138">
        <f t="shared" si="0"/>
        <v>129960327.67760646</v>
      </c>
      <c r="E46" s="138">
        <f t="shared" si="1"/>
        <v>33060211261.320786</v>
      </c>
      <c r="F46" s="138">
        <v>0</v>
      </c>
      <c r="G46" s="139">
        <v>0</v>
      </c>
      <c r="H46" s="138">
        <f t="shared" si="17"/>
        <v>0</v>
      </c>
      <c r="I46" s="140">
        <f t="shared" si="18"/>
        <v>102037689.07815057</v>
      </c>
      <c r="J46" s="138">
        <f t="shared" si="7"/>
        <v>0</v>
      </c>
      <c r="K46" s="141">
        <f t="shared" si="5"/>
        <v>102037689.07815057</v>
      </c>
      <c r="L46" s="138">
        <f t="shared" si="3"/>
        <v>32958173572.242634</v>
      </c>
      <c r="M46" s="129">
        <f>VLOOKUP(B46,Encargos!$A$8:$B$652,2,0)</f>
        <v>3.9465331721730834E-3</v>
      </c>
    </row>
    <row r="47" spans="1:13" s="130" customFormat="1">
      <c r="A47" s="130">
        <f t="shared" si="8"/>
        <v>323</v>
      </c>
      <c r="B47" s="127">
        <v>45870</v>
      </c>
      <c r="C47" s="138">
        <f t="shared" si="4"/>
        <v>32958173572.242634</v>
      </c>
      <c r="D47" s="138">
        <f t="shared" si="0"/>
        <v>130070525.29709381</v>
      </c>
      <c r="E47" s="138">
        <f t="shared" si="1"/>
        <v>33088244097.539726</v>
      </c>
      <c r="F47" s="138">
        <v>0</v>
      </c>
      <c r="G47" s="139">
        <v>0</v>
      </c>
      <c r="H47" s="138">
        <f t="shared" si="17"/>
        <v>0</v>
      </c>
      <c r="I47" s="140">
        <f t="shared" si="18"/>
        <v>102440384.20290937</v>
      </c>
      <c r="J47" s="138">
        <f t="shared" si="7"/>
        <v>0</v>
      </c>
      <c r="K47" s="141">
        <f t="shared" si="5"/>
        <v>102440384.20290937</v>
      </c>
      <c r="L47" s="138">
        <f t="shared" si="3"/>
        <v>32985803713.336819</v>
      </c>
      <c r="M47" s="129">
        <f>VLOOKUP(B47,Encargos!$A$8:$B$652,2,0)</f>
        <v>3.9465331721730834E-3</v>
      </c>
    </row>
    <row r="48" spans="1:13" s="130" customFormat="1">
      <c r="A48" s="130">
        <f t="shared" si="8"/>
        <v>322</v>
      </c>
      <c r="B48" s="127">
        <v>45901</v>
      </c>
      <c r="C48" s="138">
        <f t="shared" si="4"/>
        <v>32985803713.336819</v>
      </c>
      <c r="D48" s="138">
        <f t="shared" si="0"/>
        <v>130179568.56547382</v>
      </c>
      <c r="E48" s="138">
        <f t="shared" si="1"/>
        <v>33115983281.902294</v>
      </c>
      <c r="F48" s="138">
        <v>0</v>
      </c>
      <c r="G48" s="139">
        <v>0</v>
      </c>
      <c r="H48" s="138">
        <f t="shared" si="17"/>
        <v>0</v>
      </c>
      <c r="I48" s="140">
        <f t="shared" si="18"/>
        <v>102844668.57733631</v>
      </c>
      <c r="J48" s="138">
        <f t="shared" si="7"/>
        <v>0</v>
      </c>
      <c r="K48" s="141">
        <f t="shared" si="5"/>
        <v>102844668.57733631</v>
      </c>
      <c r="L48" s="138">
        <f t="shared" si="3"/>
        <v>33013138613.324959</v>
      </c>
      <c r="M48" s="129">
        <f>VLOOKUP(B48,Encargos!$A$8:$B$652,2,0)</f>
        <v>3.9465331721730834E-3</v>
      </c>
    </row>
    <row r="49" spans="1:13" s="130" customFormat="1">
      <c r="A49" s="130">
        <f t="shared" si="8"/>
        <v>321</v>
      </c>
      <c r="B49" s="127">
        <v>45931</v>
      </c>
      <c r="C49" s="138">
        <f t="shared" si="4"/>
        <v>33013138613.324959</v>
      </c>
      <c r="D49" s="138">
        <f t="shared" si="0"/>
        <v>130287446.65503506</v>
      </c>
      <c r="E49" s="138">
        <f t="shared" si="1"/>
        <v>33143426059.979996</v>
      </c>
      <c r="F49" s="138">
        <v>0</v>
      </c>
      <c r="G49" s="139">
        <v>0</v>
      </c>
      <c r="H49" s="138">
        <f t="shared" si="17"/>
        <v>0</v>
      </c>
      <c r="I49" s="140">
        <f t="shared" si="18"/>
        <v>103250548.47345793</v>
      </c>
      <c r="J49" s="138">
        <f t="shared" si="7"/>
        <v>0</v>
      </c>
      <c r="K49" s="141">
        <f t="shared" si="5"/>
        <v>103250548.47345793</v>
      </c>
      <c r="L49" s="138">
        <f t="shared" si="3"/>
        <v>33040175511.506538</v>
      </c>
      <c r="M49" s="129">
        <f>VLOOKUP(B49,Encargos!$A$8:$B$652,2,0)</f>
        <v>3.9465331721730834E-3</v>
      </c>
    </row>
    <row r="50" spans="1:13" s="130" customFormat="1">
      <c r="A50" s="130">
        <f t="shared" si="8"/>
        <v>320</v>
      </c>
      <c r="B50" s="127">
        <v>45962</v>
      </c>
      <c r="C50" s="138">
        <f t="shared" si="4"/>
        <v>33040175511.506538</v>
      </c>
      <c r="D50" s="138">
        <f t="shared" si="0"/>
        <v>130394148.67058133</v>
      </c>
      <c r="E50" s="138">
        <f t="shared" si="1"/>
        <v>33170569660.17712</v>
      </c>
      <c r="F50" s="138">
        <v>0</v>
      </c>
      <c r="G50" s="139">
        <v>0</v>
      </c>
      <c r="H50" s="138">
        <f t="shared" si="17"/>
        <v>0</v>
      </c>
      <c r="I50" s="140">
        <f t="shared" si="18"/>
        <v>103658030.1880535</v>
      </c>
      <c r="J50" s="138">
        <f t="shared" si="7"/>
        <v>0</v>
      </c>
      <c r="K50" s="141">
        <f t="shared" si="5"/>
        <v>103658030.1880535</v>
      </c>
      <c r="L50" s="138">
        <f t="shared" si="3"/>
        <v>33066911629.989067</v>
      </c>
      <c r="M50" s="129">
        <f>VLOOKUP(B50,Encargos!$A$8:$B$652,2,0)</f>
        <v>3.9465331721730834E-3</v>
      </c>
    </row>
    <row r="51" spans="1:13" s="130" customFormat="1">
      <c r="A51" s="130">
        <f t="shared" si="8"/>
        <v>319</v>
      </c>
      <c r="B51" s="127">
        <v>45992</v>
      </c>
      <c r="C51" s="138">
        <f t="shared" si="4"/>
        <v>33066911629.989067</v>
      </c>
      <c r="D51" s="138">
        <f t="shared" si="0"/>
        <v>130499663.64906777</v>
      </c>
      <c r="E51" s="138">
        <f t="shared" si="1"/>
        <v>33197411293.638134</v>
      </c>
      <c r="F51" s="138">
        <v>0</v>
      </c>
      <c r="G51" s="139">
        <v>0</v>
      </c>
      <c r="H51" s="138">
        <f t="shared" si="17"/>
        <v>0</v>
      </c>
      <c r="I51" s="140">
        <f t="shared" si="18"/>
        <v>104067120.04275277</v>
      </c>
      <c r="J51" s="138">
        <f t="shared" si="7"/>
        <v>0</v>
      </c>
      <c r="K51" s="141">
        <f t="shared" si="5"/>
        <v>104067120.04275277</v>
      </c>
      <c r="L51" s="138">
        <f t="shared" si="3"/>
        <v>33093344173.595383</v>
      </c>
      <c r="M51" s="129">
        <f>VLOOKUP(B51,Encargos!$A$8:$B$652,2,0)</f>
        <v>3.9465331721730834E-3</v>
      </c>
    </row>
    <row r="52" spans="1:13" s="130" customFormat="1">
      <c r="A52" s="130">
        <f t="shared" si="8"/>
        <v>318</v>
      </c>
      <c r="B52" s="127">
        <v>46023</v>
      </c>
      <c r="C52" s="138">
        <f t="shared" si="4"/>
        <v>33093344173.595383</v>
      </c>
      <c r="D52" s="138">
        <f t="shared" si="0"/>
        <v>130603980.55923501</v>
      </c>
      <c r="E52" s="138">
        <f>'Art. 9º-A'!E52</f>
        <v>36345773091.356956</v>
      </c>
      <c r="F52" s="138">
        <v>0</v>
      </c>
      <c r="G52" s="139">
        <v>0</v>
      </c>
      <c r="H52" s="138">
        <f t="shared" si="17"/>
        <v>0</v>
      </c>
      <c r="I52" s="140">
        <f t="shared" si="18"/>
        <v>114294883.93508478</v>
      </c>
      <c r="J52" s="138">
        <f t="shared" si="7"/>
        <v>0</v>
      </c>
      <c r="K52" s="141">
        <f t="shared" si="5"/>
        <v>114294883.93508478</v>
      </c>
      <c r="L52" s="138">
        <f t="shared" si="3"/>
        <v>36231478207.421875</v>
      </c>
      <c r="M52" s="129">
        <f>VLOOKUP(B52,Encargos!$A$8:$B$652,2,0)</f>
        <v>3.9465331721730834E-3</v>
      </c>
    </row>
    <row r="53" spans="1:13" s="130" customFormat="1">
      <c r="A53" s="130">
        <f t="shared" si="8"/>
        <v>317</v>
      </c>
      <c r="B53" s="127">
        <v>46054</v>
      </c>
      <c r="C53" s="138">
        <f t="shared" si="4"/>
        <v>36231478207.421875</v>
      </c>
      <c r="D53" s="138">
        <f t="shared" si="0"/>
        <v>142988730.62245658</v>
      </c>
      <c r="E53" s="138">
        <f t="shared" si="1"/>
        <v>36374466938.044334</v>
      </c>
      <c r="F53" s="138">
        <v>0</v>
      </c>
      <c r="G53" s="139">
        <v>0</v>
      </c>
      <c r="H53" s="138">
        <f t="shared" si="17"/>
        <v>0</v>
      </c>
      <c r="I53" s="140">
        <f t="shared" si="18"/>
        <v>114745952.48594427</v>
      </c>
      <c r="J53" s="138">
        <f t="shared" si="7"/>
        <v>0</v>
      </c>
      <c r="K53" s="141">
        <f t="shared" si="5"/>
        <v>114745952.48594427</v>
      </c>
      <c r="L53" s="138">
        <f t="shared" si="3"/>
        <v>36259720985.558388</v>
      </c>
      <c r="M53" s="129">
        <f>VLOOKUP(B53,Encargos!$A$8:$B$652,2,0)</f>
        <v>3.9465331721730834E-3</v>
      </c>
    </row>
    <row r="54" spans="1:13" s="130" customFormat="1">
      <c r="A54" s="130">
        <f t="shared" si="8"/>
        <v>316</v>
      </c>
      <c r="B54" s="127">
        <v>46082</v>
      </c>
      <c r="C54" s="138">
        <f t="shared" si="4"/>
        <v>36259720985.558388</v>
      </c>
      <c r="D54" s="138">
        <f t="shared" si="0"/>
        <v>101168845.46390219</v>
      </c>
      <c r="E54" s="138">
        <f t="shared" si="1"/>
        <v>36360889831.022293</v>
      </c>
      <c r="F54" s="138">
        <v>0</v>
      </c>
      <c r="G54" s="139">
        <v>0</v>
      </c>
      <c r="H54" s="138">
        <f t="shared" si="17"/>
        <v>0</v>
      </c>
      <c r="I54" s="140">
        <f t="shared" si="18"/>
        <v>115066107.06019713</v>
      </c>
      <c r="J54" s="138">
        <f t="shared" si="7"/>
        <v>0</v>
      </c>
      <c r="K54" s="141">
        <f t="shared" si="5"/>
        <v>115066107.06019713</v>
      </c>
      <c r="L54" s="138">
        <f t="shared" si="3"/>
        <v>36245823723.962097</v>
      </c>
      <c r="M54" s="129">
        <f>VLOOKUP(B54,Encargos!$A$8:$B$652,2,0)</f>
        <v>2.7901164905321796E-3</v>
      </c>
    </row>
    <row r="55" spans="1:13" s="130" customFormat="1">
      <c r="A55" s="130">
        <f t="shared" si="8"/>
        <v>315</v>
      </c>
      <c r="B55" s="127">
        <v>46113</v>
      </c>
      <c r="C55" s="138">
        <f t="shared" si="4"/>
        <v>36245823723.962097</v>
      </c>
      <c r="D55" s="138">
        <f t="shared" si="0"/>
        <v>101130070.48514915</v>
      </c>
      <c r="E55" s="138">
        <f t="shared" si="1"/>
        <v>36346953794.447243</v>
      </c>
      <c r="F55" s="138">
        <v>0</v>
      </c>
      <c r="G55" s="139">
        <v>0</v>
      </c>
      <c r="H55" s="138">
        <f t="shared" si="17"/>
        <v>0</v>
      </c>
      <c r="I55" s="140">
        <f t="shared" si="18"/>
        <v>115387154.90300712</v>
      </c>
      <c r="J55" s="138">
        <f t="shared" si="7"/>
        <v>0</v>
      </c>
      <c r="K55" s="141">
        <f t="shared" si="5"/>
        <v>115387154.90300712</v>
      </c>
      <c r="L55" s="138">
        <f t="shared" si="3"/>
        <v>36231566639.544235</v>
      </c>
      <c r="M55" s="129">
        <f>VLOOKUP(B55,Encargos!$A$8:$B$652,2,0)</f>
        <v>2.7901164905321796E-3</v>
      </c>
    </row>
    <row r="56" spans="1:13" s="130" customFormat="1">
      <c r="A56" s="130">
        <f t="shared" si="8"/>
        <v>314</v>
      </c>
      <c r="B56" s="127">
        <v>46143</v>
      </c>
      <c r="C56" s="138">
        <f t="shared" si="4"/>
        <v>36231566639.544235</v>
      </c>
      <c r="D56" s="138">
        <f t="shared" si="0"/>
        <v>101090291.55880795</v>
      </c>
      <c r="E56" s="138">
        <f t="shared" si="1"/>
        <v>36332656931.103043</v>
      </c>
      <c r="F56" s="138">
        <v>0</v>
      </c>
      <c r="G56" s="139">
        <v>0</v>
      </c>
      <c r="H56" s="138">
        <f t="shared" si="17"/>
        <v>0</v>
      </c>
      <c r="I56" s="140">
        <f t="shared" si="18"/>
        <v>115709098.5066976</v>
      </c>
      <c r="J56" s="138">
        <f t="shared" si="7"/>
        <v>0</v>
      </c>
      <c r="K56" s="141">
        <f t="shared" si="5"/>
        <v>115709098.5066976</v>
      </c>
      <c r="L56" s="138">
        <f t="shared" si="3"/>
        <v>36216947832.596344</v>
      </c>
      <c r="M56" s="129">
        <f>VLOOKUP(B56,Encargos!$A$8:$B$652,2,0)</f>
        <v>2.7901164905321796E-3</v>
      </c>
    </row>
    <row r="57" spans="1:13" s="130" customFormat="1">
      <c r="A57" s="130">
        <f t="shared" si="8"/>
        <v>313</v>
      </c>
      <c r="B57" s="127">
        <v>46174</v>
      </c>
      <c r="C57" s="138">
        <f t="shared" si="4"/>
        <v>36216947832.596344</v>
      </c>
      <c r="D57" s="138">
        <f t="shared" si="0"/>
        <v>101049503.38447075</v>
      </c>
      <c r="E57" s="138">
        <f t="shared" si="1"/>
        <v>36317997335.980812</v>
      </c>
      <c r="F57" s="138">
        <v>0</v>
      </c>
      <c r="G57" s="139">
        <v>0</v>
      </c>
      <c r="H57" s="138">
        <f t="shared" si="17"/>
        <v>0</v>
      </c>
      <c r="I57" s="140">
        <f t="shared" si="18"/>
        <v>116031940.37054573</v>
      </c>
      <c r="J57" s="138">
        <f t="shared" si="7"/>
        <v>0</v>
      </c>
      <c r="K57" s="141">
        <f t="shared" si="5"/>
        <v>116031940.37054573</v>
      </c>
      <c r="L57" s="138">
        <f t="shared" si="3"/>
        <v>36201965395.610268</v>
      </c>
      <c r="M57" s="129">
        <f>VLOOKUP(B57,Encargos!$A$8:$B$652,2,0)</f>
        <v>2.7901164905321796E-3</v>
      </c>
    </row>
    <row r="58" spans="1:13" s="130" customFormat="1">
      <c r="A58" s="130">
        <f t="shared" si="8"/>
        <v>312</v>
      </c>
      <c r="B58" s="127">
        <v>46204</v>
      </c>
      <c r="C58" s="138">
        <f t="shared" si="4"/>
        <v>36201965395.610268</v>
      </c>
      <c r="D58" s="138">
        <f t="shared" si="0"/>
        <v>101007700.63996753</v>
      </c>
      <c r="E58" s="138">
        <f t="shared" si="1"/>
        <v>36302973096.250237</v>
      </c>
      <c r="F58" s="138">
        <v>0</v>
      </c>
      <c r="G58" s="139">
        <v>0</v>
      </c>
      <c r="H58" s="138">
        <f t="shared" si="17"/>
        <v>0</v>
      </c>
      <c r="I58" s="140">
        <f t="shared" si="18"/>
        <v>116355683.00080204</v>
      </c>
      <c r="J58" s="138">
        <f t="shared" si="7"/>
        <v>0</v>
      </c>
      <c r="K58" s="141">
        <f t="shared" si="5"/>
        <v>116355683.00080204</v>
      </c>
      <c r="L58" s="138">
        <f t="shared" si="3"/>
        <v>36186617413.249435</v>
      </c>
      <c r="M58" s="129">
        <f>VLOOKUP(B58,Encargos!$A$8:$B$652,2,0)</f>
        <v>2.7901164905321796E-3</v>
      </c>
    </row>
    <row r="59" spans="1:13" s="130" customFormat="1">
      <c r="A59" s="130">
        <f t="shared" si="8"/>
        <v>311</v>
      </c>
      <c r="B59" s="127">
        <v>46235</v>
      </c>
      <c r="C59" s="138">
        <f t="shared" si="4"/>
        <v>36186617413.249435</v>
      </c>
      <c r="D59" s="138">
        <f t="shared" si="0"/>
        <v>100964877.98128617</v>
      </c>
      <c r="E59" s="138">
        <f t="shared" si="1"/>
        <v>36287582291.230721</v>
      </c>
      <c r="F59" s="138">
        <v>0</v>
      </c>
      <c r="G59" s="139">
        <v>0</v>
      </c>
      <c r="H59" s="138">
        <f t="shared" si="17"/>
        <v>0</v>
      </c>
      <c r="I59" s="140">
        <f t="shared" si="18"/>
        <v>116680328.91070971</v>
      </c>
      <c r="J59" s="138">
        <f t="shared" si="7"/>
        <v>0</v>
      </c>
      <c r="K59" s="141">
        <f t="shared" si="5"/>
        <v>116680328.91070971</v>
      </c>
      <c r="L59" s="138">
        <f t="shared" si="3"/>
        <v>36170901962.320007</v>
      </c>
      <c r="M59" s="129">
        <f>VLOOKUP(B59,Encargos!$A$8:$B$652,2,0)</f>
        <v>2.7901164905321796E-3</v>
      </c>
    </row>
    <row r="60" spans="1:13" s="130" customFormat="1">
      <c r="A60" s="130">
        <f t="shared" si="8"/>
        <v>310</v>
      </c>
      <c r="B60" s="127">
        <v>46266</v>
      </c>
      <c r="C60" s="138">
        <f t="shared" si="4"/>
        <v>36170901962.320007</v>
      </c>
      <c r="D60" s="138">
        <f t="shared" si="0"/>
        <v>100921030.04249182</v>
      </c>
      <c r="E60" s="138">
        <f t="shared" si="1"/>
        <v>36271822992.362495</v>
      </c>
      <c r="F60" s="138">
        <v>0</v>
      </c>
      <c r="G60" s="139">
        <v>0</v>
      </c>
      <c r="H60" s="138">
        <f t="shared" si="17"/>
        <v>0</v>
      </c>
      <c r="I60" s="140">
        <f t="shared" si="18"/>
        <v>117005880.62052418</v>
      </c>
      <c r="J60" s="138">
        <f t="shared" si="7"/>
        <v>0</v>
      </c>
      <c r="K60" s="141">
        <f t="shared" si="5"/>
        <v>117005880.62052418</v>
      </c>
      <c r="L60" s="138">
        <f t="shared" si="3"/>
        <v>36154817111.741974</v>
      </c>
      <c r="M60" s="129">
        <f>VLOOKUP(B60,Encargos!$A$8:$B$652,2,0)</f>
        <v>2.7901164905321796E-3</v>
      </c>
    </row>
    <row r="61" spans="1:13" s="130" customFormat="1">
      <c r="A61" s="130">
        <f t="shared" si="8"/>
        <v>309</v>
      </c>
      <c r="B61" s="127">
        <v>46296</v>
      </c>
      <c r="C61" s="138">
        <f t="shared" si="4"/>
        <v>36154817111.741974</v>
      </c>
      <c r="D61" s="138">
        <f t="shared" si="0"/>
        <v>100876151.43564631</v>
      </c>
      <c r="E61" s="138">
        <f t="shared" si="1"/>
        <v>36255693263.17762</v>
      </c>
      <c r="F61" s="138">
        <v>0</v>
      </c>
      <c r="G61" s="139">
        <v>0</v>
      </c>
      <c r="H61" s="138">
        <f t="shared" si="17"/>
        <v>0</v>
      </c>
      <c r="I61" s="140">
        <f t="shared" si="18"/>
        <v>117332340.65753275</v>
      </c>
      <c r="J61" s="138">
        <f t="shared" si="7"/>
        <v>0</v>
      </c>
      <c r="K61" s="141">
        <f t="shared" si="5"/>
        <v>117332340.65753275</v>
      </c>
      <c r="L61" s="138">
        <f t="shared" si="3"/>
        <v>36138360922.520088</v>
      </c>
      <c r="M61" s="129">
        <f>VLOOKUP(B61,Encargos!$A$8:$B$652,2,0)</f>
        <v>2.7901164905321796E-3</v>
      </c>
    </row>
    <row r="62" spans="1:13" s="130" customFormat="1">
      <c r="A62" s="130">
        <f t="shared" si="8"/>
        <v>308</v>
      </c>
      <c r="B62" s="127">
        <v>46327</v>
      </c>
      <c r="C62" s="138">
        <f t="shared" si="4"/>
        <v>36138360922.520088</v>
      </c>
      <c r="D62" s="138">
        <f t="shared" si="0"/>
        <v>100830236.75072701</v>
      </c>
      <c r="E62" s="138">
        <f t="shared" si="1"/>
        <v>36239191159.270813</v>
      </c>
      <c r="F62" s="138">
        <v>0</v>
      </c>
      <c r="G62" s="139">
        <v>0</v>
      </c>
      <c r="H62" s="138">
        <f t="shared" si="17"/>
        <v>0</v>
      </c>
      <c r="I62" s="140">
        <f t="shared" si="18"/>
        <v>117659711.55607407</v>
      </c>
      <c r="J62" s="138">
        <f t="shared" si="7"/>
        <v>0</v>
      </c>
      <c r="K62" s="141">
        <f t="shared" si="5"/>
        <v>117659711.55607407</v>
      </c>
      <c r="L62" s="138">
        <f t="shared" si="3"/>
        <v>36121531447.714737</v>
      </c>
      <c r="M62" s="129">
        <f>VLOOKUP(B62,Encargos!$A$8:$B$652,2,0)</f>
        <v>2.7901164905321796E-3</v>
      </c>
    </row>
    <row r="63" spans="1:13" s="130" customFormat="1">
      <c r="A63" s="130">
        <f t="shared" si="8"/>
        <v>307</v>
      </c>
      <c r="B63" s="127">
        <v>46357</v>
      </c>
      <c r="C63" s="138">
        <f t="shared" si="4"/>
        <v>36121531447.714737</v>
      </c>
      <c r="D63" s="138">
        <f t="shared" si="0"/>
        <v>100783280.5555456</v>
      </c>
      <c r="E63" s="138">
        <f t="shared" si="1"/>
        <v>36222314728.270279</v>
      </c>
      <c r="F63" s="138">
        <v>0</v>
      </c>
      <c r="G63" s="139">
        <v>0</v>
      </c>
      <c r="H63" s="138">
        <f t="shared" si="17"/>
        <v>0</v>
      </c>
      <c r="I63" s="140">
        <f t="shared" si="18"/>
        <v>117987995.85755791</v>
      </c>
      <c r="J63" s="138">
        <f t="shared" si="7"/>
        <v>0</v>
      </c>
      <c r="K63" s="141">
        <f t="shared" si="5"/>
        <v>117987995.85755791</v>
      </c>
      <c r="L63" s="138">
        <f t="shared" si="3"/>
        <v>36104326732.41272</v>
      </c>
      <c r="M63" s="129">
        <f>VLOOKUP(B63,Encargos!$A$8:$B$652,2,0)</f>
        <v>2.7901164905321796E-3</v>
      </c>
    </row>
    <row r="64" spans="1:13" s="130" customFormat="1">
      <c r="A64" s="130">
        <f t="shared" si="8"/>
        <v>306</v>
      </c>
      <c r="B64" s="127">
        <v>46388</v>
      </c>
      <c r="C64" s="138">
        <f t="shared" si="4"/>
        <v>36104326732.41272</v>
      </c>
      <c r="D64" s="138">
        <f t="shared" si="0"/>
        <v>100735277.39566654</v>
      </c>
      <c r="E64" s="138">
        <f>'Art. 9º-A'!E64</f>
        <v>38866628925.380859</v>
      </c>
      <c r="F64" s="138">
        <v>0</v>
      </c>
      <c r="G64" s="139">
        <v>0</v>
      </c>
      <c r="H64" s="138">
        <f t="shared" si="17"/>
        <v>0</v>
      </c>
      <c r="I64" s="140">
        <f t="shared" si="18"/>
        <v>127015127.20712699</v>
      </c>
      <c r="J64" s="138">
        <f t="shared" si="7"/>
        <v>0</v>
      </c>
      <c r="K64" s="141">
        <f t="shared" si="5"/>
        <v>127015127.20712699</v>
      </c>
      <c r="L64" s="138">
        <f t="shared" si="3"/>
        <v>38739613798.173729</v>
      </c>
      <c r="M64" s="129">
        <f>VLOOKUP(B64,Encargos!$A$8:$B$652,2,0)</f>
        <v>2.7901164905321796E-3</v>
      </c>
    </row>
    <row r="65" spans="1:13" s="130" customFormat="1">
      <c r="A65" s="130">
        <f t="shared" si="8"/>
        <v>305</v>
      </c>
      <c r="B65" s="127">
        <v>46419</v>
      </c>
      <c r="C65" s="138">
        <f t="shared" si="4"/>
        <v>38739613798.173729</v>
      </c>
      <c r="D65" s="138">
        <f t="shared" si="0"/>
        <v>108088035.29513249</v>
      </c>
      <c r="E65" s="138">
        <f t="shared" si="1"/>
        <v>38847701833.468864</v>
      </c>
      <c r="F65" s="138">
        <v>0</v>
      </c>
      <c r="G65" s="139">
        <v>0</v>
      </c>
      <c r="H65" s="138">
        <f t="shared" si="17"/>
        <v>0</v>
      </c>
      <c r="I65" s="140">
        <f t="shared" si="18"/>
        <v>127369514.20809464</v>
      </c>
      <c r="J65" s="138">
        <f t="shared" si="7"/>
        <v>0</v>
      </c>
      <c r="K65" s="141">
        <f t="shared" si="5"/>
        <v>127369514.20809464</v>
      </c>
      <c r="L65" s="138">
        <f t="shared" si="3"/>
        <v>38720332319.260773</v>
      </c>
      <c r="M65" s="129">
        <f>VLOOKUP(B65,Encargos!$A$8:$B$652,2,0)</f>
        <v>2.7901164905321796E-3</v>
      </c>
    </row>
    <row r="66" spans="1:13" s="130" customFormat="1">
      <c r="A66" s="130">
        <f t="shared" si="8"/>
        <v>304</v>
      </c>
      <c r="B66" s="127">
        <v>46447</v>
      </c>
      <c r="C66" s="138">
        <f t="shared" si="4"/>
        <v>38720332319.260773</v>
      </c>
      <c r="D66" s="138">
        <f t="shared" si="0"/>
        <v>95494785.172546342</v>
      </c>
      <c r="E66" s="138">
        <f t="shared" si="1"/>
        <v>38815827104.433319</v>
      </c>
      <c r="F66" s="138">
        <v>0</v>
      </c>
      <c r="G66" s="139">
        <v>0</v>
      </c>
      <c r="H66" s="138">
        <f t="shared" si="17"/>
        <v>0</v>
      </c>
      <c r="I66" s="140">
        <f t="shared" si="18"/>
        <v>127683641.79089908</v>
      </c>
      <c r="J66" s="138">
        <f t="shared" si="7"/>
        <v>0</v>
      </c>
      <c r="K66" s="141">
        <f t="shared" si="5"/>
        <v>127683641.79089908</v>
      </c>
      <c r="L66" s="138">
        <f t="shared" si="3"/>
        <v>38688143462.642418</v>
      </c>
      <c r="M66" s="129">
        <f>VLOOKUP(B66,Encargos!$A$8:$B$652,2,0)</f>
        <v>2.4662697723036864E-3</v>
      </c>
    </row>
    <row r="67" spans="1:13" s="130" customFormat="1">
      <c r="A67" s="130">
        <f t="shared" si="8"/>
        <v>303</v>
      </c>
      <c r="B67" s="127">
        <v>46478</v>
      </c>
      <c r="C67" s="138">
        <f t="shared" si="4"/>
        <v>38688143462.642418</v>
      </c>
      <c r="D67" s="138">
        <f t="shared" si="0"/>
        <v>95415398.768463463</v>
      </c>
      <c r="E67" s="138">
        <f t="shared" si="1"/>
        <v>38783558861.410881</v>
      </c>
      <c r="F67" s="138">
        <v>0</v>
      </c>
      <c r="G67" s="139">
        <v>0</v>
      </c>
      <c r="H67" s="138">
        <f t="shared" si="17"/>
        <v>0</v>
      </c>
      <c r="I67" s="140">
        <f t="shared" si="18"/>
        <v>127998544.09706561</v>
      </c>
      <c r="J67" s="138">
        <f t="shared" si="7"/>
        <v>0</v>
      </c>
      <c r="K67" s="141">
        <f t="shared" si="5"/>
        <v>127998544.09706561</v>
      </c>
      <c r="L67" s="138">
        <f t="shared" si="3"/>
        <v>38655560317.313812</v>
      </c>
      <c r="M67" s="129">
        <f>VLOOKUP(B67,Encargos!$A$8:$B$652,2,0)</f>
        <v>2.4662697723036864E-3</v>
      </c>
    </row>
    <row r="68" spans="1:13" s="130" customFormat="1">
      <c r="A68" s="130">
        <f t="shared" si="8"/>
        <v>302</v>
      </c>
      <c r="B68" s="127">
        <v>46508</v>
      </c>
      <c r="C68" s="138">
        <f t="shared" si="4"/>
        <v>38655560317.313812</v>
      </c>
      <c r="D68" s="138">
        <f t="shared" si="0"/>
        <v>95335039.942052945</v>
      </c>
      <c r="E68" s="138">
        <f t="shared" si="1"/>
        <v>38750895357.255867</v>
      </c>
      <c r="F68" s="138">
        <v>0</v>
      </c>
      <c r="G68" s="139">
        <v>0</v>
      </c>
      <c r="H68" s="138">
        <f t="shared" si="17"/>
        <v>0</v>
      </c>
      <c r="I68" s="140">
        <f t="shared" si="18"/>
        <v>128314223.03727108</v>
      </c>
      <c r="J68" s="138">
        <f t="shared" si="7"/>
        <v>0</v>
      </c>
      <c r="K68" s="141">
        <f t="shared" si="5"/>
        <v>128314223.03727108</v>
      </c>
      <c r="L68" s="138">
        <f t="shared" si="3"/>
        <v>38622581134.218597</v>
      </c>
      <c r="M68" s="129">
        <f>VLOOKUP(B68,Encargos!$A$8:$B$652,2,0)</f>
        <v>2.4662697723036864E-3</v>
      </c>
    </row>
    <row r="69" spans="1:13" s="130" customFormat="1">
      <c r="A69" s="130">
        <f t="shared" si="8"/>
        <v>301</v>
      </c>
      <c r="B69" s="127">
        <v>46539</v>
      </c>
      <c r="C69" s="138">
        <f t="shared" ref="C69" si="19">L68</f>
        <v>38622581134.218597</v>
      </c>
      <c r="D69" s="138">
        <f t="shared" ref="D69" si="20">C69*M69</f>
        <v>95253704.379669949</v>
      </c>
      <c r="E69" s="138">
        <f t="shared" ref="E69" si="21">C69+D69</f>
        <v>38717834838.598267</v>
      </c>
      <c r="F69" s="138">
        <v>0</v>
      </c>
      <c r="G69" s="139">
        <v>0</v>
      </c>
      <c r="H69" s="138">
        <f t="shared" ref="H69" si="22">SUM(E69:G69)*0</f>
        <v>0</v>
      </c>
      <c r="I69" s="140">
        <f t="shared" ref="I69" si="23">PMT(0,A69,-SUM(E69:G69))</f>
        <v>128630680.52690454</v>
      </c>
      <c r="J69" s="138">
        <f t="shared" ref="J69" si="24">H69</f>
        <v>0</v>
      </c>
      <c r="K69" s="141">
        <f t="shared" ref="K69" si="25">I69-J69</f>
        <v>128630680.52690454</v>
      </c>
      <c r="L69" s="138">
        <f t="shared" ref="L69" si="26">SUM(E69:H69)-I69</f>
        <v>38589204158.071365</v>
      </c>
      <c r="M69" s="129">
        <f>VLOOKUP(B69,Encargos!$A$8:$B$652,2,0)</f>
        <v>2.4662697723036864E-3</v>
      </c>
    </row>
    <row r="70" spans="1:13">
      <c r="A70">
        <f t="shared" si="8"/>
        <v>300</v>
      </c>
      <c r="B70" s="1">
        <v>46569</v>
      </c>
      <c r="C70" s="16">
        <f t="shared" si="4"/>
        <v>38589204158.071365</v>
      </c>
      <c r="D70" s="16">
        <f t="shared" ref="D70:D132" si="27">C70*M70</f>
        <v>95160977.453803986</v>
      </c>
      <c r="E70" s="16">
        <f t="shared" ref="E70:E132" si="28">C70+D70</f>
        <v>38684365135.525169</v>
      </c>
      <c r="F70" s="16">
        <v>0</v>
      </c>
      <c r="G70" s="29">
        <v>0</v>
      </c>
      <c r="H70" s="16">
        <f t="shared" ref="H70:H132" si="29">SUM(E70:G70)*$N$4</f>
        <v>128947883.7850839</v>
      </c>
      <c r="I70" s="18">
        <f t="shared" si="6"/>
        <v>204190330.62061101</v>
      </c>
      <c r="J70" s="16">
        <f t="shared" si="7"/>
        <v>128947883.7850839</v>
      </c>
      <c r="K70" s="19">
        <f t="shared" si="5"/>
        <v>75242446.835527107</v>
      </c>
      <c r="L70" s="16">
        <f t="shared" ref="L70:L132" si="30">SUM(E70:H70)-I70</f>
        <v>38609122688.689644</v>
      </c>
      <c r="M70" s="17">
        <f>VLOOKUP(B70,Encargos!$A$8:$B$652,2,0)</f>
        <v>2.4659999999999999E-3</v>
      </c>
    </row>
    <row r="71" spans="1:13">
      <c r="A71">
        <f t="shared" si="8"/>
        <v>299</v>
      </c>
      <c r="B71" s="1">
        <v>46600</v>
      </c>
      <c r="C71" s="16">
        <f t="shared" ref="C71:C134" si="31">L70</f>
        <v>38609122688.689644</v>
      </c>
      <c r="D71" s="16">
        <f t="shared" si="27"/>
        <v>95210096.55030866</v>
      </c>
      <c r="E71" s="16">
        <f t="shared" si="28"/>
        <v>38704332785.239952</v>
      </c>
      <c r="F71" s="16">
        <v>0</v>
      </c>
      <c r="G71" s="29">
        <v>0</v>
      </c>
      <c r="H71" s="16">
        <f t="shared" si="29"/>
        <v>129014442.61746651</v>
      </c>
      <c r="I71" s="18">
        <f t="shared" si="6"/>
        <v>204693863.97592142</v>
      </c>
      <c r="J71" s="16">
        <f t="shared" si="7"/>
        <v>129014442.61746651</v>
      </c>
      <c r="K71" s="19">
        <f t="shared" ref="K71:K134" si="32">I71-J71</f>
        <v>75679421.358454913</v>
      </c>
      <c r="L71" s="16">
        <f t="shared" si="30"/>
        <v>38628653363.8815</v>
      </c>
      <c r="M71" s="17">
        <f>VLOOKUP(B71,Encargos!$A$8:$B$652,2,0)</f>
        <v>2.4659999999999999E-3</v>
      </c>
    </row>
    <row r="72" spans="1:13">
      <c r="A72">
        <f t="shared" si="8"/>
        <v>298</v>
      </c>
      <c r="B72" s="1">
        <v>46631</v>
      </c>
      <c r="C72" s="16">
        <f t="shared" si="31"/>
        <v>38628653363.8815</v>
      </c>
      <c r="D72" s="16">
        <f t="shared" si="27"/>
        <v>95258259.195331782</v>
      </c>
      <c r="E72" s="16">
        <f t="shared" si="28"/>
        <v>38723911623.076836</v>
      </c>
      <c r="F72" s="16">
        <v>0</v>
      </c>
      <c r="G72" s="29">
        <v>0</v>
      </c>
      <c r="H72" s="16">
        <f t="shared" si="29"/>
        <v>129079705.41025613</v>
      </c>
      <c r="I72" s="18">
        <f t="shared" si="6"/>
        <v>205198639.04448608</v>
      </c>
      <c r="J72" s="16">
        <f t="shared" si="7"/>
        <v>129079705.41025613</v>
      </c>
      <c r="K72" s="19">
        <f t="shared" si="32"/>
        <v>76118933.634229943</v>
      </c>
      <c r="L72" s="16">
        <f t="shared" si="30"/>
        <v>38647792689.442604</v>
      </c>
      <c r="M72" s="17">
        <f>VLOOKUP(B72,Encargos!$A$8:$B$652,2,0)</f>
        <v>2.4659999999999999E-3</v>
      </c>
    </row>
    <row r="73" spans="1:13">
      <c r="A73">
        <f t="shared" si="8"/>
        <v>297</v>
      </c>
      <c r="B73" s="1">
        <v>46661</v>
      </c>
      <c r="C73" s="16">
        <f t="shared" si="31"/>
        <v>38647792689.442604</v>
      </c>
      <c r="D73" s="16">
        <f t="shared" si="27"/>
        <v>95305456.772165462</v>
      </c>
      <c r="E73" s="16">
        <f t="shared" si="28"/>
        <v>38743098146.214767</v>
      </c>
      <c r="F73" s="16">
        <v>0</v>
      </c>
      <c r="G73" s="29">
        <v>0</v>
      </c>
      <c r="H73" s="16">
        <f t="shared" si="29"/>
        <v>129143660.48738256</v>
      </c>
      <c r="I73" s="18">
        <f t="shared" si="6"/>
        <v>205704658.8883698</v>
      </c>
      <c r="J73" s="16">
        <f t="shared" si="7"/>
        <v>129143660.48738256</v>
      </c>
      <c r="K73" s="19">
        <f t="shared" si="32"/>
        <v>76560998.400987238</v>
      </c>
      <c r="L73" s="16">
        <f t="shared" si="30"/>
        <v>38666537147.813782</v>
      </c>
      <c r="M73" s="17">
        <f>VLOOKUP(B73,Encargos!$A$8:$B$652,2,0)</f>
        <v>2.4659999999999999E-3</v>
      </c>
    </row>
    <row r="74" spans="1:13">
      <c r="A74">
        <f t="shared" si="8"/>
        <v>296</v>
      </c>
      <c r="B74" s="1">
        <v>46692</v>
      </c>
      <c r="C74" s="16">
        <f t="shared" si="31"/>
        <v>38666537147.813782</v>
      </c>
      <c r="D74" s="16">
        <f t="shared" si="27"/>
        <v>95351680.606508777</v>
      </c>
      <c r="E74" s="16">
        <f t="shared" si="28"/>
        <v>38761888828.420288</v>
      </c>
      <c r="F74" s="16">
        <v>0</v>
      </c>
      <c r="G74" s="29">
        <v>0</v>
      </c>
      <c r="H74" s="16">
        <f t="shared" si="29"/>
        <v>129206296.0947343</v>
      </c>
      <c r="I74" s="18">
        <f t="shared" ref="I74:I137" si="33">PMT($N$4,A74,-SUM(E74:G74))</f>
        <v>206211926.57718846</v>
      </c>
      <c r="J74" s="16">
        <f t="shared" ref="J74:J137" si="34">H74</f>
        <v>129206296.0947343</v>
      </c>
      <c r="K74" s="19">
        <f t="shared" si="32"/>
        <v>77005630.482454166</v>
      </c>
      <c r="L74" s="16">
        <f t="shared" si="30"/>
        <v>38684883197.937836</v>
      </c>
      <c r="M74" s="17">
        <f>VLOOKUP(B74,Encargos!$A$8:$B$652,2,0)</f>
        <v>2.4659999999999999E-3</v>
      </c>
    </row>
    <row r="75" spans="1:13">
      <c r="A75">
        <f t="shared" si="8"/>
        <v>295</v>
      </c>
      <c r="B75" s="1">
        <v>46722</v>
      </c>
      <c r="C75" s="16">
        <f t="shared" si="31"/>
        <v>38684883197.937836</v>
      </c>
      <c r="D75" s="16">
        <f t="shared" si="27"/>
        <v>95396921.9661147</v>
      </c>
      <c r="E75" s="16">
        <f t="shared" si="28"/>
        <v>38780280119.903954</v>
      </c>
      <c r="F75" s="16">
        <v>0</v>
      </c>
      <c r="G75" s="29">
        <v>0</v>
      </c>
      <c r="H75" s="16">
        <f t="shared" si="29"/>
        <v>129267600.39967985</v>
      </c>
      <c r="I75" s="18">
        <f t="shared" si="33"/>
        <v>206720445.18812788</v>
      </c>
      <c r="J75" s="16">
        <f t="shared" si="34"/>
        <v>129267600.39967985</v>
      </c>
      <c r="K75" s="19">
        <f t="shared" si="32"/>
        <v>77452844.788448021</v>
      </c>
      <c r="L75" s="16">
        <f t="shared" si="30"/>
        <v>38702827275.115509</v>
      </c>
      <c r="M75" s="17">
        <f>VLOOKUP(B75,Encargos!$A$8:$B$652,2,0)</f>
        <v>2.4659999999999999E-3</v>
      </c>
    </row>
    <row r="76" spans="1:13">
      <c r="A76">
        <f t="shared" ref="A76:A139" si="35">A75-1</f>
        <v>294</v>
      </c>
      <c r="B76" s="1">
        <v>46753</v>
      </c>
      <c r="C76" s="16">
        <f t="shared" si="31"/>
        <v>38702827275.115509</v>
      </c>
      <c r="D76" s="16">
        <f t="shared" si="27"/>
        <v>95441172.060434833</v>
      </c>
      <c r="E76" s="110">
        <f>'Art. 9º-A'!E76</f>
        <v>47560274516.452209</v>
      </c>
      <c r="F76" s="16">
        <v>0</v>
      </c>
      <c r="G76" s="29">
        <v>0</v>
      </c>
      <c r="H76" s="16">
        <f t="shared" si="29"/>
        <v>158534248.38817403</v>
      </c>
      <c r="I76" s="18">
        <f t="shared" si="33"/>
        <v>254030049.3145622</v>
      </c>
      <c r="J76" s="16">
        <f t="shared" si="34"/>
        <v>158534248.38817403</v>
      </c>
      <c r="K76" s="19">
        <f t="shared" si="32"/>
        <v>95495800.926388174</v>
      </c>
      <c r="L76" s="16">
        <f t="shared" si="30"/>
        <v>47464778715.525826</v>
      </c>
      <c r="M76" s="17">
        <f>VLOOKUP(B76,Encargos!$A$8:$B$652,2,0)</f>
        <v>2.4659999999999999E-3</v>
      </c>
    </row>
    <row r="77" spans="1:13">
      <c r="A77">
        <f t="shared" si="35"/>
        <v>293</v>
      </c>
      <c r="B77" s="1">
        <v>46784</v>
      </c>
      <c r="C77" s="16">
        <f t="shared" si="31"/>
        <v>47464778715.525826</v>
      </c>
      <c r="D77" s="16">
        <f t="shared" si="27"/>
        <v>117048144.31248668</v>
      </c>
      <c r="E77" s="16">
        <f t="shared" si="28"/>
        <v>47581826859.83831</v>
      </c>
      <c r="F77" s="16">
        <v>0</v>
      </c>
      <c r="G77" s="29">
        <v>0</v>
      </c>
      <c r="H77" s="16">
        <f t="shared" si="29"/>
        <v>158606089.53279439</v>
      </c>
      <c r="I77" s="18">
        <f t="shared" si="33"/>
        <v>254656487.41617188</v>
      </c>
      <c r="J77" s="16">
        <f t="shared" si="34"/>
        <v>158606089.53279439</v>
      </c>
      <c r="K77" s="19">
        <f t="shared" si="32"/>
        <v>96050397.883377492</v>
      </c>
      <c r="L77" s="16">
        <f t="shared" si="30"/>
        <v>47485776461.954933</v>
      </c>
      <c r="M77" s="17">
        <f>VLOOKUP(B77,Encargos!$A$8:$B$652,2,0)</f>
        <v>2.4659999999999999E-3</v>
      </c>
    </row>
    <row r="78" spans="1:13">
      <c r="A78">
        <f t="shared" si="35"/>
        <v>292</v>
      </c>
      <c r="B78" s="1">
        <v>46813</v>
      </c>
      <c r="C78" s="16">
        <f t="shared" si="31"/>
        <v>47485776461.954933</v>
      </c>
      <c r="D78" s="16">
        <f t="shared" si="27"/>
        <v>117099924.75518087</v>
      </c>
      <c r="E78" s="16">
        <f t="shared" si="28"/>
        <v>47602876386.710114</v>
      </c>
      <c r="F78" s="16">
        <v>0</v>
      </c>
      <c r="G78" s="29">
        <v>0</v>
      </c>
      <c r="H78" s="16">
        <f t="shared" si="29"/>
        <v>158676254.62236705</v>
      </c>
      <c r="I78" s="18">
        <f t="shared" si="33"/>
        <v>255284470.31414017</v>
      </c>
      <c r="J78" s="16">
        <f t="shared" si="34"/>
        <v>158676254.62236705</v>
      </c>
      <c r="K78" s="19">
        <f t="shared" si="32"/>
        <v>96608215.691773117</v>
      </c>
      <c r="L78" s="16">
        <f t="shared" si="30"/>
        <v>47506268171.018341</v>
      </c>
      <c r="M78" s="17">
        <f>VLOOKUP(B78,Encargos!$A$8:$B$652,2,0)</f>
        <v>2.4659999999999999E-3</v>
      </c>
    </row>
    <row r="79" spans="1:13">
      <c r="A79">
        <f t="shared" si="35"/>
        <v>291</v>
      </c>
      <c r="B79" s="1">
        <v>46844</v>
      </c>
      <c r="C79" s="16">
        <f t="shared" si="31"/>
        <v>47506268171.018341</v>
      </c>
      <c r="D79" s="16">
        <f t="shared" si="27"/>
        <v>117150457.30973123</v>
      </c>
      <c r="E79" s="16">
        <f t="shared" si="28"/>
        <v>47623418628.328072</v>
      </c>
      <c r="F79" s="16">
        <v>0</v>
      </c>
      <c r="G79" s="29">
        <v>0</v>
      </c>
      <c r="H79" s="16">
        <f t="shared" si="29"/>
        <v>158744728.76109359</v>
      </c>
      <c r="I79" s="18">
        <f t="shared" si="33"/>
        <v>255914001.81793484</v>
      </c>
      <c r="J79" s="16">
        <f t="shared" si="34"/>
        <v>158744728.76109359</v>
      </c>
      <c r="K79" s="19">
        <f t="shared" si="32"/>
        <v>97169273.056841254</v>
      </c>
      <c r="L79" s="16">
        <f t="shared" si="30"/>
        <v>47526249355.271233</v>
      </c>
      <c r="M79" s="17">
        <f>VLOOKUP(B79,Encargos!$A$8:$B$652,2,0)</f>
        <v>2.4659999999999999E-3</v>
      </c>
    </row>
    <row r="80" spans="1:13">
      <c r="A80">
        <f t="shared" si="35"/>
        <v>290</v>
      </c>
      <c r="B80" s="1">
        <v>46874</v>
      </c>
      <c r="C80" s="16">
        <f t="shared" si="31"/>
        <v>47526249355.271233</v>
      </c>
      <c r="D80" s="16">
        <f t="shared" si="27"/>
        <v>117199730.91009885</v>
      </c>
      <c r="E80" s="16">
        <f t="shared" si="28"/>
        <v>47643449086.181328</v>
      </c>
      <c r="F80" s="16">
        <v>0</v>
      </c>
      <c r="G80" s="29">
        <v>0</v>
      </c>
      <c r="H80" s="16">
        <f t="shared" si="29"/>
        <v>158811496.95393777</v>
      </c>
      <c r="I80" s="18">
        <f t="shared" si="33"/>
        <v>256545085.74641785</v>
      </c>
      <c r="J80" s="16">
        <f t="shared" si="34"/>
        <v>158811496.95393777</v>
      </c>
      <c r="K80" s="19">
        <f t="shared" si="32"/>
        <v>97733588.792480081</v>
      </c>
      <c r="L80" s="16">
        <f t="shared" si="30"/>
        <v>47545715497.388855</v>
      </c>
      <c r="M80" s="17">
        <f>VLOOKUP(B80,Encargos!$A$8:$B$652,2,0)</f>
        <v>2.4659999999999999E-3</v>
      </c>
    </row>
    <row r="81" spans="1:13">
      <c r="A81">
        <f t="shared" si="35"/>
        <v>289</v>
      </c>
      <c r="B81" s="1">
        <v>46905</v>
      </c>
      <c r="C81" s="16">
        <f t="shared" si="31"/>
        <v>47545715497.388855</v>
      </c>
      <c r="D81" s="16">
        <f t="shared" si="27"/>
        <v>117247734.4165609</v>
      </c>
      <c r="E81" s="16">
        <f t="shared" si="28"/>
        <v>47662963231.805412</v>
      </c>
      <c r="F81" s="16">
        <v>0</v>
      </c>
      <c r="G81" s="29">
        <v>0</v>
      </c>
      <c r="H81" s="16">
        <f t="shared" si="29"/>
        <v>158876544.10601804</v>
      </c>
      <c r="I81" s="18">
        <f t="shared" si="33"/>
        <v>257177725.92786852</v>
      </c>
      <c r="J81" s="16">
        <f t="shared" si="34"/>
        <v>158876544.10601804</v>
      </c>
      <c r="K81" s="19">
        <f t="shared" si="32"/>
        <v>98301181.821850479</v>
      </c>
      <c r="L81" s="16">
        <f t="shared" si="30"/>
        <v>47564662049.983559</v>
      </c>
      <c r="M81" s="17">
        <f>VLOOKUP(B81,Encargos!$A$8:$B$652,2,0)</f>
        <v>2.4659999999999999E-3</v>
      </c>
    </row>
    <row r="82" spans="1:13">
      <c r="A82">
        <f t="shared" si="35"/>
        <v>288</v>
      </c>
      <c r="B82" s="1">
        <v>46935</v>
      </c>
      <c r="C82" s="16">
        <f t="shared" si="31"/>
        <v>47564662049.983559</v>
      </c>
      <c r="D82" s="16">
        <f t="shared" si="27"/>
        <v>117294456.61525945</v>
      </c>
      <c r="E82" s="16">
        <f t="shared" si="28"/>
        <v>47681956506.598816</v>
      </c>
      <c r="F82" s="16">
        <v>0</v>
      </c>
      <c r="G82" s="29">
        <v>0</v>
      </c>
      <c r="H82" s="16">
        <f t="shared" si="29"/>
        <v>158939855.02199605</v>
      </c>
      <c r="I82" s="18">
        <f t="shared" si="33"/>
        <v>257811926.20000663</v>
      </c>
      <c r="J82" s="16">
        <f t="shared" si="34"/>
        <v>158939855.02199605</v>
      </c>
      <c r="K82" s="19">
        <f t="shared" si="32"/>
        <v>98872071.178010583</v>
      </c>
      <c r="L82" s="16">
        <f t="shared" si="30"/>
        <v>47583084435.420807</v>
      </c>
      <c r="M82" s="17">
        <f>VLOOKUP(B82,Encargos!$A$8:$B$652,2,0)</f>
        <v>2.4659999999999999E-3</v>
      </c>
    </row>
    <row r="83" spans="1:13">
      <c r="A83">
        <f t="shared" si="35"/>
        <v>287</v>
      </c>
      <c r="B83" s="1">
        <v>46966</v>
      </c>
      <c r="C83" s="16">
        <f t="shared" si="31"/>
        <v>47583084435.420807</v>
      </c>
      <c r="D83" s="16">
        <f t="shared" si="27"/>
        <v>117339886.2177477</v>
      </c>
      <c r="E83" s="16">
        <f t="shared" si="28"/>
        <v>47700424321.638557</v>
      </c>
      <c r="F83" s="16">
        <v>0</v>
      </c>
      <c r="G83" s="29">
        <v>0</v>
      </c>
      <c r="H83" s="16">
        <f t="shared" si="29"/>
        <v>159001414.40546188</v>
      </c>
      <c r="I83" s="18">
        <f t="shared" si="33"/>
        <v>258447690.41001588</v>
      </c>
      <c r="J83" s="16">
        <f t="shared" si="34"/>
        <v>159001414.40546188</v>
      </c>
      <c r="K83" s="19">
        <f t="shared" si="32"/>
        <v>99446276.004554003</v>
      </c>
      <c r="L83" s="16">
        <f t="shared" si="30"/>
        <v>47600978045.634003</v>
      </c>
      <c r="M83" s="17">
        <f>VLOOKUP(B83,Encargos!$A$8:$B$652,2,0)</f>
        <v>2.4659999999999999E-3</v>
      </c>
    </row>
    <row r="84" spans="1:13">
      <c r="A84">
        <f t="shared" si="35"/>
        <v>286</v>
      </c>
      <c r="B84" s="1">
        <v>46997</v>
      </c>
      <c r="C84" s="16">
        <f t="shared" si="31"/>
        <v>47600978045.634003</v>
      </c>
      <c r="D84" s="16">
        <f t="shared" si="27"/>
        <v>117384011.86053345</v>
      </c>
      <c r="E84" s="16">
        <f t="shared" si="28"/>
        <v>47718362057.494537</v>
      </c>
      <c r="F84" s="16">
        <v>0</v>
      </c>
      <c r="G84" s="29">
        <v>0</v>
      </c>
      <c r="H84" s="16">
        <f t="shared" si="29"/>
        <v>159061206.85831514</v>
      </c>
      <c r="I84" s="18">
        <f t="shared" si="33"/>
        <v>259085022.41456696</v>
      </c>
      <c r="J84" s="16">
        <f t="shared" si="34"/>
        <v>159061206.85831514</v>
      </c>
      <c r="K84" s="19">
        <f t="shared" si="32"/>
        <v>100023815.55625182</v>
      </c>
      <c r="L84" s="16">
        <f t="shared" si="30"/>
        <v>47618338241.938286</v>
      </c>
      <c r="M84" s="17">
        <f>VLOOKUP(B84,Encargos!$A$8:$B$652,2,0)</f>
        <v>2.4659999999999999E-3</v>
      </c>
    </row>
    <row r="85" spans="1:13">
      <c r="A85">
        <f t="shared" si="35"/>
        <v>285</v>
      </c>
      <c r="B85" s="1">
        <v>47027</v>
      </c>
      <c r="C85" s="16">
        <f t="shared" si="31"/>
        <v>47618338241.938286</v>
      </c>
      <c r="D85" s="16">
        <f t="shared" si="27"/>
        <v>117426822.1046198</v>
      </c>
      <c r="E85" s="16">
        <f t="shared" si="28"/>
        <v>47735765064.042908</v>
      </c>
      <c r="F85" s="16">
        <v>0</v>
      </c>
      <c r="G85" s="29">
        <v>0</v>
      </c>
      <c r="H85" s="16">
        <f t="shared" si="29"/>
        <v>159119216.88014305</v>
      </c>
      <c r="I85" s="18">
        <f t="shared" si="33"/>
        <v>259723926.07984129</v>
      </c>
      <c r="J85" s="16">
        <f t="shared" si="34"/>
        <v>159119216.88014305</v>
      </c>
      <c r="K85" s="19">
        <f t="shared" si="32"/>
        <v>100604709.19969824</v>
      </c>
      <c r="L85" s="16">
        <f t="shared" si="30"/>
        <v>47635160354.843208</v>
      </c>
      <c r="M85" s="17">
        <f>VLOOKUP(B85,Encargos!$A$8:$B$652,2,0)</f>
        <v>2.4659999999999999E-3</v>
      </c>
    </row>
    <row r="86" spans="1:13">
      <c r="A86">
        <f t="shared" si="35"/>
        <v>284</v>
      </c>
      <c r="B86" s="1">
        <v>47058</v>
      </c>
      <c r="C86" s="16">
        <f t="shared" si="31"/>
        <v>47635160354.843208</v>
      </c>
      <c r="D86" s="16">
        <f t="shared" si="27"/>
        <v>117468305.43504335</v>
      </c>
      <c r="E86" s="16">
        <f t="shared" si="28"/>
        <v>47752628660.278252</v>
      </c>
      <c r="F86" s="16">
        <v>0</v>
      </c>
      <c r="G86" s="29">
        <v>0</v>
      </c>
      <c r="H86" s="16">
        <f t="shared" si="29"/>
        <v>159175428.86759418</v>
      </c>
      <c r="I86" s="18">
        <f t="shared" si="33"/>
        <v>260364405.28155416</v>
      </c>
      <c r="J86" s="16">
        <f t="shared" si="34"/>
        <v>159175428.86759418</v>
      </c>
      <c r="K86" s="19">
        <f t="shared" si="32"/>
        <v>101188976.41395998</v>
      </c>
      <c r="L86" s="16">
        <f t="shared" si="30"/>
        <v>47651439683.864288</v>
      </c>
      <c r="M86" s="17">
        <f>VLOOKUP(B86,Encargos!$A$8:$B$652,2,0)</f>
        <v>2.4659999999999999E-3</v>
      </c>
    </row>
    <row r="87" spans="1:13">
      <c r="A87">
        <f t="shared" si="35"/>
        <v>283</v>
      </c>
      <c r="B87" s="1">
        <v>47088</v>
      </c>
      <c r="C87" s="16">
        <f t="shared" si="31"/>
        <v>47651439683.864288</v>
      </c>
      <c r="D87" s="16">
        <f t="shared" si="27"/>
        <v>117508450.26040933</v>
      </c>
      <c r="E87" s="16">
        <f t="shared" si="28"/>
        <v>47768948134.124695</v>
      </c>
      <c r="F87" s="16">
        <v>0</v>
      </c>
      <c r="G87" s="29">
        <v>0</v>
      </c>
      <c r="H87" s="16">
        <f t="shared" si="29"/>
        <v>159229827.113749</v>
      </c>
      <c r="I87" s="18">
        <f t="shared" si="33"/>
        <v>261006463.90497845</v>
      </c>
      <c r="J87" s="16">
        <f t="shared" si="34"/>
        <v>159229827.113749</v>
      </c>
      <c r="K87" s="19">
        <f t="shared" si="32"/>
        <v>101776636.79122946</v>
      </c>
      <c r="L87" s="16">
        <f t="shared" si="30"/>
        <v>47667171497.333466</v>
      </c>
      <c r="M87" s="17">
        <f>VLOOKUP(B87,Encargos!$A$8:$B$652,2,0)</f>
        <v>2.4659999999999999E-3</v>
      </c>
    </row>
    <row r="88" spans="1:13">
      <c r="A88">
        <f t="shared" si="35"/>
        <v>282</v>
      </c>
      <c r="B88" s="1">
        <v>47119</v>
      </c>
      <c r="C88" s="16">
        <f t="shared" si="31"/>
        <v>47667171497.333466</v>
      </c>
      <c r="D88" s="16">
        <f t="shared" si="27"/>
        <v>117547244.91242433</v>
      </c>
      <c r="E88" s="110">
        <f>'Art. 9º-A'!E88</f>
        <v>49775804582.632286</v>
      </c>
      <c r="F88" s="16">
        <v>0</v>
      </c>
      <c r="G88" s="29">
        <v>0</v>
      </c>
      <c r="H88" s="16">
        <f t="shared" si="29"/>
        <v>165919348.6087743</v>
      </c>
      <c r="I88" s="18">
        <f t="shared" si="33"/>
        <v>272552499.63520169</v>
      </c>
      <c r="J88" s="16">
        <f t="shared" si="34"/>
        <v>165919348.6087743</v>
      </c>
      <c r="K88" s="19">
        <f t="shared" si="32"/>
        <v>106633151.02642739</v>
      </c>
      <c r="L88" s="16">
        <f t="shared" si="30"/>
        <v>49669171431.605858</v>
      </c>
      <c r="M88" s="17">
        <f>VLOOKUP(B88,Encargos!$A$8:$B$652,2,0)</f>
        <v>2.4659999999999999E-3</v>
      </c>
    </row>
    <row r="89" spans="1:13">
      <c r="A89">
        <f t="shared" si="35"/>
        <v>281</v>
      </c>
      <c r="B89" s="1">
        <v>47150</v>
      </c>
      <c r="C89" s="16">
        <f t="shared" si="31"/>
        <v>49669171431.605858</v>
      </c>
      <c r="D89" s="16">
        <f t="shared" si="27"/>
        <v>122484176.75034004</v>
      </c>
      <c r="E89" s="16">
        <f t="shared" si="28"/>
        <v>49791655608.356201</v>
      </c>
      <c r="F89" s="16">
        <v>0</v>
      </c>
      <c r="G89" s="29">
        <v>0</v>
      </c>
      <c r="H89" s="16">
        <f t="shared" si="29"/>
        <v>165972185.36118734</v>
      </c>
      <c r="I89" s="18">
        <f t="shared" si="33"/>
        <v>273224614.09930211</v>
      </c>
      <c r="J89" s="16">
        <f t="shared" si="34"/>
        <v>165972185.36118734</v>
      </c>
      <c r="K89" s="19">
        <f t="shared" si="32"/>
        <v>107252428.73811477</v>
      </c>
      <c r="L89" s="16">
        <f t="shared" si="30"/>
        <v>49684403179.618088</v>
      </c>
      <c r="M89" s="17">
        <f>VLOOKUP(B89,Encargos!$A$8:$B$652,2,0)</f>
        <v>2.4659999999999999E-3</v>
      </c>
    </row>
    <row r="90" spans="1:13">
      <c r="A90">
        <f t="shared" si="35"/>
        <v>280</v>
      </c>
      <c r="B90" s="1">
        <v>47178</v>
      </c>
      <c r="C90" s="16">
        <f t="shared" si="31"/>
        <v>49684403179.618088</v>
      </c>
      <c r="D90" s="16">
        <f t="shared" si="27"/>
        <v>122521738.2409382</v>
      </c>
      <c r="E90" s="16">
        <f t="shared" si="28"/>
        <v>49806924917.859024</v>
      </c>
      <c r="F90" s="16">
        <v>0</v>
      </c>
      <c r="G90" s="29">
        <v>0</v>
      </c>
      <c r="H90" s="16">
        <f t="shared" si="29"/>
        <v>166023083.05953008</v>
      </c>
      <c r="I90" s="18">
        <f t="shared" si="33"/>
        <v>273898385.99767089</v>
      </c>
      <c r="J90" s="16">
        <f t="shared" si="34"/>
        <v>166023083.05953008</v>
      </c>
      <c r="K90" s="19">
        <f t="shared" si="32"/>
        <v>107875302.93814081</v>
      </c>
      <c r="L90" s="16">
        <f t="shared" si="30"/>
        <v>49699049614.920883</v>
      </c>
      <c r="M90" s="17">
        <f>VLOOKUP(B90,Encargos!$A$8:$B$652,2,0)</f>
        <v>2.4659999999999999E-3</v>
      </c>
    </row>
    <row r="91" spans="1:13">
      <c r="A91">
        <f t="shared" si="35"/>
        <v>279</v>
      </c>
      <c r="B91" s="1">
        <v>47209</v>
      </c>
      <c r="C91" s="16">
        <f t="shared" si="31"/>
        <v>49699049614.920883</v>
      </c>
      <c r="D91" s="16">
        <f t="shared" si="27"/>
        <v>122557856.35039489</v>
      </c>
      <c r="E91" s="16">
        <f t="shared" si="28"/>
        <v>49821607471.271278</v>
      </c>
      <c r="F91" s="16">
        <v>0</v>
      </c>
      <c r="G91" s="29">
        <v>0</v>
      </c>
      <c r="H91" s="16">
        <f t="shared" si="29"/>
        <v>166072024.9042376</v>
      </c>
      <c r="I91" s="18">
        <f t="shared" si="33"/>
        <v>274573819.41754127</v>
      </c>
      <c r="J91" s="16">
        <f t="shared" si="34"/>
        <v>166072024.9042376</v>
      </c>
      <c r="K91" s="19">
        <f t="shared" si="32"/>
        <v>108501794.51330367</v>
      </c>
      <c r="L91" s="16">
        <f t="shared" si="30"/>
        <v>49713105676.757973</v>
      </c>
      <c r="M91" s="17">
        <f>VLOOKUP(B91,Encargos!$A$8:$B$652,2,0)</f>
        <v>2.4659999999999999E-3</v>
      </c>
    </row>
    <row r="92" spans="1:13">
      <c r="A92">
        <f t="shared" si="35"/>
        <v>278</v>
      </c>
      <c r="B92" s="1">
        <v>47239</v>
      </c>
      <c r="C92" s="16">
        <f t="shared" si="31"/>
        <v>49713105676.757973</v>
      </c>
      <c r="D92" s="16">
        <f t="shared" si="27"/>
        <v>122592518.59888515</v>
      </c>
      <c r="E92" s="16">
        <f t="shared" si="28"/>
        <v>49835698195.356857</v>
      </c>
      <c r="F92" s="16">
        <v>0</v>
      </c>
      <c r="G92" s="29">
        <v>0</v>
      </c>
      <c r="H92" s="16">
        <f t="shared" si="29"/>
        <v>166118993.98452288</v>
      </c>
      <c r="I92" s="18">
        <f t="shared" si="33"/>
        <v>275250918.45622492</v>
      </c>
      <c r="J92" s="16">
        <f t="shared" si="34"/>
        <v>166118993.98452288</v>
      </c>
      <c r="K92" s="19">
        <f t="shared" si="32"/>
        <v>109131924.47170204</v>
      </c>
      <c r="L92" s="16">
        <f t="shared" si="30"/>
        <v>49726566270.885155</v>
      </c>
      <c r="M92" s="17">
        <f>VLOOKUP(B92,Encargos!$A$8:$B$652,2,0)</f>
        <v>2.4659999999999999E-3</v>
      </c>
    </row>
    <row r="93" spans="1:13">
      <c r="A93">
        <f t="shared" si="35"/>
        <v>277</v>
      </c>
      <c r="B93" s="1">
        <v>47270</v>
      </c>
      <c r="C93" s="16">
        <f t="shared" si="31"/>
        <v>49726566270.885155</v>
      </c>
      <c r="D93" s="16">
        <f t="shared" si="27"/>
        <v>122625712.42400278</v>
      </c>
      <c r="E93" s="16">
        <f t="shared" si="28"/>
        <v>49849191983.309158</v>
      </c>
      <c r="F93" s="16">
        <v>0</v>
      </c>
      <c r="G93" s="29">
        <v>0</v>
      </c>
      <c r="H93" s="16">
        <f t="shared" si="29"/>
        <v>166163973.27769721</v>
      </c>
      <c r="I93" s="18">
        <f t="shared" si="33"/>
        <v>275929687.22113794</v>
      </c>
      <c r="J93" s="16">
        <f t="shared" si="34"/>
        <v>166163973.27769721</v>
      </c>
      <c r="K93" s="19">
        <f t="shared" si="32"/>
        <v>109765713.94344074</v>
      </c>
      <c r="L93" s="16">
        <f t="shared" si="30"/>
        <v>49739426269.365715</v>
      </c>
      <c r="M93" s="17">
        <f>VLOOKUP(B93,Encargos!$A$8:$B$652,2,0)</f>
        <v>2.4659999999999999E-3</v>
      </c>
    </row>
    <row r="94" spans="1:13">
      <c r="A94">
        <f t="shared" si="35"/>
        <v>276</v>
      </c>
      <c r="B94" s="1">
        <v>47300</v>
      </c>
      <c r="C94" s="16">
        <f t="shared" si="31"/>
        <v>49739426269.365715</v>
      </c>
      <c r="D94" s="16">
        <f t="shared" si="27"/>
        <v>122657425.18025585</v>
      </c>
      <c r="E94" s="16">
        <f t="shared" si="28"/>
        <v>49862083694.545967</v>
      </c>
      <c r="F94" s="16">
        <v>0</v>
      </c>
      <c r="G94" s="29">
        <v>0</v>
      </c>
      <c r="H94" s="16">
        <f t="shared" si="29"/>
        <v>166206945.64848655</v>
      </c>
      <c r="I94" s="18">
        <f t="shared" si="33"/>
        <v>276610129.82982528</v>
      </c>
      <c r="J94" s="16">
        <f t="shared" si="34"/>
        <v>166206945.64848655</v>
      </c>
      <c r="K94" s="19">
        <f t="shared" si="32"/>
        <v>110403184.18133873</v>
      </c>
      <c r="L94" s="16">
        <f t="shared" si="30"/>
        <v>49751680510.364624</v>
      </c>
      <c r="M94" s="17">
        <f>VLOOKUP(B94,Encargos!$A$8:$B$652,2,0)</f>
        <v>2.4659999999999999E-3</v>
      </c>
    </row>
    <row r="95" spans="1:13">
      <c r="A95">
        <f t="shared" si="35"/>
        <v>275</v>
      </c>
      <c r="B95" s="1">
        <v>47331</v>
      </c>
      <c r="C95" s="16">
        <f t="shared" si="31"/>
        <v>49751680510.364624</v>
      </c>
      <c r="D95" s="16">
        <f t="shared" si="27"/>
        <v>122687644.13855916</v>
      </c>
      <c r="E95" s="16">
        <f t="shared" si="28"/>
        <v>49874368154.503181</v>
      </c>
      <c r="F95" s="16">
        <v>0</v>
      </c>
      <c r="G95" s="29">
        <v>0</v>
      </c>
      <c r="H95" s="16">
        <f t="shared" si="29"/>
        <v>166247893.84834394</v>
      </c>
      <c r="I95" s="18">
        <f t="shared" si="33"/>
        <v>277292250.40998554</v>
      </c>
      <c r="J95" s="16">
        <f t="shared" si="34"/>
        <v>166247893.84834394</v>
      </c>
      <c r="K95" s="19">
        <f t="shared" si="32"/>
        <v>111044356.5616416</v>
      </c>
      <c r="L95" s="16">
        <f t="shared" si="30"/>
        <v>49763323797.941536</v>
      </c>
      <c r="M95" s="17">
        <f>VLOOKUP(B95,Encargos!$A$8:$B$652,2,0)</f>
        <v>2.4659999999999999E-3</v>
      </c>
    </row>
    <row r="96" spans="1:13">
      <c r="A96">
        <f t="shared" si="35"/>
        <v>274</v>
      </c>
      <c r="B96" s="1">
        <v>47362</v>
      </c>
      <c r="C96" s="16">
        <f t="shared" si="31"/>
        <v>49763323797.941536</v>
      </c>
      <c r="D96" s="16">
        <f t="shared" si="27"/>
        <v>122716356.48572382</v>
      </c>
      <c r="E96" s="16">
        <f t="shared" si="28"/>
        <v>49886040154.427261</v>
      </c>
      <c r="F96" s="16">
        <v>0</v>
      </c>
      <c r="G96" s="29">
        <v>0</v>
      </c>
      <c r="H96" s="16">
        <f t="shared" si="29"/>
        <v>166286800.51475754</v>
      </c>
      <c r="I96" s="18">
        <f t="shared" si="33"/>
        <v>277976053.0994966</v>
      </c>
      <c r="J96" s="16">
        <f t="shared" si="34"/>
        <v>166286800.51475754</v>
      </c>
      <c r="K96" s="19">
        <f t="shared" si="32"/>
        <v>111689252.58473906</v>
      </c>
      <c r="L96" s="16">
        <f t="shared" si="30"/>
        <v>49774350901.842522</v>
      </c>
      <c r="M96" s="17">
        <f>VLOOKUP(B96,Encargos!$A$8:$B$652,2,0)</f>
        <v>2.4659999999999999E-3</v>
      </c>
    </row>
    <row r="97" spans="1:13">
      <c r="A97">
        <f t="shared" si="35"/>
        <v>273</v>
      </c>
      <c r="B97" s="1">
        <v>47392</v>
      </c>
      <c r="C97" s="16">
        <f t="shared" si="31"/>
        <v>49774350901.842522</v>
      </c>
      <c r="D97" s="16">
        <f t="shared" si="27"/>
        <v>122743549.32394366</v>
      </c>
      <c r="E97" s="16">
        <f t="shared" si="28"/>
        <v>49897094451.166466</v>
      </c>
      <c r="F97" s="16">
        <v>0</v>
      </c>
      <c r="G97" s="29">
        <v>0</v>
      </c>
      <c r="H97" s="16">
        <f t="shared" si="29"/>
        <v>166323648.17055491</v>
      </c>
      <c r="I97" s="18">
        <f t="shared" si="33"/>
        <v>278661542.04643995</v>
      </c>
      <c r="J97" s="16">
        <f t="shared" si="34"/>
        <v>166323648.17055491</v>
      </c>
      <c r="K97" s="19">
        <f t="shared" si="32"/>
        <v>112337893.87588504</v>
      </c>
      <c r="L97" s="16">
        <f t="shared" si="30"/>
        <v>49784756557.290581</v>
      </c>
      <c r="M97" s="17">
        <f>VLOOKUP(B97,Encargos!$A$8:$B$652,2,0)</f>
        <v>2.4659999999999999E-3</v>
      </c>
    </row>
    <row r="98" spans="1:13">
      <c r="A98">
        <f t="shared" si="35"/>
        <v>272</v>
      </c>
      <c r="B98" s="1">
        <v>47423</v>
      </c>
      <c r="C98" s="16">
        <f t="shared" si="31"/>
        <v>49784756557.290581</v>
      </c>
      <c r="D98" s="16">
        <f t="shared" si="27"/>
        <v>122769209.67027856</v>
      </c>
      <c r="E98" s="16">
        <f t="shared" si="28"/>
        <v>49907525766.960861</v>
      </c>
      <c r="F98" s="16">
        <v>0</v>
      </c>
      <c r="G98" s="29">
        <v>0</v>
      </c>
      <c r="H98" s="16">
        <f t="shared" si="29"/>
        <v>166358419.22320288</v>
      </c>
      <c r="I98" s="18">
        <f t="shared" si="33"/>
        <v>279348721.40912646</v>
      </c>
      <c r="J98" s="16">
        <f t="shared" si="34"/>
        <v>166358419.22320288</v>
      </c>
      <c r="K98" s="19">
        <f t="shared" si="32"/>
        <v>112990302.18592358</v>
      </c>
      <c r="L98" s="16">
        <f t="shared" si="30"/>
        <v>49794535464.77494</v>
      </c>
      <c r="M98" s="17">
        <f>VLOOKUP(B98,Encargos!$A$8:$B$652,2,0)</f>
        <v>2.4659999999999999E-3</v>
      </c>
    </row>
    <row r="99" spans="1:13">
      <c r="A99">
        <f t="shared" si="35"/>
        <v>271</v>
      </c>
      <c r="B99" s="1">
        <v>47453</v>
      </c>
      <c r="C99" s="16">
        <f t="shared" si="31"/>
        <v>49794535464.77494</v>
      </c>
      <c r="D99" s="16">
        <f t="shared" si="27"/>
        <v>122793324.45613499</v>
      </c>
      <c r="E99" s="16">
        <f t="shared" si="28"/>
        <v>49917328789.231079</v>
      </c>
      <c r="F99" s="16">
        <v>0</v>
      </c>
      <c r="G99" s="29">
        <v>0</v>
      </c>
      <c r="H99" s="16">
        <f t="shared" si="29"/>
        <v>166391095.96410361</v>
      </c>
      <c r="I99" s="18">
        <f t="shared" si="33"/>
        <v>280037595.35612136</v>
      </c>
      <c r="J99" s="16">
        <f t="shared" si="34"/>
        <v>166391095.96410361</v>
      </c>
      <c r="K99" s="19">
        <f t="shared" si="32"/>
        <v>113646499.39201775</v>
      </c>
      <c r="L99" s="16">
        <f t="shared" si="30"/>
        <v>49803682289.839058</v>
      </c>
      <c r="M99" s="17">
        <f>VLOOKUP(B99,Encargos!$A$8:$B$652,2,0)</f>
        <v>2.4659999999999999E-3</v>
      </c>
    </row>
    <row r="100" spans="1:13">
      <c r="A100">
        <f t="shared" si="35"/>
        <v>270</v>
      </c>
      <c r="B100" s="1">
        <v>47484</v>
      </c>
      <c r="C100" s="16">
        <f t="shared" si="31"/>
        <v>49803682289.839058</v>
      </c>
      <c r="D100" s="16">
        <f t="shared" si="27"/>
        <v>122815880.52674311</v>
      </c>
      <c r="E100" s="110">
        <f>'Art. 9º-A'!E100</f>
        <v>51227437362.218033</v>
      </c>
      <c r="F100" s="16">
        <v>0</v>
      </c>
      <c r="G100" s="29">
        <v>0</v>
      </c>
      <c r="H100" s="16">
        <f t="shared" si="29"/>
        <v>170758124.54072678</v>
      </c>
      <c r="I100" s="18">
        <f t="shared" si="33"/>
        <v>288043126.84523439</v>
      </c>
      <c r="J100" s="16">
        <f t="shared" si="34"/>
        <v>170758124.54072678</v>
      </c>
      <c r="K100" s="19">
        <f t="shared" si="32"/>
        <v>117285002.30450761</v>
      </c>
      <c r="L100" s="16">
        <f t="shared" si="30"/>
        <v>51110152359.913521</v>
      </c>
      <c r="M100" s="17">
        <f>VLOOKUP(B100,Encargos!$A$8:$B$652,2,0)</f>
        <v>2.4659999999999999E-3</v>
      </c>
    </row>
    <row r="101" spans="1:13">
      <c r="A101">
        <f t="shared" si="35"/>
        <v>269</v>
      </c>
      <c r="B101" s="1">
        <v>47515</v>
      </c>
      <c r="C101" s="16">
        <f t="shared" si="31"/>
        <v>51110152359.913521</v>
      </c>
      <c r="D101" s="16">
        <f t="shared" si="27"/>
        <v>126037635.71954674</v>
      </c>
      <c r="E101" s="16">
        <f t="shared" si="28"/>
        <v>51236189995.633064</v>
      </c>
      <c r="F101" s="16">
        <v>0</v>
      </c>
      <c r="G101" s="29">
        <v>0</v>
      </c>
      <c r="H101" s="16">
        <f t="shared" si="29"/>
        <v>170787299.98544356</v>
      </c>
      <c r="I101" s="18">
        <f t="shared" si="33"/>
        <v>288753441.19603473</v>
      </c>
      <c r="J101" s="16">
        <f t="shared" si="34"/>
        <v>170787299.98544356</v>
      </c>
      <c r="K101" s="19">
        <f t="shared" si="32"/>
        <v>117966141.21059117</v>
      </c>
      <c r="L101" s="16">
        <f t="shared" si="30"/>
        <v>51118223854.42247</v>
      </c>
      <c r="M101" s="17">
        <f>VLOOKUP(B101,Encargos!$A$8:$B$652,2,0)</f>
        <v>2.4659999999999999E-3</v>
      </c>
    </row>
    <row r="102" spans="1:13">
      <c r="A102">
        <f t="shared" si="35"/>
        <v>268</v>
      </c>
      <c r="B102" s="1">
        <v>47543</v>
      </c>
      <c r="C102" s="16">
        <f t="shared" si="31"/>
        <v>51118223854.42247</v>
      </c>
      <c r="D102" s="16">
        <f t="shared" si="27"/>
        <v>126057540.0250058</v>
      </c>
      <c r="E102" s="16">
        <f t="shared" si="28"/>
        <v>51244281394.447479</v>
      </c>
      <c r="F102" s="16">
        <v>0</v>
      </c>
      <c r="G102" s="29">
        <v>0</v>
      </c>
      <c r="H102" s="16">
        <f t="shared" si="29"/>
        <v>170814271.31482494</v>
      </c>
      <c r="I102" s="18">
        <f t="shared" si="33"/>
        <v>289465507.18202412</v>
      </c>
      <c r="J102" s="16">
        <f t="shared" si="34"/>
        <v>170814271.31482494</v>
      </c>
      <c r="K102" s="19">
        <f t="shared" si="32"/>
        <v>118651235.86719918</v>
      </c>
      <c r="L102" s="16">
        <f t="shared" si="30"/>
        <v>51125630158.580284</v>
      </c>
      <c r="M102" s="17">
        <f>VLOOKUP(B102,Encargos!$A$8:$B$652,2,0)</f>
        <v>2.4659999999999999E-3</v>
      </c>
    </row>
    <row r="103" spans="1:13">
      <c r="A103">
        <f t="shared" si="35"/>
        <v>267</v>
      </c>
      <c r="B103" s="1">
        <v>47574</v>
      </c>
      <c r="C103" s="16">
        <f t="shared" si="31"/>
        <v>51125630158.580284</v>
      </c>
      <c r="D103" s="16">
        <f t="shared" si="27"/>
        <v>126075803.97105898</v>
      </c>
      <c r="E103" s="16">
        <f t="shared" si="28"/>
        <v>51251705962.551346</v>
      </c>
      <c r="F103" s="16">
        <v>0</v>
      </c>
      <c r="G103" s="29">
        <v>0</v>
      </c>
      <c r="H103" s="16">
        <f t="shared" si="29"/>
        <v>170839019.87517115</v>
      </c>
      <c r="I103" s="18">
        <f t="shared" si="33"/>
        <v>290179329.12273514</v>
      </c>
      <c r="J103" s="16">
        <f t="shared" si="34"/>
        <v>170839019.87517115</v>
      </c>
      <c r="K103" s="19">
        <f t="shared" si="32"/>
        <v>119340309.24756399</v>
      </c>
      <c r="L103" s="16">
        <f t="shared" si="30"/>
        <v>51132365653.30378</v>
      </c>
      <c r="M103" s="17">
        <f>VLOOKUP(B103,Encargos!$A$8:$B$652,2,0)</f>
        <v>2.4659999999999999E-3</v>
      </c>
    </row>
    <row r="104" spans="1:13">
      <c r="A104">
        <f t="shared" si="35"/>
        <v>266</v>
      </c>
      <c r="B104" s="1">
        <v>47604</v>
      </c>
      <c r="C104" s="16">
        <f t="shared" si="31"/>
        <v>51132365653.30378</v>
      </c>
      <c r="D104" s="16">
        <f t="shared" si="27"/>
        <v>126092413.70104711</v>
      </c>
      <c r="E104" s="16">
        <f t="shared" si="28"/>
        <v>51258458067.004829</v>
      </c>
      <c r="F104" s="16">
        <v>0</v>
      </c>
      <c r="G104" s="29">
        <v>0</v>
      </c>
      <c r="H104" s="16">
        <f t="shared" si="29"/>
        <v>170861526.89001611</v>
      </c>
      <c r="I104" s="18">
        <f t="shared" si="33"/>
        <v>290894911.34835178</v>
      </c>
      <c r="J104" s="16">
        <f t="shared" si="34"/>
        <v>170861526.89001611</v>
      </c>
      <c r="K104" s="19">
        <f t="shared" si="32"/>
        <v>120033384.45833567</v>
      </c>
      <c r="L104" s="16">
        <f t="shared" si="30"/>
        <v>51138424682.546494</v>
      </c>
      <c r="M104" s="17">
        <f>VLOOKUP(B104,Encargos!$A$8:$B$652,2,0)</f>
        <v>2.4659999999999999E-3</v>
      </c>
    </row>
    <row r="105" spans="1:13">
      <c r="A105">
        <f t="shared" si="35"/>
        <v>265</v>
      </c>
      <c r="B105" s="1">
        <v>47635</v>
      </c>
      <c r="C105" s="16">
        <f t="shared" si="31"/>
        <v>51138424682.546494</v>
      </c>
      <c r="D105" s="16">
        <f t="shared" si="27"/>
        <v>126107355.26715964</v>
      </c>
      <c r="E105" s="16">
        <f t="shared" si="28"/>
        <v>51264532037.813652</v>
      </c>
      <c r="F105" s="16">
        <v>0</v>
      </c>
      <c r="G105" s="29">
        <v>0</v>
      </c>
      <c r="H105" s="16">
        <f t="shared" si="29"/>
        <v>170881773.45937884</v>
      </c>
      <c r="I105" s="18">
        <f t="shared" si="33"/>
        <v>291612258.19973683</v>
      </c>
      <c r="J105" s="16">
        <f t="shared" si="34"/>
        <v>170881773.45937884</v>
      </c>
      <c r="K105" s="19">
        <f t="shared" si="32"/>
        <v>120730484.740358</v>
      </c>
      <c r="L105" s="16">
        <f t="shared" si="30"/>
        <v>51143801553.073296</v>
      </c>
      <c r="M105" s="17">
        <f>VLOOKUP(B105,Encargos!$A$8:$B$652,2,0)</f>
        <v>2.4659999999999999E-3</v>
      </c>
    </row>
    <row r="106" spans="1:13">
      <c r="A106">
        <f t="shared" si="35"/>
        <v>264</v>
      </c>
      <c r="B106" s="1">
        <v>47665</v>
      </c>
      <c r="C106" s="16">
        <f t="shared" si="31"/>
        <v>51143801553.073296</v>
      </c>
      <c r="D106" s="16">
        <f t="shared" si="27"/>
        <v>126120614.62987874</v>
      </c>
      <c r="E106" s="16">
        <f t="shared" si="28"/>
        <v>51269922167.703171</v>
      </c>
      <c r="F106" s="16">
        <v>0</v>
      </c>
      <c r="G106" s="29">
        <v>0</v>
      </c>
      <c r="H106" s="16">
        <f t="shared" si="29"/>
        <v>170899740.5590106</v>
      </c>
      <c r="I106" s="18">
        <f t="shared" si="33"/>
        <v>292331374.02845734</v>
      </c>
      <c r="J106" s="16">
        <f t="shared" si="34"/>
        <v>170899740.5590106</v>
      </c>
      <c r="K106" s="19">
        <f t="shared" si="32"/>
        <v>121431633.46944675</v>
      </c>
      <c r="L106" s="16">
        <f t="shared" si="30"/>
        <v>51148490534.233727</v>
      </c>
      <c r="M106" s="17">
        <f>VLOOKUP(B106,Encargos!$A$8:$B$652,2,0)</f>
        <v>2.4659999999999999E-3</v>
      </c>
    </row>
    <row r="107" spans="1:13">
      <c r="A107">
        <f t="shared" si="35"/>
        <v>263</v>
      </c>
      <c r="B107" s="1">
        <v>47696</v>
      </c>
      <c r="C107" s="16">
        <f t="shared" si="31"/>
        <v>51148490534.233727</v>
      </c>
      <c r="D107" s="16">
        <f t="shared" si="27"/>
        <v>126132177.65742037</v>
      </c>
      <c r="E107" s="16">
        <f t="shared" si="28"/>
        <v>51274622711.891144</v>
      </c>
      <c r="F107" s="16">
        <v>0</v>
      </c>
      <c r="G107" s="29">
        <v>0</v>
      </c>
      <c r="H107" s="16">
        <f t="shared" si="29"/>
        <v>170915409.03963715</v>
      </c>
      <c r="I107" s="18">
        <f t="shared" si="33"/>
        <v>293052263.19681144</v>
      </c>
      <c r="J107" s="16">
        <f t="shared" si="34"/>
        <v>170915409.03963715</v>
      </c>
      <c r="K107" s="19">
        <f t="shared" si="32"/>
        <v>122136854.15717429</v>
      </c>
      <c r="L107" s="16">
        <f t="shared" si="30"/>
        <v>51152485857.733971</v>
      </c>
      <c r="M107" s="17">
        <f>VLOOKUP(B107,Encargos!$A$8:$B$652,2,0)</f>
        <v>2.4659999999999999E-3</v>
      </c>
    </row>
    <row r="108" spans="1:13">
      <c r="A108">
        <f t="shared" si="35"/>
        <v>262</v>
      </c>
      <c r="B108" s="1">
        <v>47727</v>
      </c>
      <c r="C108" s="16">
        <f t="shared" si="31"/>
        <v>51152485857.733971</v>
      </c>
      <c r="D108" s="16">
        <f t="shared" si="27"/>
        <v>126142030.12517196</v>
      </c>
      <c r="E108" s="16">
        <f t="shared" si="28"/>
        <v>51278627887.859146</v>
      </c>
      <c r="F108" s="16">
        <v>0</v>
      </c>
      <c r="G108" s="29">
        <v>0</v>
      </c>
      <c r="H108" s="16">
        <f t="shared" si="29"/>
        <v>170928759.62619716</v>
      </c>
      <c r="I108" s="18">
        <f t="shared" si="33"/>
        <v>293774930.07785481</v>
      </c>
      <c r="J108" s="16">
        <f t="shared" si="34"/>
        <v>170928759.62619716</v>
      </c>
      <c r="K108" s="19">
        <f t="shared" si="32"/>
        <v>122846170.45165765</v>
      </c>
      <c r="L108" s="16">
        <f t="shared" si="30"/>
        <v>51155781717.407486</v>
      </c>
      <c r="M108" s="17">
        <f>VLOOKUP(B108,Encargos!$A$8:$B$652,2,0)</f>
        <v>2.4659999999999999E-3</v>
      </c>
    </row>
    <row r="109" spans="1:13">
      <c r="A109">
        <f t="shared" si="35"/>
        <v>261</v>
      </c>
      <c r="B109" s="1">
        <v>47757</v>
      </c>
      <c r="C109" s="16">
        <f t="shared" si="31"/>
        <v>51155781717.407486</v>
      </c>
      <c r="D109" s="16">
        <f t="shared" si="27"/>
        <v>126150157.71512686</v>
      </c>
      <c r="E109" s="16">
        <f t="shared" si="28"/>
        <v>51281931875.122612</v>
      </c>
      <c r="F109" s="16">
        <v>0</v>
      </c>
      <c r="G109" s="29">
        <v>0</v>
      </c>
      <c r="H109" s="16">
        <f t="shared" si="29"/>
        <v>170939772.9170754</v>
      </c>
      <c r="I109" s="18">
        <f t="shared" si="33"/>
        <v>294499379.05542684</v>
      </c>
      <c r="J109" s="16">
        <f t="shared" si="34"/>
        <v>170939772.9170754</v>
      </c>
      <c r="K109" s="19">
        <f t="shared" si="32"/>
        <v>123559606.13835144</v>
      </c>
      <c r="L109" s="16">
        <f t="shared" si="30"/>
        <v>51158372268.984261</v>
      </c>
      <c r="M109" s="17">
        <f>VLOOKUP(B109,Encargos!$A$8:$B$652,2,0)</f>
        <v>2.4659999999999999E-3</v>
      </c>
    </row>
    <row r="110" spans="1:13">
      <c r="A110">
        <f t="shared" si="35"/>
        <v>260</v>
      </c>
      <c r="B110" s="1">
        <v>47788</v>
      </c>
      <c r="C110" s="16">
        <f t="shared" si="31"/>
        <v>51158372268.984261</v>
      </c>
      <c r="D110" s="16">
        <f t="shared" si="27"/>
        <v>126156546.01531518</v>
      </c>
      <c r="E110" s="16">
        <f t="shared" si="28"/>
        <v>51284528814.999573</v>
      </c>
      <c r="F110" s="16">
        <v>0</v>
      </c>
      <c r="G110" s="29">
        <v>0</v>
      </c>
      <c r="H110" s="16">
        <f t="shared" si="29"/>
        <v>170948429.38333192</v>
      </c>
      <c r="I110" s="18">
        <f t="shared" si="33"/>
        <v>295225614.52417749</v>
      </c>
      <c r="J110" s="16">
        <f t="shared" si="34"/>
        <v>170948429.38333192</v>
      </c>
      <c r="K110" s="19">
        <f t="shared" si="32"/>
        <v>124277185.14084557</v>
      </c>
      <c r="L110" s="16">
        <f t="shared" si="30"/>
        <v>51160251629.858727</v>
      </c>
      <c r="M110" s="17">
        <f>VLOOKUP(B110,Encargos!$A$8:$B$652,2,0)</f>
        <v>2.4659999999999999E-3</v>
      </c>
    </row>
    <row r="111" spans="1:13">
      <c r="A111">
        <f t="shared" si="35"/>
        <v>259</v>
      </c>
      <c r="B111" s="1">
        <v>47818</v>
      </c>
      <c r="C111" s="16">
        <f t="shared" si="31"/>
        <v>51160251629.858727</v>
      </c>
      <c r="D111" s="16">
        <f t="shared" si="27"/>
        <v>126161180.51923162</v>
      </c>
      <c r="E111" s="16">
        <f t="shared" si="28"/>
        <v>51286412810.37796</v>
      </c>
      <c r="F111" s="16">
        <v>0</v>
      </c>
      <c r="G111" s="29">
        <v>0</v>
      </c>
      <c r="H111" s="16">
        <f t="shared" si="29"/>
        <v>170954709.36792654</v>
      </c>
      <c r="I111" s="18">
        <f t="shared" si="33"/>
        <v>295953640.88959414</v>
      </c>
      <c r="J111" s="16">
        <f t="shared" si="34"/>
        <v>170954709.36792654</v>
      </c>
      <c r="K111" s="19">
        <f t="shared" si="32"/>
        <v>124998931.5216676</v>
      </c>
      <c r="L111" s="16">
        <f t="shared" si="30"/>
        <v>51161413878.856293</v>
      </c>
      <c r="M111" s="17">
        <f>VLOOKUP(B111,Encargos!$A$8:$B$652,2,0)</f>
        <v>2.4659999999999999E-3</v>
      </c>
    </row>
    <row r="112" spans="1:13">
      <c r="A112">
        <f t="shared" si="35"/>
        <v>258</v>
      </c>
      <c r="B112" s="1">
        <v>47849</v>
      </c>
      <c r="C112" s="16">
        <f t="shared" si="31"/>
        <v>51161413878.856293</v>
      </c>
      <c r="D112" s="16">
        <f t="shared" si="27"/>
        <v>126164046.62525961</v>
      </c>
      <c r="E112" s="110">
        <f>'Art. 9º-A'!E112</f>
        <v>51975689488.263237</v>
      </c>
      <c r="F112" s="16">
        <v>0</v>
      </c>
      <c r="G112" s="29">
        <v>0</v>
      </c>
      <c r="H112" s="16">
        <f t="shared" si="29"/>
        <v>173252298.29421079</v>
      </c>
      <c r="I112" s="18">
        <f t="shared" si="33"/>
        <v>300663984.35004276</v>
      </c>
      <c r="J112" s="16">
        <f t="shared" si="34"/>
        <v>173252298.29421079</v>
      </c>
      <c r="K112" s="19">
        <f t="shared" si="32"/>
        <v>127411686.05583197</v>
      </c>
      <c r="L112" s="16">
        <f t="shared" si="30"/>
        <v>51848277802.207405</v>
      </c>
      <c r="M112" s="17">
        <f>VLOOKUP(B112,Encargos!$A$8:$B$652,2,0)</f>
        <v>2.4659999999999999E-3</v>
      </c>
    </row>
    <row r="113" spans="1:13">
      <c r="A113">
        <f t="shared" si="35"/>
        <v>257</v>
      </c>
      <c r="B113" s="1">
        <v>47880</v>
      </c>
      <c r="C113" s="16">
        <f t="shared" si="31"/>
        <v>51848277802.207405</v>
      </c>
      <c r="D113" s="16">
        <f t="shared" si="27"/>
        <v>127857853.06024346</v>
      </c>
      <c r="E113" s="16">
        <f t="shared" si="28"/>
        <v>51976135655.267647</v>
      </c>
      <c r="F113" s="16">
        <v>0</v>
      </c>
      <c r="G113" s="29">
        <v>0</v>
      </c>
      <c r="H113" s="16">
        <f t="shared" si="29"/>
        <v>173253785.51755884</v>
      </c>
      <c r="I113" s="18">
        <f t="shared" si="33"/>
        <v>301405421.73544997</v>
      </c>
      <c r="J113" s="16">
        <f t="shared" si="34"/>
        <v>173253785.51755884</v>
      </c>
      <c r="K113" s="19">
        <f t="shared" si="32"/>
        <v>128151636.21789113</v>
      </c>
      <c r="L113" s="16">
        <f t="shared" si="30"/>
        <v>51847984019.049751</v>
      </c>
      <c r="M113" s="17">
        <f>VLOOKUP(B113,Encargos!$A$8:$B$652,2,0)</f>
        <v>2.4659999999999999E-3</v>
      </c>
    </row>
    <row r="114" spans="1:13">
      <c r="A114">
        <f t="shared" si="35"/>
        <v>256</v>
      </c>
      <c r="B114" s="1">
        <v>47908</v>
      </c>
      <c r="C114" s="16">
        <f t="shared" si="31"/>
        <v>51847984019.049751</v>
      </c>
      <c r="D114" s="16">
        <f t="shared" si="27"/>
        <v>127857128.59097669</v>
      </c>
      <c r="E114" s="16">
        <f t="shared" si="28"/>
        <v>51975841147.640724</v>
      </c>
      <c r="F114" s="16">
        <v>0</v>
      </c>
      <c r="G114" s="29">
        <v>0</v>
      </c>
      <c r="H114" s="16">
        <f t="shared" si="29"/>
        <v>173252803.82546911</v>
      </c>
      <c r="I114" s="18">
        <f t="shared" si="33"/>
        <v>302148687.50544953</v>
      </c>
      <c r="J114" s="16">
        <f t="shared" si="34"/>
        <v>173252803.82546911</v>
      </c>
      <c r="K114" s="19">
        <f t="shared" si="32"/>
        <v>128895883.67998043</v>
      </c>
      <c r="L114" s="16">
        <f t="shared" si="30"/>
        <v>51846945263.960747</v>
      </c>
      <c r="M114" s="17">
        <f>VLOOKUP(B114,Encargos!$A$8:$B$652,2,0)</f>
        <v>2.4659999999999999E-3</v>
      </c>
    </row>
    <row r="115" spans="1:13">
      <c r="A115">
        <f t="shared" si="35"/>
        <v>255</v>
      </c>
      <c r="B115" s="1">
        <v>47939</v>
      </c>
      <c r="C115" s="16">
        <f t="shared" si="31"/>
        <v>51846945263.960747</v>
      </c>
      <c r="D115" s="16">
        <f t="shared" si="27"/>
        <v>127854567.02092719</v>
      </c>
      <c r="E115" s="16">
        <f t="shared" si="28"/>
        <v>51974799830.981674</v>
      </c>
      <c r="F115" s="16">
        <v>0</v>
      </c>
      <c r="G115" s="29">
        <v>0</v>
      </c>
      <c r="H115" s="16">
        <f t="shared" si="29"/>
        <v>173249332.76993892</v>
      </c>
      <c r="I115" s="18">
        <f t="shared" si="33"/>
        <v>302893786.16883808</v>
      </c>
      <c r="J115" s="16">
        <f t="shared" si="34"/>
        <v>173249332.76993892</v>
      </c>
      <c r="K115" s="19">
        <f t="shared" si="32"/>
        <v>129644453.39889917</v>
      </c>
      <c r="L115" s="16">
        <f t="shared" si="30"/>
        <v>51845155377.582771</v>
      </c>
      <c r="M115" s="17">
        <f>VLOOKUP(B115,Encargos!$A$8:$B$652,2,0)</f>
        <v>2.4659999999999999E-3</v>
      </c>
    </row>
    <row r="116" spans="1:13">
      <c r="A116">
        <f t="shared" si="35"/>
        <v>254</v>
      </c>
      <c r="B116" s="1">
        <v>47969</v>
      </c>
      <c r="C116" s="16">
        <f t="shared" si="31"/>
        <v>51845155377.582771</v>
      </c>
      <c r="D116" s="16">
        <f t="shared" si="27"/>
        <v>127850153.1611191</v>
      </c>
      <c r="E116" s="16">
        <f t="shared" si="28"/>
        <v>51973005530.743889</v>
      </c>
      <c r="F116" s="16">
        <v>0</v>
      </c>
      <c r="G116" s="29">
        <v>0</v>
      </c>
      <c r="H116" s="16">
        <f t="shared" si="29"/>
        <v>173243351.76914629</v>
      </c>
      <c r="I116" s="18">
        <f t="shared" si="33"/>
        <v>303640722.24553031</v>
      </c>
      <c r="J116" s="16">
        <f t="shared" si="34"/>
        <v>173243351.76914629</v>
      </c>
      <c r="K116" s="19">
        <f t="shared" si="32"/>
        <v>130397370.47638401</v>
      </c>
      <c r="L116" s="16">
        <f t="shared" si="30"/>
        <v>51842608160.267509</v>
      </c>
      <c r="M116" s="17">
        <f>VLOOKUP(B116,Encargos!$A$8:$B$652,2,0)</f>
        <v>2.4659999999999999E-3</v>
      </c>
    </row>
    <row r="117" spans="1:13">
      <c r="A117">
        <f t="shared" si="35"/>
        <v>253</v>
      </c>
      <c r="B117" s="1">
        <v>48000</v>
      </c>
      <c r="C117" s="16">
        <f t="shared" si="31"/>
        <v>51842608160.267509</v>
      </c>
      <c r="D117" s="16">
        <f t="shared" si="27"/>
        <v>127843871.72321968</v>
      </c>
      <c r="E117" s="16">
        <f t="shared" si="28"/>
        <v>51970452031.99073</v>
      </c>
      <c r="F117" s="16">
        <v>0</v>
      </c>
      <c r="G117" s="29">
        <v>0</v>
      </c>
      <c r="H117" s="16">
        <f t="shared" si="29"/>
        <v>173234840.10663578</v>
      </c>
      <c r="I117" s="18">
        <f t="shared" si="33"/>
        <v>304389500.26658785</v>
      </c>
      <c r="J117" s="16">
        <f t="shared" si="34"/>
        <v>173234840.10663578</v>
      </c>
      <c r="K117" s="19">
        <f t="shared" si="32"/>
        <v>131154660.15995207</v>
      </c>
      <c r="L117" s="16">
        <f t="shared" si="30"/>
        <v>51839297371.83078</v>
      </c>
      <c r="M117" s="17">
        <f>VLOOKUP(B117,Encargos!$A$8:$B$652,2,0)</f>
        <v>2.4659999999999999E-3</v>
      </c>
    </row>
    <row r="118" spans="1:13">
      <c r="A118">
        <f t="shared" si="35"/>
        <v>252</v>
      </c>
      <c r="B118" s="1">
        <v>48030</v>
      </c>
      <c r="C118" s="16">
        <f t="shared" si="31"/>
        <v>51839297371.83078</v>
      </c>
      <c r="D118" s="16">
        <f t="shared" si="27"/>
        <v>127835707.31893469</v>
      </c>
      <c r="E118" s="16">
        <f t="shared" si="28"/>
        <v>51967133079.149712</v>
      </c>
      <c r="F118" s="16">
        <v>0</v>
      </c>
      <c r="G118" s="29">
        <v>0</v>
      </c>
      <c r="H118" s="16">
        <f t="shared" si="29"/>
        <v>173223776.93049905</v>
      </c>
      <c r="I118" s="18">
        <f t="shared" si="33"/>
        <v>305140124.7742452</v>
      </c>
      <c r="J118" s="16">
        <f t="shared" si="34"/>
        <v>173223776.93049905</v>
      </c>
      <c r="K118" s="19">
        <f t="shared" si="32"/>
        <v>131916347.84374616</v>
      </c>
      <c r="L118" s="16">
        <f t="shared" si="30"/>
        <v>51835216731.305962</v>
      </c>
      <c r="M118" s="17">
        <f>VLOOKUP(B118,Encargos!$A$8:$B$652,2,0)</f>
        <v>2.4659999999999999E-3</v>
      </c>
    </row>
    <row r="119" spans="1:13">
      <c r="A119">
        <f t="shared" si="35"/>
        <v>251</v>
      </c>
      <c r="B119" s="1">
        <v>48061</v>
      </c>
      <c r="C119" s="16">
        <f t="shared" si="31"/>
        <v>51835216731.305962</v>
      </c>
      <c r="D119" s="16">
        <f t="shared" si="27"/>
        <v>127825644.45940049</v>
      </c>
      <c r="E119" s="16">
        <f t="shared" si="28"/>
        <v>51963042375.765366</v>
      </c>
      <c r="F119" s="16">
        <v>0</v>
      </c>
      <c r="G119" s="29">
        <v>0</v>
      </c>
      <c r="H119" s="16">
        <f t="shared" si="29"/>
        <v>173210141.25255123</v>
      </c>
      <c r="I119" s="18">
        <f t="shared" si="33"/>
        <v>305892600.32193857</v>
      </c>
      <c r="J119" s="16">
        <f t="shared" si="34"/>
        <v>173210141.25255123</v>
      </c>
      <c r="K119" s="19">
        <f t="shared" si="32"/>
        <v>132682459.06938735</v>
      </c>
      <c r="L119" s="16">
        <f t="shared" si="30"/>
        <v>51830359916.695976</v>
      </c>
      <c r="M119" s="17">
        <f>VLOOKUP(B119,Encargos!$A$8:$B$652,2,0)</f>
        <v>2.4659999999999999E-3</v>
      </c>
    </row>
    <row r="120" spans="1:13">
      <c r="A120">
        <f t="shared" si="35"/>
        <v>250</v>
      </c>
      <c r="B120" s="1">
        <v>48092</v>
      </c>
      <c r="C120" s="16">
        <f t="shared" si="31"/>
        <v>51830359916.695976</v>
      </c>
      <c r="D120" s="16">
        <f t="shared" si="27"/>
        <v>127813667.55457227</v>
      </c>
      <c r="E120" s="16">
        <f t="shared" si="28"/>
        <v>51958173584.250549</v>
      </c>
      <c r="F120" s="16">
        <v>0</v>
      </c>
      <c r="G120" s="29">
        <v>0</v>
      </c>
      <c r="H120" s="16">
        <f t="shared" si="29"/>
        <v>173193911.94750184</v>
      </c>
      <c r="I120" s="18">
        <f t="shared" si="33"/>
        <v>306646931.47433239</v>
      </c>
      <c r="J120" s="16">
        <f t="shared" si="34"/>
        <v>173193911.94750184</v>
      </c>
      <c r="K120" s="19">
        <f t="shared" si="32"/>
        <v>133453019.52683055</v>
      </c>
      <c r="L120" s="16">
        <f t="shared" si="30"/>
        <v>51824720564.723717</v>
      </c>
      <c r="M120" s="17">
        <f>VLOOKUP(B120,Encargos!$A$8:$B$652,2,0)</f>
        <v>2.4659999999999999E-3</v>
      </c>
    </row>
    <row r="121" spans="1:13">
      <c r="A121">
        <f t="shared" si="35"/>
        <v>249</v>
      </c>
      <c r="B121" s="1">
        <v>48122</v>
      </c>
      <c r="C121" s="16">
        <f t="shared" si="31"/>
        <v>51824720564.723717</v>
      </c>
      <c r="D121" s="16">
        <f t="shared" si="27"/>
        <v>127799760.91260868</v>
      </c>
      <c r="E121" s="16">
        <f t="shared" si="28"/>
        <v>51952520325.636322</v>
      </c>
      <c r="F121" s="16">
        <v>0</v>
      </c>
      <c r="G121" s="29">
        <v>0</v>
      </c>
      <c r="H121" s="16">
        <f t="shared" si="29"/>
        <v>173175067.75212109</v>
      </c>
      <c r="I121" s="18">
        <f t="shared" si="33"/>
        <v>307403122.80734813</v>
      </c>
      <c r="J121" s="16">
        <f t="shared" si="34"/>
        <v>173175067.75212109</v>
      </c>
      <c r="K121" s="19">
        <f t="shared" si="32"/>
        <v>134228055.05522704</v>
      </c>
      <c r="L121" s="16">
        <f t="shared" si="30"/>
        <v>51818292270.581093</v>
      </c>
      <c r="M121" s="17">
        <f>VLOOKUP(B121,Encargos!$A$8:$B$652,2,0)</f>
        <v>2.4659999999999999E-3</v>
      </c>
    </row>
    <row r="122" spans="1:13">
      <c r="A122">
        <f t="shared" si="35"/>
        <v>248</v>
      </c>
      <c r="B122" s="1">
        <v>48153</v>
      </c>
      <c r="C122" s="16">
        <f t="shared" si="31"/>
        <v>51818292270.581093</v>
      </c>
      <c r="D122" s="16">
        <f t="shared" si="27"/>
        <v>127783908.73925297</v>
      </c>
      <c r="E122" s="16">
        <f t="shared" si="28"/>
        <v>51946076179.320343</v>
      </c>
      <c r="F122" s="16">
        <v>0</v>
      </c>
      <c r="G122" s="29">
        <v>0</v>
      </c>
      <c r="H122" s="16">
        <f t="shared" si="29"/>
        <v>173153587.26440117</v>
      </c>
      <c r="I122" s="18">
        <f t="shared" si="33"/>
        <v>308161178.90819097</v>
      </c>
      <c r="J122" s="16">
        <f t="shared" si="34"/>
        <v>173153587.26440117</v>
      </c>
      <c r="K122" s="19">
        <f t="shared" si="32"/>
        <v>135007591.6437898</v>
      </c>
      <c r="L122" s="16">
        <f t="shared" si="30"/>
        <v>51811068587.676559</v>
      </c>
      <c r="M122" s="17">
        <f>VLOOKUP(B122,Encargos!$A$8:$B$652,2,0)</f>
        <v>2.4659999999999999E-3</v>
      </c>
    </row>
    <row r="123" spans="1:13">
      <c r="A123">
        <f t="shared" si="35"/>
        <v>247</v>
      </c>
      <c r="B123" s="1">
        <v>48183</v>
      </c>
      <c r="C123" s="16">
        <f t="shared" si="31"/>
        <v>51811068587.676559</v>
      </c>
      <c r="D123" s="16">
        <f t="shared" si="27"/>
        <v>127766095.13721038</v>
      </c>
      <c r="E123" s="16">
        <f t="shared" si="28"/>
        <v>51938834682.813766</v>
      </c>
      <c r="F123" s="16">
        <v>0</v>
      </c>
      <c r="G123" s="29">
        <v>0</v>
      </c>
      <c r="H123" s="16">
        <f t="shared" si="29"/>
        <v>173129448.94271258</v>
      </c>
      <c r="I123" s="18">
        <f t="shared" si="33"/>
        <v>308921104.37537855</v>
      </c>
      <c r="J123" s="16">
        <f t="shared" si="34"/>
        <v>173129448.94271258</v>
      </c>
      <c r="K123" s="19">
        <f t="shared" si="32"/>
        <v>135791655.43266597</v>
      </c>
      <c r="L123" s="16">
        <f t="shared" si="30"/>
        <v>51803043027.381096</v>
      </c>
      <c r="M123" s="17">
        <f>VLOOKUP(B123,Encargos!$A$8:$B$652,2,0)</f>
        <v>2.4659999999999999E-3</v>
      </c>
    </row>
    <row r="124" spans="1:13">
      <c r="A124">
        <f t="shared" si="35"/>
        <v>246</v>
      </c>
      <c r="B124" s="1">
        <v>48214</v>
      </c>
      <c r="C124" s="16">
        <f t="shared" si="31"/>
        <v>51803043027.381096</v>
      </c>
      <c r="D124" s="16">
        <f t="shared" si="27"/>
        <v>127746304.10552178</v>
      </c>
      <c r="E124" s="16">
        <f t="shared" si="28"/>
        <v>51930789331.486618</v>
      </c>
      <c r="F124" s="16">
        <v>0</v>
      </c>
      <c r="G124" s="29">
        <v>0</v>
      </c>
      <c r="H124" s="16">
        <f t="shared" si="29"/>
        <v>173102631.1049554</v>
      </c>
      <c r="I124" s="18">
        <f t="shared" si="33"/>
        <v>309682903.8187682</v>
      </c>
      <c r="J124" s="16">
        <f t="shared" si="34"/>
        <v>173102631.1049554</v>
      </c>
      <c r="K124" s="19">
        <f t="shared" si="32"/>
        <v>136580272.7138128</v>
      </c>
      <c r="L124" s="16">
        <f t="shared" si="30"/>
        <v>51794209058.772804</v>
      </c>
      <c r="M124" s="17">
        <f>VLOOKUP(B124,Encargos!$A$8:$B$652,2,0)</f>
        <v>2.4659999999999999E-3</v>
      </c>
    </row>
    <row r="125" spans="1:13">
      <c r="A125">
        <f t="shared" si="35"/>
        <v>245</v>
      </c>
      <c r="B125" s="1">
        <v>48245</v>
      </c>
      <c r="C125" s="16">
        <f t="shared" si="31"/>
        <v>51794209058.772804</v>
      </c>
      <c r="D125" s="16">
        <f t="shared" si="27"/>
        <v>127724519.53893372</v>
      </c>
      <c r="E125" s="16">
        <f t="shared" si="28"/>
        <v>51921933578.311737</v>
      </c>
      <c r="F125" s="16">
        <v>0</v>
      </c>
      <c r="G125" s="29">
        <v>0</v>
      </c>
      <c r="H125" s="16">
        <f t="shared" si="29"/>
        <v>173073111.92770579</v>
      </c>
      <c r="I125" s="18">
        <f t="shared" si="33"/>
        <v>310446581.85958529</v>
      </c>
      <c r="J125" s="16">
        <f t="shared" si="34"/>
        <v>173073111.92770579</v>
      </c>
      <c r="K125" s="19">
        <f t="shared" si="32"/>
        <v>137373469.93187949</v>
      </c>
      <c r="L125" s="16">
        <f t="shared" si="30"/>
        <v>51784560108.379852</v>
      </c>
      <c r="M125" s="17">
        <f>VLOOKUP(B125,Encargos!$A$8:$B$652,2,0)</f>
        <v>2.4659999999999999E-3</v>
      </c>
    </row>
    <row r="126" spans="1:13">
      <c r="A126">
        <f t="shared" si="35"/>
        <v>244</v>
      </c>
      <c r="B126" s="1">
        <v>48274</v>
      </c>
      <c r="C126" s="16">
        <f t="shared" si="31"/>
        <v>51784560108.379852</v>
      </c>
      <c r="D126" s="16">
        <f t="shared" si="27"/>
        <v>127700725.2272647</v>
      </c>
      <c r="E126" s="16">
        <f t="shared" si="28"/>
        <v>51912260833.607117</v>
      </c>
      <c r="F126" s="16">
        <v>0</v>
      </c>
      <c r="G126" s="29">
        <v>0</v>
      </c>
      <c r="H126" s="16">
        <f t="shared" si="29"/>
        <v>173040869.44535705</v>
      </c>
      <c r="I126" s="18">
        <f t="shared" si="33"/>
        <v>311212143.13045102</v>
      </c>
      <c r="J126" s="16">
        <f t="shared" si="34"/>
        <v>173040869.44535705</v>
      </c>
      <c r="K126" s="19">
        <f t="shared" si="32"/>
        <v>138171273.68509397</v>
      </c>
      <c r="L126" s="16">
        <f t="shared" si="30"/>
        <v>51774089559.922028</v>
      </c>
      <c r="M126" s="17">
        <f>VLOOKUP(B126,Encargos!$A$8:$B$652,2,0)</f>
        <v>2.4659999999999999E-3</v>
      </c>
    </row>
    <row r="127" spans="1:13">
      <c r="A127">
        <f t="shared" si="35"/>
        <v>243</v>
      </c>
      <c r="B127" s="1">
        <v>48305</v>
      </c>
      <c r="C127" s="16">
        <f t="shared" si="31"/>
        <v>51774089559.922028</v>
      </c>
      <c r="D127" s="16">
        <f t="shared" si="27"/>
        <v>127674904.85476771</v>
      </c>
      <c r="E127" s="16">
        <f t="shared" si="28"/>
        <v>51901764464.776794</v>
      </c>
      <c r="F127" s="16">
        <v>0</v>
      </c>
      <c r="G127" s="29">
        <v>0</v>
      </c>
      <c r="H127" s="16">
        <f t="shared" si="29"/>
        <v>173005881.549256</v>
      </c>
      <c r="I127" s="18">
        <f t="shared" si="33"/>
        <v>311979592.27541071</v>
      </c>
      <c r="J127" s="16">
        <f t="shared" si="34"/>
        <v>173005881.549256</v>
      </c>
      <c r="K127" s="19">
        <f t="shared" si="32"/>
        <v>138973710.72615471</v>
      </c>
      <c r="L127" s="16">
        <f t="shared" si="30"/>
        <v>51762790754.050636</v>
      </c>
      <c r="M127" s="17">
        <f>VLOOKUP(B127,Encargos!$A$8:$B$652,2,0)</f>
        <v>2.4659999999999999E-3</v>
      </c>
    </row>
    <row r="128" spans="1:13">
      <c r="A128">
        <f t="shared" si="35"/>
        <v>242</v>
      </c>
      <c r="B128" s="1">
        <v>48335</v>
      </c>
      <c r="C128" s="16">
        <f t="shared" si="31"/>
        <v>51762790754.050636</v>
      </c>
      <c r="D128" s="16">
        <f t="shared" si="27"/>
        <v>127647041.99948886</v>
      </c>
      <c r="E128" s="16">
        <f t="shared" si="28"/>
        <v>51890437796.050125</v>
      </c>
      <c r="F128" s="16">
        <v>0</v>
      </c>
      <c r="G128" s="29">
        <v>0</v>
      </c>
      <c r="H128" s="16">
        <f t="shared" si="29"/>
        <v>172968125.98683375</v>
      </c>
      <c r="I128" s="18">
        <f t="shared" si="33"/>
        <v>312748933.9499619</v>
      </c>
      <c r="J128" s="16">
        <f t="shared" si="34"/>
        <v>172968125.98683375</v>
      </c>
      <c r="K128" s="19">
        <f t="shared" si="32"/>
        <v>139780807.96312815</v>
      </c>
      <c r="L128" s="16">
        <f t="shared" si="30"/>
        <v>51750656988.086998</v>
      </c>
      <c r="M128" s="17">
        <f>VLOOKUP(B128,Encargos!$A$8:$B$652,2,0)</f>
        <v>2.4659999999999999E-3</v>
      </c>
    </row>
    <row r="129" spans="1:13">
      <c r="A129">
        <f t="shared" si="35"/>
        <v>241</v>
      </c>
      <c r="B129" s="1">
        <v>48366</v>
      </c>
      <c r="C129" s="16">
        <f t="shared" si="31"/>
        <v>51750656988.086998</v>
      </c>
      <c r="D129" s="16">
        <f t="shared" si="27"/>
        <v>127617120.13262253</v>
      </c>
      <c r="E129" s="16">
        <f t="shared" si="28"/>
        <v>51878274108.21962</v>
      </c>
      <c r="F129" s="16">
        <v>0</v>
      </c>
      <c r="G129" s="29">
        <v>0</v>
      </c>
      <c r="H129" s="16">
        <f t="shared" si="29"/>
        <v>172927580.36073208</v>
      </c>
      <c r="I129" s="18">
        <f t="shared" si="33"/>
        <v>313520172.82108247</v>
      </c>
      <c r="J129" s="16">
        <f t="shared" si="34"/>
        <v>172927580.36073208</v>
      </c>
      <c r="K129" s="19">
        <f t="shared" si="32"/>
        <v>140592592.46035039</v>
      </c>
      <c r="L129" s="16">
        <f t="shared" si="30"/>
        <v>51737681515.75927</v>
      </c>
      <c r="M129" s="17">
        <f>VLOOKUP(B129,Encargos!$A$8:$B$652,2,0)</f>
        <v>2.4659999999999999E-3</v>
      </c>
    </row>
    <row r="130" spans="1:13">
      <c r="A130">
        <f t="shared" si="35"/>
        <v>240</v>
      </c>
      <c r="B130" s="1">
        <v>48396</v>
      </c>
      <c r="C130" s="16">
        <f t="shared" si="31"/>
        <v>51737681515.75927</v>
      </c>
      <c r="D130" s="16">
        <f t="shared" si="27"/>
        <v>127585122.61786236</v>
      </c>
      <c r="E130" s="16">
        <f t="shared" si="28"/>
        <v>51865266638.377129</v>
      </c>
      <c r="F130" s="16">
        <v>0</v>
      </c>
      <c r="G130" s="29">
        <v>0</v>
      </c>
      <c r="H130" s="16">
        <f t="shared" si="29"/>
        <v>172884222.12792379</v>
      </c>
      <c r="I130" s="18">
        <f t="shared" si="33"/>
        <v>314293313.56725925</v>
      </c>
      <c r="J130" s="16">
        <f t="shared" si="34"/>
        <v>172884222.12792379</v>
      </c>
      <c r="K130" s="19">
        <f t="shared" si="32"/>
        <v>141409091.43933547</v>
      </c>
      <c r="L130" s="16">
        <f t="shared" si="30"/>
        <v>51723857546.93779</v>
      </c>
      <c r="M130" s="17">
        <f>VLOOKUP(B130,Encargos!$A$8:$B$652,2,0)</f>
        <v>2.4659999999999999E-3</v>
      </c>
    </row>
    <row r="131" spans="1:13">
      <c r="A131">
        <f t="shared" si="35"/>
        <v>239</v>
      </c>
      <c r="B131" s="1">
        <v>48427</v>
      </c>
      <c r="C131" s="16">
        <f t="shared" si="31"/>
        <v>51723857546.93779</v>
      </c>
      <c r="D131" s="16">
        <f t="shared" si="27"/>
        <v>127551032.71074858</v>
      </c>
      <c r="E131" s="16">
        <f t="shared" si="28"/>
        <v>51851408579.648537</v>
      </c>
      <c r="F131" s="16">
        <v>0</v>
      </c>
      <c r="G131" s="29">
        <v>0</v>
      </c>
      <c r="H131" s="16">
        <f t="shared" si="29"/>
        <v>172838028.59882846</v>
      </c>
      <c r="I131" s="18">
        <f t="shared" si="33"/>
        <v>315068360.87851608</v>
      </c>
      <c r="J131" s="16">
        <f t="shared" si="34"/>
        <v>172838028.59882846</v>
      </c>
      <c r="K131" s="19">
        <f t="shared" si="32"/>
        <v>142230332.27968761</v>
      </c>
      <c r="L131" s="16">
        <f t="shared" si="30"/>
        <v>51709178247.368851</v>
      </c>
      <c r="M131" s="17">
        <f>VLOOKUP(B131,Encargos!$A$8:$B$652,2,0)</f>
        <v>2.4659999999999999E-3</v>
      </c>
    </row>
    <row r="132" spans="1:13">
      <c r="A132">
        <f t="shared" si="35"/>
        <v>238</v>
      </c>
      <c r="B132" s="1">
        <v>48458</v>
      </c>
      <c r="C132" s="16">
        <f t="shared" si="31"/>
        <v>51709178247.368851</v>
      </c>
      <c r="D132" s="16">
        <f t="shared" si="27"/>
        <v>127514833.55801158</v>
      </c>
      <c r="E132" s="16">
        <f t="shared" si="28"/>
        <v>51836693080.926865</v>
      </c>
      <c r="F132" s="16">
        <v>0</v>
      </c>
      <c r="G132" s="29">
        <v>0</v>
      </c>
      <c r="H132" s="16">
        <f t="shared" si="29"/>
        <v>172788976.93642288</v>
      </c>
      <c r="I132" s="18">
        <f t="shared" si="33"/>
        <v>315845319.45644242</v>
      </c>
      <c r="J132" s="16">
        <f t="shared" si="34"/>
        <v>172788976.93642288</v>
      </c>
      <c r="K132" s="19">
        <f t="shared" si="32"/>
        <v>143056342.52001953</v>
      </c>
      <c r="L132" s="16">
        <f t="shared" si="30"/>
        <v>51693636738.406845</v>
      </c>
      <c r="M132" s="17">
        <f>VLOOKUP(B132,Encargos!$A$8:$B$652,2,0)</f>
        <v>2.4659999999999999E-3</v>
      </c>
    </row>
    <row r="133" spans="1:13">
      <c r="A133">
        <f t="shared" si="35"/>
        <v>237</v>
      </c>
      <c r="B133" s="1">
        <v>48488</v>
      </c>
      <c r="C133" s="16">
        <f t="shared" si="31"/>
        <v>51693636738.406845</v>
      </c>
      <c r="D133" s="16">
        <f t="shared" ref="D133:D196" si="36">C133*M133</f>
        <v>127476508.19691128</v>
      </c>
      <c r="E133" s="16">
        <f t="shared" ref="E133:E196" si="37">C133+D133</f>
        <v>51821113246.60376</v>
      </c>
      <c r="F133" s="16">
        <v>0</v>
      </c>
      <c r="G133" s="29">
        <v>0</v>
      </c>
      <c r="H133" s="16">
        <f t="shared" ref="H133:H196" si="38">SUM(E133:G133)*$N$4</f>
        <v>172737044.15534589</v>
      </c>
      <c r="I133" s="18">
        <f t="shared" si="33"/>
        <v>316624194.01422215</v>
      </c>
      <c r="J133" s="16">
        <f t="shared" si="34"/>
        <v>172737044.15534589</v>
      </c>
      <c r="K133" s="19">
        <f t="shared" si="32"/>
        <v>143887149.85887626</v>
      </c>
      <c r="L133" s="16">
        <f t="shared" ref="L133:L196" si="39">SUM(E133:H133)-I133</f>
        <v>51677226096.744881</v>
      </c>
      <c r="M133" s="17">
        <f>VLOOKUP(B133,Encargos!$A$8:$B$652,2,0)</f>
        <v>2.4659999999999999E-3</v>
      </c>
    </row>
    <row r="134" spans="1:13">
      <c r="A134">
        <f t="shared" si="35"/>
        <v>236</v>
      </c>
      <c r="B134" s="1">
        <v>48519</v>
      </c>
      <c r="C134" s="16">
        <f t="shared" si="31"/>
        <v>51677226096.744881</v>
      </c>
      <c r="D134" s="16">
        <f t="shared" si="36"/>
        <v>127436039.55457287</v>
      </c>
      <c r="E134" s="16">
        <f t="shared" si="37"/>
        <v>51804662136.299454</v>
      </c>
      <c r="F134" s="16">
        <v>0</v>
      </c>
      <c r="G134" s="29">
        <v>0</v>
      </c>
      <c r="H134" s="16">
        <f t="shared" si="38"/>
        <v>172682207.1209982</v>
      </c>
      <c r="I134" s="18">
        <f t="shared" si="33"/>
        <v>317404989.27666122</v>
      </c>
      <c r="J134" s="16">
        <f t="shared" si="34"/>
        <v>172682207.1209982</v>
      </c>
      <c r="K134" s="19">
        <f t="shared" si="32"/>
        <v>144722782.15566301</v>
      </c>
      <c r="L134" s="16">
        <f t="shared" si="39"/>
        <v>51659939354.143784</v>
      </c>
      <c r="M134" s="17">
        <f>VLOOKUP(B134,Encargos!$A$8:$B$652,2,0)</f>
        <v>2.4659999999999999E-3</v>
      </c>
    </row>
    <row r="135" spans="1:13">
      <c r="A135">
        <f t="shared" si="35"/>
        <v>235</v>
      </c>
      <c r="B135" s="1">
        <v>48549</v>
      </c>
      <c r="C135" s="16">
        <f t="shared" ref="C135:C198" si="40">L134</f>
        <v>51659939354.143784</v>
      </c>
      <c r="D135" s="16">
        <f t="shared" si="36"/>
        <v>127393410.44731857</v>
      </c>
      <c r="E135" s="16">
        <f t="shared" si="37"/>
        <v>51787332764.591103</v>
      </c>
      <c r="F135" s="16">
        <v>0</v>
      </c>
      <c r="G135" s="29">
        <v>0</v>
      </c>
      <c r="H135" s="16">
        <f t="shared" si="38"/>
        <v>172624442.54863703</v>
      </c>
      <c r="I135" s="18">
        <f t="shared" si="33"/>
        <v>318187709.98021734</v>
      </c>
      <c r="J135" s="16">
        <f t="shared" si="34"/>
        <v>172624442.54863703</v>
      </c>
      <c r="K135" s="19">
        <f t="shared" ref="K135:K198" si="41">I135-J135</f>
        <v>145563267.43158031</v>
      </c>
      <c r="L135" s="16">
        <f t="shared" si="39"/>
        <v>51641769497.159523</v>
      </c>
      <c r="M135" s="17">
        <f>VLOOKUP(B135,Encargos!$A$8:$B$652,2,0)</f>
        <v>2.4659999999999999E-3</v>
      </c>
    </row>
    <row r="136" spans="1:13">
      <c r="A136">
        <f t="shared" si="35"/>
        <v>234</v>
      </c>
      <c r="B136" s="1">
        <v>48580</v>
      </c>
      <c r="C136" s="16">
        <f t="shared" si="40"/>
        <v>51641769497.159523</v>
      </c>
      <c r="D136" s="16">
        <f t="shared" si="36"/>
        <v>127348603.57999538</v>
      </c>
      <c r="E136" s="16">
        <f t="shared" si="37"/>
        <v>51769118100.739517</v>
      </c>
      <c r="F136" s="16">
        <v>0</v>
      </c>
      <c r="G136" s="29">
        <v>0</v>
      </c>
      <c r="H136" s="16">
        <f t="shared" si="38"/>
        <v>172563727.00246507</v>
      </c>
      <c r="I136" s="18">
        <f t="shared" si="33"/>
        <v>318972360.87302858</v>
      </c>
      <c r="J136" s="16">
        <f t="shared" si="34"/>
        <v>172563727.00246507</v>
      </c>
      <c r="K136" s="19">
        <f t="shared" si="41"/>
        <v>146408633.87056351</v>
      </c>
      <c r="L136" s="16">
        <f t="shared" si="39"/>
        <v>51622709466.86895</v>
      </c>
      <c r="M136" s="17">
        <f>VLOOKUP(B136,Encargos!$A$8:$B$652,2,0)</f>
        <v>2.4659999999999999E-3</v>
      </c>
    </row>
    <row r="137" spans="1:13">
      <c r="A137">
        <f t="shared" si="35"/>
        <v>233</v>
      </c>
      <c r="B137" s="1">
        <v>48611</v>
      </c>
      <c r="C137" s="16">
        <f t="shared" si="40"/>
        <v>51622709466.86895</v>
      </c>
      <c r="D137" s="16">
        <f t="shared" si="36"/>
        <v>127301601.54529883</v>
      </c>
      <c r="E137" s="16">
        <f t="shared" si="37"/>
        <v>51750011068.414246</v>
      </c>
      <c r="F137" s="16">
        <v>0</v>
      </c>
      <c r="G137" s="29">
        <v>0</v>
      </c>
      <c r="H137" s="16">
        <f t="shared" si="38"/>
        <v>172500036.89471418</v>
      </c>
      <c r="I137" s="18">
        <f t="shared" si="33"/>
        <v>319758946.71494144</v>
      </c>
      <c r="J137" s="16">
        <f t="shared" si="34"/>
        <v>172500036.89471418</v>
      </c>
      <c r="K137" s="19">
        <f t="shared" si="41"/>
        <v>147258909.82022727</v>
      </c>
      <c r="L137" s="16">
        <f t="shared" si="39"/>
        <v>51602752158.594017</v>
      </c>
      <c r="M137" s="17">
        <f>VLOOKUP(B137,Encargos!$A$8:$B$652,2,0)</f>
        <v>2.4659999999999999E-3</v>
      </c>
    </row>
    <row r="138" spans="1:13">
      <c r="A138">
        <f t="shared" si="35"/>
        <v>232</v>
      </c>
      <c r="B138" s="1">
        <v>48639</v>
      </c>
      <c r="C138" s="16">
        <f t="shared" si="40"/>
        <v>51602752158.594017</v>
      </c>
      <c r="D138" s="16">
        <f t="shared" si="36"/>
        <v>127252386.82309283</v>
      </c>
      <c r="E138" s="16">
        <f t="shared" si="37"/>
        <v>51730004545.417107</v>
      </c>
      <c r="F138" s="16">
        <v>0</v>
      </c>
      <c r="G138" s="29">
        <v>0</v>
      </c>
      <c r="H138" s="16">
        <f t="shared" si="38"/>
        <v>172433348.48472369</v>
      </c>
      <c r="I138" s="18">
        <f t="shared" ref="I138:I201" si="42">PMT($N$4,A138,-SUM(E138:G138))</f>
        <v>320547472.27754045</v>
      </c>
      <c r="J138" s="16">
        <f t="shared" ref="J138:J201" si="43">H138</f>
        <v>172433348.48472369</v>
      </c>
      <c r="K138" s="19">
        <f t="shared" si="41"/>
        <v>148114123.79281676</v>
      </c>
      <c r="L138" s="16">
        <f t="shared" si="39"/>
        <v>51581890421.62429</v>
      </c>
      <c r="M138" s="17">
        <f>VLOOKUP(B138,Encargos!$A$8:$B$652,2,0)</f>
        <v>2.4659999999999999E-3</v>
      </c>
    </row>
    <row r="139" spans="1:13">
      <c r="A139">
        <f t="shared" si="35"/>
        <v>231</v>
      </c>
      <c r="B139" s="1">
        <v>48670</v>
      </c>
      <c r="C139" s="16">
        <f t="shared" si="40"/>
        <v>51581890421.62429</v>
      </c>
      <c r="D139" s="16">
        <f t="shared" si="36"/>
        <v>127200941.77972549</v>
      </c>
      <c r="E139" s="16">
        <f t="shared" si="37"/>
        <v>51709091363.404015</v>
      </c>
      <c r="F139" s="16">
        <v>0</v>
      </c>
      <c r="G139" s="29">
        <v>0</v>
      </c>
      <c r="H139" s="16">
        <f t="shared" si="38"/>
        <v>172363637.8780134</v>
      </c>
      <c r="I139" s="18">
        <f t="shared" si="42"/>
        <v>321337942.34417683</v>
      </c>
      <c r="J139" s="16">
        <f t="shared" si="43"/>
        <v>172363637.8780134</v>
      </c>
      <c r="K139" s="19">
        <f t="shared" si="41"/>
        <v>148974304.46616343</v>
      </c>
      <c r="L139" s="16">
        <f t="shared" si="39"/>
        <v>51560117058.937851</v>
      </c>
      <c r="M139" s="17">
        <f>VLOOKUP(B139,Encargos!$A$8:$B$652,2,0)</f>
        <v>2.4659999999999999E-3</v>
      </c>
    </row>
    <row r="140" spans="1:13">
      <c r="A140">
        <f t="shared" ref="A140:A203" si="44">A139-1</f>
        <v>230</v>
      </c>
      <c r="B140" s="1">
        <v>48700</v>
      </c>
      <c r="C140" s="16">
        <f t="shared" si="40"/>
        <v>51560117058.937851</v>
      </c>
      <c r="D140" s="16">
        <f t="shared" si="36"/>
        <v>127147248.66734074</v>
      </c>
      <c r="E140" s="16">
        <f t="shared" si="37"/>
        <v>51687264307.605194</v>
      </c>
      <c r="F140" s="16">
        <v>0</v>
      </c>
      <c r="G140" s="29">
        <v>0</v>
      </c>
      <c r="H140" s="16">
        <f t="shared" si="38"/>
        <v>172290881.02535066</v>
      </c>
      <c r="I140" s="18">
        <f t="shared" si="42"/>
        <v>322130361.70999765</v>
      </c>
      <c r="J140" s="16">
        <f t="shared" si="43"/>
        <v>172290881.02535066</v>
      </c>
      <c r="K140" s="19">
        <f t="shared" si="41"/>
        <v>149839480.68464699</v>
      </c>
      <c r="L140" s="16">
        <f t="shared" si="39"/>
        <v>51537424826.920547</v>
      </c>
      <c r="M140" s="17">
        <f>VLOOKUP(B140,Encargos!$A$8:$B$652,2,0)</f>
        <v>2.4659999999999999E-3</v>
      </c>
    </row>
    <row r="141" spans="1:13">
      <c r="A141">
        <f t="shared" si="44"/>
        <v>229</v>
      </c>
      <c r="B141" s="1">
        <v>48731</v>
      </c>
      <c r="C141" s="16">
        <f t="shared" si="40"/>
        <v>51537424826.920547</v>
      </c>
      <c r="D141" s="16">
        <f t="shared" si="36"/>
        <v>127091289.62318607</v>
      </c>
      <c r="E141" s="16">
        <f t="shared" si="37"/>
        <v>51664516116.543732</v>
      </c>
      <c r="F141" s="16">
        <v>0</v>
      </c>
      <c r="G141" s="29">
        <v>0</v>
      </c>
      <c r="H141" s="16">
        <f t="shared" si="38"/>
        <v>172215053.72181246</v>
      </c>
      <c r="I141" s="18">
        <f t="shared" si="42"/>
        <v>322924735.18197447</v>
      </c>
      <c r="J141" s="16">
        <f t="shared" si="43"/>
        <v>172215053.72181246</v>
      </c>
      <c r="K141" s="19">
        <f t="shared" si="41"/>
        <v>150709681.46016201</v>
      </c>
      <c r="L141" s="16">
        <f t="shared" si="39"/>
        <v>51513806435.083565</v>
      </c>
      <c r="M141" s="17">
        <f>VLOOKUP(B141,Encargos!$A$8:$B$652,2,0)</f>
        <v>2.4659999999999999E-3</v>
      </c>
    </row>
    <row r="142" spans="1:13">
      <c r="A142">
        <f t="shared" si="44"/>
        <v>228</v>
      </c>
      <c r="B142" s="1">
        <v>48761</v>
      </c>
      <c r="C142" s="16">
        <f t="shared" si="40"/>
        <v>51513806435.083565</v>
      </c>
      <c r="D142" s="16">
        <f t="shared" si="36"/>
        <v>127033046.66891606</v>
      </c>
      <c r="E142" s="16">
        <f t="shared" si="37"/>
        <v>51640839481.75248</v>
      </c>
      <c r="F142" s="16">
        <v>0</v>
      </c>
      <c r="G142" s="29">
        <v>0</v>
      </c>
      <c r="H142" s="16">
        <f t="shared" si="38"/>
        <v>172136131.60584161</v>
      </c>
      <c r="I142" s="18">
        <f t="shared" si="42"/>
        <v>323721067.57893318</v>
      </c>
      <c r="J142" s="16">
        <f t="shared" si="43"/>
        <v>172136131.60584161</v>
      </c>
      <c r="K142" s="19">
        <f t="shared" si="41"/>
        <v>151584935.97309157</v>
      </c>
      <c r="L142" s="16">
        <f t="shared" si="39"/>
        <v>51489254545.779388</v>
      </c>
      <c r="M142" s="17">
        <f>VLOOKUP(B142,Encargos!$A$8:$B$652,2,0)</f>
        <v>2.4659999999999999E-3</v>
      </c>
    </row>
    <row r="143" spans="1:13">
      <c r="A143">
        <f t="shared" si="44"/>
        <v>227</v>
      </c>
      <c r="B143" s="1">
        <v>48792</v>
      </c>
      <c r="C143" s="16">
        <f t="shared" si="40"/>
        <v>51489254545.779388</v>
      </c>
      <c r="D143" s="16">
        <f t="shared" si="36"/>
        <v>126972501.70989196</v>
      </c>
      <c r="E143" s="16">
        <f t="shared" si="37"/>
        <v>51616227047.489281</v>
      </c>
      <c r="F143" s="16">
        <v>0</v>
      </c>
      <c r="G143" s="29">
        <v>0</v>
      </c>
      <c r="H143" s="16">
        <f t="shared" si="38"/>
        <v>172054090.15829763</v>
      </c>
      <c r="I143" s="18">
        <f t="shared" si="42"/>
        <v>324519363.73158282</v>
      </c>
      <c r="J143" s="16">
        <f t="shared" si="43"/>
        <v>172054090.15829763</v>
      </c>
      <c r="K143" s="19">
        <f t="shared" si="41"/>
        <v>152465273.57328519</v>
      </c>
      <c r="L143" s="16">
        <f t="shared" si="39"/>
        <v>51463761773.915993</v>
      </c>
      <c r="M143" s="17">
        <f>VLOOKUP(B143,Encargos!$A$8:$B$652,2,0)</f>
        <v>2.4659999999999999E-3</v>
      </c>
    </row>
    <row r="144" spans="1:13">
      <c r="A144">
        <f t="shared" si="44"/>
        <v>226</v>
      </c>
      <c r="B144" s="1">
        <v>48823</v>
      </c>
      <c r="C144" s="16">
        <f t="shared" si="40"/>
        <v>51463761773.915993</v>
      </c>
      <c r="D144" s="16">
        <f t="shared" si="36"/>
        <v>126909636.53447683</v>
      </c>
      <c r="E144" s="16">
        <f t="shared" si="37"/>
        <v>51590671410.45047</v>
      </c>
      <c r="F144" s="16">
        <v>0</v>
      </c>
      <c r="G144" s="29">
        <v>0</v>
      </c>
      <c r="H144" s="16">
        <f t="shared" si="38"/>
        <v>171968904.70150158</v>
      </c>
      <c r="I144" s="18">
        <f t="shared" si="42"/>
        <v>325319628.48254484</v>
      </c>
      <c r="J144" s="16">
        <f t="shared" si="43"/>
        <v>171968904.70150158</v>
      </c>
      <c r="K144" s="19">
        <f t="shared" si="41"/>
        <v>153350723.78104326</v>
      </c>
      <c r="L144" s="16">
        <f t="shared" si="39"/>
        <v>51437320686.669426</v>
      </c>
      <c r="M144" s="17">
        <f>VLOOKUP(B144,Encargos!$A$8:$B$652,2,0)</f>
        <v>2.4659999999999999E-3</v>
      </c>
    </row>
    <row r="145" spans="1:13">
      <c r="A145">
        <f t="shared" si="44"/>
        <v>225</v>
      </c>
      <c r="B145" s="1">
        <v>48853</v>
      </c>
      <c r="C145" s="16">
        <f t="shared" si="40"/>
        <v>51437320686.669426</v>
      </c>
      <c r="D145" s="16">
        <f t="shared" si="36"/>
        <v>126844432.81332679</v>
      </c>
      <c r="E145" s="16">
        <f t="shared" si="37"/>
        <v>51564165119.48275</v>
      </c>
      <c r="F145" s="16">
        <v>0</v>
      </c>
      <c r="G145" s="29">
        <v>0</v>
      </c>
      <c r="H145" s="16">
        <f t="shared" si="38"/>
        <v>171880550.39827585</v>
      </c>
      <c r="I145" s="18">
        <f t="shared" si="42"/>
        <v>326121866.68638289</v>
      </c>
      <c r="J145" s="16">
        <f t="shared" si="43"/>
        <v>171880550.39827585</v>
      </c>
      <c r="K145" s="19">
        <f t="shared" si="41"/>
        <v>154241316.28810704</v>
      </c>
      <c r="L145" s="16">
        <f t="shared" si="39"/>
        <v>51409923803.194641</v>
      </c>
      <c r="M145" s="17">
        <f>VLOOKUP(B145,Encargos!$A$8:$B$652,2,0)</f>
        <v>2.4659999999999999E-3</v>
      </c>
    </row>
    <row r="146" spans="1:13">
      <c r="A146">
        <f t="shared" si="44"/>
        <v>224</v>
      </c>
      <c r="B146" s="1">
        <v>48884</v>
      </c>
      <c r="C146" s="16">
        <f t="shared" si="40"/>
        <v>51409923803.194641</v>
      </c>
      <c r="D146" s="16">
        <f t="shared" si="36"/>
        <v>126776872.09867798</v>
      </c>
      <c r="E146" s="16">
        <f t="shared" si="37"/>
        <v>51536700675.29332</v>
      </c>
      <c r="F146" s="16">
        <v>0</v>
      </c>
      <c r="G146" s="29">
        <v>0</v>
      </c>
      <c r="H146" s="16">
        <f t="shared" si="38"/>
        <v>171789002.25097775</v>
      </c>
      <c r="I146" s="18">
        <f t="shared" si="42"/>
        <v>326926083.20963144</v>
      </c>
      <c r="J146" s="16">
        <f t="shared" si="43"/>
        <v>171789002.25097775</v>
      </c>
      <c r="K146" s="19">
        <f t="shared" si="41"/>
        <v>155137080.95865369</v>
      </c>
      <c r="L146" s="16">
        <f t="shared" si="39"/>
        <v>51381563594.334663</v>
      </c>
      <c r="M146" s="17">
        <f>VLOOKUP(B146,Encargos!$A$8:$B$652,2,0)</f>
        <v>2.4659999999999999E-3</v>
      </c>
    </row>
    <row r="147" spans="1:13">
      <c r="A147">
        <f t="shared" si="44"/>
        <v>223</v>
      </c>
      <c r="B147" s="1">
        <v>48914</v>
      </c>
      <c r="C147" s="16">
        <f t="shared" si="40"/>
        <v>51381563594.334663</v>
      </c>
      <c r="D147" s="16">
        <f t="shared" si="36"/>
        <v>126706935.82362927</v>
      </c>
      <c r="E147" s="16">
        <f t="shared" si="37"/>
        <v>51508270530.158295</v>
      </c>
      <c r="F147" s="16">
        <v>0</v>
      </c>
      <c r="G147" s="29">
        <v>0</v>
      </c>
      <c r="H147" s="16">
        <f t="shared" si="38"/>
        <v>171694235.10052767</v>
      </c>
      <c r="I147" s="18">
        <f t="shared" si="42"/>
        <v>327732282.93082637</v>
      </c>
      <c r="J147" s="16">
        <f t="shared" si="43"/>
        <v>171694235.10052767</v>
      </c>
      <c r="K147" s="19">
        <f t="shared" si="41"/>
        <v>156038047.83029869</v>
      </c>
      <c r="L147" s="16">
        <f t="shared" si="39"/>
        <v>51352232482.327995</v>
      </c>
      <c r="M147" s="17">
        <f>VLOOKUP(B147,Encargos!$A$8:$B$652,2,0)</f>
        <v>2.4659999999999999E-3</v>
      </c>
    </row>
    <row r="148" spans="1:13">
      <c r="A148">
        <f t="shared" si="44"/>
        <v>222</v>
      </c>
      <c r="B148" s="1">
        <v>48945</v>
      </c>
      <c r="C148" s="16">
        <f t="shared" si="40"/>
        <v>51352232482.327995</v>
      </c>
      <c r="D148" s="16">
        <f t="shared" si="36"/>
        <v>126634605.30142082</v>
      </c>
      <c r="E148" s="16">
        <f t="shared" si="37"/>
        <v>51478867087.629417</v>
      </c>
      <c r="F148" s="16">
        <v>0</v>
      </c>
      <c r="G148" s="29">
        <v>0</v>
      </c>
      <c r="H148" s="16">
        <f t="shared" si="38"/>
        <v>171596223.62543139</v>
      </c>
      <c r="I148" s="18">
        <f t="shared" si="42"/>
        <v>328540470.74053383</v>
      </c>
      <c r="J148" s="16">
        <f t="shared" si="43"/>
        <v>171596223.62543139</v>
      </c>
      <c r="K148" s="19">
        <f t="shared" si="41"/>
        <v>156944247.11510244</v>
      </c>
      <c r="L148" s="16">
        <f t="shared" si="39"/>
        <v>51321922840.51432</v>
      </c>
      <c r="M148" s="17">
        <f>VLOOKUP(B148,Encargos!$A$8:$B$652,2,0)</f>
        <v>2.4659999999999999E-3</v>
      </c>
    </row>
    <row r="149" spans="1:13">
      <c r="A149">
        <f t="shared" si="44"/>
        <v>221</v>
      </c>
      <c r="B149" s="1">
        <v>48976</v>
      </c>
      <c r="C149" s="16">
        <f t="shared" si="40"/>
        <v>51321922840.51432</v>
      </c>
      <c r="D149" s="16">
        <f t="shared" si="36"/>
        <v>126559861.7247083</v>
      </c>
      <c r="E149" s="16">
        <f t="shared" si="37"/>
        <v>51448482702.239029</v>
      </c>
      <c r="F149" s="16">
        <v>0</v>
      </c>
      <c r="G149" s="29">
        <v>0</v>
      </c>
      <c r="H149" s="16">
        <f t="shared" si="38"/>
        <v>171494942.34079677</v>
      </c>
      <c r="I149" s="18">
        <f t="shared" si="42"/>
        <v>329350651.54138005</v>
      </c>
      <c r="J149" s="16">
        <f t="shared" si="43"/>
        <v>171494942.34079677</v>
      </c>
      <c r="K149" s="19">
        <f t="shared" si="41"/>
        <v>157855709.20058328</v>
      </c>
      <c r="L149" s="16">
        <f t="shared" si="39"/>
        <v>51290626993.038445</v>
      </c>
      <c r="M149" s="17">
        <f>VLOOKUP(B149,Encargos!$A$8:$B$652,2,0)</f>
        <v>2.4659999999999999E-3</v>
      </c>
    </row>
    <row r="150" spans="1:13">
      <c r="A150">
        <f t="shared" si="44"/>
        <v>220</v>
      </c>
      <c r="B150" s="1">
        <v>49004</v>
      </c>
      <c r="C150" s="16">
        <f t="shared" si="40"/>
        <v>51290626993.038445</v>
      </c>
      <c r="D150" s="16">
        <f t="shared" si="36"/>
        <v>126482686.1648328</v>
      </c>
      <c r="E150" s="16">
        <f t="shared" si="37"/>
        <v>51417109679.203278</v>
      </c>
      <c r="F150" s="16">
        <v>0</v>
      </c>
      <c r="G150" s="29">
        <v>0</v>
      </c>
      <c r="H150" s="16">
        <f t="shared" si="38"/>
        <v>171390365.59734428</v>
      </c>
      <c r="I150" s="18">
        <f t="shared" si="42"/>
        <v>330162830.24808103</v>
      </c>
      <c r="J150" s="16">
        <f t="shared" si="43"/>
        <v>171390365.59734428</v>
      </c>
      <c r="K150" s="19">
        <f t="shared" si="41"/>
        <v>158772464.65073675</v>
      </c>
      <c r="L150" s="16">
        <f t="shared" si="39"/>
        <v>51258337214.552544</v>
      </c>
      <c r="M150" s="17">
        <f>VLOOKUP(B150,Encargos!$A$8:$B$652,2,0)</f>
        <v>2.4659999999999999E-3</v>
      </c>
    </row>
    <row r="151" spans="1:13">
      <c r="A151">
        <f t="shared" si="44"/>
        <v>219</v>
      </c>
      <c r="B151" s="1">
        <v>49035</v>
      </c>
      <c r="C151" s="16">
        <f t="shared" si="40"/>
        <v>51258337214.552544</v>
      </c>
      <c r="D151" s="16">
        <f t="shared" si="36"/>
        <v>126403059.57108657</v>
      </c>
      <c r="E151" s="16">
        <f t="shared" si="37"/>
        <v>51384740274.123627</v>
      </c>
      <c r="F151" s="16">
        <v>0</v>
      </c>
      <c r="G151" s="29">
        <v>0</v>
      </c>
      <c r="H151" s="16">
        <f t="shared" si="38"/>
        <v>171282467.58041209</v>
      </c>
      <c r="I151" s="18">
        <f t="shared" si="42"/>
        <v>330977011.78747278</v>
      </c>
      <c r="J151" s="16">
        <f t="shared" si="43"/>
        <v>171282467.58041209</v>
      </c>
      <c r="K151" s="19">
        <f t="shared" si="41"/>
        <v>159694544.20706069</v>
      </c>
      <c r="L151" s="16">
        <f t="shared" si="39"/>
        <v>51225045729.916565</v>
      </c>
      <c r="M151" s="17">
        <f>VLOOKUP(B151,Encargos!$A$8:$B$652,2,0)</f>
        <v>2.4659999999999999E-3</v>
      </c>
    </row>
    <row r="152" spans="1:13">
      <c r="A152">
        <f t="shared" si="44"/>
        <v>218</v>
      </c>
      <c r="B152" s="1">
        <v>49065</v>
      </c>
      <c r="C152" s="16">
        <f t="shared" si="40"/>
        <v>51225045729.916565</v>
      </c>
      <c r="D152" s="16">
        <f t="shared" si="36"/>
        <v>126320962.76997425</v>
      </c>
      <c r="E152" s="16">
        <f t="shared" si="37"/>
        <v>51351366692.686539</v>
      </c>
      <c r="F152" s="16">
        <v>0</v>
      </c>
      <c r="G152" s="29">
        <v>0</v>
      </c>
      <c r="H152" s="16">
        <f t="shared" si="38"/>
        <v>171171222.30895513</v>
      </c>
      <c r="I152" s="18">
        <f t="shared" si="42"/>
        <v>331793201.09854072</v>
      </c>
      <c r="J152" s="16">
        <f t="shared" si="43"/>
        <v>171171222.30895513</v>
      </c>
      <c r="K152" s="19">
        <f t="shared" si="41"/>
        <v>160621978.78958559</v>
      </c>
      <c r="L152" s="16">
        <f t="shared" si="39"/>
        <v>51190744713.89695</v>
      </c>
      <c r="M152" s="17">
        <f>VLOOKUP(B152,Encargos!$A$8:$B$652,2,0)</f>
        <v>2.4659999999999999E-3</v>
      </c>
    </row>
    <row r="153" spans="1:13">
      <c r="A153">
        <f t="shared" si="44"/>
        <v>217</v>
      </c>
      <c r="B153" s="1">
        <v>49096</v>
      </c>
      <c r="C153" s="16">
        <f t="shared" si="40"/>
        <v>51190744713.89695</v>
      </c>
      <c r="D153" s="16">
        <f t="shared" si="36"/>
        <v>126236376.46446986</v>
      </c>
      <c r="E153" s="16">
        <f t="shared" si="37"/>
        <v>51316981090.36142</v>
      </c>
      <c r="F153" s="16">
        <v>0</v>
      </c>
      <c r="G153" s="29">
        <v>0</v>
      </c>
      <c r="H153" s="16">
        <f t="shared" si="38"/>
        <v>171056603.63453808</v>
      </c>
      <c r="I153" s="18">
        <f t="shared" si="42"/>
        <v>332611403.13244975</v>
      </c>
      <c r="J153" s="16">
        <f t="shared" si="43"/>
        <v>171056603.63453808</v>
      </c>
      <c r="K153" s="19">
        <f t="shared" si="41"/>
        <v>161554799.49791166</v>
      </c>
      <c r="L153" s="16">
        <f t="shared" si="39"/>
        <v>51155426290.86351</v>
      </c>
      <c r="M153" s="17">
        <f>VLOOKUP(B153,Encargos!$A$8:$B$652,2,0)</f>
        <v>2.4659999999999999E-3</v>
      </c>
    </row>
    <row r="154" spans="1:13">
      <c r="A154">
        <f t="shared" si="44"/>
        <v>216</v>
      </c>
      <c r="B154" s="1">
        <v>49126</v>
      </c>
      <c r="C154" s="16">
        <f t="shared" si="40"/>
        <v>51155426290.86351</v>
      </c>
      <c r="D154" s="16">
        <f t="shared" si="36"/>
        <v>126149281.23326941</v>
      </c>
      <c r="E154" s="16">
        <f t="shared" si="37"/>
        <v>51281575572.096779</v>
      </c>
      <c r="F154" s="16">
        <v>0</v>
      </c>
      <c r="G154" s="29">
        <v>0</v>
      </c>
      <c r="H154" s="16">
        <f t="shared" si="38"/>
        <v>170938585.24032262</v>
      </c>
      <c r="I154" s="18">
        <f t="shared" si="42"/>
        <v>333431622.85257429</v>
      </c>
      <c r="J154" s="16">
        <f t="shared" si="43"/>
        <v>170938585.24032262</v>
      </c>
      <c r="K154" s="19">
        <f t="shared" si="41"/>
        <v>162493037.61225167</v>
      </c>
      <c r="L154" s="16">
        <f t="shared" si="39"/>
        <v>51119082534.484528</v>
      </c>
      <c r="M154" s="17">
        <f>VLOOKUP(B154,Encargos!$A$8:$B$652,2,0)</f>
        <v>2.4659999999999999E-3</v>
      </c>
    </row>
    <row r="155" spans="1:13">
      <c r="A155">
        <f t="shared" si="44"/>
        <v>215</v>
      </c>
      <c r="B155" s="1">
        <v>49157</v>
      </c>
      <c r="C155" s="16">
        <f t="shared" si="40"/>
        <v>51119082534.484528</v>
      </c>
      <c r="D155" s="16">
        <f t="shared" si="36"/>
        <v>121663416.43207319</v>
      </c>
      <c r="E155" s="16">
        <f t="shared" si="37"/>
        <v>51240745950.916603</v>
      </c>
      <c r="F155" s="16">
        <v>0</v>
      </c>
      <c r="G155" s="29">
        <v>0</v>
      </c>
      <c r="H155" s="16">
        <f t="shared" si="38"/>
        <v>170802486.50305536</v>
      </c>
      <c r="I155" s="18">
        <f t="shared" si="42"/>
        <v>334225190.11496341</v>
      </c>
      <c r="J155" s="16">
        <f t="shared" si="43"/>
        <v>170802486.50305536</v>
      </c>
      <c r="K155" s="19">
        <f t="shared" si="41"/>
        <v>163422703.61190805</v>
      </c>
      <c r="L155" s="16">
        <f t="shared" si="39"/>
        <v>51077323247.304695</v>
      </c>
      <c r="M155" s="17">
        <f>VLOOKUP(B155,Encargos!$A$8:$B$652,2,0)</f>
        <v>2.3800000000000002E-3</v>
      </c>
    </row>
    <row r="156" spans="1:13">
      <c r="A156">
        <f t="shared" si="44"/>
        <v>214</v>
      </c>
      <c r="B156" s="1">
        <v>49188</v>
      </c>
      <c r="C156" s="16">
        <f t="shared" si="40"/>
        <v>51077323247.304695</v>
      </c>
      <c r="D156" s="16">
        <f t="shared" si="36"/>
        <v>97302300.786115438</v>
      </c>
      <c r="E156" s="16">
        <f t="shared" si="37"/>
        <v>51174625548.090813</v>
      </c>
      <c r="F156" s="16">
        <v>0</v>
      </c>
      <c r="G156" s="29">
        <v>0</v>
      </c>
      <c r="H156" s="16">
        <f t="shared" si="38"/>
        <v>170582085.16030273</v>
      </c>
      <c r="I156" s="18">
        <f t="shared" si="42"/>
        <v>334861889.1021325</v>
      </c>
      <c r="J156" s="16">
        <f t="shared" si="43"/>
        <v>170582085.16030273</v>
      </c>
      <c r="K156" s="19">
        <f t="shared" si="41"/>
        <v>164279803.94182977</v>
      </c>
      <c r="L156" s="16">
        <f t="shared" si="39"/>
        <v>51010345744.148979</v>
      </c>
      <c r="M156" s="17">
        <f>VLOOKUP(B156,Encargos!$A$8:$B$652,2,0)</f>
        <v>1.905E-3</v>
      </c>
    </row>
    <row r="157" spans="1:13">
      <c r="A157">
        <f t="shared" si="44"/>
        <v>213</v>
      </c>
      <c r="B157" s="1">
        <v>49218</v>
      </c>
      <c r="C157" s="16">
        <f t="shared" si="40"/>
        <v>51010345744.148979</v>
      </c>
      <c r="D157" s="16">
        <f t="shared" si="36"/>
        <v>122679881.5146783</v>
      </c>
      <c r="E157" s="16">
        <f t="shared" si="37"/>
        <v>51133025625.663658</v>
      </c>
      <c r="F157" s="16">
        <v>0</v>
      </c>
      <c r="G157" s="29">
        <v>0</v>
      </c>
      <c r="H157" s="16">
        <f t="shared" si="38"/>
        <v>170443418.7522122</v>
      </c>
      <c r="I157" s="18">
        <f t="shared" si="42"/>
        <v>335667231.94542313</v>
      </c>
      <c r="J157" s="16">
        <f t="shared" si="43"/>
        <v>170443418.7522122</v>
      </c>
      <c r="K157" s="19">
        <f t="shared" si="41"/>
        <v>165223813.19321093</v>
      </c>
      <c r="L157" s="16">
        <f t="shared" si="39"/>
        <v>50967801812.470444</v>
      </c>
      <c r="M157" s="17">
        <f>VLOOKUP(B157,Encargos!$A$8:$B$652,2,0)</f>
        <v>2.405E-3</v>
      </c>
    </row>
    <row r="158" spans="1:13">
      <c r="A158">
        <f t="shared" si="44"/>
        <v>212</v>
      </c>
      <c r="B158" s="1">
        <v>49249</v>
      </c>
      <c r="C158" s="16">
        <f t="shared" si="40"/>
        <v>50967801812.470444</v>
      </c>
      <c r="D158" s="16">
        <f t="shared" si="36"/>
        <v>84402679.801451057</v>
      </c>
      <c r="E158" s="16">
        <f t="shared" si="37"/>
        <v>51052204492.271896</v>
      </c>
      <c r="F158" s="16">
        <v>0</v>
      </c>
      <c r="G158" s="29">
        <v>0</v>
      </c>
      <c r="H158" s="16">
        <f t="shared" si="38"/>
        <v>170174014.97423968</v>
      </c>
      <c r="I158" s="18">
        <f t="shared" si="42"/>
        <v>336223096.88152468</v>
      </c>
      <c r="J158" s="16">
        <f t="shared" si="43"/>
        <v>170174014.97423968</v>
      </c>
      <c r="K158" s="19">
        <f t="shared" si="41"/>
        <v>166049081.907285</v>
      </c>
      <c r="L158" s="16">
        <f t="shared" si="39"/>
        <v>50886155410.364616</v>
      </c>
      <c r="M158" s="17">
        <f>VLOOKUP(B158,Encargos!$A$8:$B$652,2,0)</f>
        <v>1.6559999999999999E-3</v>
      </c>
    </row>
    <row r="159" spans="1:13">
      <c r="A159">
        <f t="shared" si="44"/>
        <v>211</v>
      </c>
      <c r="B159" s="1">
        <v>49279</v>
      </c>
      <c r="C159" s="16">
        <f t="shared" si="40"/>
        <v>50886155410.364616</v>
      </c>
      <c r="D159" s="16">
        <f t="shared" si="36"/>
        <v>96938126.05674459</v>
      </c>
      <c r="E159" s="16">
        <f t="shared" si="37"/>
        <v>50983093536.421364</v>
      </c>
      <c r="F159" s="16">
        <v>0</v>
      </c>
      <c r="G159" s="29">
        <v>0</v>
      </c>
      <c r="H159" s="16">
        <f t="shared" si="38"/>
        <v>169943645.12140456</v>
      </c>
      <c r="I159" s="18">
        <f t="shared" si="42"/>
        <v>336863601.88108408</v>
      </c>
      <c r="J159" s="16">
        <f t="shared" si="43"/>
        <v>169943645.12140456</v>
      </c>
      <c r="K159" s="19">
        <f t="shared" si="41"/>
        <v>166919956.75967953</v>
      </c>
      <c r="L159" s="16">
        <f t="shared" si="39"/>
        <v>50816173579.66169</v>
      </c>
      <c r="M159" s="17">
        <f>VLOOKUP(B159,Encargos!$A$8:$B$652,2,0)</f>
        <v>1.905E-3</v>
      </c>
    </row>
    <row r="160" spans="1:13">
      <c r="A160">
        <f t="shared" si="44"/>
        <v>210</v>
      </c>
      <c r="B160" s="1">
        <v>49310</v>
      </c>
      <c r="C160" s="16">
        <f t="shared" si="40"/>
        <v>50816173579.66169</v>
      </c>
      <c r="D160" s="16">
        <f t="shared" si="36"/>
        <v>84151583.447919756</v>
      </c>
      <c r="E160" s="16">
        <f t="shared" si="37"/>
        <v>50900325163.109612</v>
      </c>
      <c r="F160" s="16">
        <v>0</v>
      </c>
      <c r="G160" s="29">
        <v>0</v>
      </c>
      <c r="H160" s="16">
        <f t="shared" si="38"/>
        <v>169667750.54369873</v>
      </c>
      <c r="I160" s="18">
        <f t="shared" si="42"/>
        <v>337421448.00579911</v>
      </c>
      <c r="J160" s="16">
        <f t="shared" si="43"/>
        <v>169667750.54369873</v>
      </c>
      <c r="K160" s="19">
        <f t="shared" si="41"/>
        <v>167753697.46210039</v>
      </c>
      <c r="L160" s="16">
        <f t="shared" si="39"/>
        <v>50732571465.647514</v>
      </c>
      <c r="M160" s="17">
        <f>VLOOKUP(B160,Encargos!$A$8:$B$652,2,0)</f>
        <v>1.6559999999999999E-3</v>
      </c>
    </row>
    <row r="161" spans="1:13">
      <c r="A161">
        <f t="shared" si="44"/>
        <v>209</v>
      </c>
      <c r="B161" s="1">
        <v>49341</v>
      </c>
      <c r="C161" s="16">
        <f t="shared" si="40"/>
        <v>50732571465.647514</v>
      </c>
      <c r="D161" s="16">
        <f t="shared" si="36"/>
        <v>84013138.347112283</v>
      </c>
      <c r="E161" s="16">
        <f t="shared" si="37"/>
        <v>50816584603.994629</v>
      </c>
      <c r="F161" s="16">
        <v>0</v>
      </c>
      <c r="G161" s="29">
        <v>0</v>
      </c>
      <c r="H161" s="16">
        <f t="shared" si="38"/>
        <v>169388615.34664878</v>
      </c>
      <c r="I161" s="18">
        <f t="shared" si="42"/>
        <v>337980217.92369688</v>
      </c>
      <c r="J161" s="16">
        <f t="shared" si="43"/>
        <v>169388615.34664878</v>
      </c>
      <c r="K161" s="19">
        <f t="shared" si="41"/>
        <v>168591602.57704809</v>
      </c>
      <c r="L161" s="16">
        <f t="shared" si="39"/>
        <v>50647993001.41758</v>
      </c>
      <c r="M161" s="17">
        <f>VLOOKUP(B161,Encargos!$A$8:$B$652,2,0)</f>
        <v>1.6559999999999999E-3</v>
      </c>
    </row>
    <row r="162" spans="1:13">
      <c r="A162">
        <f t="shared" si="44"/>
        <v>208</v>
      </c>
      <c r="B162" s="1">
        <v>49369</v>
      </c>
      <c r="C162" s="16">
        <f t="shared" si="40"/>
        <v>50647993001.41758</v>
      </c>
      <c r="D162" s="16">
        <f t="shared" si="36"/>
        <v>108032169.07202369</v>
      </c>
      <c r="E162" s="16">
        <f t="shared" si="37"/>
        <v>50756025170.489601</v>
      </c>
      <c r="F162" s="16">
        <v>0</v>
      </c>
      <c r="G162" s="29">
        <v>0</v>
      </c>
      <c r="H162" s="16">
        <f t="shared" si="38"/>
        <v>169186750.56829867</v>
      </c>
      <c r="I162" s="18">
        <f t="shared" si="42"/>
        <v>338701129.72852802</v>
      </c>
      <c r="J162" s="16">
        <f t="shared" si="43"/>
        <v>169186750.56829867</v>
      </c>
      <c r="K162" s="19">
        <f t="shared" si="41"/>
        <v>169514379.16022936</v>
      </c>
      <c r="L162" s="16">
        <f t="shared" si="39"/>
        <v>50586510791.329369</v>
      </c>
      <c r="M162" s="17">
        <f>VLOOKUP(B162,Encargos!$A$8:$B$652,2,0)</f>
        <v>2.1329999999999999E-3</v>
      </c>
    </row>
    <row r="163" spans="1:13">
      <c r="A163">
        <f t="shared" si="44"/>
        <v>207</v>
      </c>
      <c r="B163" s="1">
        <v>49400</v>
      </c>
      <c r="C163" s="16">
        <f t="shared" si="40"/>
        <v>50586510791.329369</v>
      </c>
      <c r="D163" s="16">
        <f t="shared" si="36"/>
        <v>57618035.791324154</v>
      </c>
      <c r="E163" s="16">
        <f t="shared" si="37"/>
        <v>50644128827.120689</v>
      </c>
      <c r="F163" s="16">
        <v>0</v>
      </c>
      <c r="G163" s="29">
        <v>0</v>
      </c>
      <c r="H163" s="16">
        <f t="shared" si="38"/>
        <v>168813762.75706896</v>
      </c>
      <c r="I163" s="18">
        <f t="shared" si="42"/>
        <v>339086910.31528878</v>
      </c>
      <c r="J163" s="16">
        <f t="shared" si="43"/>
        <v>168813762.75706896</v>
      </c>
      <c r="K163" s="19">
        <f t="shared" si="41"/>
        <v>170273147.55821982</v>
      </c>
      <c r="L163" s="16">
        <f t="shared" si="39"/>
        <v>50473855679.562469</v>
      </c>
      <c r="M163" s="17">
        <f>VLOOKUP(B163,Encargos!$A$8:$B$652,2,0)</f>
        <v>1.139E-3</v>
      </c>
    </row>
    <row r="164" spans="1:13">
      <c r="A164">
        <f t="shared" si="44"/>
        <v>206</v>
      </c>
      <c r="B164" s="1">
        <v>49430</v>
      </c>
      <c r="C164" s="16">
        <f t="shared" si="40"/>
        <v>50473855679.562469</v>
      </c>
      <c r="D164" s="16">
        <f t="shared" si="36"/>
        <v>95092744.100295693</v>
      </c>
      <c r="E164" s="16">
        <f t="shared" si="37"/>
        <v>50568948423.662766</v>
      </c>
      <c r="F164" s="16">
        <v>0</v>
      </c>
      <c r="G164" s="29">
        <v>0</v>
      </c>
      <c r="H164" s="16">
        <f t="shared" si="38"/>
        <v>168563161.41220924</v>
      </c>
      <c r="I164" s="18">
        <f t="shared" si="42"/>
        <v>339725750.05432284</v>
      </c>
      <c r="J164" s="16">
        <f t="shared" si="43"/>
        <v>168563161.41220924</v>
      </c>
      <c r="K164" s="19">
        <f t="shared" si="41"/>
        <v>171162588.6421136</v>
      </c>
      <c r="L164" s="16">
        <f t="shared" si="39"/>
        <v>50397785835.020653</v>
      </c>
      <c r="M164" s="17">
        <f>VLOOKUP(B164,Encargos!$A$8:$B$652,2,0)</f>
        <v>1.884E-3</v>
      </c>
    </row>
    <row r="165" spans="1:13">
      <c r="A165">
        <f t="shared" si="44"/>
        <v>205</v>
      </c>
      <c r="B165" s="1">
        <v>49461</v>
      </c>
      <c r="C165" s="16">
        <f t="shared" si="40"/>
        <v>50397785835.020653</v>
      </c>
      <c r="D165" s="16">
        <f t="shared" si="36"/>
        <v>94949428.513178915</v>
      </c>
      <c r="E165" s="16">
        <f t="shared" si="37"/>
        <v>50492735263.533829</v>
      </c>
      <c r="F165" s="16">
        <v>0</v>
      </c>
      <c r="G165" s="29">
        <v>0</v>
      </c>
      <c r="H165" s="16">
        <f t="shared" si="38"/>
        <v>168309117.54511276</v>
      </c>
      <c r="I165" s="18">
        <f t="shared" si="42"/>
        <v>340365793.36742508</v>
      </c>
      <c r="J165" s="16">
        <f t="shared" si="43"/>
        <v>168309117.54511276</v>
      </c>
      <c r="K165" s="19">
        <f t="shared" si="41"/>
        <v>172056675.82231233</v>
      </c>
      <c r="L165" s="16">
        <f t="shared" si="39"/>
        <v>50320678587.711517</v>
      </c>
      <c r="M165" s="17">
        <f>VLOOKUP(B165,Encargos!$A$8:$B$652,2,0)</f>
        <v>1.884E-3</v>
      </c>
    </row>
    <row r="166" spans="1:13">
      <c r="A166">
        <f t="shared" si="44"/>
        <v>204</v>
      </c>
      <c r="B166" s="1">
        <v>49491</v>
      </c>
      <c r="C166" s="16">
        <f t="shared" si="40"/>
        <v>50320678587.711517</v>
      </c>
      <c r="D166" s="16">
        <f t="shared" si="36"/>
        <v>94804158.459248498</v>
      </c>
      <c r="E166" s="16">
        <f t="shared" si="37"/>
        <v>50415482746.170769</v>
      </c>
      <c r="F166" s="16">
        <v>0</v>
      </c>
      <c r="G166" s="29">
        <v>0</v>
      </c>
      <c r="H166" s="16">
        <f t="shared" si="38"/>
        <v>168051609.15390256</v>
      </c>
      <c r="I166" s="18">
        <f t="shared" si="42"/>
        <v>341007042.52212936</v>
      </c>
      <c r="J166" s="16">
        <f t="shared" si="43"/>
        <v>168051609.15390256</v>
      </c>
      <c r="K166" s="19">
        <f t="shared" si="41"/>
        <v>172955433.3682268</v>
      </c>
      <c r="L166" s="16">
        <f t="shared" si="39"/>
        <v>50242527312.802536</v>
      </c>
      <c r="M166" s="17">
        <f>VLOOKUP(B166,Encargos!$A$8:$B$652,2,0)</f>
        <v>1.884E-3</v>
      </c>
    </row>
    <row r="167" spans="1:13">
      <c r="A167">
        <f t="shared" si="44"/>
        <v>203</v>
      </c>
      <c r="B167" s="1">
        <v>49522</v>
      </c>
      <c r="C167" s="16">
        <f t="shared" si="40"/>
        <v>50242527312.802536</v>
      </c>
      <c r="D167" s="16">
        <f t="shared" si="36"/>
        <v>94656921.457319975</v>
      </c>
      <c r="E167" s="16">
        <f t="shared" si="37"/>
        <v>50337184234.259857</v>
      </c>
      <c r="F167" s="16">
        <v>0</v>
      </c>
      <c r="G167" s="29">
        <v>0</v>
      </c>
      <c r="H167" s="16">
        <f t="shared" si="38"/>
        <v>167790614.11419955</v>
      </c>
      <c r="I167" s="18">
        <f t="shared" si="42"/>
        <v>341649499.790241</v>
      </c>
      <c r="J167" s="16">
        <f t="shared" si="43"/>
        <v>167790614.11419955</v>
      </c>
      <c r="K167" s="19">
        <f t="shared" si="41"/>
        <v>173858885.67604145</v>
      </c>
      <c r="L167" s="16">
        <f t="shared" si="39"/>
        <v>50163325348.583817</v>
      </c>
      <c r="M167" s="17">
        <f>VLOOKUP(B167,Encargos!$A$8:$B$652,2,0)</f>
        <v>1.884E-3</v>
      </c>
    </row>
    <row r="168" spans="1:13">
      <c r="A168">
        <f t="shared" si="44"/>
        <v>202</v>
      </c>
      <c r="B168" s="1">
        <v>49553</v>
      </c>
      <c r="C168" s="16">
        <f t="shared" si="40"/>
        <v>50163325348.583817</v>
      </c>
      <c r="D168" s="16">
        <f t="shared" si="36"/>
        <v>106998372.96852927</v>
      </c>
      <c r="E168" s="16">
        <f t="shared" si="37"/>
        <v>50270323721.552345</v>
      </c>
      <c r="F168" s="16">
        <v>0</v>
      </c>
      <c r="G168" s="29">
        <v>0</v>
      </c>
      <c r="H168" s="16">
        <f t="shared" si="38"/>
        <v>167567745.73850784</v>
      </c>
      <c r="I168" s="18">
        <f t="shared" si="42"/>
        <v>342378238.17329359</v>
      </c>
      <c r="J168" s="16">
        <f t="shared" si="43"/>
        <v>167567745.73850784</v>
      </c>
      <c r="K168" s="19">
        <f t="shared" si="41"/>
        <v>174810492.43478575</v>
      </c>
      <c r="L168" s="16">
        <f t="shared" si="39"/>
        <v>50095513229.117561</v>
      </c>
      <c r="M168" s="17">
        <f>VLOOKUP(B168,Encargos!$A$8:$B$652,2,0)</f>
        <v>2.1329999999999999E-3</v>
      </c>
    </row>
    <row r="169" spans="1:13">
      <c r="A169">
        <f t="shared" si="44"/>
        <v>201</v>
      </c>
      <c r="B169" s="1">
        <v>49583</v>
      </c>
      <c r="C169" s="16">
        <f t="shared" si="40"/>
        <v>50095513229.117561</v>
      </c>
      <c r="D169" s="16">
        <f t="shared" si="36"/>
        <v>119327512.51175803</v>
      </c>
      <c r="E169" s="16">
        <f t="shared" si="37"/>
        <v>50214840741.629318</v>
      </c>
      <c r="F169" s="16">
        <v>0</v>
      </c>
      <c r="G169" s="29">
        <v>0</v>
      </c>
      <c r="H169" s="16">
        <f t="shared" si="38"/>
        <v>167382802.47209772</v>
      </c>
      <c r="I169" s="18">
        <f t="shared" si="42"/>
        <v>343193783.13662237</v>
      </c>
      <c r="J169" s="16">
        <f t="shared" si="43"/>
        <v>167382802.47209772</v>
      </c>
      <c r="K169" s="19">
        <f t="shared" si="41"/>
        <v>175810980.66452464</v>
      </c>
      <c r="L169" s="16">
        <f t="shared" si="39"/>
        <v>50039029760.964798</v>
      </c>
      <c r="M169" s="17">
        <f>VLOOKUP(B169,Encargos!$A$8:$B$652,2,0)</f>
        <v>2.382E-3</v>
      </c>
    </row>
    <row r="170" spans="1:13">
      <c r="A170">
        <f t="shared" si="44"/>
        <v>200</v>
      </c>
      <c r="B170" s="1">
        <v>49614</v>
      </c>
      <c r="C170" s="16">
        <f t="shared" si="40"/>
        <v>50039029760.964798</v>
      </c>
      <c r="D170" s="16">
        <f t="shared" si="36"/>
        <v>69404134.278458178</v>
      </c>
      <c r="E170" s="16">
        <f t="shared" si="37"/>
        <v>50108433895.243256</v>
      </c>
      <c r="F170" s="16">
        <v>0</v>
      </c>
      <c r="G170" s="29">
        <v>0</v>
      </c>
      <c r="H170" s="16">
        <f t="shared" si="38"/>
        <v>167028112.98414421</v>
      </c>
      <c r="I170" s="18">
        <f t="shared" si="42"/>
        <v>343669792.9138329</v>
      </c>
      <c r="J170" s="16">
        <f t="shared" si="43"/>
        <v>167028112.98414421</v>
      </c>
      <c r="K170" s="19">
        <f t="shared" si="41"/>
        <v>176641679.92968869</v>
      </c>
      <c r="L170" s="16">
        <f t="shared" si="39"/>
        <v>49931792215.313568</v>
      </c>
      <c r="M170" s="17">
        <f>VLOOKUP(B170,Encargos!$A$8:$B$652,2,0)</f>
        <v>1.387E-3</v>
      </c>
    </row>
    <row r="171" spans="1:13">
      <c r="A171">
        <f t="shared" si="44"/>
        <v>199</v>
      </c>
      <c r="B171" s="1">
        <v>49644</v>
      </c>
      <c r="C171" s="16">
        <f t="shared" si="40"/>
        <v>49931792215.313568</v>
      </c>
      <c r="D171" s="16">
        <f t="shared" si="36"/>
        <v>106504512.79526384</v>
      </c>
      <c r="E171" s="16">
        <f t="shared" si="37"/>
        <v>50038296728.108833</v>
      </c>
      <c r="F171" s="16">
        <v>0</v>
      </c>
      <c r="G171" s="29">
        <v>0</v>
      </c>
      <c r="H171" s="16">
        <f>SUM(E171:G171)*$N$4</f>
        <v>166794322.42702946</v>
      </c>
      <c r="I171" s="18">
        <f t="shared" si="42"/>
        <v>344402840.58211815</v>
      </c>
      <c r="J171" s="16">
        <f t="shared" si="43"/>
        <v>166794322.42702946</v>
      </c>
      <c r="K171" s="19">
        <f t="shared" si="41"/>
        <v>177608518.15508869</v>
      </c>
      <c r="L171" s="16">
        <f t="shared" si="39"/>
        <v>49860688209.953751</v>
      </c>
      <c r="M171" s="17">
        <f>VLOOKUP(B171,Encargos!$A$8:$B$652,2,0)</f>
        <v>2.1329999999999999E-3</v>
      </c>
    </row>
    <row r="172" spans="1:13">
      <c r="A172">
        <f t="shared" si="44"/>
        <v>198</v>
      </c>
      <c r="B172" s="1">
        <v>49675</v>
      </c>
      <c r="C172" s="16">
        <f t="shared" si="40"/>
        <v>49860688209.953751</v>
      </c>
      <c r="D172" s="16">
        <f t="shared" si="36"/>
        <v>81572085.911484331</v>
      </c>
      <c r="E172" s="16">
        <f t="shared" si="37"/>
        <v>49942260295.865234</v>
      </c>
      <c r="F172" s="16">
        <v>0</v>
      </c>
      <c r="G172" s="29">
        <v>0</v>
      </c>
      <c r="H172" s="16">
        <f t="shared" si="38"/>
        <v>166474200.98621747</v>
      </c>
      <c r="I172" s="18">
        <f t="shared" si="42"/>
        <v>344966283.62931055</v>
      </c>
      <c r="J172" s="16">
        <f t="shared" si="43"/>
        <v>166474200.98621747</v>
      </c>
      <c r="K172" s="19">
        <f t="shared" si="41"/>
        <v>178492082.64309308</v>
      </c>
      <c r="L172" s="16">
        <f t="shared" si="39"/>
        <v>49763768213.222137</v>
      </c>
      <c r="M172" s="17">
        <f>VLOOKUP(B172,Encargos!$A$8:$B$652,2,0)</f>
        <v>1.6359999999999999E-3</v>
      </c>
    </row>
    <row r="173" spans="1:13">
      <c r="A173">
        <f t="shared" si="44"/>
        <v>197</v>
      </c>
      <c r="B173" s="1">
        <v>49706</v>
      </c>
      <c r="C173" s="16">
        <f t="shared" si="40"/>
        <v>49763768213.222137</v>
      </c>
      <c r="D173" s="16">
        <f t="shared" si="36"/>
        <v>81413524.796831414</v>
      </c>
      <c r="E173" s="16">
        <f t="shared" si="37"/>
        <v>49845181738.018967</v>
      </c>
      <c r="F173" s="16">
        <v>0</v>
      </c>
      <c r="G173" s="29">
        <v>0</v>
      </c>
      <c r="H173" s="16">
        <f t="shared" si="38"/>
        <v>166150605.79339656</v>
      </c>
      <c r="I173" s="18">
        <f t="shared" si="42"/>
        <v>345530648.46932805</v>
      </c>
      <c r="J173" s="16">
        <f t="shared" si="43"/>
        <v>166150605.79339656</v>
      </c>
      <c r="K173" s="19">
        <f t="shared" si="41"/>
        <v>179380042.67593148</v>
      </c>
      <c r="L173" s="16">
        <f t="shared" si="39"/>
        <v>49665801695.343033</v>
      </c>
      <c r="M173" s="17">
        <f>VLOOKUP(B173,Encargos!$A$8:$B$652,2,0)</f>
        <v>1.6359999999999999E-3</v>
      </c>
    </row>
    <row r="174" spans="1:13">
      <c r="A174">
        <f t="shared" si="44"/>
        <v>196</v>
      </c>
      <c r="B174" s="1">
        <v>49735</v>
      </c>
      <c r="C174" s="16">
        <f t="shared" si="40"/>
        <v>49665801695.343033</v>
      </c>
      <c r="D174" s="16">
        <f t="shared" si="36"/>
        <v>101665896.0703672</v>
      </c>
      <c r="E174" s="16">
        <f t="shared" si="37"/>
        <v>49767467591.413399</v>
      </c>
      <c r="F174" s="16">
        <v>0</v>
      </c>
      <c r="G174" s="29">
        <v>0</v>
      </c>
      <c r="H174" s="16">
        <f t="shared" si="38"/>
        <v>165891558.63804469</v>
      </c>
      <c r="I174" s="18">
        <f t="shared" si="42"/>
        <v>346237949.70674473</v>
      </c>
      <c r="J174" s="16">
        <f t="shared" si="43"/>
        <v>165891558.63804469</v>
      </c>
      <c r="K174" s="19">
        <f t="shared" si="41"/>
        <v>180346391.06870005</v>
      </c>
      <c r="L174" s="16">
        <f t="shared" si="39"/>
        <v>49587121200.344704</v>
      </c>
      <c r="M174" s="17">
        <f>VLOOKUP(B174,Encargos!$A$8:$B$652,2,0)</f>
        <v>2.0470000000000002E-3</v>
      </c>
    </row>
    <row r="175" spans="1:13">
      <c r="A175">
        <f t="shared" si="44"/>
        <v>195</v>
      </c>
      <c r="B175" s="1">
        <v>49766</v>
      </c>
      <c r="C175" s="16">
        <f t="shared" si="40"/>
        <v>49587121200.344704</v>
      </c>
      <c r="D175" s="16">
        <f t="shared" si="36"/>
        <v>65107890.136052594</v>
      </c>
      <c r="E175" s="16">
        <f t="shared" si="37"/>
        <v>49652229090.480759</v>
      </c>
      <c r="F175" s="16">
        <v>0</v>
      </c>
      <c r="G175" s="29">
        <v>0</v>
      </c>
      <c r="H175" s="16">
        <f t="shared" si="38"/>
        <v>165507430.30160254</v>
      </c>
      <c r="I175" s="18">
        <f t="shared" si="42"/>
        <v>346692560.13470972</v>
      </c>
      <c r="J175" s="16">
        <f t="shared" si="43"/>
        <v>165507430.30160254</v>
      </c>
      <c r="K175" s="19">
        <f t="shared" si="41"/>
        <v>181185129.83310717</v>
      </c>
      <c r="L175" s="16">
        <f t="shared" si="39"/>
        <v>49471043960.647652</v>
      </c>
      <c r="M175" s="17">
        <f>VLOOKUP(B175,Encargos!$A$8:$B$652,2,0)</f>
        <v>1.3129999999999999E-3</v>
      </c>
    </row>
    <row r="176" spans="1:13">
      <c r="A176">
        <f t="shared" si="44"/>
        <v>194</v>
      </c>
      <c r="B176" s="1">
        <v>49796</v>
      </c>
      <c r="C176" s="16">
        <f t="shared" si="40"/>
        <v>49471043960.647652</v>
      </c>
      <c r="D176" s="16">
        <f t="shared" si="36"/>
        <v>89146821.217087075</v>
      </c>
      <c r="E176" s="16">
        <f t="shared" si="37"/>
        <v>49560190781.864738</v>
      </c>
      <c r="F176" s="16">
        <v>0</v>
      </c>
      <c r="G176" s="29">
        <v>0</v>
      </c>
      <c r="H176" s="16">
        <f t="shared" si="38"/>
        <v>165200635.93954915</v>
      </c>
      <c r="I176" s="18">
        <f t="shared" si="42"/>
        <v>347317300.12807244</v>
      </c>
      <c r="J176" s="16">
        <f t="shared" si="43"/>
        <v>165200635.93954915</v>
      </c>
      <c r="K176" s="19">
        <f t="shared" si="41"/>
        <v>182116664.18852329</v>
      </c>
      <c r="L176" s="16">
        <f t="shared" si="39"/>
        <v>49378074117.676216</v>
      </c>
      <c r="M176" s="17">
        <f>VLOOKUP(B176,Encargos!$A$8:$B$652,2,0)</f>
        <v>1.802E-3</v>
      </c>
    </row>
    <row r="177" spans="1:13">
      <c r="A177">
        <f t="shared" si="44"/>
        <v>193</v>
      </c>
      <c r="B177" s="1">
        <v>49827</v>
      </c>
      <c r="C177" s="16">
        <f t="shared" si="40"/>
        <v>49378074117.676216</v>
      </c>
      <c r="D177" s="16">
        <f t="shared" si="36"/>
        <v>76931039.475339547</v>
      </c>
      <c r="E177" s="16">
        <f t="shared" si="37"/>
        <v>49455005157.151558</v>
      </c>
      <c r="F177" s="16">
        <v>0</v>
      </c>
      <c r="G177" s="29">
        <v>0</v>
      </c>
      <c r="H177" s="16">
        <f t="shared" si="38"/>
        <v>164850017.19050521</v>
      </c>
      <c r="I177" s="18">
        <f t="shared" si="42"/>
        <v>347858420.48167211</v>
      </c>
      <c r="J177" s="16">
        <f t="shared" si="43"/>
        <v>164850017.19050521</v>
      </c>
      <c r="K177" s="19">
        <f t="shared" si="41"/>
        <v>183008403.2911669</v>
      </c>
      <c r="L177" s="16">
        <f t="shared" si="39"/>
        <v>49271996753.86039</v>
      </c>
      <c r="M177" s="17">
        <f>VLOOKUP(B177,Encargos!$A$8:$B$652,2,0)</f>
        <v>1.5579999999999999E-3</v>
      </c>
    </row>
    <row r="178" spans="1:13">
      <c r="A178">
        <f t="shared" si="44"/>
        <v>192</v>
      </c>
      <c r="B178" s="1">
        <v>49857</v>
      </c>
      <c r="C178" s="16">
        <f t="shared" si="40"/>
        <v>49271996753.86039</v>
      </c>
      <c r="D178" s="16">
        <f t="shared" si="36"/>
        <v>88788138.150456429</v>
      </c>
      <c r="E178" s="16">
        <f t="shared" si="37"/>
        <v>49360784892.010849</v>
      </c>
      <c r="F178" s="16">
        <v>0</v>
      </c>
      <c r="G178" s="29">
        <v>0</v>
      </c>
      <c r="H178" s="16">
        <f t="shared" si="38"/>
        <v>164535949.64003617</v>
      </c>
      <c r="I178" s="18">
        <f t="shared" si="42"/>
        <v>348485261.35538</v>
      </c>
      <c r="J178" s="16">
        <f t="shared" si="43"/>
        <v>164535949.64003617</v>
      </c>
      <c r="K178" s="19">
        <f t="shared" si="41"/>
        <v>183949311.71534383</v>
      </c>
      <c r="L178" s="16">
        <f t="shared" si="39"/>
        <v>49176835580.295509</v>
      </c>
      <c r="M178" s="17">
        <f>VLOOKUP(B178,Encargos!$A$8:$B$652,2,0)</f>
        <v>1.802E-3</v>
      </c>
    </row>
    <row r="179" spans="1:13">
      <c r="A179">
        <f t="shared" si="44"/>
        <v>191</v>
      </c>
      <c r="B179" s="1">
        <v>49888</v>
      </c>
      <c r="C179" s="16">
        <f t="shared" si="40"/>
        <v>49176835580.295509</v>
      </c>
      <c r="D179" s="16">
        <f t="shared" si="36"/>
        <v>76617509.834100395</v>
      </c>
      <c r="E179" s="16">
        <f t="shared" si="37"/>
        <v>49253453090.129608</v>
      </c>
      <c r="F179" s="16">
        <v>0</v>
      </c>
      <c r="G179" s="29">
        <v>0</v>
      </c>
      <c r="H179" s="16">
        <f t="shared" si="38"/>
        <v>164178176.96709871</v>
      </c>
      <c r="I179" s="18">
        <f t="shared" si="42"/>
        <v>349028201.39257175</v>
      </c>
      <c r="J179" s="16">
        <f t="shared" si="43"/>
        <v>164178176.96709871</v>
      </c>
      <c r="K179" s="19">
        <f t="shared" si="41"/>
        <v>184850024.42547303</v>
      </c>
      <c r="L179" s="16">
        <f t="shared" si="39"/>
        <v>49068603065.70414</v>
      </c>
      <c r="M179" s="17">
        <f>VLOOKUP(B179,Encargos!$A$8:$B$652,2,0)</f>
        <v>1.5579999999999999E-3</v>
      </c>
    </row>
    <row r="180" spans="1:13">
      <c r="A180">
        <f t="shared" si="44"/>
        <v>190</v>
      </c>
      <c r="B180" s="1">
        <v>49919</v>
      </c>
      <c r="C180" s="16">
        <f t="shared" si="40"/>
        <v>49068603065.70414</v>
      </c>
      <c r="D180" s="16">
        <f t="shared" si="36"/>
        <v>112465238.2265939</v>
      </c>
      <c r="E180" s="16">
        <f t="shared" si="37"/>
        <v>49181068303.930733</v>
      </c>
      <c r="F180" s="16">
        <v>0</v>
      </c>
      <c r="G180" s="29">
        <v>0</v>
      </c>
      <c r="H180" s="16">
        <f t="shared" si="38"/>
        <v>163936894.34643579</v>
      </c>
      <c r="I180" s="18">
        <f t="shared" si="42"/>
        <v>349828174.03016347</v>
      </c>
      <c r="J180" s="16">
        <f t="shared" si="43"/>
        <v>163936894.34643579</v>
      </c>
      <c r="K180" s="19">
        <f t="shared" si="41"/>
        <v>185891279.68372768</v>
      </c>
      <c r="L180" s="16">
        <f t="shared" si="39"/>
        <v>48995177024.247002</v>
      </c>
      <c r="M180" s="17">
        <f>VLOOKUP(B180,Encargos!$A$8:$B$652,2,0)</f>
        <v>2.2920000000000002E-3</v>
      </c>
    </row>
    <row r="181" spans="1:13">
      <c r="A181">
        <f t="shared" si="44"/>
        <v>189</v>
      </c>
      <c r="B181" s="1">
        <v>49949</v>
      </c>
      <c r="C181" s="16">
        <f t="shared" si="40"/>
        <v>48995177024.247002</v>
      </c>
      <c r="D181" s="16">
        <f t="shared" si="36"/>
        <v>88289308.997693092</v>
      </c>
      <c r="E181" s="16">
        <f t="shared" si="37"/>
        <v>49083466333.244698</v>
      </c>
      <c r="F181" s="16">
        <v>0</v>
      </c>
      <c r="G181" s="29">
        <v>0</v>
      </c>
      <c r="H181" s="16">
        <f t="shared" si="38"/>
        <v>163611554.44414899</v>
      </c>
      <c r="I181" s="18">
        <f t="shared" si="42"/>
        <v>350458564.39976597</v>
      </c>
      <c r="J181" s="16">
        <f t="shared" si="43"/>
        <v>163611554.44414899</v>
      </c>
      <c r="K181" s="19">
        <f t="shared" si="41"/>
        <v>186847009.95561698</v>
      </c>
      <c r="L181" s="16">
        <f t="shared" si="39"/>
        <v>48896619323.289078</v>
      </c>
      <c r="M181" s="17">
        <f>VLOOKUP(B181,Encargos!$A$8:$B$652,2,0)</f>
        <v>1.802E-3</v>
      </c>
    </row>
    <row r="182" spans="1:13">
      <c r="A182">
        <f t="shared" si="44"/>
        <v>188</v>
      </c>
      <c r="B182" s="1">
        <v>49980</v>
      </c>
      <c r="C182" s="16">
        <f t="shared" si="40"/>
        <v>48896619323.289078</v>
      </c>
      <c r="D182" s="16">
        <f t="shared" si="36"/>
        <v>100091379.75477275</v>
      </c>
      <c r="E182" s="16">
        <f t="shared" si="37"/>
        <v>48996710703.043854</v>
      </c>
      <c r="F182" s="16">
        <v>0</v>
      </c>
      <c r="G182" s="29">
        <v>0</v>
      </c>
      <c r="H182" s="16">
        <f t="shared" si="38"/>
        <v>163322369.0101462</v>
      </c>
      <c r="I182" s="18">
        <f t="shared" si="42"/>
        <v>351175953.08109218</v>
      </c>
      <c r="J182" s="16">
        <f t="shared" si="43"/>
        <v>163322369.0101462</v>
      </c>
      <c r="K182" s="19">
        <f t="shared" si="41"/>
        <v>187853584.07094598</v>
      </c>
      <c r="L182" s="16">
        <f t="shared" si="39"/>
        <v>48808857118.972908</v>
      </c>
      <c r="M182" s="17">
        <f>VLOOKUP(B182,Encargos!$A$8:$B$652,2,0)</f>
        <v>2.0470000000000002E-3</v>
      </c>
    </row>
    <row r="183" spans="1:13">
      <c r="A183">
        <f t="shared" si="44"/>
        <v>187</v>
      </c>
      <c r="B183" s="1">
        <v>50010</v>
      </c>
      <c r="C183" s="16">
        <f t="shared" si="40"/>
        <v>48808857118.972908</v>
      </c>
      <c r="D183" s="16">
        <f t="shared" si="36"/>
        <v>111869900.51668592</v>
      </c>
      <c r="E183" s="16">
        <f t="shared" si="37"/>
        <v>48920727019.489594</v>
      </c>
      <c r="F183" s="16">
        <v>0</v>
      </c>
      <c r="G183" s="29">
        <v>0</v>
      </c>
      <c r="H183" s="16">
        <f t="shared" si="38"/>
        <v>163069090.06496531</v>
      </c>
      <c r="I183" s="18">
        <f t="shared" si="42"/>
        <v>351980848.36555409</v>
      </c>
      <c r="J183" s="16">
        <f t="shared" si="43"/>
        <v>163069090.06496531</v>
      </c>
      <c r="K183" s="19">
        <f t="shared" si="41"/>
        <v>188911758.30058879</v>
      </c>
      <c r="L183" s="16">
        <f t="shared" si="39"/>
        <v>48731815261.189003</v>
      </c>
      <c r="M183" s="17">
        <f>VLOOKUP(B183,Encargos!$A$8:$B$652,2,0)</f>
        <v>2.2920000000000002E-3</v>
      </c>
    </row>
    <row r="184" spans="1:13">
      <c r="A184">
        <f t="shared" si="44"/>
        <v>186</v>
      </c>
      <c r="B184" s="1">
        <v>50041</v>
      </c>
      <c r="C184" s="16">
        <f t="shared" si="40"/>
        <v>48731815261.189003</v>
      </c>
      <c r="D184" s="16">
        <f t="shared" si="36"/>
        <v>75924168.176932469</v>
      </c>
      <c r="E184" s="16">
        <f t="shared" si="37"/>
        <v>48807739429.365936</v>
      </c>
      <c r="F184" s="16">
        <v>0</v>
      </c>
      <c r="G184" s="29">
        <v>0</v>
      </c>
      <c r="H184" s="16">
        <f t="shared" si="38"/>
        <v>162692464.76455313</v>
      </c>
      <c r="I184" s="18">
        <f t="shared" si="42"/>
        <v>352529234.52730763</v>
      </c>
      <c r="J184" s="16">
        <f t="shared" si="43"/>
        <v>162692464.76455313</v>
      </c>
      <c r="K184" s="19">
        <f t="shared" si="41"/>
        <v>189836769.7627545</v>
      </c>
      <c r="L184" s="16">
        <f t="shared" si="39"/>
        <v>48617902659.603188</v>
      </c>
      <c r="M184" s="17">
        <f>VLOOKUP(B184,Encargos!$A$8:$B$652,2,0)</f>
        <v>1.5579999999999999E-3</v>
      </c>
    </row>
    <row r="185" spans="1:13">
      <c r="A185">
        <f t="shared" si="44"/>
        <v>185</v>
      </c>
      <c r="B185" s="1">
        <v>50072</v>
      </c>
      <c r="C185" s="16">
        <f t="shared" si="40"/>
        <v>48617902659.603188</v>
      </c>
      <c r="D185" s="16">
        <f t="shared" si="36"/>
        <v>99520846.74420774</v>
      </c>
      <c r="E185" s="16">
        <f t="shared" si="37"/>
        <v>48717423506.347397</v>
      </c>
      <c r="F185" s="16">
        <v>0</v>
      </c>
      <c r="G185" s="29">
        <v>0</v>
      </c>
      <c r="H185" s="16">
        <f t="shared" si="38"/>
        <v>162391411.68782467</v>
      </c>
      <c r="I185" s="18">
        <f t="shared" si="42"/>
        <v>353250861.87038499</v>
      </c>
      <c r="J185" s="16">
        <f t="shared" si="43"/>
        <v>162391411.68782467</v>
      </c>
      <c r="K185" s="19">
        <f t="shared" si="41"/>
        <v>190859450.18256032</v>
      </c>
      <c r="L185" s="16">
        <f t="shared" si="39"/>
        <v>48526564056.164841</v>
      </c>
      <c r="M185" s="17">
        <f>VLOOKUP(B185,Encargos!$A$8:$B$652,2,0)</f>
        <v>2.0470000000000002E-3</v>
      </c>
    </row>
    <row r="186" spans="1:13">
      <c r="A186">
        <f t="shared" si="44"/>
        <v>184</v>
      </c>
      <c r="B186" s="1">
        <v>50100</v>
      </c>
      <c r="C186" s="16">
        <f t="shared" si="40"/>
        <v>48526564056.164841</v>
      </c>
      <c r="D186" s="16">
        <f t="shared" si="36"/>
        <v>91424046.681814566</v>
      </c>
      <c r="E186" s="16">
        <f t="shared" si="37"/>
        <v>48617988102.846657</v>
      </c>
      <c r="F186" s="16">
        <v>0</v>
      </c>
      <c r="G186" s="29">
        <v>0</v>
      </c>
      <c r="H186" s="16">
        <f t="shared" si="38"/>
        <v>162059960.34282219</v>
      </c>
      <c r="I186" s="18">
        <f t="shared" si="42"/>
        <v>353916386.49414891</v>
      </c>
      <c r="J186" s="16">
        <f t="shared" si="43"/>
        <v>162059960.34282219</v>
      </c>
      <c r="K186" s="19">
        <f t="shared" si="41"/>
        <v>191856426.15132672</v>
      </c>
      <c r="L186" s="16">
        <f t="shared" si="39"/>
        <v>48426131676.695328</v>
      </c>
      <c r="M186" s="17">
        <f>VLOOKUP(B186,Encargos!$A$8:$B$652,2,0)</f>
        <v>1.884E-3</v>
      </c>
    </row>
    <row r="187" spans="1:13">
      <c r="A187">
        <f t="shared" si="44"/>
        <v>183</v>
      </c>
      <c r="B187" s="1">
        <v>50131</v>
      </c>
      <c r="C187" s="16">
        <f t="shared" si="40"/>
        <v>48426131676.695328</v>
      </c>
      <c r="D187" s="16">
        <f t="shared" si="36"/>
        <v>55157363.979755983</v>
      </c>
      <c r="E187" s="16">
        <f t="shared" si="37"/>
        <v>48481289040.675087</v>
      </c>
      <c r="F187" s="16">
        <v>0</v>
      </c>
      <c r="G187" s="29">
        <v>0</v>
      </c>
      <c r="H187" s="16">
        <f t="shared" si="38"/>
        <v>161604296.8022503</v>
      </c>
      <c r="I187" s="18">
        <f t="shared" si="42"/>
        <v>354319497.25836575</v>
      </c>
      <c r="J187" s="16">
        <f t="shared" si="43"/>
        <v>161604296.8022503</v>
      </c>
      <c r="K187" s="19">
        <f t="shared" si="41"/>
        <v>192715200.45611545</v>
      </c>
      <c r="L187" s="16">
        <f t="shared" si="39"/>
        <v>48288573840.218971</v>
      </c>
      <c r="M187" s="17">
        <f>VLOOKUP(B187,Encargos!$A$8:$B$652,2,0)</f>
        <v>1.139E-3</v>
      </c>
    </row>
    <row r="188" spans="1:13">
      <c r="A188">
        <f t="shared" si="44"/>
        <v>182</v>
      </c>
      <c r="B188" s="1">
        <v>50161</v>
      </c>
      <c r="C188" s="16">
        <f t="shared" si="40"/>
        <v>48288573840.218971</v>
      </c>
      <c r="D188" s="16">
        <f t="shared" si="36"/>
        <v>102999528.00118706</v>
      </c>
      <c r="E188" s="16">
        <f t="shared" si="37"/>
        <v>48391573368.220161</v>
      </c>
      <c r="F188" s="16">
        <v>0</v>
      </c>
      <c r="G188" s="29">
        <v>0</v>
      </c>
      <c r="H188" s="16">
        <f t="shared" si="38"/>
        <v>161305244.56073388</v>
      </c>
      <c r="I188" s="18">
        <f t="shared" si="42"/>
        <v>355075260.74601787</v>
      </c>
      <c r="J188" s="16">
        <f t="shared" si="43"/>
        <v>161305244.56073388</v>
      </c>
      <c r="K188" s="19">
        <f t="shared" si="41"/>
        <v>193770016.18528399</v>
      </c>
      <c r="L188" s="16">
        <f t="shared" si="39"/>
        <v>48197803352.034882</v>
      </c>
      <c r="M188" s="17">
        <f>VLOOKUP(B188,Encargos!$A$8:$B$652,2,0)</f>
        <v>2.1329999999999999E-3</v>
      </c>
    </row>
    <row r="189" spans="1:13">
      <c r="A189">
        <f t="shared" si="44"/>
        <v>181</v>
      </c>
      <c r="B189" s="1">
        <v>50192</v>
      </c>
      <c r="C189" s="16">
        <f t="shared" si="40"/>
        <v>48197803352.034882</v>
      </c>
      <c r="D189" s="16">
        <f t="shared" si="36"/>
        <v>78851606.283929065</v>
      </c>
      <c r="E189" s="16">
        <f t="shared" si="37"/>
        <v>48276654958.31881</v>
      </c>
      <c r="F189" s="16">
        <v>0</v>
      </c>
      <c r="G189" s="29">
        <v>0</v>
      </c>
      <c r="H189" s="16">
        <f t="shared" si="38"/>
        <v>160922183.19439605</v>
      </c>
      <c r="I189" s="18">
        <f t="shared" si="42"/>
        <v>355656163.87259841</v>
      </c>
      <c r="J189" s="16">
        <f t="shared" si="43"/>
        <v>160922183.19439605</v>
      </c>
      <c r="K189" s="19">
        <f t="shared" si="41"/>
        <v>194733980.67820236</v>
      </c>
      <c r="L189" s="16">
        <f t="shared" si="39"/>
        <v>48081920977.64061</v>
      </c>
      <c r="M189" s="17">
        <f>VLOOKUP(B189,Encargos!$A$8:$B$652,2,0)</f>
        <v>1.6359999999999999E-3</v>
      </c>
    </row>
    <row r="190" spans="1:13">
      <c r="A190">
        <f t="shared" si="44"/>
        <v>180</v>
      </c>
      <c r="B190" s="1">
        <v>50222</v>
      </c>
      <c r="C190" s="16">
        <f t="shared" si="40"/>
        <v>48081920977.64061</v>
      </c>
      <c r="D190" s="16">
        <f t="shared" si="36"/>
        <v>78662022.719420031</v>
      </c>
      <c r="E190" s="16">
        <f t="shared" si="37"/>
        <v>48160583000.360031</v>
      </c>
      <c r="F190" s="16">
        <v>0</v>
      </c>
      <c r="G190" s="29">
        <v>0</v>
      </c>
      <c r="H190" s="16">
        <f t="shared" si="38"/>
        <v>160535276.66786677</v>
      </c>
      <c r="I190" s="18">
        <f t="shared" si="42"/>
        <v>356238017.35669392</v>
      </c>
      <c r="J190" s="16">
        <f t="shared" si="43"/>
        <v>160535276.66786677</v>
      </c>
      <c r="K190" s="19">
        <f t="shared" si="41"/>
        <v>195702740.68882716</v>
      </c>
      <c r="L190" s="16">
        <f t="shared" si="39"/>
        <v>47964880259.671204</v>
      </c>
      <c r="M190" s="17">
        <f>VLOOKUP(B190,Encargos!$A$8:$B$652,2,0)</f>
        <v>1.6359999999999999E-3</v>
      </c>
    </row>
    <row r="191" spans="1:13">
      <c r="A191">
        <f t="shared" si="44"/>
        <v>179</v>
      </c>
      <c r="B191" s="1">
        <v>50253</v>
      </c>
      <c r="C191" s="16">
        <f t="shared" si="40"/>
        <v>47964880259.671204</v>
      </c>
      <c r="D191" s="16">
        <f t="shared" si="36"/>
        <v>90365834.409220546</v>
      </c>
      <c r="E191" s="16">
        <f t="shared" si="37"/>
        <v>48055246094.080421</v>
      </c>
      <c r="F191" s="16">
        <v>0</v>
      </c>
      <c r="G191" s="29">
        <v>0</v>
      </c>
      <c r="H191" s="16">
        <f t="shared" si="38"/>
        <v>160184153.64693475</v>
      </c>
      <c r="I191" s="18">
        <f t="shared" si="42"/>
        <v>356909169.781394</v>
      </c>
      <c r="J191" s="16">
        <f t="shared" si="43"/>
        <v>160184153.64693475</v>
      </c>
      <c r="K191" s="19">
        <f t="shared" si="41"/>
        <v>196725016.13445926</v>
      </c>
      <c r="L191" s="16">
        <f t="shared" si="39"/>
        <v>47858521077.945961</v>
      </c>
      <c r="M191" s="17">
        <f>VLOOKUP(B191,Encargos!$A$8:$B$652,2,0)</f>
        <v>1.884E-3</v>
      </c>
    </row>
    <row r="192" spans="1:13">
      <c r="A192">
        <f t="shared" si="44"/>
        <v>178</v>
      </c>
      <c r="B192" s="1">
        <v>50284</v>
      </c>
      <c r="C192" s="16">
        <f t="shared" si="40"/>
        <v>47858521077.945961</v>
      </c>
      <c r="D192" s="16">
        <f t="shared" si="36"/>
        <v>113998997.20766728</v>
      </c>
      <c r="E192" s="16">
        <f t="shared" si="37"/>
        <v>47972520075.153625</v>
      </c>
      <c r="F192" s="16">
        <v>0</v>
      </c>
      <c r="G192" s="29">
        <v>0</v>
      </c>
      <c r="H192" s="16">
        <f t="shared" si="38"/>
        <v>159908400.25051209</v>
      </c>
      <c r="I192" s="18">
        <f t="shared" si="42"/>
        <v>357759327.42381328</v>
      </c>
      <c r="J192" s="16">
        <f t="shared" si="43"/>
        <v>159908400.25051209</v>
      </c>
      <c r="K192" s="19">
        <f t="shared" si="41"/>
        <v>197850927.17330119</v>
      </c>
      <c r="L192" s="16">
        <f t="shared" si="39"/>
        <v>47774669147.980324</v>
      </c>
      <c r="M192" s="17">
        <f>VLOOKUP(B192,Encargos!$A$8:$B$652,2,0)</f>
        <v>2.382E-3</v>
      </c>
    </row>
    <row r="193" spans="1:13">
      <c r="A193">
        <f t="shared" si="44"/>
        <v>177</v>
      </c>
      <c r="B193" s="1">
        <v>50314</v>
      </c>
      <c r="C193" s="16">
        <f t="shared" si="40"/>
        <v>47774669147.980324</v>
      </c>
      <c r="D193" s="16">
        <f t="shared" si="36"/>
        <v>90007476.674794927</v>
      </c>
      <c r="E193" s="16">
        <f t="shared" si="37"/>
        <v>47864676624.655121</v>
      </c>
      <c r="F193" s="16">
        <v>0</v>
      </c>
      <c r="G193" s="29">
        <v>0</v>
      </c>
      <c r="H193" s="16">
        <f t="shared" si="38"/>
        <v>159548922.08218375</v>
      </c>
      <c r="I193" s="18">
        <f t="shared" si="42"/>
        <v>358433345.99667966</v>
      </c>
      <c r="J193" s="16">
        <f t="shared" si="43"/>
        <v>159548922.08218375</v>
      </c>
      <c r="K193" s="19">
        <f t="shared" si="41"/>
        <v>198884423.91449592</v>
      </c>
      <c r="L193" s="16">
        <f t="shared" si="39"/>
        <v>47665792200.740623</v>
      </c>
      <c r="M193" s="17">
        <f>VLOOKUP(B193,Encargos!$A$8:$B$652,2,0)</f>
        <v>1.884E-3</v>
      </c>
    </row>
    <row r="194" spans="1:13">
      <c r="A194">
        <f t="shared" si="44"/>
        <v>176</v>
      </c>
      <c r="B194" s="1">
        <v>50345</v>
      </c>
      <c r="C194" s="16">
        <f t="shared" si="40"/>
        <v>47665792200.740623</v>
      </c>
      <c r="D194" s="16">
        <f t="shared" si="36"/>
        <v>89802352.506195337</v>
      </c>
      <c r="E194" s="16">
        <f t="shared" si="37"/>
        <v>47755594553.246819</v>
      </c>
      <c r="F194" s="16">
        <v>0</v>
      </c>
      <c r="G194" s="29">
        <v>0</v>
      </c>
      <c r="H194" s="16">
        <f t="shared" si="38"/>
        <v>159185315.1774894</v>
      </c>
      <c r="I194" s="18">
        <f t="shared" si="42"/>
        <v>359108634.42053747</v>
      </c>
      <c r="J194" s="16">
        <f t="shared" si="43"/>
        <v>159185315.1774894</v>
      </c>
      <c r="K194" s="19">
        <f t="shared" si="41"/>
        <v>199923319.24304807</v>
      </c>
      <c r="L194" s="16">
        <f t="shared" si="39"/>
        <v>47555671234.003769</v>
      </c>
      <c r="M194" s="17">
        <f>VLOOKUP(B194,Encargos!$A$8:$B$652,2,0)</f>
        <v>1.884E-3</v>
      </c>
    </row>
    <row r="195" spans="1:13">
      <c r="A195">
        <f t="shared" si="44"/>
        <v>175</v>
      </c>
      <c r="B195" s="1">
        <v>50375</v>
      </c>
      <c r="C195" s="16">
        <f t="shared" si="40"/>
        <v>47555671234.003769</v>
      </c>
      <c r="D195" s="16">
        <f t="shared" si="36"/>
        <v>89594884.604863107</v>
      </c>
      <c r="E195" s="16">
        <f t="shared" si="37"/>
        <v>47645266118.608635</v>
      </c>
      <c r="F195" s="16">
        <v>0</v>
      </c>
      <c r="G195" s="29">
        <v>0</v>
      </c>
      <c r="H195" s="16">
        <f t="shared" si="38"/>
        <v>158817553.72869545</v>
      </c>
      <c r="I195" s="18">
        <f t="shared" si="42"/>
        <v>359785195.08778566</v>
      </c>
      <c r="J195" s="16">
        <f t="shared" si="43"/>
        <v>158817553.72869545</v>
      </c>
      <c r="K195" s="19">
        <f t="shared" si="41"/>
        <v>200967641.35909021</v>
      </c>
      <c r="L195" s="16">
        <f t="shared" si="39"/>
        <v>47444298477.24955</v>
      </c>
      <c r="M195" s="17">
        <f>VLOOKUP(B195,Encargos!$A$8:$B$652,2,0)</f>
        <v>1.884E-3</v>
      </c>
    </row>
    <row r="196" spans="1:13">
      <c r="A196">
        <f t="shared" si="44"/>
        <v>174</v>
      </c>
      <c r="B196" s="1">
        <v>50406</v>
      </c>
      <c r="C196" s="16">
        <f t="shared" si="40"/>
        <v>47444298477.24955</v>
      </c>
      <c r="D196" s="16">
        <f t="shared" si="36"/>
        <v>77618872.308780253</v>
      </c>
      <c r="E196" s="16">
        <f t="shared" si="37"/>
        <v>47521917349.558327</v>
      </c>
      <c r="F196" s="16">
        <v>0</v>
      </c>
      <c r="G196" s="29">
        <v>0</v>
      </c>
      <c r="H196" s="16">
        <f t="shared" si="38"/>
        <v>158406391.16519442</v>
      </c>
      <c r="I196" s="18">
        <f t="shared" si="42"/>
        <v>360373803.66694933</v>
      </c>
      <c r="J196" s="16">
        <f t="shared" si="43"/>
        <v>158406391.16519442</v>
      </c>
      <c r="K196" s="19">
        <f t="shared" si="41"/>
        <v>201967412.50175491</v>
      </c>
      <c r="L196" s="16">
        <f t="shared" si="39"/>
        <v>47319949937.056572</v>
      </c>
      <c r="M196" s="17">
        <f>VLOOKUP(B196,Encargos!$A$8:$B$652,2,0)</f>
        <v>1.6359999999999999E-3</v>
      </c>
    </row>
    <row r="197" spans="1:13">
      <c r="A197">
        <f t="shared" si="44"/>
        <v>173</v>
      </c>
      <c r="B197" s="1">
        <v>50437</v>
      </c>
      <c r="C197" s="16">
        <f t="shared" si="40"/>
        <v>47319949937.056572</v>
      </c>
      <c r="D197" s="16">
        <f t="shared" ref="D197:D260" si="45">C197*M197</f>
        <v>100933453.21574166</v>
      </c>
      <c r="E197" s="16">
        <f t="shared" ref="E197:E260" si="46">C197+D197</f>
        <v>47420883390.272316</v>
      </c>
      <c r="F197" s="16">
        <v>0</v>
      </c>
      <c r="G197" s="29">
        <v>0</v>
      </c>
      <c r="H197" s="16">
        <f t="shared" ref="H197:H260" si="47">SUM(E197:G197)*$N$4</f>
        <v>158069611.30090773</v>
      </c>
      <c r="I197" s="18">
        <f t="shared" si="42"/>
        <v>361142480.9901709</v>
      </c>
      <c r="J197" s="16">
        <f t="shared" si="43"/>
        <v>158069611.30090773</v>
      </c>
      <c r="K197" s="19">
        <f t="shared" si="41"/>
        <v>203072869.68926316</v>
      </c>
      <c r="L197" s="16">
        <f t="shared" ref="L197:L260" si="48">SUM(E197:H197)-I197</f>
        <v>47217810520.583054</v>
      </c>
      <c r="M197" s="17">
        <f>VLOOKUP(B197,Encargos!$A$8:$B$652,2,0)</f>
        <v>2.1329999999999999E-3</v>
      </c>
    </row>
    <row r="198" spans="1:13">
      <c r="A198">
        <f t="shared" si="44"/>
        <v>172</v>
      </c>
      <c r="B198" s="1">
        <v>50465</v>
      </c>
      <c r="C198" s="16">
        <f t="shared" si="40"/>
        <v>47217810520.583054</v>
      </c>
      <c r="D198" s="16">
        <f t="shared" si="45"/>
        <v>76303981.801262215</v>
      </c>
      <c r="E198" s="16">
        <f t="shared" si="46"/>
        <v>47294114502.384315</v>
      </c>
      <c r="F198" s="16">
        <v>0</v>
      </c>
      <c r="G198" s="29">
        <v>0</v>
      </c>
      <c r="H198" s="16">
        <f t="shared" si="47"/>
        <v>157647048.34128106</v>
      </c>
      <c r="I198" s="18">
        <f t="shared" si="42"/>
        <v>361726087.23945117</v>
      </c>
      <c r="J198" s="16">
        <f t="shared" si="43"/>
        <v>157647048.34128106</v>
      </c>
      <c r="K198" s="19">
        <f t="shared" si="41"/>
        <v>204079038.89817011</v>
      </c>
      <c r="L198" s="16">
        <f t="shared" si="48"/>
        <v>47090035463.486145</v>
      </c>
      <c r="M198" s="17">
        <f>VLOOKUP(B198,Encargos!$A$8:$B$652,2,0)</f>
        <v>1.616E-3</v>
      </c>
    </row>
    <row r="199" spans="1:13">
      <c r="A199">
        <f t="shared" si="44"/>
        <v>171</v>
      </c>
      <c r="B199" s="1">
        <v>50496</v>
      </c>
      <c r="C199" s="16">
        <f t="shared" ref="C199:C262" si="49">L198</f>
        <v>47090035463.486145</v>
      </c>
      <c r="D199" s="16">
        <f t="shared" si="45"/>
        <v>76097497.308993608</v>
      </c>
      <c r="E199" s="16">
        <f t="shared" si="46"/>
        <v>47166132960.795135</v>
      </c>
      <c r="F199" s="16">
        <v>0</v>
      </c>
      <c r="G199" s="29">
        <v>0</v>
      </c>
      <c r="H199" s="16">
        <f t="shared" si="47"/>
        <v>157220443.20265046</v>
      </c>
      <c r="I199" s="18">
        <f t="shared" si="42"/>
        <v>362310636.59643</v>
      </c>
      <c r="J199" s="16">
        <f t="shared" si="43"/>
        <v>157220443.20265046</v>
      </c>
      <c r="K199" s="19">
        <f t="shared" ref="K199:K262" si="50">I199-J199</f>
        <v>205090193.39377955</v>
      </c>
      <c r="L199" s="16">
        <f t="shared" si="48"/>
        <v>46961042767.40136</v>
      </c>
      <c r="M199" s="17">
        <f>VLOOKUP(B199,Encargos!$A$8:$B$652,2,0)</f>
        <v>1.616E-3</v>
      </c>
    </row>
    <row r="200" spans="1:13">
      <c r="A200">
        <f t="shared" si="44"/>
        <v>170</v>
      </c>
      <c r="B200" s="1">
        <v>50526</v>
      </c>
      <c r="C200" s="16">
        <f t="shared" si="49"/>
        <v>46961042767.40136</v>
      </c>
      <c r="D200" s="16">
        <f t="shared" si="45"/>
        <v>87535383.718436137</v>
      </c>
      <c r="E200" s="16">
        <f t="shared" si="46"/>
        <v>47048578151.119797</v>
      </c>
      <c r="F200" s="16">
        <v>0</v>
      </c>
      <c r="G200" s="29">
        <v>0</v>
      </c>
      <c r="H200" s="16">
        <f t="shared" si="47"/>
        <v>156828593.83706599</v>
      </c>
      <c r="I200" s="18">
        <f t="shared" si="42"/>
        <v>362985983.6230458</v>
      </c>
      <c r="J200" s="16">
        <f t="shared" si="43"/>
        <v>156828593.83706599</v>
      </c>
      <c r="K200" s="19">
        <f t="shared" si="50"/>
        <v>206157389.78597981</v>
      </c>
      <c r="L200" s="16">
        <f t="shared" si="48"/>
        <v>46842420761.333817</v>
      </c>
      <c r="M200" s="17">
        <f>VLOOKUP(B200,Encargos!$A$8:$B$652,2,0)</f>
        <v>1.8640000000000002E-3</v>
      </c>
    </row>
    <row r="201" spans="1:13">
      <c r="A201">
        <f t="shared" si="44"/>
        <v>169</v>
      </c>
      <c r="B201" s="1">
        <v>50557</v>
      </c>
      <c r="C201" s="16">
        <f t="shared" si="49"/>
        <v>46842420761.333817</v>
      </c>
      <c r="D201" s="16">
        <f t="shared" si="45"/>
        <v>75697351.950315446</v>
      </c>
      <c r="E201" s="16">
        <f t="shared" si="46"/>
        <v>46918118113.284134</v>
      </c>
      <c r="F201" s="16">
        <v>0</v>
      </c>
      <c r="G201" s="29">
        <v>0</v>
      </c>
      <c r="H201" s="16">
        <f t="shared" si="47"/>
        <v>156393727.04428047</v>
      </c>
      <c r="I201" s="18">
        <f t="shared" si="42"/>
        <v>363572568.97258061</v>
      </c>
      <c r="J201" s="16">
        <f t="shared" si="43"/>
        <v>156393727.04428047</v>
      </c>
      <c r="K201" s="19">
        <f t="shared" si="50"/>
        <v>207178841.92830014</v>
      </c>
      <c r="L201" s="16">
        <f t="shared" si="48"/>
        <v>46710939271.355835</v>
      </c>
      <c r="M201" s="17">
        <f>VLOOKUP(B201,Encargos!$A$8:$B$652,2,0)</f>
        <v>1.616E-3</v>
      </c>
    </row>
    <row r="202" spans="1:13">
      <c r="A202">
        <f t="shared" si="44"/>
        <v>168</v>
      </c>
      <c r="B202" s="1">
        <v>50587</v>
      </c>
      <c r="C202" s="16">
        <f t="shared" si="49"/>
        <v>46710939271.355835</v>
      </c>
      <c r="D202" s="16">
        <f t="shared" si="45"/>
        <v>87069190.801807284</v>
      </c>
      <c r="E202" s="16">
        <f t="shared" si="46"/>
        <v>46798008462.157639</v>
      </c>
      <c r="F202" s="16">
        <v>0</v>
      </c>
      <c r="G202" s="29">
        <v>0</v>
      </c>
      <c r="H202" s="16">
        <f t="shared" si="47"/>
        <v>155993361.54052547</v>
      </c>
      <c r="I202" s="18">
        <f t="shared" ref="I202:I265" si="51">PMT($N$4,A202,-SUM(E202:G202))</f>
        <v>364250268.24114555</v>
      </c>
      <c r="J202" s="16">
        <f t="shared" ref="J202:J265" si="52">H202</f>
        <v>155993361.54052547</v>
      </c>
      <c r="K202" s="19">
        <f t="shared" si="50"/>
        <v>208256906.70062009</v>
      </c>
      <c r="L202" s="16">
        <f t="shared" si="48"/>
        <v>46589751555.457024</v>
      </c>
      <c r="M202" s="17">
        <f>VLOOKUP(B202,Encargos!$A$8:$B$652,2,0)</f>
        <v>1.8640000000000002E-3</v>
      </c>
    </row>
    <row r="203" spans="1:13">
      <c r="A203">
        <f t="shared" si="44"/>
        <v>167</v>
      </c>
      <c r="B203" s="1">
        <v>50618</v>
      </c>
      <c r="C203" s="16">
        <f t="shared" si="49"/>
        <v>46589751555.457024</v>
      </c>
      <c r="D203" s="16">
        <f t="shared" si="45"/>
        <v>86843296.899371907</v>
      </c>
      <c r="E203" s="16">
        <f t="shared" si="46"/>
        <v>46676594852.356392</v>
      </c>
      <c r="F203" s="16">
        <v>0</v>
      </c>
      <c r="G203" s="29">
        <v>0</v>
      </c>
      <c r="H203" s="16">
        <f t="shared" si="47"/>
        <v>155588649.50785464</v>
      </c>
      <c r="I203" s="18">
        <f t="shared" si="51"/>
        <v>364929230.74114698</v>
      </c>
      <c r="J203" s="16">
        <f t="shared" si="52"/>
        <v>155588649.50785464</v>
      </c>
      <c r="K203" s="19">
        <f t="shared" si="50"/>
        <v>209340581.23329234</v>
      </c>
      <c r="L203" s="16">
        <f t="shared" si="48"/>
        <v>46467254271.1231</v>
      </c>
      <c r="M203" s="17">
        <f>VLOOKUP(B203,Encargos!$A$8:$B$652,2,0)</f>
        <v>1.8640000000000002E-3</v>
      </c>
    </row>
    <row r="204" spans="1:13">
      <c r="A204">
        <f t="shared" ref="A204:A267" si="53">A203-1</f>
        <v>166</v>
      </c>
      <c r="B204" s="1">
        <v>50649</v>
      </c>
      <c r="C204" s="16">
        <f t="shared" si="49"/>
        <v>46467254271.1231</v>
      </c>
      <c r="D204" s="16">
        <f t="shared" si="45"/>
        <v>98092373.766340867</v>
      </c>
      <c r="E204" s="16">
        <f t="shared" si="46"/>
        <v>46565346644.889442</v>
      </c>
      <c r="F204" s="16">
        <v>0</v>
      </c>
      <c r="G204" s="29">
        <v>0</v>
      </c>
      <c r="H204" s="16">
        <f t="shared" si="47"/>
        <v>155217822.14963147</v>
      </c>
      <c r="I204" s="18">
        <f t="shared" si="51"/>
        <v>365699596.34724158</v>
      </c>
      <c r="J204" s="16">
        <f t="shared" si="52"/>
        <v>155217822.14963147</v>
      </c>
      <c r="K204" s="19">
        <f t="shared" si="50"/>
        <v>210481774.19761011</v>
      </c>
      <c r="L204" s="16">
        <f t="shared" si="48"/>
        <v>46354864870.691826</v>
      </c>
      <c r="M204" s="17">
        <f>VLOOKUP(B204,Encargos!$A$8:$B$652,2,0)</f>
        <v>2.111E-3</v>
      </c>
    </row>
    <row r="205" spans="1:13">
      <c r="A205">
        <f t="shared" si="53"/>
        <v>165</v>
      </c>
      <c r="B205" s="1">
        <v>50679</v>
      </c>
      <c r="C205" s="16">
        <f t="shared" si="49"/>
        <v>46354864870.691826</v>
      </c>
      <c r="D205" s="16">
        <f t="shared" si="45"/>
        <v>97855119.742030442</v>
      </c>
      <c r="E205" s="16">
        <f t="shared" si="46"/>
        <v>46452719990.433853</v>
      </c>
      <c r="F205" s="16">
        <v>0</v>
      </c>
      <c r="G205" s="29">
        <v>0</v>
      </c>
      <c r="H205" s="16">
        <f t="shared" si="47"/>
        <v>154842399.96811286</v>
      </c>
      <c r="I205" s="18">
        <f t="shared" si="51"/>
        <v>366471588.19513053</v>
      </c>
      <c r="J205" s="16">
        <f t="shared" si="52"/>
        <v>154842399.96811286</v>
      </c>
      <c r="K205" s="19">
        <f t="shared" si="50"/>
        <v>211629188.22701767</v>
      </c>
      <c r="L205" s="16">
        <f t="shared" si="48"/>
        <v>46241090802.206833</v>
      </c>
      <c r="M205" s="17">
        <f>VLOOKUP(B205,Encargos!$A$8:$B$652,2,0)</f>
        <v>2.111E-3</v>
      </c>
    </row>
    <row r="206" spans="1:13">
      <c r="A206">
        <f t="shared" si="53"/>
        <v>164</v>
      </c>
      <c r="B206" s="1">
        <v>50710</v>
      </c>
      <c r="C206" s="16">
        <f t="shared" si="49"/>
        <v>46241090802.206833</v>
      </c>
      <c r="D206" s="16">
        <f t="shared" si="45"/>
        <v>86193393.255313545</v>
      </c>
      <c r="E206" s="16">
        <f t="shared" si="46"/>
        <v>46327284195.462143</v>
      </c>
      <c r="F206" s="16">
        <v>0</v>
      </c>
      <c r="G206" s="29">
        <v>0</v>
      </c>
      <c r="H206" s="16">
        <f t="shared" si="47"/>
        <v>154424280.65154049</v>
      </c>
      <c r="I206" s="18">
        <f t="shared" si="51"/>
        <v>367154691.23552626</v>
      </c>
      <c r="J206" s="16">
        <f t="shared" si="52"/>
        <v>154424280.65154049</v>
      </c>
      <c r="K206" s="19">
        <f t="shared" si="50"/>
        <v>212730410.58398578</v>
      </c>
      <c r="L206" s="16">
        <f t="shared" si="48"/>
        <v>46114553784.878159</v>
      </c>
      <c r="M206" s="17">
        <f>VLOOKUP(B206,Encargos!$A$8:$B$652,2,0)</f>
        <v>1.8640000000000002E-3</v>
      </c>
    </row>
    <row r="207" spans="1:13">
      <c r="A207">
        <f t="shared" si="53"/>
        <v>163</v>
      </c>
      <c r="B207" s="1">
        <v>50740</v>
      </c>
      <c r="C207" s="16">
        <f t="shared" si="49"/>
        <v>46114553784.878159</v>
      </c>
      <c r="D207" s="16">
        <f t="shared" si="45"/>
        <v>74521118.916363105</v>
      </c>
      <c r="E207" s="16">
        <f t="shared" si="46"/>
        <v>46189074903.794525</v>
      </c>
      <c r="F207" s="16">
        <v>0</v>
      </c>
      <c r="G207" s="29">
        <v>0</v>
      </c>
      <c r="H207" s="16">
        <f t="shared" si="47"/>
        <v>153963583.01264843</v>
      </c>
      <c r="I207" s="18">
        <f t="shared" si="51"/>
        <v>367748013.21656287</v>
      </c>
      <c r="J207" s="16">
        <f t="shared" si="52"/>
        <v>153963583.01264843</v>
      </c>
      <c r="K207" s="19">
        <f t="shared" si="50"/>
        <v>213784430.20391443</v>
      </c>
      <c r="L207" s="16">
        <f t="shared" si="48"/>
        <v>45975290473.590614</v>
      </c>
      <c r="M207" s="17">
        <f>VLOOKUP(B207,Encargos!$A$8:$B$652,2,0)</f>
        <v>1.616E-3</v>
      </c>
    </row>
    <row r="208" spans="1:13">
      <c r="A208">
        <f t="shared" si="53"/>
        <v>162</v>
      </c>
      <c r="B208" s="1">
        <v>50771</v>
      </c>
      <c r="C208" s="16">
        <f t="shared" si="49"/>
        <v>45975290473.590614</v>
      </c>
      <c r="D208" s="16">
        <f t="shared" si="45"/>
        <v>74296069.405322433</v>
      </c>
      <c r="E208" s="16">
        <f t="shared" si="46"/>
        <v>46049586542.995934</v>
      </c>
      <c r="F208" s="16">
        <v>0</v>
      </c>
      <c r="G208" s="29">
        <v>0</v>
      </c>
      <c r="H208" s="16">
        <f t="shared" si="47"/>
        <v>153498621.80998644</v>
      </c>
      <c r="I208" s="18">
        <f t="shared" si="51"/>
        <v>368342294.00592083</v>
      </c>
      <c r="J208" s="16">
        <f t="shared" si="52"/>
        <v>153498621.80998644</v>
      </c>
      <c r="K208" s="19">
        <f t="shared" si="50"/>
        <v>214843672.19593439</v>
      </c>
      <c r="L208" s="16">
        <f t="shared" si="48"/>
        <v>45834742870.800003</v>
      </c>
      <c r="M208" s="17">
        <f>VLOOKUP(B208,Encargos!$A$8:$B$652,2,0)</f>
        <v>1.616E-3</v>
      </c>
    </row>
    <row r="209" spans="1:13">
      <c r="A209">
        <f t="shared" si="53"/>
        <v>161</v>
      </c>
      <c r="B209" s="1">
        <v>50802</v>
      </c>
      <c r="C209" s="16">
        <f t="shared" si="49"/>
        <v>45834742870.800003</v>
      </c>
      <c r="D209" s="16">
        <f t="shared" si="45"/>
        <v>108124158.43221721</v>
      </c>
      <c r="E209" s="16">
        <f t="shared" si="46"/>
        <v>45942867029.232224</v>
      </c>
      <c r="F209" s="16">
        <v>0</v>
      </c>
      <c r="G209" s="29">
        <v>0</v>
      </c>
      <c r="H209" s="16">
        <f t="shared" si="47"/>
        <v>153142890.09744075</v>
      </c>
      <c r="I209" s="18">
        <f t="shared" si="51"/>
        <v>369211213.47748077</v>
      </c>
      <c r="J209" s="16">
        <f t="shared" si="52"/>
        <v>153142890.09744075</v>
      </c>
      <c r="K209" s="19">
        <f t="shared" si="50"/>
        <v>216068323.38004002</v>
      </c>
      <c r="L209" s="16">
        <f t="shared" si="48"/>
        <v>45726798705.852188</v>
      </c>
      <c r="M209" s="17">
        <f>VLOOKUP(B209,Encargos!$A$8:$B$652,2,0)</f>
        <v>2.359E-3</v>
      </c>
    </row>
    <row r="210" spans="1:13">
      <c r="A210">
        <f t="shared" si="53"/>
        <v>160</v>
      </c>
      <c r="B210" s="1">
        <v>50830</v>
      </c>
      <c r="C210" s="16">
        <f t="shared" si="49"/>
        <v>45726798705.852188</v>
      </c>
      <c r="D210" s="16">
        <f t="shared" si="45"/>
        <v>85234752.787708491</v>
      </c>
      <c r="E210" s="16">
        <f t="shared" si="46"/>
        <v>45812033458.6399</v>
      </c>
      <c r="F210" s="16">
        <v>0</v>
      </c>
      <c r="G210" s="29">
        <v>0</v>
      </c>
      <c r="H210" s="16">
        <f t="shared" si="47"/>
        <v>152706778.19546634</v>
      </c>
      <c r="I210" s="18">
        <f t="shared" si="51"/>
        <v>369899423.17940301</v>
      </c>
      <c r="J210" s="16">
        <f t="shared" si="52"/>
        <v>152706778.19546634</v>
      </c>
      <c r="K210" s="19">
        <f t="shared" si="50"/>
        <v>217192644.98393667</v>
      </c>
      <c r="L210" s="16">
        <f t="shared" si="48"/>
        <v>45594840813.65596</v>
      </c>
      <c r="M210" s="17">
        <f>VLOOKUP(B210,Encargos!$A$8:$B$652,2,0)</f>
        <v>1.8640000000000002E-3</v>
      </c>
    </row>
    <row r="211" spans="1:13">
      <c r="A211">
        <f t="shared" si="53"/>
        <v>159</v>
      </c>
      <c r="B211" s="1">
        <v>50861</v>
      </c>
      <c r="C211" s="16">
        <f t="shared" si="49"/>
        <v>45594840813.65596</v>
      </c>
      <c r="D211" s="16">
        <f t="shared" si="45"/>
        <v>51111816.552108333</v>
      </c>
      <c r="E211" s="16">
        <f t="shared" si="46"/>
        <v>45645952630.208069</v>
      </c>
      <c r="F211" s="16">
        <v>0</v>
      </c>
      <c r="G211" s="29">
        <v>0</v>
      </c>
      <c r="H211" s="16">
        <f t="shared" si="47"/>
        <v>152153175.4340269</v>
      </c>
      <c r="I211" s="18">
        <f t="shared" si="51"/>
        <v>370314080.43278706</v>
      </c>
      <c r="J211" s="16">
        <f t="shared" si="52"/>
        <v>152153175.4340269</v>
      </c>
      <c r="K211" s="19">
        <f t="shared" si="50"/>
        <v>218160904.99876016</v>
      </c>
      <c r="L211" s="16">
        <f t="shared" si="48"/>
        <v>45427791725.209312</v>
      </c>
      <c r="M211" s="17">
        <f>VLOOKUP(B211,Encargos!$A$8:$B$652,2,0)</f>
        <v>1.121E-3</v>
      </c>
    </row>
    <row r="212" spans="1:13">
      <c r="A212">
        <f t="shared" si="53"/>
        <v>158</v>
      </c>
      <c r="B212" s="1">
        <v>50891</v>
      </c>
      <c r="C212" s="16">
        <f t="shared" si="49"/>
        <v>45427791725.209312</v>
      </c>
      <c r="D212" s="16">
        <f t="shared" si="45"/>
        <v>107164160.67976877</v>
      </c>
      <c r="E212" s="16">
        <f t="shared" si="46"/>
        <v>45534955885.889084</v>
      </c>
      <c r="F212" s="16">
        <v>0</v>
      </c>
      <c r="G212" s="29">
        <v>0</v>
      </c>
      <c r="H212" s="16">
        <f t="shared" si="47"/>
        <v>151783186.28629696</v>
      </c>
      <c r="I212" s="18">
        <f t="shared" si="51"/>
        <v>371187651.34852797</v>
      </c>
      <c r="J212" s="16">
        <f t="shared" si="52"/>
        <v>151783186.28629696</v>
      </c>
      <c r="K212" s="19">
        <f t="shared" si="50"/>
        <v>219404465.062231</v>
      </c>
      <c r="L212" s="16">
        <f t="shared" si="48"/>
        <v>45315551420.826859</v>
      </c>
      <c r="M212" s="17">
        <f>VLOOKUP(B212,Encargos!$A$8:$B$652,2,0)</f>
        <v>2.359E-3</v>
      </c>
    </row>
    <row r="213" spans="1:13">
      <c r="A213">
        <f t="shared" si="53"/>
        <v>157</v>
      </c>
      <c r="B213" s="1">
        <v>50922</v>
      </c>
      <c r="C213" s="16">
        <f t="shared" si="49"/>
        <v>45315551420.826859</v>
      </c>
      <c r="D213" s="16">
        <f t="shared" si="45"/>
        <v>62036989.895111971</v>
      </c>
      <c r="E213" s="16">
        <f t="shared" si="46"/>
        <v>45377588410.72197</v>
      </c>
      <c r="F213" s="16">
        <v>0</v>
      </c>
      <c r="G213" s="29">
        <v>0</v>
      </c>
      <c r="H213" s="16">
        <f t="shared" si="47"/>
        <v>151258628.0357399</v>
      </c>
      <c r="I213" s="18">
        <f t="shared" si="51"/>
        <v>371695807.24322426</v>
      </c>
      <c r="J213" s="16">
        <f t="shared" si="52"/>
        <v>151258628.0357399</v>
      </c>
      <c r="K213" s="19">
        <f t="shared" si="50"/>
        <v>220437179.20748436</v>
      </c>
      <c r="L213" s="16">
        <f t="shared" si="48"/>
        <v>45157151231.514481</v>
      </c>
      <c r="M213" s="17">
        <f>VLOOKUP(B213,Encargos!$A$8:$B$652,2,0)</f>
        <v>1.369E-3</v>
      </c>
    </row>
    <row r="214" spans="1:13">
      <c r="A214">
        <f t="shared" si="53"/>
        <v>156</v>
      </c>
      <c r="B214" s="1">
        <v>50952</v>
      </c>
      <c r="C214" s="16">
        <f t="shared" si="49"/>
        <v>45157151231.514481</v>
      </c>
      <c r="D214" s="16">
        <f t="shared" si="45"/>
        <v>95326746.24972707</v>
      </c>
      <c r="E214" s="16">
        <f t="shared" si="46"/>
        <v>45252477977.764206</v>
      </c>
      <c r="F214" s="16">
        <v>0</v>
      </c>
      <c r="G214" s="29">
        <v>0</v>
      </c>
      <c r="H214" s="16">
        <f t="shared" si="47"/>
        <v>150841593.25921404</v>
      </c>
      <c r="I214" s="18">
        <f t="shared" si="51"/>
        <v>372480457.0923146</v>
      </c>
      <c r="J214" s="16">
        <f t="shared" si="52"/>
        <v>150841593.25921404</v>
      </c>
      <c r="K214" s="19">
        <f t="shared" si="50"/>
        <v>221638863.83310056</v>
      </c>
      <c r="L214" s="16">
        <f t="shared" si="48"/>
        <v>45030839113.931107</v>
      </c>
      <c r="M214" s="17">
        <f>VLOOKUP(B214,Encargos!$A$8:$B$652,2,0)</f>
        <v>2.111E-3</v>
      </c>
    </row>
    <row r="215" spans="1:13">
      <c r="A215">
        <f t="shared" si="53"/>
        <v>155</v>
      </c>
      <c r="B215" s="1">
        <v>50983</v>
      </c>
      <c r="C215" s="16">
        <f t="shared" si="49"/>
        <v>45030839113.931107</v>
      </c>
      <c r="D215" s="16">
        <f t="shared" si="45"/>
        <v>83937484.108367592</v>
      </c>
      <c r="E215" s="16">
        <f t="shared" si="46"/>
        <v>45114776598.039474</v>
      </c>
      <c r="F215" s="16">
        <v>0</v>
      </c>
      <c r="G215" s="29">
        <v>0</v>
      </c>
      <c r="H215" s="16">
        <f t="shared" si="47"/>
        <v>150382588.6601316</v>
      </c>
      <c r="I215" s="18">
        <f t="shared" si="51"/>
        <v>373174760.66433471</v>
      </c>
      <c r="J215" s="16">
        <f t="shared" si="52"/>
        <v>150382588.6601316</v>
      </c>
      <c r="K215" s="19">
        <f t="shared" si="50"/>
        <v>222792172.00420311</v>
      </c>
      <c r="L215" s="16">
        <f t="shared" si="48"/>
        <v>44891984426.035271</v>
      </c>
      <c r="M215" s="17">
        <f>VLOOKUP(B215,Encargos!$A$8:$B$652,2,0)</f>
        <v>1.8640000000000002E-3</v>
      </c>
    </row>
    <row r="216" spans="1:13">
      <c r="A216">
        <f t="shared" si="53"/>
        <v>154</v>
      </c>
      <c r="B216" s="1">
        <v>51014</v>
      </c>
      <c r="C216" s="16">
        <f t="shared" si="49"/>
        <v>44891984426.035271</v>
      </c>
      <c r="D216" s="16">
        <f t="shared" si="45"/>
        <v>83678658.970129758</v>
      </c>
      <c r="E216" s="16">
        <f t="shared" si="46"/>
        <v>44975663085.005402</v>
      </c>
      <c r="F216" s="16">
        <v>0</v>
      </c>
      <c r="G216" s="29">
        <v>0</v>
      </c>
      <c r="H216" s="16">
        <f t="shared" si="47"/>
        <v>149918876.95001802</v>
      </c>
      <c r="I216" s="18">
        <f t="shared" si="51"/>
        <v>373870358.41821301</v>
      </c>
      <c r="J216" s="16">
        <f t="shared" si="52"/>
        <v>149918876.95001802</v>
      </c>
      <c r="K216" s="19">
        <f t="shared" si="50"/>
        <v>223951481.46819499</v>
      </c>
      <c r="L216" s="16">
        <f t="shared" si="48"/>
        <v>44751711603.537209</v>
      </c>
      <c r="M216" s="17">
        <f>VLOOKUP(B216,Encargos!$A$8:$B$652,2,0)</f>
        <v>1.8640000000000002E-3</v>
      </c>
    </row>
    <row r="217" spans="1:13">
      <c r="A217">
        <f t="shared" si="53"/>
        <v>153</v>
      </c>
      <c r="B217" s="1">
        <v>51044</v>
      </c>
      <c r="C217" s="16">
        <f t="shared" si="49"/>
        <v>44751711603.537209</v>
      </c>
      <c r="D217" s="16">
        <f t="shared" si="45"/>
        <v>105569287.67274427</v>
      </c>
      <c r="E217" s="16">
        <f t="shared" si="46"/>
        <v>44857280891.209953</v>
      </c>
      <c r="F217" s="16">
        <v>0</v>
      </c>
      <c r="G217" s="29">
        <v>0</v>
      </c>
      <c r="H217" s="16">
        <f t="shared" si="47"/>
        <v>149524269.63736653</v>
      </c>
      <c r="I217" s="18">
        <f t="shared" si="51"/>
        <v>374752318.59372163</v>
      </c>
      <c r="J217" s="16">
        <f t="shared" si="52"/>
        <v>149524269.63736653</v>
      </c>
      <c r="K217" s="19">
        <f t="shared" si="50"/>
        <v>225228048.95635509</v>
      </c>
      <c r="L217" s="16">
        <f t="shared" si="48"/>
        <v>44632052842.253601</v>
      </c>
      <c r="M217" s="17">
        <f>VLOOKUP(B217,Encargos!$A$8:$B$652,2,0)</f>
        <v>2.359E-3</v>
      </c>
    </row>
    <row r="218" spans="1:13">
      <c r="A218">
        <f t="shared" si="53"/>
        <v>152</v>
      </c>
      <c r="B218" s="1">
        <v>51075</v>
      </c>
      <c r="C218" s="16">
        <f t="shared" si="49"/>
        <v>44632052842.253601</v>
      </c>
      <c r="D218" s="16">
        <f t="shared" si="45"/>
        <v>83194146.497960716</v>
      </c>
      <c r="E218" s="16">
        <f t="shared" si="46"/>
        <v>44715246988.751564</v>
      </c>
      <c r="F218" s="16">
        <v>0</v>
      </c>
      <c r="G218" s="29">
        <v>0</v>
      </c>
      <c r="H218" s="16">
        <f t="shared" si="47"/>
        <v>149050823.29583856</v>
      </c>
      <c r="I218" s="18">
        <f t="shared" si="51"/>
        <v>375450856.91558033</v>
      </c>
      <c r="J218" s="16">
        <f t="shared" si="52"/>
        <v>149050823.29583856</v>
      </c>
      <c r="K218" s="19">
        <f t="shared" si="50"/>
        <v>226400033.61974177</v>
      </c>
      <c r="L218" s="16">
        <f t="shared" si="48"/>
        <v>44488846955.131821</v>
      </c>
      <c r="M218" s="17">
        <f>VLOOKUP(B218,Encargos!$A$8:$B$652,2,0)</f>
        <v>1.8640000000000002E-3</v>
      </c>
    </row>
    <row r="219" spans="1:13">
      <c r="A219">
        <f t="shared" si="53"/>
        <v>151</v>
      </c>
      <c r="B219" s="1">
        <v>51105</v>
      </c>
      <c r="C219" s="16">
        <f t="shared" si="49"/>
        <v>44488846955.131821</v>
      </c>
      <c r="D219" s="16">
        <f t="shared" si="45"/>
        <v>71893976.679493025</v>
      </c>
      <c r="E219" s="16">
        <f t="shared" si="46"/>
        <v>44560740931.811317</v>
      </c>
      <c r="F219" s="16">
        <v>0</v>
      </c>
      <c r="G219" s="29">
        <v>0</v>
      </c>
      <c r="H219" s="16">
        <f t="shared" si="47"/>
        <v>148535803.10603774</v>
      </c>
      <c r="I219" s="18">
        <f t="shared" si="51"/>
        <v>376057585.50035596</v>
      </c>
      <c r="J219" s="16">
        <f t="shared" si="52"/>
        <v>148535803.10603774</v>
      </c>
      <c r="K219" s="19">
        <f t="shared" si="50"/>
        <v>227521782.39431822</v>
      </c>
      <c r="L219" s="16">
        <f t="shared" si="48"/>
        <v>44333219149.417</v>
      </c>
      <c r="M219" s="17">
        <f>VLOOKUP(B219,Encargos!$A$8:$B$652,2,0)</f>
        <v>1.616E-3</v>
      </c>
    </row>
    <row r="220" spans="1:13">
      <c r="A220">
        <f t="shared" si="53"/>
        <v>150</v>
      </c>
      <c r="B220" s="1">
        <v>51136</v>
      </c>
      <c r="C220" s="16">
        <f t="shared" si="49"/>
        <v>44333219149.417</v>
      </c>
      <c r="D220" s="16">
        <f t="shared" si="45"/>
        <v>71642482.145457879</v>
      </c>
      <c r="E220" s="16">
        <f t="shared" si="46"/>
        <v>44404861631.562454</v>
      </c>
      <c r="F220" s="16">
        <v>0</v>
      </c>
      <c r="G220" s="29">
        <v>0</v>
      </c>
      <c r="H220" s="16">
        <f t="shared" si="47"/>
        <v>148016205.43854153</v>
      </c>
      <c r="I220" s="18">
        <f t="shared" si="51"/>
        <v>376665294.55852455</v>
      </c>
      <c r="J220" s="16">
        <f t="shared" si="52"/>
        <v>148016205.43854153</v>
      </c>
      <c r="K220" s="19">
        <f t="shared" si="50"/>
        <v>228649089.11998302</v>
      </c>
      <c r="L220" s="16">
        <f t="shared" si="48"/>
        <v>44176212542.442474</v>
      </c>
      <c r="M220" s="17">
        <f>VLOOKUP(B220,Encargos!$A$8:$B$652,2,0)</f>
        <v>1.616E-3</v>
      </c>
    </row>
    <row r="221" spans="1:13">
      <c r="A221">
        <f t="shared" si="53"/>
        <v>149</v>
      </c>
      <c r="B221" s="1">
        <v>51167</v>
      </c>
      <c r="C221" s="16">
        <f t="shared" si="49"/>
        <v>44176212542.442474</v>
      </c>
      <c r="D221" s="16">
        <f t="shared" si="45"/>
        <v>93255984.677096069</v>
      </c>
      <c r="E221" s="16">
        <f t="shared" si="46"/>
        <v>44269468527.119568</v>
      </c>
      <c r="F221" s="16">
        <v>0</v>
      </c>
      <c r="G221" s="29">
        <v>0</v>
      </c>
      <c r="H221" s="16">
        <f t="shared" si="47"/>
        <v>147564895.09039858</v>
      </c>
      <c r="I221" s="18">
        <f t="shared" si="51"/>
        <v>377460434.99533755</v>
      </c>
      <c r="J221" s="16">
        <f t="shared" si="52"/>
        <v>147564895.09039858</v>
      </c>
      <c r="K221" s="19">
        <f t="shared" si="50"/>
        <v>229895539.90493897</v>
      </c>
      <c r="L221" s="16">
        <f t="shared" si="48"/>
        <v>44039572987.21463</v>
      </c>
      <c r="M221" s="17">
        <f>VLOOKUP(B221,Encargos!$A$8:$B$652,2,0)</f>
        <v>2.111E-3</v>
      </c>
    </row>
    <row r="222" spans="1:13">
      <c r="A222">
        <f t="shared" si="53"/>
        <v>148</v>
      </c>
      <c r="B222" s="1">
        <v>51196</v>
      </c>
      <c r="C222" s="16">
        <f t="shared" si="49"/>
        <v>44039572987.21463</v>
      </c>
      <c r="D222" s="16">
        <f t="shared" si="45"/>
        <v>92967538.576010078</v>
      </c>
      <c r="E222" s="16">
        <f t="shared" si="46"/>
        <v>44132540525.790642</v>
      </c>
      <c r="F222" s="16">
        <v>0</v>
      </c>
      <c r="G222" s="29">
        <v>0</v>
      </c>
      <c r="H222" s="16">
        <f t="shared" si="47"/>
        <v>147108468.41930214</v>
      </c>
      <c r="I222" s="18">
        <f t="shared" si="51"/>
        <v>378257253.97361273</v>
      </c>
      <c r="J222" s="16">
        <f t="shared" si="52"/>
        <v>147108468.41930214</v>
      </c>
      <c r="K222" s="19">
        <f t="shared" si="50"/>
        <v>231148785.55431059</v>
      </c>
      <c r="L222" s="16">
        <f t="shared" si="48"/>
        <v>43901391740.236336</v>
      </c>
      <c r="M222" s="17">
        <f>VLOOKUP(B222,Encargos!$A$8:$B$652,2,0)</f>
        <v>2.111E-3</v>
      </c>
    </row>
    <row r="223" spans="1:13">
      <c r="A223">
        <f t="shared" si="53"/>
        <v>147</v>
      </c>
      <c r="B223" s="1">
        <v>51227</v>
      </c>
      <c r="C223" s="16">
        <f t="shared" si="49"/>
        <v>43901391740.236336</v>
      </c>
      <c r="D223" s="16">
        <f t="shared" si="45"/>
        <v>60101005.292383544</v>
      </c>
      <c r="E223" s="16">
        <f t="shared" si="46"/>
        <v>43961492745.528717</v>
      </c>
      <c r="F223" s="16">
        <v>0</v>
      </c>
      <c r="G223" s="29">
        <v>0</v>
      </c>
      <c r="H223" s="16">
        <f t="shared" si="47"/>
        <v>146538309.1517624</v>
      </c>
      <c r="I223" s="18">
        <f t="shared" si="51"/>
        <v>378775088.15430266</v>
      </c>
      <c r="J223" s="16">
        <f t="shared" si="52"/>
        <v>146538309.1517624</v>
      </c>
      <c r="K223" s="19">
        <f t="shared" si="50"/>
        <v>232236779.00254026</v>
      </c>
      <c r="L223" s="16">
        <f t="shared" si="48"/>
        <v>43729255966.526176</v>
      </c>
      <c r="M223" s="17">
        <f>VLOOKUP(B223,Encargos!$A$8:$B$652,2,0)</f>
        <v>1.369E-3</v>
      </c>
    </row>
    <row r="224" spans="1:13">
      <c r="A224">
        <f t="shared" si="53"/>
        <v>146</v>
      </c>
      <c r="B224" s="1">
        <v>51257</v>
      </c>
      <c r="C224" s="16">
        <f t="shared" si="49"/>
        <v>43729255966.526176</v>
      </c>
      <c r="D224" s="16">
        <f t="shared" si="45"/>
        <v>81511333.1216048</v>
      </c>
      <c r="E224" s="16">
        <f t="shared" si="46"/>
        <v>43810767299.647781</v>
      </c>
      <c r="F224" s="16">
        <v>0</v>
      </c>
      <c r="G224" s="29">
        <v>0</v>
      </c>
      <c r="H224" s="16">
        <f t="shared" si="47"/>
        <v>146035890.99882594</v>
      </c>
      <c r="I224" s="18">
        <f t="shared" si="51"/>
        <v>379481124.91862226</v>
      </c>
      <c r="J224" s="16">
        <f t="shared" si="52"/>
        <v>146035890.99882594</v>
      </c>
      <c r="K224" s="19">
        <f t="shared" si="50"/>
        <v>233445233.91979632</v>
      </c>
      <c r="L224" s="16">
        <f t="shared" si="48"/>
        <v>43577322065.727982</v>
      </c>
      <c r="M224" s="17">
        <f>VLOOKUP(B224,Encargos!$A$8:$B$652,2,0)</f>
        <v>1.8640000000000002E-3</v>
      </c>
    </row>
    <row r="225" spans="1:13">
      <c r="A225">
        <f t="shared" si="53"/>
        <v>145</v>
      </c>
      <c r="B225" s="1">
        <v>51288</v>
      </c>
      <c r="C225" s="16">
        <f t="shared" si="49"/>
        <v>43577322065.727982</v>
      </c>
      <c r="D225" s="16">
        <f t="shared" si="45"/>
        <v>81228128.330516964</v>
      </c>
      <c r="E225" s="16">
        <f t="shared" si="46"/>
        <v>43658550194.058502</v>
      </c>
      <c r="F225" s="16">
        <v>0</v>
      </c>
      <c r="G225" s="29">
        <v>0</v>
      </c>
      <c r="H225" s="16">
        <f t="shared" si="47"/>
        <v>145528500.64686167</v>
      </c>
      <c r="I225" s="18">
        <f t="shared" si="51"/>
        <v>380188477.73547053</v>
      </c>
      <c r="J225" s="16">
        <f t="shared" si="52"/>
        <v>145528500.64686167</v>
      </c>
      <c r="K225" s="19">
        <f t="shared" si="50"/>
        <v>234659977.08860886</v>
      </c>
      <c r="L225" s="16">
        <f t="shared" si="48"/>
        <v>43423890216.969887</v>
      </c>
      <c r="M225" s="17">
        <f>VLOOKUP(B225,Encargos!$A$8:$B$652,2,0)</f>
        <v>1.8640000000000002E-3</v>
      </c>
    </row>
    <row r="226" spans="1:13">
      <c r="A226">
        <f t="shared" si="53"/>
        <v>144</v>
      </c>
      <c r="B226" s="1">
        <v>51318</v>
      </c>
      <c r="C226" s="16">
        <f t="shared" si="49"/>
        <v>43423890216.969887</v>
      </c>
      <c r="D226" s="16">
        <f t="shared" si="45"/>
        <v>80942131.364431873</v>
      </c>
      <c r="E226" s="16">
        <f t="shared" si="46"/>
        <v>43504832348.33432</v>
      </c>
      <c r="F226" s="16">
        <v>0</v>
      </c>
      <c r="G226" s="29">
        <v>0</v>
      </c>
      <c r="H226" s="16">
        <f t="shared" si="47"/>
        <v>145016107.82778108</v>
      </c>
      <c r="I226" s="18">
        <f t="shared" si="51"/>
        <v>380897149.05796945</v>
      </c>
      <c r="J226" s="16">
        <f t="shared" si="52"/>
        <v>145016107.82778108</v>
      </c>
      <c r="K226" s="19">
        <f t="shared" si="50"/>
        <v>235881041.23018837</v>
      </c>
      <c r="L226" s="16">
        <f t="shared" si="48"/>
        <v>43268951307.104134</v>
      </c>
      <c r="M226" s="17">
        <f>VLOOKUP(B226,Encargos!$A$8:$B$652,2,0)</f>
        <v>1.8640000000000002E-3</v>
      </c>
    </row>
    <row r="227" spans="1:13">
      <c r="A227">
        <f t="shared" si="53"/>
        <v>143</v>
      </c>
      <c r="B227" s="1">
        <v>51349</v>
      </c>
      <c r="C227" s="16">
        <f t="shared" si="49"/>
        <v>43268951307.104134</v>
      </c>
      <c r="D227" s="16">
        <f t="shared" si="45"/>
        <v>80653325.236442119</v>
      </c>
      <c r="E227" s="16">
        <f t="shared" si="46"/>
        <v>43349604632.340576</v>
      </c>
      <c r="F227" s="16">
        <v>0</v>
      </c>
      <c r="G227" s="29">
        <v>0</v>
      </c>
      <c r="H227" s="16">
        <f t="shared" si="47"/>
        <v>144498682.10780194</v>
      </c>
      <c r="I227" s="18">
        <f t="shared" si="51"/>
        <v>381607141.34381348</v>
      </c>
      <c r="J227" s="16">
        <f t="shared" si="52"/>
        <v>144498682.10780194</v>
      </c>
      <c r="K227" s="19">
        <f t="shared" si="50"/>
        <v>237108459.23601153</v>
      </c>
      <c r="L227" s="16">
        <f t="shared" si="48"/>
        <v>43112496173.104568</v>
      </c>
      <c r="M227" s="17">
        <f>VLOOKUP(B227,Encargos!$A$8:$B$652,2,0)</f>
        <v>1.8640000000000002E-3</v>
      </c>
    </row>
    <row r="228" spans="1:13">
      <c r="A228">
        <f t="shared" si="53"/>
        <v>142</v>
      </c>
      <c r="B228" s="1">
        <v>51380</v>
      </c>
      <c r="C228" s="16">
        <f t="shared" si="49"/>
        <v>43112496173.104568</v>
      </c>
      <c r="D228" s="16">
        <f t="shared" si="45"/>
        <v>91010479.421423748</v>
      </c>
      <c r="E228" s="16">
        <f t="shared" si="46"/>
        <v>43203506652.525993</v>
      </c>
      <c r="F228" s="16">
        <v>0</v>
      </c>
      <c r="G228" s="29">
        <v>0</v>
      </c>
      <c r="H228" s="16">
        <f t="shared" si="47"/>
        <v>144011688.84175333</v>
      </c>
      <c r="I228" s="18">
        <f t="shared" si="51"/>
        <v>382412714.01919037</v>
      </c>
      <c r="J228" s="16">
        <f t="shared" si="52"/>
        <v>144011688.84175333</v>
      </c>
      <c r="K228" s="19">
        <f t="shared" si="50"/>
        <v>238401025.17743704</v>
      </c>
      <c r="L228" s="16">
        <f t="shared" si="48"/>
        <v>42965105627.348557</v>
      </c>
      <c r="M228" s="17">
        <f>VLOOKUP(B228,Encargos!$A$8:$B$652,2,0)</f>
        <v>2.111E-3</v>
      </c>
    </row>
    <row r="229" spans="1:13">
      <c r="A229">
        <f t="shared" si="53"/>
        <v>141</v>
      </c>
      <c r="B229" s="1">
        <v>51410</v>
      </c>
      <c r="C229" s="16">
        <f t="shared" si="49"/>
        <v>42965105627.348557</v>
      </c>
      <c r="D229" s="16">
        <f t="shared" si="45"/>
        <v>101354684.17491524</v>
      </c>
      <c r="E229" s="16">
        <f t="shared" si="46"/>
        <v>43066460311.523468</v>
      </c>
      <c r="F229" s="16">
        <v>0</v>
      </c>
      <c r="G229" s="29">
        <v>0</v>
      </c>
      <c r="H229" s="16">
        <f t="shared" si="47"/>
        <v>143554867.70507824</v>
      </c>
      <c r="I229" s="18">
        <f t="shared" si="51"/>
        <v>383314825.6115616</v>
      </c>
      <c r="J229" s="16">
        <f t="shared" si="52"/>
        <v>143554867.70507824</v>
      </c>
      <c r="K229" s="19">
        <f t="shared" si="50"/>
        <v>239759957.90648335</v>
      </c>
      <c r="L229" s="16">
        <f t="shared" si="48"/>
        <v>42826700353.616982</v>
      </c>
      <c r="M229" s="17">
        <f>VLOOKUP(B229,Encargos!$A$8:$B$652,2,0)</f>
        <v>2.359E-3</v>
      </c>
    </row>
    <row r="230" spans="1:13">
      <c r="A230">
        <f t="shared" si="53"/>
        <v>140</v>
      </c>
      <c r="B230" s="1">
        <v>51441</v>
      </c>
      <c r="C230" s="16">
        <f t="shared" si="49"/>
        <v>42826700353.616982</v>
      </c>
      <c r="D230" s="16">
        <f t="shared" si="45"/>
        <v>58629752.78410165</v>
      </c>
      <c r="E230" s="16">
        <f t="shared" si="46"/>
        <v>42885330106.401085</v>
      </c>
      <c r="F230" s="16">
        <v>0</v>
      </c>
      <c r="G230" s="29">
        <v>0</v>
      </c>
      <c r="H230" s="16">
        <f t="shared" si="47"/>
        <v>142951100.35467029</v>
      </c>
      <c r="I230" s="18">
        <f t="shared" si="51"/>
        <v>383839583.60782379</v>
      </c>
      <c r="J230" s="16">
        <f t="shared" si="52"/>
        <v>142951100.35467029</v>
      </c>
      <c r="K230" s="19">
        <f t="shared" si="50"/>
        <v>240888483.2531535</v>
      </c>
      <c r="L230" s="16">
        <f t="shared" si="48"/>
        <v>42644441623.147926</v>
      </c>
      <c r="M230" s="17">
        <f>VLOOKUP(B230,Encargos!$A$8:$B$652,2,0)</f>
        <v>1.369E-3</v>
      </c>
    </row>
    <row r="231" spans="1:13">
      <c r="A231">
        <f t="shared" si="53"/>
        <v>139</v>
      </c>
      <c r="B231" s="1">
        <v>51471</v>
      </c>
      <c r="C231" s="16">
        <f t="shared" si="49"/>
        <v>42644441623.147926</v>
      </c>
      <c r="D231" s="16">
        <f t="shared" si="45"/>
        <v>90022416.266465276</v>
      </c>
      <c r="E231" s="16">
        <f t="shared" si="46"/>
        <v>42734464039.414391</v>
      </c>
      <c r="F231" s="16">
        <v>0</v>
      </c>
      <c r="G231" s="29">
        <v>0</v>
      </c>
      <c r="H231" s="16">
        <f t="shared" si="47"/>
        <v>142448213.46471465</v>
      </c>
      <c r="I231" s="18">
        <f t="shared" si="51"/>
        <v>384649868.96881986</v>
      </c>
      <c r="J231" s="16">
        <f t="shared" si="52"/>
        <v>142448213.46471465</v>
      </c>
      <c r="K231" s="19">
        <f t="shared" si="50"/>
        <v>242201655.50410521</v>
      </c>
      <c r="L231" s="16">
        <f t="shared" si="48"/>
        <v>42492262383.910286</v>
      </c>
      <c r="M231" s="17">
        <f>VLOOKUP(B231,Encargos!$A$8:$B$652,2,0)</f>
        <v>2.111E-3</v>
      </c>
    </row>
    <row r="232" spans="1:13">
      <c r="A232">
        <f t="shared" si="53"/>
        <v>138</v>
      </c>
      <c r="B232" s="1">
        <v>51502</v>
      </c>
      <c r="C232" s="16">
        <f t="shared" si="49"/>
        <v>42492262383.910286</v>
      </c>
      <c r="D232" s="16">
        <f t="shared" si="45"/>
        <v>68667496.012399018</v>
      </c>
      <c r="E232" s="16">
        <f t="shared" si="46"/>
        <v>42560929879.922684</v>
      </c>
      <c r="F232" s="16">
        <v>0</v>
      </c>
      <c r="G232" s="29">
        <v>0</v>
      </c>
      <c r="H232" s="16">
        <f t="shared" si="47"/>
        <v>141869766.26640895</v>
      </c>
      <c r="I232" s="18">
        <f t="shared" si="51"/>
        <v>385271463.1570735</v>
      </c>
      <c r="J232" s="16">
        <f t="shared" si="52"/>
        <v>141869766.26640895</v>
      </c>
      <c r="K232" s="19">
        <f t="shared" si="50"/>
        <v>243401696.89066455</v>
      </c>
      <c r="L232" s="16">
        <f t="shared" si="48"/>
        <v>42317528183.032021</v>
      </c>
      <c r="M232" s="17">
        <f>VLOOKUP(B232,Encargos!$A$8:$B$652,2,0)</f>
        <v>1.616E-3</v>
      </c>
    </row>
    <row r="233" spans="1:13">
      <c r="A233">
        <f t="shared" si="53"/>
        <v>137</v>
      </c>
      <c r="B233" s="1">
        <v>51533</v>
      </c>
      <c r="C233" s="16">
        <f t="shared" si="49"/>
        <v>42317528183.032021</v>
      </c>
      <c r="D233" s="16">
        <f t="shared" si="45"/>
        <v>68385125.543779746</v>
      </c>
      <c r="E233" s="16">
        <f t="shared" si="46"/>
        <v>42385913308.575798</v>
      </c>
      <c r="F233" s="16">
        <v>0</v>
      </c>
      <c r="G233" s="29">
        <v>0</v>
      </c>
      <c r="H233" s="16">
        <f t="shared" si="47"/>
        <v>141286377.69525266</v>
      </c>
      <c r="I233" s="18">
        <f t="shared" si="51"/>
        <v>385894061.84153533</v>
      </c>
      <c r="J233" s="16">
        <f t="shared" si="52"/>
        <v>141286377.69525266</v>
      </c>
      <c r="K233" s="19">
        <f t="shared" si="50"/>
        <v>244607684.14628267</v>
      </c>
      <c r="L233" s="16">
        <f t="shared" si="48"/>
        <v>42141305624.429512</v>
      </c>
      <c r="M233" s="17">
        <f>VLOOKUP(B233,Encargos!$A$8:$B$652,2,0)</f>
        <v>1.616E-3</v>
      </c>
    </row>
    <row r="234" spans="1:13">
      <c r="A234">
        <f t="shared" si="53"/>
        <v>136</v>
      </c>
      <c r="B234" s="1">
        <v>51561</v>
      </c>
      <c r="C234" s="16">
        <f t="shared" si="49"/>
        <v>42141305624.429512</v>
      </c>
      <c r="D234" s="16">
        <f t="shared" si="45"/>
        <v>87148220.031320229</v>
      </c>
      <c r="E234" s="16">
        <f t="shared" si="46"/>
        <v>42228453844.460831</v>
      </c>
      <c r="F234" s="16">
        <v>0</v>
      </c>
      <c r="G234" s="29">
        <v>0</v>
      </c>
      <c r="H234" s="16">
        <f t="shared" si="47"/>
        <v>140761512.81486943</v>
      </c>
      <c r="I234" s="18">
        <f t="shared" si="51"/>
        <v>386692090.76142353</v>
      </c>
      <c r="J234" s="16">
        <f t="shared" si="52"/>
        <v>140761512.81486943</v>
      </c>
      <c r="K234" s="19">
        <f t="shared" si="50"/>
        <v>245930577.94655409</v>
      </c>
      <c r="L234" s="16">
        <f t="shared" si="48"/>
        <v>41982523266.514282</v>
      </c>
      <c r="M234" s="17">
        <f>VLOOKUP(B234,Encargos!$A$8:$B$652,2,0)</f>
        <v>2.068E-3</v>
      </c>
    </row>
    <row r="235" spans="1:13">
      <c r="A235">
        <f t="shared" si="53"/>
        <v>135</v>
      </c>
      <c r="B235" s="1">
        <v>51592</v>
      </c>
      <c r="C235" s="16">
        <f t="shared" si="49"/>
        <v>41982523266.514282</v>
      </c>
      <c r="D235" s="16">
        <f t="shared" si="45"/>
        <v>66206439.191293024</v>
      </c>
      <c r="E235" s="16">
        <f t="shared" si="46"/>
        <v>42048729705.705574</v>
      </c>
      <c r="F235" s="16">
        <v>0</v>
      </c>
      <c r="G235" s="29">
        <v>0</v>
      </c>
      <c r="H235" s="16">
        <f t="shared" si="47"/>
        <v>140162432.35235193</v>
      </c>
      <c r="I235" s="18">
        <f t="shared" si="51"/>
        <v>387301904.18855429</v>
      </c>
      <c r="J235" s="16">
        <f t="shared" si="52"/>
        <v>140162432.35235193</v>
      </c>
      <c r="K235" s="19">
        <f t="shared" si="50"/>
        <v>247139471.83620235</v>
      </c>
      <c r="L235" s="16">
        <f t="shared" si="48"/>
        <v>41801590233.86937</v>
      </c>
      <c r="M235" s="17">
        <f>VLOOKUP(B235,Encargos!$A$8:$B$652,2,0)</f>
        <v>1.5770000000000001E-3</v>
      </c>
    </row>
    <row r="236" spans="1:13">
      <c r="A236">
        <f t="shared" si="53"/>
        <v>134</v>
      </c>
      <c r="B236" s="1">
        <v>51622</v>
      </c>
      <c r="C236" s="16">
        <f t="shared" si="49"/>
        <v>41801590233.86937</v>
      </c>
      <c r="D236" s="16">
        <f t="shared" si="45"/>
        <v>55637916.60128013</v>
      </c>
      <c r="E236" s="16">
        <f t="shared" si="46"/>
        <v>41857228150.47065</v>
      </c>
      <c r="F236" s="16">
        <v>0</v>
      </c>
      <c r="G236" s="29">
        <v>0</v>
      </c>
      <c r="H236" s="16">
        <f t="shared" si="47"/>
        <v>139524093.83490217</v>
      </c>
      <c r="I236" s="18">
        <f t="shared" si="51"/>
        <v>387817403.02302927</v>
      </c>
      <c r="J236" s="16">
        <f t="shared" si="52"/>
        <v>139524093.83490217</v>
      </c>
      <c r="K236" s="19">
        <f t="shared" si="50"/>
        <v>248293309.1881271</v>
      </c>
      <c r="L236" s="16">
        <f t="shared" si="48"/>
        <v>41608934841.282524</v>
      </c>
      <c r="M236" s="17">
        <f>VLOOKUP(B236,Encargos!$A$8:$B$652,2,0)</f>
        <v>1.3309999999999999E-3</v>
      </c>
    </row>
    <row r="237" spans="1:13">
      <c r="A237">
        <f t="shared" si="53"/>
        <v>133</v>
      </c>
      <c r="B237" s="1">
        <v>51653</v>
      </c>
      <c r="C237" s="16">
        <f t="shared" si="49"/>
        <v>41608934841.282524</v>
      </c>
      <c r="D237" s="16">
        <f t="shared" si="45"/>
        <v>75853088.215658039</v>
      </c>
      <c r="E237" s="16">
        <f t="shared" si="46"/>
        <v>41684787929.498184</v>
      </c>
      <c r="F237" s="16">
        <v>0</v>
      </c>
      <c r="G237" s="29">
        <v>0</v>
      </c>
      <c r="H237" s="16">
        <f t="shared" si="47"/>
        <v>138949293.09832728</v>
      </c>
      <c r="I237" s="18">
        <f t="shared" si="51"/>
        <v>388524394.14874035</v>
      </c>
      <c r="J237" s="16">
        <f t="shared" si="52"/>
        <v>138949293.09832728</v>
      </c>
      <c r="K237" s="19">
        <f t="shared" si="50"/>
        <v>249575101.05041307</v>
      </c>
      <c r="L237" s="16">
        <f t="shared" si="48"/>
        <v>41435212828.447769</v>
      </c>
      <c r="M237" s="17">
        <f>VLOOKUP(B237,Encargos!$A$8:$B$652,2,0)</f>
        <v>1.823E-3</v>
      </c>
    </row>
    <row r="238" spans="1:13">
      <c r="A238">
        <f t="shared" si="53"/>
        <v>132</v>
      </c>
      <c r="B238" s="1">
        <v>51683</v>
      </c>
      <c r="C238" s="16">
        <f t="shared" si="49"/>
        <v>41435212828.447769</v>
      </c>
      <c r="D238" s="16">
        <f t="shared" si="45"/>
        <v>85688020.129229978</v>
      </c>
      <c r="E238" s="16">
        <f t="shared" si="46"/>
        <v>41520900848.576996</v>
      </c>
      <c r="F238" s="16">
        <v>0</v>
      </c>
      <c r="G238" s="29">
        <v>0</v>
      </c>
      <c r="H238" s="16">
        <f t="shared" si="47"/>
        <v>138403002.82859001</v>
      </c>
      <c r="I238" s="18">
        <f t="shared" si="51"/>
        <v>389327862.5958398</v>
      </c>
      <c r="J238" s="16">
        <f t="shared" si="52"/>
        <v>138403002.82859001</v>
      </c>
      <c r="K238" s="19">
        <f t="shared" si="50"/>
        <v>250924859.76724979</v>
      </c>
      <c r="L238" s="16">
        <f t="shared" si="48"/>
        <v>41269975988.809746</v>
      </c>
      <c r="M238" s="17">
        <f>VLOOKUP(B238,Encargos!$A$8:$B$652,2,0)</f>
        <v>2.068E-3</v>
      </c>
    </row>
    <row r="239" spans="1:13">
      <c r="A239">
        <f t="shared" si="53"/>
        <v>131</v>
      </c>
      <c r="B239" s="1">
        <v>51714</v>
      </c>
      <c r="C239" s="16">
        <f t="shared" si="49"/>
        <v>41269975988.809746</v>
      </c>
      <c r="D239" s="16">
        <f t="shared" si="45"/>
        <v>54930338.04110577</v>
      </c>
      <c r="E239" s="16">
        <f t="shared" si="46"/>
        <v>41324906326.850853</v>
      </c>
      <c r="F239" s="16">
        <v>0</v>
      </c>
      <c r="G239" s="29">
        <v>0</v>
      </c>
      <c r="H239" s="16">
        <f t="shared" si="47"/>
        <v>137749687.75616953</v>
      </c>
      <c r="I239" s="18">
        <f t="shared" si="51"/>
        <v>389846057.98095495</v>
      </c>
      <c r="J239" s="16">
        <f t="shared" si="52"/>
        <v>137749687.75616953</v>
      </c>
      <c r="K239" s="19">
        <f t="shared" si="50"/>
        <v>252096370.22478542</v>
      </c>
      <c r="L239" s="16">
        <f t="shared" si="48"/>
        <v>41072809956.626068</v>
      </c>
      <c r="M239" s="17">
        <f>VLOOKUP(B239,Encargos!$A$8:$B$652,2,0)</f>
        <v>1.3309999999999999E-3</v>
      </c>
    </row>
    <row r="240" spans="1:13">
      <c r="A240">
        <f t="shared" si="53"/>
        <v>130</v>
      </c>
      <c r="B240" s="1">
        <v>51745</v>
      </c>
      <c r="C240" s="16">
        <f t="shared" si="49"/>
        <v>41072809956.626068</v>
      </c>
      <c r="D240" s="16">
        <f t="shared" si="45"/>
        <v>95042482.239632726</v>
      </c>
      <c r="E240" s="16">
        <f t="shared" si="46"/>
        <v>41167852438.8657</v>
      </c>
      <c r="F240" s="16">
        <v>0</v>
      </c>
      <c r="G240" s="29">
        <v>0</v>
      </c>
      <c r="H240" s="16">
        <f t="shared" si="47"/>
        <v>137226174.79621902</v>
      </c>
      <c r="I240" s="18">
        <f t="shared" si="51"/>
        <v>390748161.75912285</v>
      </c>
      <c r="J240" s="16">
        <f t="shared" si="52"/>
        <v>137226174.79621902</v>
      </c>
      <c r="K240" s="19">
        <f t="shared" si="50"/>
        <v>253521986.96290383</v>
      </c>
      <c r="L240" s="16">
        <f t="shared" si="48"/>
        <v>40914330451.902794</v>
      </c>
      <c r="M240" s="17">
        <f>VLOOKUP(B240,Encargos!$A$8:$B$652,2,0)</f>
        <v>2.3140000000000001E-3</v>
      </c>
    </row>
    <row r="241" spans="1:13">
      <c r="A241">
        <f t="shared" si="53"/>
        <v>129</v>
      </c>
      <c r="B241" s="1">
        <v>51775</v>
      </c>
      <c r="C241" s="16">
        <f t="shared" si="49"/>
        <v>40914330451.902794</v>
      </c>
      <c r="D241" s="16">
        <f t="shared" si="45"/>
        <v>84610835.374534979</v>
      </c>
      <c r="E241" s="16">
        <f t="shared" si="46"/>
        <v>40998941287.277328</v>
      </c>
      <c r="F241" s="16">
        <v>0</v>
      </c>
      <c r="G241" s="29">
        <v>0</v>
      </c>
      <c r="H241" s="16">
        <f t="shared" si="47"/>
        <v>136663137.62425777</v>
      </c>
      <c r="I241" s="18">
        <f t="shared" si="51"/>
        <v>391556228.95764071</v>
      </c>
      <c r="J241" s="16">
        <f t="shared" si="52"/>
        <v>136663137.62425777</v>
      </c>
      <c r="K241" s="19">
        <f t="shared" si="50"/>
        <v>254893091.33338293</v>
      </c>
      <c r="L241" s="16">
        <f t="shared" si="48"/>
        <v>40744048195.943947</v>
      </c>
      <c r="M241" s="17">
        <f>VLOOKUP(B241,Encargos!$A$8:$B$652,2,0)</f>
        <v>2.068E-3</v>
      </c>
    </row>
    <row r="242" spans="1:13">
      <c r="A242">
        <f t="shared" si="53"/>
        <v>128</v>
      </c>
      <c r="B242" s="1">
        <v>51806</v>
      </c>
      <c r="C242" s="16">
        <f t="shared" si="49"/>
        <v>40744048195.943947</v>
      </c>
      <c r="D242" s="16">
        <f t="shared" si="45"/>
        <v>74276399.861205816</v>
      </c>
      <c r="E242" s="16">
        <f t="shared" si="46"/>
        <v>40818324595.805153</v>
      </c>
      <c r="F242" s="16">
        <v>0</v>
      </c>
      <c r="G242" s="29">
        <v>0</v>
      </c>
      <c r="H242" s="16">
        <f t="shared" si="47"/>
        <v>136061081.9860172</v>
      </c>
      <c r="I242" s="18">
        <f t="shared" si="51"/>
        <v>392270035.96303046</v>
      </c>
      <c r="J242" s="16">
        <f t="shared" si="52"/>
        <v>136061081.9860172</v>
      </c>
      <c r="K242" s="19">
        <f t="shared" si="50"/>
        <v>256208953.97701326</v>
      </c>
      <c r="L242" s="16">
        <f t="shared" si="48"/>
        <v>40562115641.82814</v>
      </c>
      <c r="M242" s="17">
        <f>VLOOKUP(B242,Encargos!$A$8:$B$652,2,0)</f>
        <v>1.823E-3</v>
      </c>
    </row>
    <row r="243" spans="1:13">
      <c r="A243">
        <f t="shared" si="53"/>
        <v>127</v>
      </c>
      <c r="B243" s="1">
        <v>51836</v>
      </c>
      <c r="C243" s="16">
        <f t="shared" si="49"/>
        <v>40562115641.82814</v>
      </c>
      <c r="D243" s="16">
        <f t="shared" si="45"/>
        <v>93860735.595190316</v>
      </c>
      <c r="E243" s="16">
        <f t="shared" si="46"/>
        <v>40655976377.423332</v>
      </c>
      <c r="F243" s="16">
        <v>0</v>
      </c>
      <c r="G243" s="29">
        <v>0</v>
      </c>
      <c r="H243" s="16">
        <f t="shared" si="47"/>
        <v>135519921.25807777</v>
      </c>
      <c r="I243" s="18">
        <f t="shared" si="51"/>
        <v>393177748.82624888</v>
      </c>
      <c r="J243" s="16">
        <f t="shared" si="52"/>
        <v>135519921.25807777</v>
      </c>
      <c r="K243" s="19">
        <f t="shared" si="50"/>
        <v>257657827.56817111</v>
      </c>
      <c r="L243" s="16">
        <f t="shared" si="48"/>
        <v>40398318549.855164</v>
      </c>
      <c r="M243" s="17">
        <f>VLOOKUP(B243,Encargos!$A$8:$B$652,2,0)</f>
        <v>2.3140000000000001E-3</v>
      </c>
    </row>
    <row r="244" spans="1:13">
      <c r="A244">
        <f t="shared" si="53"/>
        <v>126</v>
      </c>
      <c r="B244" s="1">
        <v>51867</v>
      </c>
      <c r="C244" s="16">
        <f t="shared" si="49"/>
        <v>40398318549.855164</v>
      </c>
      <c r="D244" s="16">
        <f t="shared" si="45"/>
        <v>63708148.353121594</v>
      </c>
      <c r="E244" s="16">
        <f t="shared" si="46"/>
        <v>40462026698.208282</v>
      </c>
      <c r="F244" s="16">
        <v>0</v>
      </c>
      <c r="G244" s="29">
        <v>0</v>
      </c>
      <c r="H244" s="16">
        <f t="shared" si="47"/>
        <v>134873422.32736096</v>
      </c>
      <c r="I244" s="18">
        <f t="shared" si="51"/>
        <v>393797790.13614798</v>
      </c>
      <c r="J244" s="16">
        <f t="shared" si="52"/>
        <v>134873422.32736096</v>
      </c>
      <c r="K244" s="19">
        <f t="shared" si="50"/>
        <v>258924367.80878702</v>
      </c>
      <c r="L244" s="16">
        <f t="shared" si="48"/>
        <v>40203102330.399498</v>
      </c>
      <c r="M244" s="17">
        <f>VLOOKUP(B244,Encargos!$A$8:$B$652,2,0)</f>
        <v>1.5770000000000001E-3</v>
      </c>
    </row>
    <row r="245" spans="1:13">
      <c r="A245">
        <f t="shared" si="53"/>
        <v>125</v>
      </c>
      <c r="B245" s="1">
        <v>51898</v>
      </c>
      <c r="C245" s="16">
        <f t="shared" si="49"/>
        <v>40203102330.399498</v>
      </c>
      <c r="D245" s="16">
        <f t="shared" si="45"/>
        <v>73290255.548318282</v>
      </c>
      <c r="E245" s="16">
        <f t="shared" si="46"/>
        <v>40276392585.947815</v>
      </c>
      <c r="F245" s="16">
        <v>0</v>
      </c>
      <c r="G245" s="29">
        <v>0</v>
      </c>
      <c r="H245" s="16">
        <f t="shared" si="47"/>
        <v>134254641.95315939</v>
      </c>
      <c r="I245" s="18">
        <f t="shared" si="51"/>
        <v>394515683.50756609</v>
      </c>
      <c r="J245" s="16">
        <f t="shared" si="52"/>
        <v>134254641.95315939</v>
      </c>
      <c r="K245" s="19">
        <f t="shared" si="50"/>
        <v>260261041.5544067</v>
      </c>
      <c r="L245" s="16">
        <f t="shared" si="48"/>
        <v>40016131544.39341</v>
      </c>
      <c r="M245" s="17">
        <f>VLOOKUP(B245,Encargos!$A$8:$B$652,2,0)</f>
        <v>1.823E-3</v>
      </c>
    </row>
    <row r="246" spans="1:13">
      <c r="A246">
        <f t="shared" si="53"/>
        <v>124</v>
      </c>
      <c r="B246" s="1">
        <v>51926</v>
      </c>
      <c r="C246" s="16">
        <f t="shared" si="49"/>
        <v>40016131544.39341</v>
      </c>
      <c r="D246" s="16">
        <f t="shared" si="45"/>
        <v>82753360.033805564</v>
      </c>
      <c r="E246" s="16">
        <f t="shared" si="46"/>
        <v>40098884904.427216</v>
      </c>
      <c r="F246" s="16">
        <v>0</v>
      </c>
      <c r="G246" s="29">
        <v>0</v>
      </c>
      <c r="H246" s="16">
        <f t="shared" si="47"/>
        <v>133662949.68142407</v>
      </c>
      <c r="I246" s="18">
        <f t="shared" si="51"/>
        <v>395331541.94105983</v>
      </c>
      <c r="J246" s="16">
        <f t="shared" si="52"/>
        <v>133662949.68142407</v>
      </c>
      <c r="K246" s="19">
        <f t="shared" si="50"/>
        <v>261668592.25963575</v>
      </c>
      <c r="L246" s="16">
        <f t="shared" si="48"/>
        <v>39837216312.16758</v>
      </c>
      <c r="M246" s="17">
        <f>VLOOKUP(B246,Encargos!$A$8:$B$652,2,0)</f>
        <v>2.068E-3</v>
      </c>
    </row>
    <row r="247" spans="1:13">
      <c r="A247">
        <f t="shared" si="53"/>
        <v>123</v>
      </c>
      <c r="B247" s="1">
        <v>51957</v>
      </c>
      <c r="C247" s="16">
        <f t="shared" si="49"/>
        <v>39837216312.16758</v>
      </c>
      <c r="D247" s="16">
        <f t="shared" si="45"/>
        <v>43263216.915013991</v>
      </c>
      <c r="E247" s="16">
        <f t="shared" si="46"/>
        <v>39880479529.082596</v>
      </c>
      <c r="F247" s="16">
        <v>0</v>
      </c>
      <c r="G247" s="29">
        <v>0</v>
      </c>
      <c r="H247" s="16">
        <f t="shared" si="47"/>
        <v>132934931.76360866</v>
      </c>
      <c r="I247" s="18">
        <f t="shared" si="51"/>
        <v>395760871.99560785</v>
      </c>
      <c r="J247" s="16">
        <f t="shared" si="52"/>
        <v>132934931.76360866</v>
      </c>
      <c r="K247" s="19">
        <f t="shared" si="50"/>
        <v>262825940.23199919</v>
      </c>
      <c r="L247" s="16">
        <f t="shared" si="48"/>
        <v>39617653588.850601</v>
      </c>
      <c r="M247" s="17">
        <f>VLOOKUP(B247,Encargos!$A$8:$B$652,2,0)</f>
        <v>1.0859999999999999E-3</v>
      </c>
    </row>
    <row r="248" spans="1:13">
      <c r="A248">
        <f t="shared" si="53"/>
        <v>122</v>
      </c>
      <c r="B248" s="1">
        <v>51987</v>
      </c>
      <c r="C248" s="16">
        <f t="shared" si="49"/>
        <v>39617653588.850601</v>
      </c>
      <c r="D248" s="16">
        <f t="shared" si="45"/>
        <v>72222982.492474645</v>
      </c>
      <c r="E248" s="16">
        <f t="shared" si="46"/>
        <v>39689876571.343079</v>
      </c>
      <c r="F248" s="16">
        <v>0</v>
      </c>
      <c r="G248" s="29">
        <v>0</v>
      </c>
      <c r="H248" s="16">
        <f t="shared" si="47"/>
        <v>132299588.5711436</v>
      </c>
      <c r="I248" s="18">
        <f t="shared" si="51"/>
        <v>396482344.06525594</v>
      </c>
      <c r="J248" s="16">
        <f t="shared" si="52"/>
        <v>132299588.5711436</v>
      </c>
      <c r="K248" s="19">
        <f t="shared" si="50"/>
        <v>264182755.49411234</v>
      </c>
      <c r="L248" s="16">
        <f t="shared" si="48"/>
        <v>39425693815.848969</v>
      </c>
      <c r="M248" s="17">
        <f>VLOOKUP(B248,Encargos!$A$8:$B$652,2,0)</f>
        <v>1.823E-3</v>
      </c>
    </row>
    <row r="249" spans="1:13">
      <c r="A249">
        <f t="shared" si="53"/>
        <v>121</v>
      </c>
      <c r="B249" s="1">
        <v>52018</v>
      </c>
      <c r="C249" s="16">
        <f t="shared" si="49"/>
        <v>39425693815.848969</v>
      </c>
      <c r="D249" s="16">
        <f t="shared" si="45"/>
        <v>62174319.147593826</v>
      </c>
      <c r="E249" s="16">
        <f t="shared" si="46"/>
        <v>39487868134.996559</v>
      </c>
      <c r="F249" s="16">
        <v>0</v>
      </c>
      <c r="G249" s="29">
        <v>0</v>
      </c>
      <c r="H249" s="16">
        <f t="shared" si="47"/>
        <v>131626227.1166552</v>
      </c>
      <c r="I249" s="18">
        <f t="shared" si="51"/>
        <v>397107596.72184682</v>
      </c>
      <c r="J249" s="16">
        <f t="shared" si="52"/>
        <v>131626227.1166552</v>
      </c>
      <c r="K249" s="19">
        <f t="shared" si="50"/>
        <v>265481369.60519162</v>
      </c>
      <c r="L249" s="16">
        <f t="shared" si="48"/>
        <v>39222386765.391365</v>
      </c>
      <c r="M249" s="17">
        <f>VLOOKUP(B249,Encargos!$A$8:$B$652,2,0)</f>
        <v>1.5770000000000001E-3</v>
      </c>
    </row>
    <row r="250" spans="1:13">
      <c r="A250">
        <f t="shared" si="53"/>
        <v>120</v>
      </c>
      <c r="B250" s="1">
        <v>52048</v>
      </c>
      <c r="C250" s="16">
        <f t="shared" si="49"/>
        <v>39222386765.391365</v>
      </c>
      <c r="D250" s="16">
        <f t="shared" si="45"/>
        <v>71502411.073308453</v>
      </c>
      <c r="E250" s="16">
        <f t="shared" si="46"/>
        <v>39293889176.464676</v>
      </c>
      <c r="F250" s="16">
        <v>0</v>
      </c>
      <c r="G250" s="29">
        <v>0</v>
      </c>
      <c r="H250" s="16">
        <f t="shared" si="47"/>
        <v>130979630.58821559</v>
      </c>
      <c r="I250" s="18">
        <f t="shared" si="51"/>
        <v>397831523.87067074</v>
      </c>
      <c r="J250" s="16">
        <f t="shared" si="52"/>
        <v>130979630.58821559</v>
      </c>
      <c r="K250" s="19">
        <f t="shared" si="50"/>
        <v>266851893.28245515</v>
      </c>
      <c r="L250" s="16">
        <f t="shared" si="48"/>
        <v>39027037283.18222</v>
      </c>
      <c r="M250" s="17">
        <f>VLOOKUP(B250,Encargos!$A$8:$B$652,2,0)</f>
        <v>1.823E-3</v>
      </c>
    </row>
    <row r="251" spans="1:13">
      <c r="A251">
        <f t="shared" si="53"/>
        <v>119</v>
      </c>
      <c r="B251" s="1">
        <v>52079</v>
      </c>
      <c r="C251" s="16">
        <f t="shared" si="49"/>
        <v>39027037283.18222</v>
      </c>
      <c r="D251" s="16">
        <f t="shared" si="45"/>
        <v>61545637.795578361</v>
      </c>
      <c r="E251" s="16">
        <f t="shared" si="46"/>
        <v>39088582920.977798</v>
      </c>
      <c r="F251" s="16">
        <v>0</v>
      </c>
      <c r="G251" s="29">
        <v>0</v>
      </c>
      <c r="H251" s="16">
        <f t="shared" si="47"/>
        <v>130295276.40325934</v>
      </c>
      <c r="I251" s="18">
        <f t="shared" si="51"/>
        <v>398458904.18381476</v>
      </c>
      <c r="J251" s="16">
        <f t="shared" si="52"/>
        <v>130295276.40325934</v>
      </c>
      <c r="K251" s="19">
        <f t="shared" si="50"/>
        <v>268163627.78055543</v>
      </c>
      <c r="L251" s="16">
        <f t="shared" si="48"/>
        <v>38820419293.197243</v>
      </c>
      <c r="M251" s="17">
        <f>VLOOKUP(B251,Encargos!$A$8:$B$652,2,0)</f>
        <v>1.5770000000000001E-3</v>
      </c>
    </row>
    <row r="252" spans="1:13">
      <c r="A252">
        <f t="shared" si="53"/>
        <v>118</v>
      </c>
      <c r="B252" s="1">
        <v>52110</v>
      </c>
      <c r="C252" s="16">
        <f t="shared" si="49"/>
        <v>38820419293.197243</v>
      </c>
      <c r="D252" s="16">
        <f t="shared" si="45"/>
        <v>89830450.244458422</v>
      </c>
      <c r="E252" s="16">
        <f t="shared" si="46"/>
        <v>38910249743.441704</v>
      </c>
      <c r="F252" s="16">
        <v>0</v>
      </c>
      <c r="G252" s="29">
        <v>0</v>
      </c>
      <c r="H252" s="16">
        <f t="shared" si="47"/>
        <v>129700832.47813903</v>
      </c>
      <c r="I252" s="18">
        <f t="shared" si="51"/>
        <v>399380938.08809614</v>
      </c>
      <c r="J252" s="16">
        <f t="shared" si="52"/>
        <v>129700832.47813903</v>
      </c>
      <c r="K252" s="19">
        <f t="shared" si="50"/>
        <v>269680105.6099571</v>
      </c>
      <c r="L252" s="16">
        <f t="shared" si="48"/>
        <v>38640569637.831749</v>
      </c>
      <c r="M252" s="17">
        <f>VLOOKUP(B252,Encargos!$A$8:$B$652,2,0)</f>
        <v>2.3140000000000001E-3</v>
      </c>
    </row>
    <row r="253" spans="1:13">
      <c r="A253">
        <f t="shared" si="53"/>
        <v>117</v>
      </c>
      <c r="B253" s="1">
        <v>52140</v>
      </c>
      <c r="C253" s="16">
        <f t="shared" si="49"/>
        <v>38640569637.831749</v>
      </c>
      <c r="D253" s="16">
        <f t="shared" si="45"/>
        <v>70441758.449767277</v>
      </c>
      <c r="E253" s="16">
        <f t="shared" si="46"/>
        <v>38711011396.281517</v>
      </c>
      <c r="F253" s="16">
        <v>0</v>
      </c>
      <c r="G253" s="29">
        <v>0</v>
      </c>
      <c r="H253" s="16">
        <f t="shared" si="47"/>
        <v>129036704.65427174</v>
      </c>
      <c r="I253" s="18">
        <f t="shared" si="51"/>
        <v>400109009.53823084</v>
      </c>
      <c r="J253" s="16">
        <f t="shared" si="52"/>
        <v>129036704.65427174</v>
      </c>
      <c r="K253" s="19">
        <f t="shared" si="50"/>
        <v>271072304.88395911</v>
      </c>
      <c r="L253" s="16">
        <f t="shared" si="48"/>
        <v>38439939091.39756</v>
      </c>
      <c r="M253" s="17">
        <f>VLOOKUP(B253,Encargos!$A$8:$B$652,2,0)</f>
        <v>1.823E-3</v>
      </c>
    </row>
    <row r="254" spans="1:13">
      <c r="A254">
        <f t="shared" si="53"/>
        <v>116</v>
      </c>
      <c r="B254" s="1">
        <v>52171</v>
      </c>
      <c r="C254" s="16">
        <f t="shared" si="49"/>
        <v>38439939091.39756</v>
      </c>
      <c r="D254" s="16">
        <f t="shared" si="45"/>
        <v>79493794.041010156</v>
      </c>
      <c r="E254" s="16">
        <f t="shared" si="46"/>
        <v>38519432885.438568</v>
      </c>
      <c r="F254" s="16">
        <v>0</v>
      </c>
      <c r="G254" s="29">
        <v>0</v>
      </c>
      <c r="H254" s="16">
        <f t="shared" si="47"/>
        <v>128398109.61812857</v>
      </c>
      <c r="I254" s="18">
        <f t="shared" si="51"/>
        <v>400936434.96995586</v>
      </c>
      <c r="J254" s="16">
        <f t="shared" si="52"/>
        <v>128398109.61812857</v>
      </c>
      <c r="K254" s="19">
        <f t="shared" si="50"/>
        <v>272538325.35182726</v>
      </c>
      <c r="L254" s="16">
        <f t="shared" si="48"/>
        <v>38246894560.086739</v>
      </c>
      <c r="M254" s="17">
        <f>VLOOKUP(B254,Encargos!$A$8:$B$652,2,0)</f>
        <v>2.068E-3</v>
      </c>
    </row>
    <row r="255" spans="1:13">
      <c r="A255">
        <f t="shared" si="53"/>
        <v>115</v>
      </c>
      <c r="B255" s="1">
        <v>52201</v>
      </c>
      <c r="C255" s="16">
        <f t="shared" si="49"/>
        <v>38246894560.086739</v>
      </c>
      <c r="D255" s="16">
        <f t="shared" si="45"/>
        <v>88503314.012040719</v>
      </c>
      <c r="E255" s="16">
        <f t="shared" si="46"/>
        <v>38335397874.098778</v>
      </c>
      <c r="F255" s="16">
        <v>0</v>
      </c>
      <c r="G255" s="29">
        <v>0</v>
      </c>
      <c r="H255" s="16">
        <f t="shared" si="47"/>
        <v>127784659.58032927</v>
      </c>
      <c r="I255" s="18">
        <f t="shared" si="51"/>
        <v>401864201.8804763</v>
      </c>
      <c r="J255" s="16">
        <f t="shared" si="52"/>
        <v>127784659.58032927</v>
      </c>
      <c r="K255" s="19">
        <f t="shared" si="50"/>
        <v>274079542.30014706</v>
      </c>
      <c r="L255" s="16">
        <f t="shared" si="48"/>
        <v>38061318331.79863</v>
      </c>
      <c r="M255" s="17">
        <f>VLOOKUP(B255,Encargos!$A$8:$B$652,2,0)</f>
        <v>2.3140000000000001E-3</v>
      </c>
    </row>
    <row r="256" spans="1:13">
      <c r="A256">
        <f t="shared" si="53"/>
        <v>114</v>
      </c>
      <c r="B256" s="1">
        <v>52232</v>
      </c>
      <c r="C256" s="16">
        <f t="shared" si="49"/>
        <v>38061318331.79863</v>
      </c>
      <c r="D256" s="16">
        <f t="shared" si="45"/>
        <v>60022699.009246439</v>
      </c>
      <c r="E256" s="16">
        <f t="shared" si="46"/>
        <v>38121341030.807877</v>
      </c>
      <c r="F256" s="16">
        <v>0</v>
      </c>
      <c r="G256" s="29">
        <v>0</v>
      </c>
      <c r="H256" s="16">
        <f t="shared" si="47"/>
        <v>127071136.7693596</v>
      </c>
      <c r="I256" s="18">
        <f t="shared" si="51"/>
        <v>402497941.72684181</v>
      </c>
      <c r="J256" s="16">
        <f t="shared" si="52"/>
        <v>127071136.7693596</v>
      </c>
      <c r="K256" s="19">
        <f t="shared" si="50"/>
        <v>275426804.95748222</v>
      </c>
      <c r="L256" s="16">
        <f t="shared" si="48"/>
        <v>37845914225.850395</v>
      </c>
      <c r="M256" s="17">
        <f>VLOOKUP(B256,Encargos!$A$8:$B$652,2,0)</f>
        <v>1.5770000000000001E-3</v>
      </c>
    </row>
    <row r="257" spans="1:13">
      <c r="A257">
        <f t="shared" si="53"/>
        <v>113</v>
      </c>
      <c r="B257" s="1">
        <v>52263</v>
      </c>
      <c r="C257" s="16">
        <f t="shared" si="49"/>
        <v>37845914225.850395</v>
      </c>
      <c r="D257" s="16">
        <f t="shared" si="45"/>
        <v>78265350.619058609</v>
      </c>
      <c r="E257" s="16">
        <f t="shared" si="46"/>
        <v>37924179576.469452</v>
      </c>
      <c r="F257" s="16">
        <v>0</v>
      </c>
      <c r="G257" s="29">
        <v>0</v>
      </c>
      <c r="H257" s="16">
        <f t="shared" si="47"/>
        <v>126413931.92156485</v>
      </c>
      <c r="I257" s="18">
        <f t="shared" si="51"/>
        <v>403330307.47033286</v>
      </c>
      <c r="J257" s="16">
        <f t="shared" si="52"/>
        <v>126413931.92156485</v>
      </c>
      <c r="K257" s="19">
        <f t="shared" si="50"/>
        <v>276916375.54876804</v>
      </c>
      <c r="L257" s="16">
        <f t="shared" si="48"/>
        <v>37647263200.920685</v>
      </c>
      <c r="M257" s="17">
        <f>VLOOKUP(B257,Encargos!$A$8:$B$652,2,0)</f>
        <v>2.068E-3</v>
      </c>
    </row>
    <row r="258" spans="1:13">
      <c r="A258">
        <f t="shared" si="53"/>
        <v>112</v>
      </c>
      <c r="B258" s="1">
        <v>52291</v>
      </c>
      <c r="C258" s="16">
        <f t="shared" si="49"/>
        <v>37647263200.920685</v>
      </c>
      <c r="D258" s="16">
        <f t="shared" si="45"/>
        <v>70927443.870534569</v>
      </c>
      <c r="E258" s="16">
        <f t="shared" si="46"/>
        <v>37718190644.791222</v>
      </c>
      <c r="F258" s="16">
        <v>0</v>
      </c>
      <c r="G258" s="29">
        <v>0</v>
      </c>
      <c r="H258" s="16">
        <f t="shared" si="47"/>
        <v>125727302.14930408</v>
      </c>
      <c r="I258" s="18">
        <f t="shared" si="51"/>
        <v>404090181.76960701</v>
      </c>
      <c r="J258" s="16">
        <f t="shared" si="52"/>
        <v>125727302.14930408</v>
      </c>
      <c r="K258" s="19">
        <f t="shared" si="50"/>
        <v>278362879.62030292</v>
      </c>
      <c r="L258" s="16">
        <f t="shared" si="48"/>
        <v>37439827765.170921</v>
      </c>
      <c r="M258" s="17">
        <f>VLOOKUP(B258,Encargos!$A$8:$B$652,2,0)</f>
        <v>1.884E-3</v>
      </c>
    </row>
    <row r="259" spans="1:13">
      <c r="A259">
        <f t="shared" si="53"/>
        <v>111</v>
      </c>
      <c r="B259" s="1">
        <v>52322</v>
      </c>
      <c r="C259" s="16">
        <f t="shared" si="49"/>
        <v>37439827765.170921</v>
      </c>
      <c r="D259" s="16">
        <f t="shared" si="45"/>
        <v>42643963.824529678</v>
      </c>
      <c r="E259" s="16">
        <f t="shared" si="46"/>
        <v>37482471728.995453</v>
      </c>
      <c r="F259" s="16">
        <v>0</v>
      </c>
      <c r="G259" s="29">
        <v>0</v>
      </c>
      <c r="H259" s="16">
        <f t="shared" si="47"/>
        <v>124941572.42998485</v>
      </c>
      <c r="I259" s="18">
        <f t="shared" si="51"/>
        <v>404550440.48664266</v>
      </c>
      <c r="J259" s="16">
        <f t="shared" si="52"/>
        <v>124941572.42998485</v>
      </c>
      <c r="K259" s="19">
        <f t="shared" si="50"/>
        <v>279608868.05665779</v>
      </c>
      <c r="L259" s="16">
        <f t="shared" si="48"/>
        <v>37202862860.938797</v>
      </c>
      <c r="M259" s="17">
        <f>VLOOKUP(B259,Encargos!$A$8:$B$652,2,0)</f>
        <v>1.139E-3</v>
      </c>
    </row>
    <row r="260" spans="1:13">
      <c r="A260">
        <f t="shared" si="53"/>
        <v>110</v>
      </c>
      <c r="B260" s="1">
        <v>52352</v>
      </c>
      <c r="C260" s="16">
        <f t="shared" si="49"/>
        <v>37202862860.938797</v>
      </c>
      <c r="D260" s="16">
        <f t="shared" si="45"/>
        <v>70090193.630008698</v>
      </c>
      <c r="E260" s="16">
        <f t="shared" si="46"/>
        <v>37272953054.568802</v>
      </c>
      <c r="F260" s="16">
        <v>0</v>
      </c>
      <c r="G260" s="29">
        <v>0</v>
      </c>
      <c r="H260" s="16">
        <f t="shared" si="47"/>
        <v>124243176.84856269</v>
      </c>
      <c r="I260" s="18">
        <f t="shared" si="51"/>
        <v>405312613.51651943</v>
      </c>
      <c r="J260" s="16">
        <f t="shared" si="52"/>
        <v>124243176.84856269</v>
      </c>
      <c r="K260" s="19">
        <f t="shared" si="50"/>
        <v>281069436.66795671</v>
      </c>
      <c r="L260" s="16">
        <f t="shared" si="48"/>
        <v>36991883617.900848</v>
      </c>
      <c r="M260" s="17">
        <f>VLOOKUP(B260,Encargos!$A$8:$B$652,2,0)</f>
        <v>1.884E-3</v>
      </c>
    </row>
    <row r="261" spans="1:13">
      <c r="A261">
        <f t="shared" si="53"/>
        <v>109</v>
      </c>
      <c r="B261" s="1">
        <v>52383</v>
      </c>
      <c r="C261" s="16">
        <f t="shared" si="49"/>
        <v>36991883617.900848</v>
      </c>
      <c r="D261" s="16">
        <f t="shared" ref="D261:D324" si="54">C261*M261</f>
        <v>69692708.736125201</v>
      </c>
      <c r="E261" s="16">
        <f t="shared" ref="E261:E324" si="55">C261+D261</f>
        <v>37061576326.636971</v>
      </c>
      <c r="F261" s="16">
        <v>0</v>
      </c>
      <c r="G261" s="29">
        <v>0</v>
      </c>
      <c r="H261" s="16">
        <f t="shared" ref="H261:H324" si="56">SUM(E261:G261)*$N$4</f>
        <v>123538587.75545658</v>
      </c>
      <c r="I261" s="18">
        <f t="shared" si="51"/>
        <v>406076222.48038459</v>
      </c>
      <c r="J261" s="16">
        <f t="shared" si="52"/>
        <v>123538587.75545658</v>
      </c>
      <c r="K261" s="19">
        <f t="shared" si="50"/>
        <v>282537634.72492802</v>
      </c>
      <c r="L261" s="16">
        <f t="shared" ref="L261:L324" si="57">SUM(E261:H261)-I261</f>
        <v>36779038691.912041</v>
      </c>
      <c r="M261" s="17">
        <f>VLOOKUP(B261,Encargos!$A$8:$B$652,2,0)</f>
        <v>1.884E-3</v>
      </c>
    </row>
    <row r="262" spans="1:13">
      <c r="A262">
        <f t="shared" si="53"/>
        <v>108</v>
      </c>
      <c r="B262" s="1">
        <v>52413</v>
      </c>
      <c r="C262" s="16">
        <f t="shared" si="49"/>
        <v>36779038691.912041</v>
      </c>
      <c r="D262" s="16">
        <f t="shared" si="54"/>
        <v>51012526.665682003</v>
      </c>
      <c r="E262" s="16">
        <f t="shared" si="55"/>
        <v>36830051218.577721</v>
      </c>
      <c r="F262" s="16">
        <v>0</v>
      </c>
      <c r="G262" s="29">
        <v>0</v>
      </c>
      <c r="H262" s="16">
        <f t="shared" si="56"/>
        <v>122766837.39525908</v>
      </c>
      <c r="I262" s="18">
        <f t="shared" si="51"/>
        <v>406639450.20096487</v>
      </c>
      <c r="J262" s="16">
        <f t="shared" si="52"/>
        <v>122766837.39525908</v>
      </c>
      <c r="K262" s="19">
        <f t="shared" si="50"/>
        <v>283872612.80570579</v>
      </c>
      <c r="L262" s="16">
        <f t="shared" si="57"/>
        <v>36546178605.772011</v>
      </c>
      <c r="M262" s="17">
        <f>VLOOKUP(B262,Encargos!$A$8:$B$652,2,0)</f>
        <v>1.387E-3</v>
      </c>
    </row>
    <row r="263" spans="1:13">
      <c r="A263">
        <f t="shared" si="53"/>
        <v>107</v>
      </c>
      <c r="B263" s="1">
        <v>52444</v>
      </c>
      <c r="C263" s="16">
        <f t="shared" ref="C263:C326" si="58">L262</f>
        <v>36546178605.772011</v>
      </c>
      <c r="D263" s="16">
        <f t="shared" si="54"/>
        <v>77952998.96611169</v>
      </c>
      <c r="E263" s="16">
        <f t="shared" si="55"/>
        <v>36624131604.738121</v>
      </c>
      <c r="F263" s="16">
        <v>0</v>
      </c>
      <c r="G263" s="29">
        <v>0</v>
      </c>
      <c r="H263" s="16">
        <f t="shared" si="56"/>
        <v>122080438.68246041</v>
      </c>
      <c r="I263" s="18">
        <f t="shared" si="51"/>
        <v>407506812.14824349</v>
      </c>
      <c r="J263" s="16">
        <f t="shared" si="52"/>
        <v>122080438.68246041</v>
      </c>
      <c r="K263" s="19">
        <f t="shared" ref="K263:K326" si="59">I263-J263</f>
        <v>285426373.46578306</v>
      </c>
      <c r="L263" s="16">
        <f t="shared" si="57"/>
        <v>36338705231.272331</v>
      </c>
      <c r="M263" s="17">
        <f>VLOOKUP(B263,Encargos!$A$8:$B$652,2,0)</f>
        <v>2.1329999999999999E-3</v>
      </c>
    </row>
    <row r="264" spans="1:13">
      <c r="A264">
        <f t="shared" si="53"/>
        <v>106</v>
      </c>
      <c r="B264" s="1">
        <v>52475</v>
      </c>
      <c r="C264" s="16">
        <f t="shared" si="58"/>
        <v>36338705231.272331</v>
      </c>
      <c r="D264" s="16">
        <f t="shared" si="54"/>
        <v>86558795.860890687</v>
      </c>
      <c r="E264" s="16">
        <f t="shared" si="55"/>
        <v>36425264027.133224</v>
      </c>
      <c r="F264" s="16">
        <v>0</v>
      </c>
      <c r="G264" s="29">
        <v>0</v>
      </c>
      <c r="H264" s="16">
        <f t="shared" si="56"/>
        <v>121417546.75711076</v>
      </c>
      <c r="I264" s="18">
        <f t="shared" si="51"/>
        <v>408477493.37478048</v>
      </c>
      <c r="J264" s="16">
        <f t="shared" si="52"/>
        <v>121417546.75711076</v>
      </c>
      <c r="K264" s="19">
        <f t="shared" si="59"/>
        <v>287059946.6176697</v>
      </c>
      <c r="L264" s="16">
        <f t="shared" si="57"/>
        <v>36138204080.515556</v>
      </c>
      <c r="M264" s="17">
        <f>VLOOKUP(B264,Encargos!$A$8:$B$652,2,0)</f>
        <v>2.382E-3</v>
      </c>
    </row>
    <row r="265" spans="1:13">
      <c r="A265">
        <f t="shared" si="53"/>
        <v>105</v>
      </c>
      <c r="B265" s="1">
        <v>52505</v>
      </c>
      <c r="C265" s="16">
        <f t="shared" si="58"/>
        <v>36138204080.515556</v>
      </c>
      <c r="D265" s="16">
        <f t="shared" si="54"/>
        <v>68084376.487691313</v>
      </c>
      <c r="E265" s="16">
        <f t="shared" si="55"/>
        <v>36206288457.00325</v>
      </c>
      <c r="F265" s="16">
        <v>0</v>
      </c>
      <c r="G265" s="29">
        <v>0</v>
      </c>
      <c r="H265" s="16">
        <f t="shared" si="56"/>
        <v>120687628.19001085</v>
      </c>
      <c r="I265" s="18">
        <f t="shared" si="51"/>
        <v>409247064.97229862</v>
      </c>
      <c r="J265" s="16">
        <f t="shared" si="52"/>
        <v>120687628.19001085</v>
      </c>
      <c r="K265" s="19">
        <f t="shared" si="59"/>
        <v>288559436.78228778</v>
      </c>
      <c r="L265" s="16">
        <f t="shared" si="57"/>
        <v>35917729020.220963</v>
      </c>
      <c r="M265" s="17">
        <f>VLOOKUP(B265,Encargos!$A$8:$B$652,2,0)</f>
        <v>1.884E-3</v>
      </c>
    </row>
    <row r="266" spans="1:13">
      <c r="A266">
        <f t="shared" si="53"/>
        <v>104</v>
      </c>
      <c r="B266" s="1">
        <v>52536</v>
      </c>
      <c r="C266" s="16">
        <f t="shared" si="58"/>
        <v>35917729020.220963</v>
      </c>
      <c r="D266" s="16">
        <f t="shared" si="54"/>
        <v>67669001.474096298</v>
      </c>
      <c r="E266" s="16">
        <f t="shared" si="55"/>
        <v>35985398021.695061</v>
      </c>
      <c r="F266" s="16">
        <v>0</v>
      </c>
      <c r="G266" s="29">
        <v>0</v>
      </c>
      <c r="H266" s="16">
        <f t="shared" si="56"/>
        <v>119951326.73898354</v>
      </c>
      <c r="I266" s="18">
        <f t="shared" ref="I266:I329" si="60">PMT($N$4,A266,-SUM(E266:G266))</f>
        <v>410018086.44270641</v>
      </c>
      <c r="J266" s="16">
        <f t="shared" ref="J266:J329" si="61">H266</f>
        <v>119951326.73898354</v>
      </c>
      <c r="K266" s="19">
        <f t="shared" si="59"/>
        <v>290066759.70372283</v>
      </c>
      <c r="L266" s="16">
        <f t="shared" si="57"/>
        <v>35695331261.991341</v>
      </c>
      <c r="M266" s="17">
        <f>VLOOKUP(B266,Encargos!$A$8:$B$652,2,0)</f>
        <v>1.884E-3</v>
      </c>
    </row>
    <row r="267" spans="1:13">
      <c r="A267">
        <f t="shared" si="53"/>
        <v>103</v>
      </c>
      <c r="B267" s="1">
        <v>52566</v>
      </c>
      <c r="C267" s="16">
        <f t="shared" si="58"/>
        <v>35695331261.991341</v>
      </c>
      <c r="D267" s="16">
        <f t="shared" si="54"/>
        <v>67250004.097591683</v>
      </c>
      <c r="E267" s="16">
        <f t="shared" si="55"/>
        <v>35762581266.088936</v>
      </c>
      <c r="F267" s="16">
        <v>0</v>
      </c>
      <c r="G267" s="29">
        <v>0</v>
      </c>
      <c r="H267" s="16">
        <f t="shared" si="56"/>
        <v>119208604.22029646</v>
      </c>
      <c r="I267" s="18">
        <f t="shared" si="60"/>
        <v>410790560.51756459</v>
      </c>
      <c r="J267" s="16">
        <f t="shared" si="61"/>
        <v>119208604.22029646</v>
      </c>
      <c r="K267" s="19">
        <f t="shared" si="59"/>
        <v>291581956.29726815</v>
      </c>
      <c r="L267" s="16">
        <f t="shared" si="57"/>
        <v>35470999309.791672</v>
      </c>
      <c r="M267" s="17">
        <f>VLOOKUP(B267,Encargos!$A$8:$B$652,2,0)</f>
        <v>1.884E-3</v>
      </c>
    </row>
    <row r="268" spans="1:13">
      <c r="A268">
        <f t="shared" ref="A268:A331" si="62">A267-1</f>
        <v>102</v>
      </c>
      <c r="B268" s="1">
        <v>52597</v>
      </c>
      <c r="C268" s="16">
        <f t="shared" si="58"/>
        <v>35470999309.791672</v>
      </c>
      <c r="D268" s="16">
        <f t="shared" si="54"/>
        <v>58030554.870819174</v>
      </c>
      <c r="E268" s="16">
        <f t="shared" si="55"/>
        <v>35529029864.662491</v>
      </c>
      <c r="F268" s="16">
        <v>0</v>
      </c>
      <c r="G268" s="29">
        <v>0</v>
      </c>
      <c r="H268" s="16">
        <f t="shared" si="56"/>
        <v>118430099.54887497</v>
      </c>
      <c r="I268" s="18">
        <f t="shared" si="60"/>
        <v>411462613.87457138</v>
      </c>
      <c r="J268" s="16">
        <f t="shared" si="61"/>
        <v>118430099.54887497</v>
      </c>
      <c r="K268" s="19">
        <f t="shared" si="59"/>
        <v>293032514.32569641</v>
      </c>
      <c r="L268" s="16">
        <f t="shared" si="57"/>
        <v>35235997350.336792</v>
      </c>
      <c r="M268" s="17">
        <f>VLOOKUP(B268,Encargos!$A$8:$B$652,2,0)</f>
        <v>1.6359999999999999E-3</v>
      </c>
    </row>
    <row r="269" spans="1:13">
      <c r="A269">
        <f t="shared" si="62"/>
        <v>101</v>
      </c>
      <c r="B269" s="1">
        <v>52628</v>
      </c>
      <c r="C269" s="16">
        <f t="shared" si="58"/>
        <v>35235997350.336792</v>
      </c>
      <c r="D269" s="16">
        <f t="shared" si="54"/>
        <v>75158382.348268375</v>
      </c>
      <c r="E269" s="16">
        <f t="shared" si="55"/>
        <v>35311155732.685059</v>
      </c>
      <c r="F269" s="16">
        <v>0</v>
      </c>
      <c r="G269" s="29">
        <v>0</v>
      </c>
      <c r="H269" s="16">
        <f t="shared" si="56"/>
        <v>117703852.44228354</v>
      </c>
      <c r="I269" s="18">
        <f t="shared" si="60"/>
        <v>412340263.62996578</v>
      </c>
      <c r="J269" s="16">
        <f t="shared" si="61"/>
        <v>117703852.44228354</v>
      </c>
      <c r="K269" s="19">
        <f t="shared" si="59"/>
        <v>294636411.18768227</v>
      </c>
      <c r="L269" s="16">
        <f t="shared" si="57"/>
        <v>35016519321.497375</v>
      </c>
      <c r="M269" s="17">
        <f>VLOOKUP(B269,Encargos!$A$8:$B$652,2,0)</f>
        <v>2.1329999999999999E-3</v>
      </c>
    </row>
    <row r="270" spans="1:13">
      <c r="A270">
        <f t="shared" si="62"/>
        <v>100</v>
      </c>
      <c r="B270" s="1">
        <v>52657</v>
      </c>
      <c r="C270" s="16">
        <f t="shared" si="58"/>
        <v>35016519321.497375</v>
      </c>
      <c r="D270" s="16">
        <f t="shared" si="54"/>
        <v>56586695.223539762</v>
      </c>
      <c r="E270" s="16">
        <f t="shared" si="55"/>
        <v>35073106016.720917</v>
      </c>
      <c r="F270" s="16">
        <v>0</v>
      </c>
      <c r="G270" s="29">
        <v>0</v>
      </c>
      <c r="H270" s="16">
        <f t="shared" si="56"/>
        <v>116910353.38906974</v>
      </c>
      <c r="I270" s="18">
        <f t="shared" si="60"/>
        <v>413006605.49599183</v>
      </c>
      <c r="J270" s="16">
        <f t="shared" si="61"/>
        <v>116910353.38906974</v>
      </c>
      <c r="K270" s="19">
        <f t="shared" si="59"/>
        <v>296096252.10692209</v>
      </c>
      <c r="L270" s="16">
        <f t="shared" si="57"/>
        <v>34777009764.613991</v>
      </c>
      <c r="M270" s="17">
        <f>VLOOKUP(B270,Encargos!$A$8:$B$652,2,0)</f>
        <v>1.616E-3</v>
      </c>
    </row>
    <row r="271" spans="1:13">
      <c r="A271">
        <f t="shared" si="62"/>
        <v>99</v>
      </c>
      <c r="B271" s="1">
        <v>52688</v>
      </c>
      <c r="C271" s="16">
        <f t="shared" si="58"/>
        <v>34777009764.613991</v>
      </c>
      <c r="D271" s="16">
        <f t="shared" si="54"/>
        <v>56199647.779616207</v>
      </c>
      <c r="E271" s="16">
        <f t="shared" si="55"/>
        <v>34833209412.393608</v>
      </c>
      <c r="F271" s="16">
        <v>0</v>
      </c>
      <c r="G271" s="29">
        <v>0</v>
      </c>
      <c r="H271" s="16">
        <f t="shared" si="56"/>
        <v>116110698.04131204</v>
      </c>
      <c r="I271" s="18">
        <f t="shared" si="60"/>
        <v>413674024.17047328</v>
      </c>
      <c r="J271" s="16">
        <f t="shared" si="61"/>
        <v>116110698.04131204</v>
      </c>
      <c r="K271" s="19">
        <f t="shared" si="59"/>
        <v>297563326.12916124</v>
      </c>
      <c r="L271" s="16">
        <f t="shared" si="57"/>
        <v>34535646086.26445</v>
      </c>
      <c r="M271" s="17">
        <f>VLOOKUP(B271,Encargos!$A$8:$B$652,2,0)</f>
        <v>1.616E-3</v>
      </c>
    </row>
    <row r="272" spans="1:13">
      <c r="A272">
        <f t="shared" si="62"/>
        <v>98</v>
      </c>
      <c r="B272" s="1">
        <v>52718</v>
      </c>
      <c r="C272" s="16">
        <f t="shared" si="58"/>
        <v>34535646086.26445</v>
      </c>
      <c r="D272" s="16">
        <f t="shared" si="54"/>
        <v>72904748.88810426</v>
      </c>
      <c r="E272" s="16">
        <f t="shared" si="55"/>
        <v>34608550835.152557</v>
      </c>
      <c r="F272" s="16">
        <v>0</v>
      </c>
      <c r="G272" s="29">
        <v>0</v>
      </c>
      <c r="H272" s="16">
        <f t="shared" si="56"/>
        <v>115361836.11717519</v>
      </c>
      <c r="I272" s="18">
        <f t="shared" si="60"/>
        <v>414547290.03549719</v>
      </c>
      <c r="J272" s="16">
        <f t="shared" si="61"/>
        <v>115361836.11717519</v>
      </c>
      <c r="K272" s="19">
        <f t="shared" si="59"/>
        <v>299185453.91832197</v>
      </c>
      <c r="L272" s="16">
        <f t="shared" si="57"/>
        <v>34309365381.234234</v>
      </c>
      <c r="M272" s="17">
        <f>VLOOKUP(B272,Encargos!$A$8:$B$652,2,0)</f>
        <v>2.111E-3</v>
      </c>
    </row>
    <row r="273" spans="1:13">
      <c r="A273">
        <f t="shared" si="62"/>
        <v>97</v>
      </c>
      <c r="B273" s="1">
        <v>52749</v>
      </c>
      <c r="C273" s="16">
        <f t="shared" si="58"/>
        <v>34309365381.234234</v>
      </c>
      <c r="D273" s="16">
        <f t="shared" si="54"/>
        <v>46969521.206909664</v>
      </c>
      <c r="E273" s="16">
        <f t="shared" si="55"/>
        <v>34356334902.441143</v>
      </c>
      <c r="F273" s="16">
        <v>0</v>
      </c>
      <c r="G273" s="29">
        <v>0</v>
      </c>
      <c r="H273" s="16">
        <f t="shared" si="56"/>
        <v>114521116.34147048</v>
      </c>
      <c r="I273" s="18">
        <f t="shared" si="60"/>
        <v>415114805.27555591</v>
      </c>
      <c r="J273" s="16">
        <f t="shared" si="61"/>
        <v>114521116.34147048</v>
      </c>
      <c r="K273" s="19">
        <f t="shared" si="59"/>
        <v>300593688.93408543</v>
      </c>
      <c r="L273" s="16">
        <f t="shared" si="57"/>
        <v>34055741213.507061</v>
      </c>
      <c r="M273" s="17">
        <f>VLOOKUP(B273,Encargos!$A$8:$B$652,2,0)</f>
        <v>1.369E-3</v>
      </c>
    </row>
    <row r="274" spans="1:13">
      <c r="A274">
        <f t="shared" si="62"/>
        <v>96</v>
      </c>
      <c r="B274" s="1">
        <v>52779</v>
      </c>
      <c r="C274" s="16">
        <f t="shared" si="58"/>
        <v>34055741213.507061</v>
      </c>
      <c r="D274" s="16">
        <f t="shared" si="54"/>
        <v>71891669.701713413</v>
      </c>
      <c r="E274" s="16">
        <f t="shared" si="55"/>
        <v>34127632883.208775</v>
      </c>
      <c r="F274" s="16">
        <v>0</v>
      </c>
      <c r="G274" s="29">
        <v>0</v>
      </c>
      <c r="H274" s="16">
        <f t="shared" si="56"/>
        <v>113758776.27736259</v>
      </c>
      <c r="I274" s="18">
        <f t="shared" si="60"/>
        <v>415991112.62949258</v>
      </c>
      <c r="J274" s="16">
        <f t="shared" si="61"/>
        <v>113758776.27736259</v>
      </c>
      <c r="K274" s="19">
        <f t="shared" si="59"/>
        <v>302232336.35213</v>
      </c>
      <c r="L274" s="16">
        <f t="shared" si="57"/>
        <v>33825400546.856644</v>
      </c>
      <c r="M274" s="17">
        <f>VLOOKUP(B274,Encargos!$A$8:$B$652,2,0)</f>
        <v>2.111E-3</v>
      </c>
    </row>
    <row r="275" spans="1:13">
      <c r="A275">
        <f t="shared" si="62"/>
        <v>95</v>
      </c>
      <c r="B275" s="1">
        <v>52810</v>
      </c>
      <c r="C275" s="16">
        <f t="shared" si="58"/>
        <v>33825400546.856644</v>
      </c>
      <c r="D275" s="16">
        <f t="shared" si="54"/>
        <v>63050546.619340792</v>
      </c>
      <c r="E275" s="16">
        <f t="shared" si="55"/>
        <v>33888451093.475983</v>
      </c>
      <c r="F275" s="16">
        <v>0</v>
      </c>
      <c r="G275" s="29">
        <v>0</v>
      </c>
      <c r="H275" s="16">
        <f t="shared" si="56"/>
        <v>112961503.64491995</v>
      </c>
      <c r="I275" s="18">
        <f t="shared" si="60"/>
        <v>416766520.06343395</v>
      </c>
      <c r="J275" s="16">
        <f t="shared" si="61"/>
        <v>112961503.64491995</v>
      </c>
      <c r="K275" s="19">
        <f t="shared" si="59"/>
        <v>303805016.41851401</v>
      </c>
      <c r="L275" s="16">
        <f t="shared" si="57"/>
        <v>33584646077.057468</v>
      </c>
      <c r="M275" s="17">
        <f>VLOOKUP(B275,Encargos!$A$8:$B$652,2,0)</f>
        <v>1.8640000000000002E-3</v>
      </c>
    </row>
    <row r="276" spans="1:13">
      <c r="A276">
        <f t="shared" si="62"/>
        <v>94</v>
      </c>
      <c r="B276" s="1">
        <v>52841</v>
      </c>
      <c r="C276" s="16">
        <f t="shared" si="58"/>
        <v>33584646077.057468</v>
      </c>
      <c r="D276" s="16">
        <f t="shared" si="54"/>
        <v>62601780.287635125</v>
      </c>
      <c r="E276" s="16">
        <f t="shared" si="55"/>
        <v>33647247857.345104</v>
      </c>
      <c r="F276" s="16">
        <v>0</v>
      </c>
      <c r="G276" s="29">
        <v>0</v>
      </c>
      <c r="H276" s="16">
        <f t="shared" si="56"/>
        <v>112157492.85781702</v>
      </c>
      <c r="I276" s="18">
        <f t="shared" si="60"/>
        <v>417543372.85683215</v>
      </c>
      <c r="J276" s="16">
        <f t="shared" si="61"/>
        <v>112157492.85781702</v>
      </c>
      <c r="K276" s="19">
        <f t="shared" si="59"/>
        <v>305385879.99901509</v>
      </c>
      <c r="L276" s="16">
        <f t="shared" si="57"/>
        <v>33341861977.346092</v>
      </c>
      <c r="M276" s="17">
        <f>VLOOKUP(B276,Encargos!$A$8:$B$652,2,0)</f>
        <v>1.8640000000000002E-3</v>
      </c>
    </row>
    <row r="277" spans="1:13">
      <c r="A277">
        <f t="shared" si="62"/>
        <v>93</v>
      </c>
      <c r="B277" s="1">
        <v>52871</v>
      </c>
      <c r="C277" s="16">
        <f t="shared" si="58"/>
        <v>33341861977.346092</v>
      </c>
      <c r="D277" s="16">
        <f t="shared" si="54"/>
        <v>78653452.404559433</v>
      </c>
      <c r="E277" s="16">
        <f t="shared" si="55"/>
        <v>33420515429.750652</v>
      </c>
      <c r="F277" s="16">
        <v>0</v>
      </c>
      <c r="G277" s="29">
        <v>0</v>
      </c>
      <c r="H277" s="16">
        <f t="shared" si="56"/>
        <v>111401718.09916885</v>
      </c>
      <c r="I277" s="18">
        <f t="shared" si="60"/>
        <v>418528357.67340153</v>
      </c>
      <c r="J277" s="16">
        <f t="shared" si="61"/>
        <v>111401718.09916885</v>
      </c>
      <c r="K277" s="19">
        <f t="shared" si="59"/>
        <v>307126639.5742327</v>
      </c>
      <c r="L277" s="16">
        <f t="shared" si="57"/>
        <v>33113388790.176422</v>
      </c>
      <c r="M277" s="17">
        <f>VLOOKUP(B277,Encargos!$A$8:$B$652,2,0)</f>
        <v>2.359E-3</v>
      </c>
    </row>
    <row r="278" spans="1:13">
      <c r="A278">
        <f t="shared" si="62"/>
        <v>92</v>
      </c>
      <c r="B278" s="1">
        <v>52902</v>
      </c>
      <c r="C278" s="16">
        <f t="shared" si="58"/>
        <v>33113388790.176422</v>
      </c>
      <c r="D278" s="16">
        <f t="shared" si="54"/>
        <v>61723356.704888858</v>
      </c>
      <c r="E278" s="16">
        <f t="shared" si="55"/>
        <v>33175112146.88131</v>
      </c>
      <c r="F278" s="16">
        <v>0</v>
      </c>
      <c r="G278" s="29">
        <v>0</v>
      </c>
      <c r="H278" s="16">
        <f t="shared" si="56"/>
        <v>110583707.15627104</v>
      </c>
      <c r="I278" s="18">
        <f t="shared" si="60"/>
        <v>419308494.53210473</v>
      </c>
      <c r="J278" s="16">
        <f t="shared" si="61"/>
        <v>110583707.15627104</v>
      </c>
      <c r="K278" s="19">
        <f t="shared" si="59"/>
        <v>308724787.37583369</v>
      </c>
      <c r="L278" s="16">
        <f t="shared" si="57"/>
        <v>32866387359.505478</v>
      </c>
      <c r="M278" s="17">
        <f>VLOOKUP(B278,Encargos!$A$8:$B$652,2,0)</f>
        <v>1.8640000000000002E-3</v>
      </c>
    </row>
    <row r="279" spans="1:13">
      <c r="A279">
        <f t="shared" si="62"/>
        <v>91</v>
      </c>
      <c r="B279" s="1">
        <v>52932</v>
      </c>
      <c r="C279" s="16">
        <f t="shared" si="58"/>
        <v>32866387359.505478</v>
      </c>
      <c r="D279" s="16">
        <f t="shared" si="54"/>
        <v>53112081.972960852</v>
      </c>
      <c r="E279" s="16">
        <f t="shared" si="55"/>
        <v>32919499441.478439</v>
      </c>
      <c r="F279" s="16">
        <v>0</v>
      </c>
      <c r="G279" s="29">
        <v>0</v>
      </c>
      <c r="H279" s="16">
        <f t="shared" si="56"/>
        <v>109731664.80492814</v>
      </c>
      <c r="I279" s="18">
        <f t="shared" si="60"/>
        <v>419986097.05926865</v>
      </c>
      <c r="J279" s="16">
        <f t="shared" si="61"/>
        <v>109731664.80492814</v>
      </c>
      <c r="K279" s="19">
        <f t="shared" si="59"/>
        <v>310254432.25434053</v>
      </c>
      <c r="L279" s="16">
        <f t="shared" si="57"/>
        <v>32609245009.224098</v>
      </c>
      <c r="M279" s="17">
        <f>VLOOKUP(B279,Encargos!$A$8:$B$652,2,0)</f>
        <v>1.616E-3</v>
      </c>
    </row>
    <row r="280" spans="1:13">
      <c r="A280">
        <f t="shared" si="62"/>
        <v>90</v>
      </c>
      <c r="B280" s="1">
        <v>52963</v>
      </c>
      <c r="C280" s="16">
        <f t="shared" si="58"/>
        <v>32609245009.224098</v>
      </c>
      <c r="D280" s="16">
        <f t="shared" si="54"/>
        <v>52696539.934906147</v>
      </c>
      <c r="E280" s="16">
        <f t="shared" si="55"/>
        <v>32661941549.159004</v>
      </c>
      <c r="F280" s="16">
        <v>0</v>
      </c>
      <c r="G280" s="29">
        <v>0</v>
      </c>
      <c r="H280" s="16">
        <f t="shared" si="56"/>
        <v>108873138.49719669</v>
      </c>
      <c r="I280" s="18">
        <f t="shared" si="60"/>
        <v>420664794.59211642</v>
      </c>
      <c r="J280" s="16">
        <f t="shared" si="61"/>
        <v>108873138.49719669</v>
      </c>
      <c r="K280" s="19">
        <f t="shared" si="59"/>
        <v>311791656.09491974</v>
      </c>
      <c r="L280" s="16">
        <f t="shared" si="57"/>
        <v>32350149893.064083</v>
      </c>
      <c r="M280" s="17">
        <f>VLOOKUP(B280,Encargos!$A$8:$B$652,2,0)</f>
        <v>1.616E-3</v>
      </c>
    </row>
    <row r="281" spans="1:13">
      <c r="A281">
        <f t="shared" si="62"/>
        <v>89</v>
      </c>
      <c r="B281" s="1">
        <v>52994</v>
      </c>
      <c r="C281" s="16">
        <f t="shared" si="58"/>
        <v>32350149893.064083</v>
      </c>
      <c r="D281" s="16">
        <f t="shared" si="54"/>
        <v>68291166.424258277</v>
      </c>
      <c r="E281" s="16">
        <f t="shared" si="55"/>
        <v>32418441059.488342</v>
      </c>
      <c r="F281" s="16">
        <v>0</v>
      </c>
      <c r="G281" s="29">
        <v>0</v>
      </c>
      <c r="H281" s="16">
        <f t="shared" si="56"/>
        <v>108061470.19829448</v>
      </c>
      <c r="I281" s="18">
        <f t="shared" si="60"/>
        <v>421552817.97350037</v>
      </c>
      <c r="J281" s="16">
        <f t="shared" si="61"/>
        <v>108061470.19829448</v>
      </c>
      <c r="K281" s="19">
        <f t="shared" si="59"/>
        <v>313491347.77520591</v>
      </c>
      <c r="L281" s="16">
        <f t="shared" si="57"/>
        <v>32104949711.713139</v>
      </c>
      <c r="M281" s="17">
        <f>VLOOKUP(B281,Encargos!$A$8:$B$652,2,0)</f>
        <v>2.111E-3</v>
      </c>
    </row>
    <row r="282" spans="1:13">
      <c r="A282">
        <f t="shared" si="62"/>
        <v>88</v>
      </c>
      <c r="B282" s="1">
        <v>53022</v>
      </c>
      <c r="C282" s="16">
        <f t="shared" si="58"/>
        <v>32104949711.713139</v>
      </c>
      <c r="D282" s="16">
        <f t="shared" si="54"/>
        <v>69186166.628741801</v>
      </c>
      <c r="E282" s="16">
        <f t="shared" si="55"/>
        <v>32174135878.341881</v>
      </c>
      <c r="F282" s="16">
        <v>0</v>
      </c>
      <c r="G282" s="29">
        <v>0</v>
      </c>
      <c r="H282" s="16">
        <f t="shared" si="56"/>
        <v>107247119.59447294</v>
      </c>
      <c r="I282" s="18">
        <f t="shared" si="60"/>
        <v>422461264.29623324</v>
      </c>
      <c r="J282" s="16">
        <f t="shared" si="61"/>
        <v>107247119.59447294</v>
      </c>
      <c r="K282" s="19">
        <f t="shared" si="59"/>
        <v>315214144.70176029</v>
      </c>
      <c r="L282" s="16">
        <f t="shared" si="57"/>
        <v>31858921733.640121</v>
      </c>
      <c r="M282" s="17">
        <f>VLOOKUP(B282,Encargos!$A$8:$B$652,2,0)</f>
        <v>2.1549999999999998E-3</v>
      </c>
    </row>
    <row r="283" spans="1:13">
      <c r="A283">
        <f t="shared" si="62"/>
        <v>87</v>
      </c>
      <c r="B283" s="1">
        <v>53053</v>
      </c>
      <c r="C283" s="16">
        <f t="shared" si="58"/>
        <v>31858921733.640121</v>
      </c>
      <c r="D283" s="16">
        <f t="shared" si="54"/>
        <v>36860772.445821621</v>
      </c>
      <c r="E283" s="16">
        <f t="shared" si="55"/>
        <v>31895782506.085941</v>
      </c>
      <c r="F283" s="16">
        <v>0</v>
      </c>
      <c r="G283" s="29">
        <v>0</v>
      </c>
      <c r="H283" s="16">
        <f t="shared" si="56"/>
        <v>106319275.02028647</v>
      </c>
      <c r="I283" s="18">
        <f t="shared" si="60"/>
        <v>422950051.97902405</v>
      </c>
      <c r="J283" s="16">
        <f t="shared" si="61"/>
        <v>106319275.02028647</v>
      </c>
      <c r="K283" s="19">
        <f t="shared" si="59"/>
        <v>316630776.95873761</v>
      </c>
      <c r="L283" s="16">
        <f t="shared" si="57"/>
        <v>31579151729.127205</v>
      </c>
      <c r="M283" s="17">
        <f>VLOOKUP(B283,Encargos!$A$8:$B$652,2,0)</f>
        <v>1.157E-3</v>
      </c>
    </row>
    <row r="284" spans="1:13">
      <c r="A284">
        <f t="shared" si="62"/>
        <v>86</v>
      </c>
      <c r="B284" s="1">
        <v>53083</v>
      </c>
      <c r="C284" s="16">
        <f t="shared" si="58"/>
        <v>31579151729.127205</v>
      </c>
      <c r="D284" s="16">
        <f t="shared" si="54"/>
        <v>75947859.908550933</v>
      </c>
      <c r="E284" s="16">
        <f t="shared" si="55"/>
        <v>31655099589.035755</v>
      </c>
      <c r="F284" s="16">
        <v>0</v>
      </c>
      <c r="G284" s="29">
        <v>0</v>
      </c>
      <c r="H284" s="16">
        <f t="shared" si="56"/>
        <v>105516998.63011919</v>
      </c>
      <c r="I284" s="18">
        <f t="shared" si="60"/>
        <v>423967246.85403359</v>
      </c>
      <c r="J284" s="16">
        <f t="shared" si="61"/>
        <v>105516998.63011919</v>
      </c>
      <c r="K284" s="19">
        <f t="shared" si="59"/>
        <v>318450248.22391438</v>
      </c>
      <c r="L284" s="16">
        <f t="shared" si="57"/>
        <v>31336649340.81184</v>
      </c>
      <c r="M284" s="17">
        <f>VLOOKUP(B284,Encargos!$A$8:$B$652,2,0)</f>
        <v>2.405E-3</v>
      </c>
    </row>
    <row r="285" spans="1:13">
      <c r="A285">
        <f t="shared" si="62"/>
        <v>85</v>
      </c>
      <c r="B285" s="1">
        <v>53114</v>
      </c>
      <c r="C285" s="16">
        <f t="shared" si="58"/>
        <v>31336649340.81184</v>
      </c>
      <c r="D285" s="16">
        <f t="shared" si="54"/>
        <v>36256503.287319303</v>
      </c>
      <c r="E285" s="16">
        <f t="shared" si="55"/>
        <v>31372905844.099159</v>
      </c>
      <c r="F285" s="16">
        <v>0</v>
      </c>
      <c r="G285" s="29">
        <v>0</v>
      </c>
      <c r="H285" s="16">
        <f t="shared" si="56"/>
        <v>104576352.81366387</v>
      </c>
      <c r="I285" s="18">
        <f t="shared" si="60"/>
        <v>424457776.95864362</v>
      </c>
      <c r="J285" s="16">
        <f t="shared" si="61"/>
        <v>104576352.81366387</v>
      </c>
      <c r="K285" s="19">
        <f t="shared" si="59"/>
        <v>319881424.14497972</v>
      </c>
      <c r="L285" s="16">
        <f t="shared" si="57"/>
        <v>31053024419.954178</v>
      </c>
      <c r="M285" s="17">
        <f>VLOOKUP(B285,Encargos!$A$8:$B$652,2,0)</f>
        <v>1.157E-3</v>
      </c>
    </row>
    <row r="286" spans="1:13">
      <c r="A286">
        <f t="shared" si="62"/>
        <v>84</v>
      </c>
      <c r="B286" s="1">
        <v>53144</v>
      </c>
      <c r="C286" s="16">
        <f t="shared" si="58"/>
        <v>31053024419.954178</v>
      </c>
      <c r="D286" s="16">
        <f t="shared" si="54"/>
        <v>66919267.625001244</v>
      </c>
      <c r="E286" s="16">
        <f t="shared" si="55"/>
        <v>31119943687.579178</v>
      </c>
      <c r="F286" s="16">
        <v>0</v>
      </c>
      <c r="G286" s="29">
        <v>0</v>
      </c>
      <c r="H286" s="16">
        <f t="shared" si="56"/>
        <v>103733145.62526393</v>
      </c>
      <c r="I286" s="18">
        <f t="shared" si="60"/>
        <v>425372483.4679895</v>
      </c>
      <c r="J286" s="16">
        <f t="shared" si="61"/>
        <v>103733145.62526393</v>
      </c>
      <c r="K286" s="19">
        <f t="shared" si="59"/>
        <v>321639337.84272557</v>
      </c>
      <c r="L286" s="16">
        <f t="shared" si="57"/>
        <v>30798304349.73645</v>
      </c>
      <c r="M286" s="17">
        <f>VLOOKUP(B286,Encargos!$A$8:$B$652,2,0)</f>
        <v>2.1549999999999998E-3</v>
      </c>
    </row>
    <row r="287" spans="1:13">
      <c r="A287">
        <f t="shared" si="62"/>
        <v>83</v>
      </c>
      <c r="B287" s="1">
        <v>53175</v>
      </c>
      <c r="C287" s="16">
        <f t="shared" si="58"/>
        <v>30798304349.73645</v>
      </c>
      <c r="D287" s="16">
        <f t="shared" si="54"/>
        <v>58670769.786247939</v>
      </c>
      <c r="E287" s="16">
        <f t="shared" si="55"/>
        <v>30856975119.522697</v>
      </c>
      <c r="F287" s="16">
        <v>0</v>
      </c>
      <c r="G287" s="29">
        <v>0</v>
      </c>
      <c r="H287" s="16">
        <f t="shared" si="56"/>
        <v>102856583.73174234</v>
      </c>
      <c r="I287" s="18">
        <f t="shared" si="60"/>
        <v>426182818.04899591</v>
      </c>
      <c r="J287" s="16">
        <f t="shared" si="61"/>
        <v>102856583.73174234</v>
      </c>
      <c r="K287" s="19">
        <f t="shared" si="59"/>
        <v>323326234.31725359</v>
      </c>
      <c r="L287" s="16">
        <f t="shared" si="57"/>
        <v>30533648885.205444</v>
      </c>
      <c r="M287" s="17">
        <f>VLOOKUP(B287,Encargos!$A$8:$B$652,2,0)</f>
        <v>1.905E-3</v>
      </c>
    </row>
    <row r="288" spans="1:13">
      <c r="A288">
        <f t="shared" si="62"/>
        <v>82</v>
      </c>
      <c r="B288" s="1">
        <v>53206</v>
      </c>
      <c r="C288" s="16">
        <f t="shared" si="58"/>
        <v>30533648885.205444</v>
      </c>
      <c r="D288" s="16">
        <f t="shared" si="54"/>
        <v>58166601.126316369</v>
      </c>
      <c r="E288" s="16">
        <f t="shared" si="55"/>
        <v>30591815486.33176</v>
      </c>
      <c r="F288" s="16">
        <v>0</v>
      </c>
      <c r="G288" s="29">
        <v>0</v>
      </c>
      <c r="H288" s="16">
        <f t="shared" si="56"/>
        <v>101972718.28777254</v>
      </c>
      <c r="I288" s="18">
        <f t="shared" si="60"/>
        <v>426994696.31737936</v>
      </c>
      <c r="J288" s="16">
        <f t="shared" si="61"/>
        <v>101972718.28777254</v>
      </c>
      <c r="K288" s="19">
        <f t="shared" si="59"/>
        <v>325021978.02960682</v>
      </c>
      <c r="L288" s="16">
        <f t="shared" si="57"/>
        <v>30266793508.302155</v>
      </c>
      <c r="M288" s="17">
        <f>VLOOKUP(B288,Encargos!$A$8:$B$652,2,0)</f>
        <v>1.905E-3</v>
      </c>
    </row>
    <row r="289" spans="1:13">
      <c r="A289">
        <f t="shared" si="62"/>
        <v>81</v>
      </c>
      <c r="B289" s="1">
        <v>53236</v>
      </c>
      <c r="C289" s="16">
        <f t="shared" si="58"/>
        <v>30266793508.302155</v>
      </c>
      <c r="D289" s="16">
        <f t="shared" si="54"/>
        <v>72791638.387466684</v>
      </c>
      <c r="E289" s="16">
        <f t="shared" si="55"/>
        <v>30339585146.689621</v>
      </c>
      <c r="F289" s="16">
        <v>0</v>
      </c>
      <c r="G289" s="29">
        <v>0</v>
      </c>
      <c r="H289" s="16">
        <f t="shared" si="56"/>
        <v>101131950.48896541</v>
      </c>
      <c r="I289" s="18">
        <f t="shared" si="60"/>
        <v>428021618.56202257</v>
      </c>
      <c r="J289" s="16">
        <f t="shared" si="61"/>
        <v>101131950.48896541</v>
      </c>
      <c r="K289" s="19">
        <f t="shared" si="59"/>
        <v>326889668.07305717</v>
      </c>
      <c r="L289" s="16">
        <f t="shared" si="57"/>
        <v>30012695478.616562</v>
      </c>
      <c r="M289" s="17">
        <f>VLOOKUP(B289,Encargos!$A$8:$B$652,2,0)</f>
        <v>2.405E-3</v>
      </c>
    </row>
    <row r="290" spans="1:13">
      <c r="A290">
        <f t="shared" si="62"/>
        <v>80</v>
      </c>
      <c r="B290" s="1">
        <v>53267</v>
      </c>
      <c r="C290" s="16">
        <f t="shared" si="58"/>
        <v>30012695478.616562</v>
      </c>
      <c r="D290" s="16">
        <f t="shared" si="54"/>
        <v>49701023.712589025</v>
      </c>
      <c r="E290" s="16">
        <f t="shared" si="55"/>
        <v>30062396502.329151</v>
      </c>
      <c r="F290" s="16">
        <v>0</v>
      </c>
      <c r="G290" s="29">
        <v>0</v>
      </c>
      <c r="H290" s="16">
        <f t="shared" si="56"/>
        <v>100207988.34109718</v>
      </c>
      <c r="I290" s="18">
        <f t="shared" si="60"/>
        <v>428730422.36236137</v>
      </c>
      <c r="J290" s="16">
        <f t="shared" si="61"/>
        <v>100207988.34109718</v>
      </c>
      <c r="K290" s="19">
        <f t="shared" si="59"/>
        <v>328522434.0212642</v>
      </c>
      <c r="L290" s="16">
        <f t="shared" si="57"/>
        <v>29733874068.307888</v>
      </c>
      <c r="M290" s="17">
        <f>VLOOKUP(B290,Encargos!$A$8:$B$652,2,0)</f>
        <v>1.6559999999999999E-3</v>
      </c>
    </row>
    <row r="291" spans="1:13">
      <c r="A291">
        <f t="shared" si="62"/>
        <v>79</v>
      </c>
      <c r="B291" s="1">
        <v>53297</v>
      </c>
      <c r="C291" s="16">
        <f t="shared" si="58"/>
        <v>29733874068.307888</v>
      </c>
      <c r="D291" s="16">
        <f t="shared" si="54"/>
        <v>56643030.100126527</v>
      </c>
      <c r="E291" s="16">
        <f t="shared" si="55"/>
        <v>29790517098.408016</v>
      </c>
      <c r="F291" s="16">
        <v>0</v>
      </c>
      <c r="G291" s="29">
        <v>0</v>
      </c>
      <c r="H291" s="16">
        <f t="shared" si="56"/>
        <v>99301723.661360055</v>
      </c>
      <c r="I291" s="18">
        <f t="shared" si="60"/>
        <v>429547153.81696165</v>
      </c>
      <c r="J291" s="16">
        <f t="shared" si="61"/>
        <v>99301723.661360055</v>
      </c>
      <c r="K291" s="19">
        <f t="shared" si="59"/>
        <v>330245430.15560162</v>
      </c>
      <c r="L291" s="16">
        <f t="shared" si="57"/>
        <v>29460271668.252415</v>
      </c>
      <c r="M291" s="17">
        <f>VLOOKUP(B291,Encargos!$A$8:$B$652,2,0)</f>
        <v>1.905E-3</v>
      </c>
    </row>
    <row r="292" spans="1:13">
      <c r="A292">
        <f t="shared" si="62"/>
        <v>78</v>
      </c>
      <c r="B292" s="1">
        <v>53328</v>
      </c>
      <c r="C292" s="16">
        <f t="shared" si="58"/>
        <v>29460271668.252415</v>
      </c>
      <c r="D292" s="16">
        <f t="shared" si="54"/>
        <v>48786209.882625997</v>
      </c>
      <c r="E292" s="16">
        <f t="shared" si="55"/>
        <v>29509057878.13504</v>
      </c>
      <c r="F292" s="16">
        <v>0</v>
      </c>
      <c r="G292" s="29">
        <v>0</v>
      </c>
      <c r="H292" s="16">
        <f t="shared" si="56"/>
        <v>98363526.26045014</v>
      </c>
      <c r="I292" s="18">
        <f t="shared" si="60"/>
        <v>430258483.90368265</v>
      </c>
      <c r="J292" s="16">
        <f t="shared" si="61"/>
        <v>98363526.26045014</v>
      </c>
      <c r="K292" s="19">
        <f t="shared" si="59"/>
        <v>331894957.64323252</v>
      </c>
      <c r="L292" s="16">
        <f t="shared" si="57"/>
        <v>29177162920.491806</v>
      </c>
      <c r="M292" s="17">
        <f>VLOOKUP(B292,Encargos!$A$8:$B$652,2,0)</f>
        <v>1.6559999999999999E-3</v>
      </c>
    </row>
    <row r="293" spans="1:13">
      <c r="A293">
        <f t="shared" si="62"/>
        <v>77</v>
      </c>
      <c r="B293" s="1">
        <v>53359</v>
      </c>
      <c r="C293" s="16">
        <f t="shared" si="58"/>
        <v>29177162920.491806</v>
      </c>
      <c r="D293" s="16">
        <f t="shared" si="54"/>
        <v>48317381.796334431</v>
      </c>
      <c r="E293" s="16">
        <f t="shared" si="55"/>
        <v>29225480302.288139</v>
      </c>
      <c r="F293" s="16">
        <v>0</v>
      </c>
      <c r="G293" s="29">
        <v>0</v>
      </c>
      <c r="H293" s="16">
        <f t="shared" si="56"/>
        <v>97418267.674293801</v>
      </c>
      <c r="I293" s="18">
        <f t="shared" si="60"/>
        <v>430970991.95302701</v>
      </c>
      <c r="J293" s="16">
        <f t="shared" si="61"/>
        <v>97418267.674293801</v>
      </c>
      <c r="K293" s="19">
        <f t="shared" si="59"/>
        <v>333552724.27873319</v>
      </c>
      <c r="L293" s="16">
        <f t="shared" si="57"/>
        <v>28891927578.009407</v>
      </c>
      <c r="M293" s="17">
        <f>VLOOKUP(B293,Encargos!$A$8:$B$652,2,0)</f>
        <v>1.6559999999999999E-3</v>
      </c>
    </row>
    <row r="294" spans="1:13">
      <c r="A294">
        <f t="shared" si="62"/>
        <v>76</v>
      </c>
      <c r="B294" s="1">
        <v>53387</v>
      </c>
      <c r="C294" s="16">
        <f t="shared" si="58"/>
        <v>28891927578.009407</v>
      </c>
      <c r="D294" s="16">
        <f t="shared" si="54"/>
        <v>61857616.944518141</v>
      </c>
      <c r="E294" s="16">
        <f t="shared" si="55"/>
        <v>28953785194.953926</v>
      </c>
      <c r="F294" s="16">
        <v>0</v>
      </c>
      <c r="G294" s="29">
        <v>0</v>
      </c>
      <c r="H294" s="16">
        <f t="shared" si="56"/>
        <v>96512617.316513091</v>
      </c>
      <c r="I294" s="18">
        <f t="shared" si="60"/>
        <v>431893700.84679848</v>
      </c>
      <c r="J294" s="16">
        <f t="shared" si="61"/>
        <v>96512617.316513091</v>
      </c>
      <c r="K294" s="19">
        <f t="shared" si="59"/>
        <v>335381083.53028536</v>
      </c>
      <c r="L294" s="16">
        <f t="shared" si="57"/>
        <v>28618404111.423641</v>
      </c>
      <c r="M294" s="17">
        <f>VLOOKUP(B294,Encargos!$A$8:$B$652,2,0)</f>
        <v>2.1410000000000001E-3</v>
      </c>
    </row>
    <row r="295" spans="1:13">
      <c r="A295">
        <f t="shared" si="62"/>
        <v>75</v>
      </c>
      <c r="B295" s="1">
        <v>53418</v>
      </c>
      <c r="C295" s="16">
        <f t="shared" si="58"/>
        <v>28618404111.423641</v>
      </c>
      <c r="D295" s="16">
        <f t="shared" si="54"/>
        <v>40809844.262890108</v>
      </c>
      <c r="E295" s="16">
        <f t="shared" si="55"/>
        <v>28659213955.686531</v>
      </c>
      <c r="F295" s="16">
        <v>0</v>
      </c>
      <c r="G295" s="29">
        <v>0</v>
      </c>
      <c r="H295" s="16">
        <f t="shared" si="56"/>
        <v>95530713.185621783</v>
      </c>
      <c r="I295" s="18">
        <f t="shared" si="60"/>
        <v>432509581.26420599</v>
      </c>
      <c r="J295" s="16">
        <f t="shared" si="61"/>
        <v>95530713.185621783</v>
      </c>
      <c r="K295" s="19">
        <f t="shared" si="59"/>
        <v>336978868.07858419</v>
      </c>
      <c r="L295" s="16">
        <f t="shared" si="57"/>
        <v>28322235087.607948</v>
      </c>
      <c r="M295" s="17">
        <f>VLOOKUP(B295,Encargos!$A$8:$B$652,2,0)</f>
        <v>1.426E-3</v>
      </c>
    </row>
    <row r="296" spans="1:13">
      <c r="A296">
        <f t="shared" si="62"/>
        <v>74</v>
      </c>
      <c r="B296" s="1">
        <v>53448</v>
      </c>
      <c r="C296" s="16">
        <f t="shared" si="58"/>
        <v>28322235087.607948</v>
      </c>
      <c r="D296" s="16">
        <f t="shared" si="54"/>
        <v>53897213.371717922</v>
      </c>
      <c r="E296" s="16">
        <f t="shared" si="55"/>
        <v>28376132300.979668</v>
      </c>
      <c r="F296" s="16">
        <v>0</v>
      </c>
      <c r="G296" s="29">
        <v>0</v>
      </c>
      <c r="H296" s="16">
        <f t="shared" si="56"/>
        <v>94587107.669932231</v>
      </c>
      <c r="I296" s="18">
        <f t="shared" si="60"/>
        <v>433332646.99735183</v>
      </c>
      <c r="J296" s="16">
        <f t="shared" si="61"/>
        <v>94587107.669932231</v>
      </c>
      <c r="K296" s="19">
        <f t="shared" si="59"/>
        <v>338745539.32741958</v>
      </c>
      <c r="L296" s="16">
        <f t="shared" si="57"/>
        <v>28037386761.652248</v>
      </c>
      <c r="M296" s="17">
        <f>VLOOKUP(B296,Encargos!$A$8:$B$652,2,0)</f>
        <v>1.903E-3</v>
      </c>
    </row>
    <row r="297" spans="1:13">
      <c r="A297">
        <f t="shared" si="62"/>
        <v>73</v>
      </c>
      <c r="B297" s="1">
        <v>53479</v>
      </c>
      <c r="C297" s="16">
        <f t="shared" si="58"/>
        <v>28037386761.652248</v>
      </c>
      <c r="D297" s="16">
        <f t="shared" si="54"/>
        <v>46654211.57138934</v>
      </c>
      <c r="E297" s="16">
        <f t="shared" si="55"/>
        <v>28084040973.223637</v>
      </c>
      <c r="F297" s="16">
        <v>0</v>
      </c>
      <c r="G297" s="29">
        <v>0</v>
      </c>
      <c r="H297" s="16">
        <f t="shared" si="56"/>
        <v>93613469.910745457</v>
      </c>
      <c r="I297" s="18">
        <f t="shared" si="60"/>
        <v>434053712.52195537</v>
      </c>
      <c r="J297" s="16">
        <f t="shared" si="61"/>
        <v>93613469.910745457</v>
      </c>
      <c r="K297" s="19">
        <f t="shared" si="59"/>
        <v>340440242.61120993</v>
      </c>
      <c r="L297" s="16">
        <f t="shared" si="57"/>
        <v>27743600730.612427</v>
      </c>
      <c r="M297" s="17">
        <f>VLOOKUP(B297,Encargos!$A$8:$B$652,2,0)</f>
        <v>1.6639999999999999E-3</v>
      </c>
    </row>
    <row r="298" spans="1:13">
      <c r="A298">
        <f t="shared" si="62"/>
        <v>72</v>
      </c>
      <c r="B298" s="1">
        <v>53509</v>
      </c>
      <c r="C298" s="16">
        <f t="shared" si="58"/>
        <v>27743600730.612427</v>
      </c>
      <c r="D298" s="16">
        <f t="shared" si="54"/>
        <v>59399049.16424121</v>
      </c>
      <c r="E298" s="16">
        <f t="shared" si="55"/>
        <v>27802999779.776669</v>
      </c>
      <c r="F298" s="16">
        <v>0</v>
      </c>
      <c r="G298" s="29">
        <v>0</v>
      </c>
      <c r="H298" s="16">
        <f t="shared" si="56"/>
        <v>92676665.932588905</v>
      </c>
      <c r="I298" s="18">
        <f t="shared" si="60"/>
        <v>434983021.5204649</v>
      </c>
      <c r="J298" s="16">
        <f t="shared" si="61"/>
        <v>92676665.932588905</v>
      </c>
      <c r="K298" s="19">
        <f t="shared" si="59"/>
        <v>342306355.58787596</v>
      </c>
      <c r="L298" s="16">
        <f t="shared" si="57"/>
        <v>27460693424.188793</v>
      </c>
      <c r="M298" s="17">
        <f>VLOOKUP(B298,Encargos!$A$8:$B$652,2,0)</f>
        <v>2.1410000000000001E-3</v>
      </c>
    </row>
    <row r="299" spans="1:13">
      <c r="A299">
        <f t="shared" si="62"/>
        <v>71</v>
      </c>
      <c r="B299" s="1">
        <v>53540</v>
      </c>
      <c r="C299" s="16">
        <f t="shared" si="58"/>
        <v>27460693424.188793</v>
      </c>
      <c r="D299" s="16">
        <f t="shared" si="54"/>
        <v>45694593.857850149</v>
      </c>
      <c r="E299" s="16">
        <f t="shared" si="55"/>
        <v>27506388018.046642</v>
      </c>
      <c r="F299" s="16">
        <v>0</v>
      </c>
      <c r="G299" s="29">
        <v>0</v>
      </c>
      <c r="H299" s="16">
        <f t="shared" si="56"/>
        <v>91687960.060155481</v>
      </c>
      <c r="I299" s="18">
        <f t="shared" si="60"/>
        <v>435706833.26827496</v>
      </c>
      <c r="J299" s="16">
        <f t="shared" si="61"/>
        <v>91687960.060155481</v>
      </c>
      <c r="K299" s="19">
        <f t="shared" si="59"/>
        <v>344018873.20811951</v>
      </c>
      <c r="L299" s="16">
        <f t="shared" si="57"/>
        <v>27162369144.83852</v>
      </c>
      <c r="M299" s="17">
        <f>VLOOKUP(B299,Encargos!$A$8:$B$652,2,0)</f>
        <v>1.6639999999999999E-3</v>
      </c>
    </row>
    <row r="300" spans="1:13">
      <c r="A300">
        <f t="shared" si="62"/>
        <v>70</v>
      </c>
      <c r="B300" s="1">
        <v>53571</v>
      </c>
      <c r="C300" s="16">
        <f t="shared" si="58"/>
        <v>27162369144.83852</v>
      </c>
      <c r="D300" s="16">
        <f t="shared" si="54"/>
        <v>51689988.482627705</v>
      </c>
      <c r="E300" s="16">
        <f t="shared" si="55"/>
        <v>27214059133.321148</v>
      </c>
      <c r="F300" s="16">
        <v>0</v>
      </c>
      <c r="G300" s="29">
        <v>0</v>
      </c>
      <c r="H300" s="16">
        <f t="shared" si="56"/>
        <v>90713530.444403827</v>
      </c>
      <c r="I300" s="18">
        <f t="shared" si="60"/>
        <v>436535983.37198442</v>
      </c>
      <c r="J300" s="16">
        <f t="shared" si="61"/>
        <v>90713530.444403827</v>
      </c>
      <c r="K300" s="19">
        <f t="shared" si="59"/>
        <v>345822452.9275806</v>
      </c>
      <c r="L300" s="16">
        <f t="shared" si="57"/>
        <v>26868236680.39357</v>
      </c>
      <c r="M300" s="17">
        <f>VLOOKUP(B300,Encargos!$A$8:$B$652,2,0)</f>
        <v>1.903E-3</v>
      </c>
    </row>
    <row r="301" spans="1:13">
      <c r="A301">
        <f t="shared" si="62"/>
        <v>69</v>
      </c>
      <c r="B301" s="1">
        <v>53601</v>
      </c>
      <c r="C301" s="16">
        <f t="shared" si="58"/>
        <v>26868236680.39357</v>
      </c>
      <c r="D301" s="16">
        <f t="shared" si="54"/>
        <v>57524894.732722633</v>
      </c>
      <c r="E301" s="16">
        <f t="shared" si="55"/>
        <v>26925761575.126293</v>
      </c>
      <c r="F301" s="16">
        <v>0</v>
      </c>
      <c r="G301" s="29">
        <v>0</v>
      </c>
      <c r="H301" s="16">
        <f t="shared" si="56"/>
        <v>89752538.583754316</v>
      </c>
      <c r="I301" s="18">
        <f t="shared" si="60"/>
        <v>437470606.91238397</v>
      </c>
      <c r="J301" s="16">
        <f t="shared" si="61"/>
        <v>89752538.583754316</v>
      </c>
      <c r="K301" s="19">
        <f t="shared" si="59"/>
        <v>347718068.32862967</v>
      </c>
      <c r="L301" s="16">
        <f t="shared" si="57"/>
        <v>26578043506.797665</v>
      </c>
      <c r="M301" s="17">
        <f>VLOOKUP(B301,Encargos!$A$8:$B$652,2,0)</f>
        <v>2.1410000000000001E-3</v>
      </c>
    </row>
    <row r="302" spans="1:13">
      <c r="A302">
        <f t="shared" si="62"/>
        <v>68</v>
      </c>
      <c r="B302" s="1">
        <v>53632</v>
      </c>
      <c r="C302" s="16">
        <f t="shared" si="58"/>
        <v>26578043506.797665</v>
      </c>
      <c r="D302" s="16">
        <f t="shared" si="54"/>
        <v>37900290.040693469</v>
      </c>
      <c r="E302" s="16">
        <f t="shared" si="55"/>
        <v>26615943796.83836</v>
      </c>
      <c r="F302" s="16">
        <v>0</v>
      </c>
      <c r="G302" s="29">
        <v>0</v>
      </c>
      <c r="H302" s="16">
        <f t="shared" si="56"/>
        <v>88719812.65612787</v>
      </c>
      <c r="I302" s="18">
        <f t="shared" si="60"/>
        <v>438094439.997841</v>
      </c>
      <c r="J302" s="16">
        <f t="shared" si="61"/>
        <v>88719812.65612787</v>
      </c>
      <c r="K302" s="19">
        <f t="shared" si="59"/>
        <v>349374627.34171313</v>
      </c>
      <c r="L302" s="16">
        <f t="shared" si="57"/>
        <v>26266569169.496647</v>
      </c>
      <c r="M302" s="17">
        <f>VLOOKUP(B302,Encargos!$A$8:$B$652,2,0)</f>
        <v>1.426E-3</v>
      </c>
    </row>
    <row r="303" spans="1:13">
      <c r="A303">
        <f t="shared" si="62"/>
        <v>67</v>
      </c>
      <c r="B303" s="1">
        <v>53662</v>
      </c>
      <c r="C303" s="16">
        <f t="shared" si="58"/>
        <v>26266569169.496647</v>
      </c>
      <c r="D303" s="16">
        <f t="shared" si="54"/>
        <v>56236724.591892324</v>
      </c>
      <c r="E303" s="16">
        <f t="shared" si="55"/>
        <v>26322805894.088539</v>
      </c>
      <c r="F303" s="16">
        <v>0</v>
      </c>
      <c r="G303" s="29">
        <v>0</v>
      </c>
      <c r="H303" s="16">
        <f t="shared" si="56"/>
        <v>87742686.313628465</v>
      </c>
      <c r="I303" s="18">
        <f t="shared" si="60"/>
        <v>439032400.19387639</v>
      </c>
      <c r="J303" s="16">
        <f t="shared" si="61"/>
        <v>87742686.313628465</v>
      </c>
      <c r="K303" s="19">
        <f t="shared" si="59"/>
        <v>351289713.88024795</v>
      </c>
      <c r="L303" s="16">
        <f t="shared" si="57"/>
        <v>25971516180.20829</v>
      </c>
      <c r="M303" s="17">
        <f>VLOOKUP(B303,Encargos!$A$8:$B$652,2,0)</f>
        <v>2.1410000000000001E-3</v>
      </c>
    </row>
    <row r="304" spans="1:13">
      <c r="A304">
        <f t="shared" si="62"/>
        <v>66</v>
      </c>
      <c r="B304" s="1">
        <v>53693</v>
      </c>
      <c r="C304" s="16">
        <f t="shared" si="58"/>
        <v>25971516180.20829</v>
      </c>
      <c r="D304" s="16">
        <f t="shared" si="54"/>
        <v>49423795.290936373</v>
      </c>
      <c r="E304" s="16">
        <f t="shared" si="55"/>
        <v>26020939975.499226</v>
      </c>
      <c r="F304" s="16">
        <v>0</v>
      </c>
      <c r="G304" s="29">
        <v>0</v>
      </c>
      <c r="H304" s="16">
        <f t="shared" si="56"/>
        <v>86736466.58499743</v>
      </c>
      <c r="I304" s="18">
        <f t="shared" si="60"/>
        <v>439867878.85144532</v>
      </c>
      <c r="J304" s="16">
        <f t="shared" si="61"/>
        <v>86736466.58499743</v>
      </c>
      <c r="K304" s="19">
        <f t="shared" si="59"/>
        <v>353131412.2664479</v>
      </c>
      <c r="L304" s="16">
        <f t="shared" si="57"/>
        <v>25667808563.23278</v>
      </c>
      <c r="M304" s="17">
        <f>VLOOKUP(B304,Encargos!$A$8:$B$652,2,0)</f>
        <v>1.903E-3</v>
      </c>
    </row>
    <row r="305" spans="1:13">
      <c r="A305">
        <f t="shared" si="62"/>
        <v>65</v>
      </c>
      <c r="B305" s="1">
        <v>53724</v>
      </c>
      <c r="C305" s="16">
        <f t="shared" si="58"/>
        <v>25667808563.23278</v>
      </c>
      <c r="D305" s="16">
        <f t="shared" si="54"/>
        <v>42711233.449219346</v>
      </c>
      <c r="E305" s="16">
        <f t="shared" si="55"/>
        <v>25710519796.681999</v>
      </c>
      <c r="F305" s="16">
        <v>0</v>
      </c>
      <c r="G305" s="29">
        <v>0</v>
      </c>
      <c r="H305" s="16">
        <f t="shared" si="56"/>
        <v>85701732.655606672</v>
      </c>
      <c r="I305" s="18">
        <f t="shared" si="60"/>
        <v>440599819.00185418</v>
      </c>
      <c r="J305" s="16">
        <f t="shared" si="61"/>
        <v>85701732.655606672</v>
      </c>
      <c r="K305" s="19">
        <f t="shared" si="59"/>
        <v>354898086.34624749</v>
      </c>
      <c r="L305" s="16">
        <f t="shared" si="57"/>
        <v>25355621710.335751</v>
      </c>
      <c r="M305" s="17">
        <f>VLOOKUP(B305,Encargos!$A$8:$B$652,2,0)</f>
        <v>1.6639999999999999E-3</v>
      </c>
    </row>
    <row r="306" spans="1:13">
      <c r="A306">
        <f t="shared" si="62"/>
        <v>64</v>
      </c>
      <c r="B306" s="1">
        <v>53752</v>
      </c>
      <c r="C306" s="16">
        <f t="shared" si="58"/>
        <v>25355621710.335751</v>
      </c>
      <c r="D306" s="16">
        <f t="shared" si="54"/>
        <v>54286386.081828848</v>
      </c>
      <c r="E306" s="16">
        <f t="shared" si="55"/>
        <v>25409908096.41758</v>
      </c>
      <c r="F306" s="16">
        <v>0</v>
      </c>
      <c r="G306" s="29">
        <v>0</v>
      </c>
      <c r="H306" s="16">
        <f t="shared" si="56"/>
        <v>84699693.654725268</v>
      </c>
      <c r="I306" s="18">
        <f t="shared" si="60"/>
        <v>441543143.21433711</v>
      </c>
      <c r="J306" s="16">
        <f t="shared" si="61"/>
        <v>84699693.654725268</v>
      </c>
      <c r="K306" s="19">
        <f t="shared" si="59"/>
        <v>356843449.55961186</v>
      </c>
      <c r="L306" s="16">
        <f t="shared" si="57"/>
        <v>25053064646.857967</v>
      </c>
      <c r="M306" s="17">
        <f>VLOOKUP(B306,Encargos!$A$8:$B$652,2,0)</f>
        <v>2.1410000000000001E-3</v>
      </c>
    </row>
    <row r="307" spans="1:13">
      <c r="A307">
        <f t="shared" si="62"/>
        <v>63</v>
      </c>
      <c r="B307" s="1">
        <v>53783</v>
      </c>
      <c r="C307" s="16">
        <f t="shared" si="58"/>
        <v>25053064646.857967</v>
      </c>
      <c r="D307" s="16">
        <f t="shared" si="54"/>
        <v>35725670.186419457</v>
      </c>
      <c r="E307" s="16">
        <f t="shared" si="55"/>
        <v>25088790317.044388</v>
      </c>
      <c r="F307" s="16">
        <v>0</v>
      </c>
      <c r="G307" s="29">
        <v>0</v>
      </c>
      <c r="H307" s="16">
        <f t="shared" si="56"/>
        <v>83629301.056814626</v>
      </c>
      <c r="I307" s="18">
        <f t="shared" si="60"/>
        <v>442172783.73656076</v>
      </c>
      <c r="J307" s="16">
        <f t="shared" si="61"/>
        <v>83629301.056814626</v>
      </c>
      <c r="K307" s="19">
        <f t="shared" si="59"/>
        <v>358543482.67974615</v>
      </c>
      <c r="L307" s="16">
        <f t="shared" si="57"/>
        <v>24730246834.364643</v>
      </c>
      <c r="M307" s="17">
        <f>VLOOKUP(B307,Encargos!$A$8:$B$652,2,0)</f>
        <v>1.426E-3</v>
      </c>
    </row>
    <row r="308" spans="1:13">
      <c r="A308">
        <f t="shared" si="62"/>
        <v>62</v>
      </c>
      <c r="B308" s="1">
        <v>53813</v>
      </c>
      <c r="C308" s="16">
        <f t="shared" si="58"/>
        <v>24730246834.364643</v>
      </c>
      <c r="D308" s="16">
        <f t="shared" si="54"/>
        <v>41151130.732382767</v>
      </c>
      <c r="E308" s="16">
        <f t="shared" si="55"/>
        <v>24771397965.097027</v>
      </c>
      <c r="F308" s="16">
        <v>0</v>
      </c>
      <c r="G308" s="29">
        <v>0</v>
      </c>
      <c r="H308" s="16">
        <f t="shared" si="56"/>
        <v>82571326.550323427</v>
      </c>
      <c r="I308" s="18">
        <f t="shared" si="60"/>
        <v>442908559.24869847</v>
      </c>
      <c r="J308" s="16">
        <f t="shared" si="61"/>
        <v>82571326.550323427</v>
      </c>
      <c r="K308" s="19">
        <f t="shared" si="59"/>
        <v>360337232.69837505</v>
      </c>
      <c r="L308" s="16">
        <f t="shared" si="57"/>
        <v>24411060732.398651</v>
      </c>
      <c r="M308" s="17">
        <f>VLOOKUP(B308,Encargos!$A$8:$B$652,2,0)</f>
        <v>1.6639999999999999E-3</v>
      </c>
    </row>
    <row r="309" spans="1:13">
      <c r="A309">
        <f t="shared" si="62"/>
        <v>61</v>
      </c>
      <c r="B309" s="1">
        <v>53844</v>
      </c>
      <c r="C309" s="16">
        <f t="shared" si="58"/>
        <v>24411060732.398651</v>
      </c>
      <c r="D309" s="16">
        <f t="shared" si="54"/>
        <v>46454248.573754631</v>
      </c>
      <c r="E309" s="16">
        <f t="shared" si="55"/>
        <v>24457514980.972404</v>
      </c>
      <c r="F309" s="16">
        <v>0</v>
      </c>
      <c r="G309" s="29">
        <v>0</v>
      </c>
      <c r="H309" s="16">
        <f t="shared" si="56"/>
        <v>81525049.936574683</v>
      </c>
      <c r="I309" s="18">
        <f t="shared" si="60"/>
        <v>443751414.23694867</v>
      </c>
      <c r="J309" s="16">
        <f t="shared" si="61"/>
        <v>81525049.936574683</v>
      </c>
      <c r="K309" s="19">
        <f t="shared" si="59"/>
        <v>362226364.30037397</v>
      </c>
      <c r="L309" s="16">
        <f t="shared" si="57"/>
        <v>24095288616.672028</v>
      </c>
      <c r="M309" s="17">
        <f>VLOOKUP(B309,Encargos!$A$8:$B$652,2,0)</f>
        <v>1.903E-3</v>
      </c>
    </row>
    <row r="310" spans="1:13">
      <c r="A310">
        <f t="shared" si="62"/>
        <v>60</v>
      </c>
      <c r="B310" s="1">
        <v>53874</v>
      </c>
      <c r="C310" s="16">
        <f t="shared" si="58"/>
        <v>24095288616.672028</v>
      </c>
      <c r="D310" s="16">
        <f t="shared" si="54"/>
        <v>51588012.928294815</v>
      </c>
      <c r="E310" s="16">
        <f t="shared" si="55"/>
        <v>24146876629.600323</v>
      </c>
      <c r="F310" s="16">
        <v>0</v>
      </c>
      <c r="G310" s="29">
        <v>0</v>
      </c>
      <c r="H310" s="16">
        <f t="shared" si="56"/>
        <v>80489588.765334412</v>
      </c>
      <c r="I310" s="18">
        <f t="shared" si="60"/>
        <v>444701486.01482999</v>
      </c>
      <c r="J310" s="16">
        <f t="shared" si="61"/>
        <v>80489588.765334412</v>
      </c>
      <c r="K310" s="19">
        <f t="shared" si="59"/>
        <v>364211897.24949557</v>
      </c>
      <c r="L310" s="16">
        <f t="shared" si="57"/>
        <v>23782664732.350826</v>
      </c>
      <c r="M310" s="17">
        <f>VLOOKUP(B310,Encargos!$A$8:$B$652,2,0)</f>
        <v>2.1410000000000001E-3</v>
      </c>
    </row>
    <row r="311" spans="1:13">
      <c r="A311">
        <f t="shared" si="62"/>
        <v>59</v>
      </c>
      <c r="B311" s="1">
        <v>53905</v>
      </c>
      <c r="C311" s="16">
        <f t="shared" si="58"/>
        <v>23782664732.350826</v>
      </c>
      <c r="D311" s="16">
        <f t="shared" si="54"/>
        <v>33914079.908332281</v>
      </c>
      <c r="E311" s="16">
        <f t="shared" si="55"/>
        <v>23816578812.259159</v>
      </c>
      <c r="F311" s="16">
        <v>0</v>
      </c>
      <c r="G311" s="29">
        <v>0</v>
      </c>
      <c r="H311" s="16">
        <f t="shared" si="56"/>
        <v>79388596.040863872</v>
      </c>
      <c r="I311" s="18">
        <f t="shared" si="60"/>
        <v>445335630.33388722</v>
      </c>
      <c r="J311" s="16">
        <f t="shared" si="61"/>
        <v>79388596.040863872</v>
      </c>
      <c r="K311" s="19">
        <f t="shared" si="59"/>
        <v>365947034.29302335</v>
      </c>
      <c r="L311" s="16">
        <f t="shared" si="57"/>
        <v>23450631777.966133</v>
      </c>
      <c r="M311" s="17">
        <f>VLOOKUP(B311,Encargos!$A$8:$B$652,2,0)</f>
        <v>1.426E-3</v>
      </c>
    </row>
    <row r="312" spans="1:13">
      <c r="A312">
        <f t="shared" si="62"/>
        <v>58</v>
      </c>
      <c r="B312" s="1">
        <v>53936</v>
      </c>
      <c r="C312" s="16">
        <f t="shared" si="58"/>
        <v>23450631777.966133</v>
      </c>
      <c r="D312" s="16">
        <f t="shared" si="54"/>
        <v>50207802.636625491</v>
      </c>
      <c r="E312" s="16">
        <f t="shared" si="55"/>
        <v>23500839580.60276</v>
      </c>
      <c r="F312" s="16">
        <v>0</v>
      </c>
      <c r="G312" s="29">
        <v>0</v>
      </c>
      <c r="H312" s="16">
        <f t="shared" si="56"/>
        <v>78336131.935342535</v>
      </c>
      <c r="I312" s="18">
        <f t="shared" si="60"/>
        <v>446289093.91843194</v>
      </c>
      <c r="J312" s="16">
        <f t="shared" si="61"/>
        <v>78336131.935342535</v>
      </c>
      <c r="K312" s="19">
        <f t="shared" si="59"/>
        <v>367952961.98308939</v>
      </c>
      <c r="L312" s="16">
        <f t="shared" si="57"/>
        <v>23132886618.619671</v>
      </c>
      <c r="M312" s="17">
        <f>VLOOKUP(B312,Encargos!$A$8:$B$652,2,0)</f>
        <v>2.1410000000000001E-3</v>
      </c>
    </row>
    <row r="313" spans="1:13">
      <c r="A313">
        <f t="shared" si="62"/>
        <v>57</v>
      </c>
      <c r="B313" s="1">
        <v>53966</v>
      </c>
      <c r="C313" s="16">
        <f t="shared" si="58"/>
        <v>23132886618.619671</v>
      </c>
      <c r="D313" s="16">
        <f t="shared" si="54"/>
        <v>44021883.235233232</v>
      </c>
      <c r="E313" s="16">
        <f t="shared" si="55"/>
        <v>23176908501.854904</v>
      </c>
      <c r="F313" s="16">
        <v>0</v>
      </c>
      <c r="G313" s="29">
        <v>0</v>
      </c>
      <c r="H313" s="16">
        <f t="shared" si="56"/>
        <v>77256361.672849685</v>
      </c>
      <c r="I313" s="18">
        <f t="shared" si="60"/>
        <v>447138382.06415874</v>
      </c>
      <c r="J313" s="16">
        <f t="shared" si="61"/>
        <v>77256361.672849685</v>
      </c>
      <c r="K313" s="19">
        <f t="shared" si="59"/>
        <v>369882020.39130902</v>
      </c>
      <c r="L313" s="16">
        <f t="shared" si="57"/>
        <v>22807026481.463596</v>
      </c>
      <c r="M313" s="17">
        <f>VLOOKUP(B313,Encargos!$A$8:$B$652,2,0)</f>
        <v>1.903E-3</v>
      </c>
    </row>
    <row r="314" spans="1:13">
      <c r="A314">
        <f t="shared" si="62"/>
        <v>56</v>
      </c>
      <c r="B314" s="1">
        <v>53997</v>
      </c>
      <c r="C314" s="16">
        <f t="shared" si="58"/>
        <v>22807026481.463596</v>
      </c>
      <c r="D314" s="16">
        <f t="shared" si="54"/>
        <v>37950892.065155424</v>
      </c>
      <c r="E314" s="16">
        <f t="shared" si="55"/>
        <v>22844977373.528751</v>
      </c>
      <c r="F314" s="16">
        <v>0</v>
      </c>
      <c r="G314" s="29">
        <v>0</v>
      </c>
      <c r="H314" s="16">
        <f t="shared" si="56"/>
        <v>76149924.578429177</v>
      </c>
      <c r="I314" s="18">
        <f t="shared" si="60"/>
        <v>447882420.33191353</v>
      </c>
      <c r="J314" s="16">
        <f t="shared" si="61"/>
        <v>76149924.578429177</v>
      </c>
      <c r="K314" s="19">
        <f t="shared" si="59"/>
        <v>371732495.75348437</v>
      </c>
      <c r="L314" s="16">
        <f t="shared" si="57"/>
        <v>22473244877.775269</v>
      </c>
      <c r="M314" s="17">
        <f>VLOOKUP(B314,Encargos!$A$8:$B$652,2,0)</f>
        <v>1.6639999999999999E-3</v>
      </c>
    </row>
    <row r="315" spans="1:13">
      <c r="A315">
        <f t="shared" si="62"/>
        <v>55</v>
      </c>
      <c r="B315" s="1">
        <v>54027</v>
      </c>
      <c r="C315" s="16">
        <f t="shared" si="58"/>
        <v>22473244877.775269</v>
      </c>
      <c r="D315" s="16">
        <f t="shared" si="54"/>
        <v>48115217.283316851</v>
      </c>
      <c r="E315" s="16">
        <f t="shared" si="55"/>
        <v>22521360095.058586</v>
      </c>
      <c r="F315" s="16">
        <v>0</v>
      </c>
      <c r="G315" s="29">
        <v>0</v>
      </c>
      <c r="H315" s="16">
        <f t="shared" si="56"/>
        <v>75071200.316861957</v>
      </c>
      <c r="I315" s="18">
        <f t="shared" si="60"/>
        <v>448841336.59384412</v>
      </c>
      <c r="J315" s="16">
        <f t="shared" si="61"/>
        <v>75071200.316861957</v>
      </c>
      <c r="K315" s="19">
        <f t="shared" si="59"/>
        <v>373770136.27698219</v>
      </c>
      <c r="L315" s="16">
        <f t="shared" si="57"/>
        <v>22147589958.781601</v>
      </c>
      <c r="M315" s="17">
        <f>VLOOKUP(B315,Encargos!$A$8:$B$652,2,0)</f>
        <v>2.1410000000000001E-3</v>
      </c>
    </row>
    <row r="316" spans="1:13">
      <c r="A316">
        <f t="shared" si="62"/>
        <v>54</v>
      </c>
      <c r="B316" s="1">
        <v>54058</v>
      </c>
      <c r="C316" s="16">
        <f t="shared" si="58"/>
        <v>22147589958.781601</v>
      </c>
      <c r="D316" s="16">
        <f t="shared" si="54"/>
        <v>36853589.691412583</v>
      </c>
      <c r="E316" s="16">
        <f t="shared" si="55"/>
        <v>22184443548.473015</v>
      </c>
      <c r="F316" s="16">
        <v>0</v>
      </c>
      <c r="G316" s="29">
        <v>0</v>
      </c>
      <c r="H316" s="16">
        <f t="shared" si="56"/>
        <v>73948145.161576718</v>
      </c>
      <c r="I316" s="18">
        <f t="shared" si="60"/>
        <v>449588208.57793635</v>
      </c>
      <c r="J316" s="16">
        <f t="shared" si="61"/>
        <v>73948145.161576718</v>
      </c>
      <c r="K316" s="19">
        <f t="shared" si="59"/>
        <v>375640063.41635966</v>
      </c>
      <c r="L316" s="16">
        <f t="shared" si="57"/>
        <v>21808803485.056652</v>
      </c>
      <c r="M316" s="17">
        <f>VLOOKUP(B316,Encargos!$A$8:$B$652,2,0)</f>
        <v>1.6639999999999999E-3</v>
      </c>
    </row>
    <row r="317" spans="1:13">
      <c r="A317">
        <f t="shared" si="62"/>
        <v>53</v>
      </c>
      <c r="B317" s="1">
        <v>54089</v>
      </c>
      <c r="C317" s="16">
        <f t="shared" si="58"/>
        <v>21808803485.056652</v>
      </c>
      <c r="D317" s="16">
        <f t="shared" si="54"/>
        <v>41502153.032062806</v>
      </c>
      <c r="E317" s="16">
        <f t="shared" si="55"/>
        <v>21850305638.088715</v>
      </c>
      <c r="F317" s="16">
        <v>0</v>
      </c>
      <c r="G317" s="29">
        <v>0</v>
      </c>
      <c r="H317" s="16">
        <f t="shared" si="56"/>
        <v>72834352.126962394</v>
      </c>
      <c r="I317" s="18">
        <f t="shared" si="60"/>
        <v>450443774.93886</v>
      </c>
      <c r="J317" s="16">
        <f t="shared" si="61"/>
        <v>72834352.126962394</v>
      </c>
      <c r="K317" s="19">
        <f t="shared" si="59"/>
        <v>377609422.81189764</v>
      </c>
      <c r="L317" s="16">
        <f t="shared" si="57"/>
        <v>21472696215.276814</v>
      </c>
      <c r="M317" s="17">
        <f>VLOOKUP(B317,Encargos!$A$8:$B$652,2,0)</f>
        <v>1.903E-3</v>
      </c>
    </row>
    <row r="318" spans="1:13">
      <c r="A318">
        <f t="shared" si="62"/>
        <v>52</v>
      </c>
      <c r="B318" s="1">
        <v>54118</v>
      </c>
      <c r="C318" s="16">
        <f t="shared" si="58"/>
        <v>21472696215.276814</v>
      </c>
      <c r="D318" s="16">
        <f t="shared" si="54"/>
        <v>45522115.976386845</v>
      </c>
      <c r="E318" s="16">
        <f t="shared" si="55"/>
        <v>21518218331.253201</v>
      </c>
      <c r="F318" s="16">
        <v>0</v>
      </c>
      <c r="G318" s="29">
        <v>0</v>
      </c>
      <c r="H318" s="16">
        <f t="shared" si="56"/>
        <v>71727394.437510669</v>
      </c>
      <c r="I318" s="18">
        <f t="shared" si="60"/>
        <v>451398715.74173033</v>
      </c>
      <c r="J318" s="16">
        <f t="shared" si="61"/>
        <v>71727394.437510669</v>
      </c>
      <c r="K318" s="19">
        <f t="shared" si="59"/>
        <v>379671321.30421966</v>
      </c>
      <c r="L318" s="16">
        <f t="shared" si="57"/>
        <v>21138547009.948982</v>
      </c>
      <c r="M318" s="17">
        <f>VLOOKUP(B318,Encargos!$A$8:$B$652,2,0)</f>
        <v>2.1199999999999999E-3</v>
      </c>
    </row>
    <row r="319" spans="1:13">
      <c r="A319">
        <f t="shared" si="62"/>
        <v>51</v>
      </c>
      <c r="B319" s="1">
        <v>54149</v>
      </c>
      <c r="C319" s="16">
        <f t="shared" si="58"/>
        <v>21138547009.948982</v>
      </c>
      <c r="D319" s="16">
        <f t="shared" si="54"/>
        <v>29763074.190008171</v>
      </c>
      <c r="E319" s="16">
        <f t="shared" si="55"/>
        <v>21168310084.138992</v>
      </c>
      <c r="F319" s="16">
        <v>0</v>
      </c>
      <c r="G319" s="29">
        <v>0</v>
      </c>
      <c r="H319" s="16">
        <f t="shared" si="56"/>
        <v>70561033.613796651</v>
      </c>
      <c r="I319" s="18">
        <f t="shared" si="60"/>
        <v>452034285.13349473</v>
      </c>
      <c r="J319" s="16">
        <f t="shared" si="61"/>
        <v>70561033.613796651</v>
      </c>
      <c r="K319" s="19">
        <f t="shared" si="59"/>
        <v>381473251.51969808</v>
      </c>
      <c r="L319" s="16">
        <f t="shared" si="57"/>
        <v>20786836832.619293</v>
      </c>
      <c r="M319" s="17">
        <f>VLOOKUP(B319,Encargos!$A$8:$B$652,2,0)</f>
        <v>1.4080000000000002E-3</v>
      </c>
    </row>
    <row r="320" spans="1:13">
      <c r="A320">
        <f t="shared" si="62"/>
        <v>50</v>
      </c>
      <c r="B320" s="1">
        <v>54179</v>
      </c>
      <c r="C320" s="16">
        <f t="shared" si="58"/>
        <v>20786836832.619293</v>
      </c>
      <c r="D320" s="16">
        <f t="shared" si="54"/>
        <v>39141613.75582213</v>
      </c>
      <c r="E320" s="16">
        <f t="shared" si="55"/>
        <v>20825978446.375114</v>
      </c>
      <c r="F320" s="16">
        <v>0</v>
      </c>
      <c r="G320" s="29">
        <v>0</v>
      </c>
      <c r="H320" s="16">
        <f t="shared" si="56"/>
        <v>69419928.154583722</v>
      </c>
      <c r="I320" s="18">
        <f t="shared" si="60"/>
        <v>452885465.69240111</v>
      </c>
      <c r="J320" s="16">
        <f t="shared" si="61"/>
        <v>69419928.154583722</v>
      </c>
      <c r="K320" s="19">
        <f t="shared" si="59"/>
        <v>383465537.53781736</v>
      </c>
      <c r="L320" s="16">
        <f t="shared" si="57"/>
        <v>20442512908.837296</v>
      </c>
      <c r="M320" s="17">
        <f>VLOOKUP(B320,Encargos!$A$8:$B$652,2,0)</f>
        <v>1.8829999999999999E-3</v>
      </c>
    </row>
    <row r="321" spans="1:13">
      <c r="A321">
        <f t="shared" si="62"/>
        <v>49</v>
      </c>
      <c r="B321" s="1">
        <v>54210</v>
      </c>
      <c r="C321" s="16">
        <f t="shared" si="58"/>
        <v>20442512908.837296</v>
      </c>
      <c r="D321" s="16">
        <f t="shared" si="54"/>
        <v>38493251.807340622</v>
      </c>
      <c r="E321" s="16">
        <f t="shared" si="55"/>
        <v>20481006160.644638</v>
      </c>
      <c r="F321" s="16">
        <v>0</v>
      </c>
      <c r="G321" s="29">
        <v>0</v>
      </c>
      <c r="H321" s="16">
        <f t="shared" si="56"/>
        <v>68270020.535482138</v>
      </c>
      <c r="I321" s="18">
        <f t="shared" si="60"/>
        <v>453738249.02429992</v>
      </c>
      <c r="J321" s="16">
        <f t="shared" si="61"/>
        <v>68270020.535482138</v>
      </c>
      <c r="K321" s="19">
        <f t="shared" si="59"/>
        <v>385468228.48881781</v>
      </c>
      <c r="L321" s="16">
        <f t="shared" si="57"/>
        <v>20095537932.155819</v>
      </c>
      <c r="M321" s="17">
        <f>VLOOKUP(B321,Encargos!$A$8:$B$652,2,0)</f>
        <v>1.8829999999999999E-3</v>
      </c>
    </row>
    <row r="322" spans="1:13">
      <c r="A322">
        <f t="shared" si="62"/>
        <v>48</v>
      </c>
      <c r="B322" s="1">
        <v>54240</v>
      </c>
      <c r="C322" s="16">
        <f t="shared" si="58"/>
        <v>20095537932.155819</v>
      </c>
      <c r="D322" s="16">
        <f t="shared" si="54"/>
        <v>33057159.898396321</v>
      </c>
      <c r="E322" s="16">
        <f t="shared" si="55"/>
        <v>20128595092.054214</v>
      </c>
      <c r="F322" s="16">
        <v>0</v>
      </c>
      <c r="G322" s="29">
        <v>0</v>
      </c>
      <c r="H322" s="16">
        <f t="shared" si="56"/>
        <v>67095316.97351405</v>
      </c>
      <c r="I322" s="18">
        <f t="shared" si="60"/>
        <v>454484648.44394481</v>
      </c>
      <c r="J322" s="16">
        <f t="shared" si="61"/>
        <v>67095316.97351405</v>
      </c>
      <c r="K322" s="19">
        <f t="shared" si="59"/>
        <v>387389331.47043073</v>
      </c>
      <c r="L322" s="16">
        <f t="shared" si="57"/>
        <v>19741205760.583786</v>
      </c>
      <c r="M322" s="17">
        <f>VLOOKUP(B322,Encargos!$A$8:$B$652,2,0)</f>
        <v>1.645E-3</v>
      </c>
    </row>
    <row r="323" spans="1:13">
      <c r="A323">
        <f t="shared" si="62"/>
        <v>47</v>
      </c>
      <c r="B323" s="1">
        <v>54271</v>
      </c>
      <c r="C323" s="16">
        <f t="shared" si="58"/>
        <v>19741205760.583786</v>
      </c>
      <c r="D323" s="16">
        <f t="shared" si="54"/>
        <v>37172690.447179265</v>
      </c>
      <c r="E323" s="16">
        <f t="shared" si="55"/>
        <v>19778378451.030964</v>
      </c>
      <c r="F323" s="16">
        <v>0</v>
      </c>
      <c r="G323" s="29">
        <v>0</v>
      </c>
      <c r="H323" s="16">
        <f t="shared" si="56"/>
        <v>65927928.170103215</v>
      </c>
      <c r="I323" s="18">
        <f t="shared" si="60"/>
        <v>455340443.03696477</v>
      </c>
      <c r="J323" s="16">
        <f t="shared" si="61"/>
        <v>65927928.170103215</v>
      </c>
      <c r="K323" s="19">
        <f t="shared" si="59"/>
        <v>389412514.86686158</v>
      </c>
      <c r="L323" s="16">
        <f t="shared" si="57"/>
        <v>19388965936.164104</v>
      </c>
      <c r="M323" s="17">
        <f>VLOOKUP(B323,Encargos!$A$8:$B$652,2,0)</f>
        <v>1.8829999999999999E-3</v>
      </c>
    </row>
    <row r="324" spans="1:13">
      <c r="A324">
        <f t="shared" si="62"/>
        <v>46</v>
      </c>
      <c r="B324" s="1">
        <v>54302</v>
      </c>
      <c r="C324" s="16">
        <f t="shared" si="58"/>
        <v>19388965936.164104</v>
      </c>
      <c r="D324" s="16">
        <f t="shared" si="54"/>
        <v>41104607.784667902</v>
      </c>
      <c r="E324" s="16">
        <f t="shared" si="55"/>
        <v>19430070543.948772</v>
      </c>
      <c r="F324" s="16">
        <v>0</v>
      </c>
      <c r="G324" s="29">
        <v>0</v>
      </c>
      <c r="H324" s="16">
        <f t="shared" si="56"/>
        <v>64766901.81316258</v>
      </c>
      <c r="I324" s="18">
        <f t="shared" si="60"/>
        <v>456305764.77620322</v>
      </c>
      <c r="J324" s="16">
        <f t="shared" si="61"/>
        <v>64766901.81316258</v>
      </c>
      <c r="K324" s="19">
        <f t="shared" si="59"/>
        <v>391538862.96304065</v>
      </c>
      <c r="L324" s="16">
        <f t="shared" si="57"/>
        <v>19038531680.985733</v>
      </c>
      <c r="M324" s="17">
        <f>VLOOKUP(B324,Encargos!$A$8:$B$652,2,0)</f>
        <v>2.1199999999999999E-3</v>
      </c>
    </row>
    <row r="325" spans="1:13">
      <c r="A325">
        <f t="shared" si="62"/>
        <v>45</v>
      </c>
      <c r="B325" s="1">
        <v>54332</v>
      </c>
      <c r="C325" s="16">
        <f t="shared" si="58"/>
        <v>19038531680.985733</v>
      </c>
      <c r="D325" s="16">
        <f t="shared" ref="D325:D369" si="63">C325*M325</f>
        <v>31318384.61522153</v>
      </c>
      <c r="E325" s="16">
        <f t="shared" ref="E325:E369" si="64">C325+D325</f>
        <v>19069850065.600956</v>
      </c>
      <c r="F325" s="16">
        <v>0</v>
      </c>
      <c r="G325" s="29">
        <v>0</v>
      </c>
      <c r="H325" s="16">
        <f t="shared" ref="H325:H369" si="65">SUM(E325:G325)*$N$4</f>
        <v>63566166.885336526</v>
      </c>
      <c r="I325" s="18">
        <f t="shared" si="60"/>
        <v>457056387.75926012</v>
      </c>
      <c r="J325" s="16">
        <f t="shared" si="61"/>
        <v>63566166.885336526</v>
      </c>
      <c r="K325" s="19">
        <f t="shared" si="59"/>
        <v>393490220.8739236</v>
      </c>
      <c r="L325" s="16">
        <f t="shared" ref="L325:L366" si="66">SUM(E325:H325)-I325</f>
        <v>18676359844.727036</v>
      </c>
      <c r="M325" s="17">
        <f>VLOOKUP(B325,Encargos!$A$8:$B$652,2,0)</f>
        <v>1.645E-3</v>
      </c>
    </row>
    <row r="326" spans="1:13">
      <c r="A326">
        <f t="shared" si="62"/>
        <v>44</v>
      </c>
      <c r="B326" s="1">
        <v>54363</v>
      </c>
      <c r="C326" s="16">
        <f t="shared" si="58"/>
        <v>18676359844.727036</v>
      </c>
      <c r="D326" s="16">
        <f t="shared" si="63"/>
        <v>35167585.587621003</v>
      </c>
      <c r="E326" s="16">
        <f t="shared" si="64"/>
        <v>18711527430.314655</v>
      </c>
      <c r="F326" s="16">
        <v>0</v>
      </c>
      <c r="G326" s="29">
        <v>0</v>
      </c>
      <c r="H326" s="16">
        <f t="shared" si="65"/>
        <v>62371758.101048857</v>
      </c>
      <c r="I326" s="18">
        <f t="shared" si="60"/>
        <v>457917024.93741083</v>
      </c>
      <c r="J326" s="16">
        <f t="shared" si="61"/>
        <v>62371758.101048857</v>
      </c>
      <c r="K326" s="19">
        <f t="shared" si="59"/>
        <v>395545266.836362</v>
      </c>
      <c r="L326" s="16">
        <f t="shared" si="66"/>
        <v>18315982163.478291</v>
      </c>
      <c r="M326" s="17">
        <f>VLOOKUP(B326,Encargos!$A$8:$B$652,2,0)</f>
        <v>1.8829999999999999E-3</v>
      </c>
    </row>
    <row r="327" spans="1:13">
      <c r="A327">
        <f t="shared" si="62"/>
        <v>43</v>
      </c>
      <c r="B327" s="1">
        <v>54393</v>
      </c>
      <c r="C327" s="16">
        <f t="shared" ref="C327:C369" si="67">L326</f>
        <v>18315982163.478291</v>
      </c>
      <c r="D327" s="16">
        <f t="shared" si="63"/>
        <v>34488994.413829617</v>
      </c>
      <c r="E327" s="16">
        <f t="shared" si="64"/>
        <v>18350471157.89212</v>
      </c>
      <c r="F327" s="16">
        <v>0</v>
      </c>
      <c r="G327" s="29">
        <v>0</v>
      </c>
      <c r="H327" s="16">
        <f t="shared" si="65"/>
        <v>61168237.19297374</v>
      </c>
      <c r="I327" s="18">
        <f t="shared" si="60"/>
        <v>458779282.69536799</v>
      </c>
      <c r="J327" s="16">
        <f t="shared" si="61"/>
        <v>61168237.19297374</v>
      </c>
      <c r="K327" s="19">
        <f t="shared" ref="K327:K369" si="68">I327-J327</f>
        <v>397611045.50239426</v>
      </c>
      <c r="L327" s="16">
        <f t="shared" si="66"/>
        <v>17952860112.389725</v>
      </c>
      <c r="M327" s="17">
        <f>VLOOKUP(B327,Encargos!$A$8:$B$652,2,0)</f>
        <v>1.8829999999999999E-3</v>
      </c>
    </row>
    <row r="328" spans="1:13">
      <c r="A328">
        <f t="shared" si="62"/>
        <v>42</v>
      </c>
      <c r="B328" s="1">
        <v>54424</v>
      </c>
      <c r="C328" s="16">
        <f t="shared" si="67"/>
        <v>17952860112.389725</v>
      </c>
      <c r="D328" s="16">
        <f t="shared" si="63"/>
        <v>29532454.884881098</v>
      </c>
      <c r="E328" s="16">
        <f t="shared" si="64"/>
        <v>17982392567.274605</v>
      </c>
      <c r="F328" s="16">
        <v>0</v>
      </c>
      <c r="G328" s="29">
        <v>0</v>
      </c>
      <c r="H328" s="16">
        <f t="shared" si="65"/>
        <v>59941308.557582021</v>
      </c>
      <c r="I328" s="18">
        <f t="shared" si="60"/>
        <v>459533974.61540186</v>
      </c>
      <c r="J328" s="16">
        <f t="shared" si="61"/>
        <v>59941308.557582021</v>
      </c>
      <c r="K328" s="19">
        <f t="shared" si="68"/>
        <v>399592666.05781984</v>
      </c>
      <c r="L328" s="16">
        <f t="shared" si="66"/>
        <v>17582799901.216785</v>
      </c>
      <c r="M328" s="17">
        <f>VLOOKUP(B328,Encargos!$A$8:$B$652,2,0)</f>
        <v>1.645E-3</v>
      </c>
    </row>
    <row r="329" spans="1:13">
      <c r="A329">
        <f t="shared" si="62"/>
        <v>41</v>
      </c>
      <c r="B329" s="1">
        <v>54455</v>
      </c>
      <c r="C329" s="16">
        <f t="shared" si="67"/>
        <v>17582799901.216785</v>
      </c>
      <c r="D329" s="16">
        <f t="shared" si="63"/>
        <v>37275535.790579587</v>
      </c>
      <c r="E329" s="16">
        <f t="shared" si="64"/>
        <v>17620075437.007366</v>
      </c>
      <c r="F329" s="16">
        <v>0</v>
      </c>
      <c r="G329" s="29">
        <v>0</v>
      </c>
      <c r="H329" s="16">
        <f t="shared" si="65"/>
        <v>58733584.790024556</v>
      </c>
      <c r="I329" s="18">
        <f t="shared" si="60"/>
        <v>460508186.64158642</v>
      </c>
      <c r="J329" s="16">
        <f t="shared" si="61"/>
        <v>58733584.790024556</v>
      </c>
      <c r="K329" s="19">
        <f t="shared" si="68"/>
        <v>401774601.85156184</v>
      </c>
      <c r="L329" s="16">
        <f t="shared" si="66"/>
        <v>17218300835.155804</v>
      </c>
      <c r="M329" s="17">
        <f>VLOOKUP(B329,Encargos!$A$8:$B$652,2,0)</f>
        <v>2.1199999999999999E-3</v>
      </c>
    </row>
    <row r="330" spans="1:13">
      <c r="A330">
        <f t="shared" si="62"/>
        <v>40</v>
      </c>
      <c r="B330" s="1">
        <v>54483</v>
      </c>
      <c r="C330" s="16">
        <f t="shared" si="67"/>
        <v>17218300835.155804</v>
      </c>
      <c r="D330" s="16">
        <f t="shared" si="63"/>
        <v>28651252.589699257</v>
      </c>
      <c r="E330" s="16">
        <f t="shared" si="64"/>
        <v>17246952087.745502</v>
      </c>
      <c r="F330" s="16">
        <v>0</v>
      </c>
      <c r="G330" s="29">
        <v>0</v>
      </c>
      <c r="H330" s="16">
        <f t="shared" si="65"/>
        <v>57489840.292485014</v>
      </c>
      <c r="I330" s="18">
        <f t="shared" ref="I330:I369" si="69">PMT($N$4,A330,-SUM(E330:G330))</f>
        <v>461274472.26415807</v>
      </c>
      <c r="J330" s="16">
        <f t="shared" ref="J330:J369" si="70">H330</f>
        <v>57489840.292485014</v>
      </c>
      <c r="K330" s="19">
        <f t="shared" si="68"/>
        <v>403784631.97167307</v>
      </c>
      <c r="L330" s="16">
        <f t="shared" si="66"/>
        <v>16843167455.773829</v>
      </c>
      <c r="M330" s="17">
        <f>VLOOKUP(B330,Encargos!$A$8:$B$652,2,0)</f>
        <v>1.6639999999999999E-3</v>
      </c>
    </row>
    <row r="331" spans="1:13">
      <c r="A331">
        <f t="shared" si="62"/>
        <v>39</v>
      </c>
      <c r="B331" s="1">
        <v>54514</v>
      </c>
      <c r="C331" s="16">
        <f t="shared" si="67"/>
        <v>16843167455.773829</v>
      </c>
      <c r="D331" s="16">
        <f t="shared" si="63"/>
        <v>24018356.791933481</v>
      </c>
      <c r="E331" s="16">
        <f t="shared" si="64"/>
        <v>16867185812.565762</v>
      </c>
      <c r="F331" s="16">
        <v>0</v>
      </c>
      <c r="G331" s="29">
        <v>0</v>
      </c>
      <c r="H331" s="16">
        <f t="shared" si="65"/>
        <v>56223952.708552539</v>
      </c>
      <c r="I331" s="18">
        <f t="shared" si="69"/>
        <v>461932249.66160667</v>
      </c>
      <c r="J331" s="16">
        <f t="shared" si="70"/>
        <v>56223952.708552539</v>
      </c>
      <c r="K331" s="19">
        <f t="shared" si="68"/>
        <v>405708296.95305413</v>
      </c>
      <c r="L331" s="16">
        <f t="shared" si="66"/>
        <v>16461477515.612709</v>
      </c>
      <c r="M331" s="17">
        <f>VLOOKUP(B331,Encargos!$A$8:$B$652,2,0)</f>
        <v>1.426E-3</v>
      </c>
    </row>
    <row r="332" spans="1:13">
      <c r="A332">
        <f t="shared" ref="A332:A369" si="71">A331-1</f>
        <v>38</v>
      </c>
      <c r="B332" s="1">
        <v>54544</v>
      </c>
      <c r="C332" s="16">
        <f t="shared" si="67"/>
        <v>16461477515.612709</v>
      </c>
      <c r="D332" s="16">
        <f t="shared" si="63"/>
        <v>35244023.360926814</v>
      </c>
      <c r="E332" s="16">
        <f t="shared" si="64"/>
        <v>16496721538.973637</v>
      </c>
      <c r="F332" s="16">
        <v>0</v>
      </c>
      <c r="G332" s="29">
        <v>0</v>
      </c>
      <c r="H332" s="16">
        <f t="shared" si="65"/>
        <v>54989071.796578795</v>
      </c>
      <c r="I332" s="18">
        <f t="shared" si="69"/>
        <v>462921246.60813224</v>
      </c>
      <c r="J332" s="16">
        <f t="shared" si="70"/>
        <v>54989071.796578795</v>
      </c>
      <c r="K332" s="19">
        <f t="shared" si="68"/>
        <v>407932174.81155348</v>
      </c>
      <c r="L332" s="16">
        <f t="shared" si="66"/>
        <v>16088789364.162085</v>
      </c>
      <c r="M332" s="17">
        <f>VLOOKUP(B332,Encargos!$A$8:$B$652,2,0)</f>
        <v>2.1410000000000001E-3</v>
      </c>
    </row>
    <row r="333" spans="1:13">
      <c r="A333">
        <f t="shared" si="71"/>
        <v>37</v>
      </c>
      <c r="B333" s="1">
        <v>54575</v>
      </c>
      <c r="C333" s="16">
        <f t="shared" si="67"/>
        <v>16088789364.162085</v>
      </c>
      <c r="D333" s="16">
        <f t="shared" si="63"/>
        <v>30616966.160000447</v>
      </c>
      <c r="E333" s="16">
        <f t="shared" si="64"/>
        <v>16119406330.322084</v>
      </c>
      <c r="F333" s="16">
        <v>0</v>
      </c>
      <c r="G333" s="29">
        <v>0</v>
      </c>
      <c r="H333" s="16">
        <f t="shared" si="65"/>
        <v>53731354.434406951</v>
      </c>
      <c r="I333" s="18">
        <f t="shared" si="69"/>
        <v>463802185.74042755</v>
      </c>
      <c r="J333" s="16">
        <f t="shared" si="70"/>
        <v>53731354.434406951</v>
      </c>
      <c r="K333" s="19">
        <f t="shared" si="68"/>
        <v>410070831.30602062</v>
      </c>
      <c r="L333" s="16">
        <f t="shared" si="66"/>
        <v>15709335499.016064</v>
      </c>
      <c r="M333" s="17">
        <f>VLOOKUP(B333,Encargos!$A$8:$B$652,2,0)</f>
        <v>1.903E-3</v>
      </c>
    </row>
    <row r="334" spans="1:13">
      <c r="A334">
        <f t="shared" si="71"/>
        <v>36</v>
      </c>
      <c r="B334" s="1">
        <v>54605</v>
      </c>
      <c r="C334" s="16">
        <f t="shared" si="67"/>
        <v>15709335499.016064</v>
      </c>
      <c r="D334" s="16">
        <f t="shared" si="63"/>
        <v>26140334.270362727</v>
      </c>
      <c r="E334" s="16">
        <f t="shared" si="64"/>
        <v>15735475833.286427</v>
      </c>
      <c r="F334" s="16">
        <v>0</v>
      </c>
      <c r="G334" s="29">
        <v>0</v>
      </c>
      <c r="H334" s="16">
        <f t="shared" si="65"/>
        <v>52451586.110954762</v>
      </c>
      <c r="I334" s="18">
        <f t="shared" si="69"/>
        <v>464573952.57749963</v>
      </c>
      <c r="J334" s="16">
        <f t="shared" si="70"/>
        <v>52451586.110954762</v>
      </c>
      <c r="K334" s="19">
        <f t="shared" si="68"/>
        <v>412122366.46654487</v>
      </c>
      <c r="L334" s="16">
        <f t="shared" si="66"/>
        <v>15323353466.819881</v>
      </c>
      <c r="M334" s="17">
        <f>VLOOKUP(B334,Encargos!$A$8:$B$652,2,0)</f>
        <v>1.6639999999999999E-3</v>
      </c>
    </row>
    <row r="335" spans="1:13">
      <c r="A335">
        <f t="shared" si="71"/>
        <v>35</v>
      </c>
      <c r="B335" s="1">
        <v>54636</v>
      </c>
      <c r="C335" s="16">
        <f t="shared" si="67"/>
        <v>15323353466.819881</v>
      </c>
      <c r="D335" s="16">
        <f t="shared" si="63"/>
        <v>29160341.647358235</v>
      </c>
      <c r="E335" s="16">
        <f t="shared" si="64"/>
        <v>15352513808.467239</v>
      </c>
      <c r="F335" s="16">
        <v>0</v>
      </c>
      <c r="G335" s="29">
        <v>0</v>
      </c>
      <c r="H335" s="16">
        <f t="shared" si="65"/>
        <v>51175046.028224133</v>
      </c>
      <c r="I335" s="18">
        <f t="shared" si="69"/>
        <v>465458036.80925459</v>
      </c>
      <c r="J335" s="16">
        <f t="shared" si="70"/>
        <v>51175046.028224133</v>
      </c>
      <c r="K335" s="19">
        <f t="shared" si="68"/>
        <v>414282990.78103048</v>
      </c>
      <c r="L335" s="16">
        <f t="shared" si="66"/>
        <v>14938230817.686211</v>
      </c>
      <c r="M335" s="17">
        <f>VLOOKUP(B335,Encargos!$A$8:$B$652,2,0)</f>
        <v>1.903E-3</v>
      </c>
    </row>
    <row r="336" spans="1:13">
      <c r="A336">
        <f t="shared" si="71"/>
        <v>34</v>
      </c>
      <c r="B336" s="1">
        <v>54667</v>
      </c>
      <c r="C336" s="16">
        <f t="shared" si="67"/>
        <v>14938230817.686211</v>
      </c>
      <c r="D336" s="16">
        <f t="shared" si="63"/>
        <v>28427453.246056858</v>
      </c>
      <c r="E336" s="16">
        <f t="shared" si="64"/>
        <v>14966658270.932268</v>
      </c>
      <c r="F336" s="16">
        <v>0</v>
      </c>
      <c r="G336" s="29">
        <v>0</v>
      </c>
      <c r="H336" s="16">
        <f t="shared" si="65"/>
        <v>49888860.903107561</v>
      </c>
      <c r="I336" s="18">
        <f t="shared" si="69"/>
        <v>466343803.45330262</v>
      </c>
      <c r="J336" s="16">
        <f t="shared" si="70"/>
        <v>49888860.903107561</v>
      </c>
      <c r="K336" s="19">
        <f t="shared" si="68"/>
        <v>416454942.55019504</v>
      </c>
      <c r="L336" s="16">
        <f t="shared" si="66"/>
        <v>14550203328.382072</v>
      </c>
      <c r="M336" s="17">
        <f>VLOOKUP(B336,Encargos!$A$8:$B$652,2,0)</f>
        <v>1.903E-3</v>
      </c>
    </row>
    <row r="337" spans="1:13">
      <c r="A337">
        <f t="shared" si="71"/>
        <v>33</v>
      </c>
      <c r="B337" s="1">
        <v>54697</v>
      </c>
      <c r="C337" s="16">
        <f t="shared" si="67"/>
        <v>14550203328.382072</v>
      </c>
      <c r="D337" s="16">
        <f t="shared" si="63"/>
        <v>27689036.933911085</v>
      </c>
      <c r="E337" s="16">
        <f t="shared" si="64"/>
        <v>14577892365.315983</v>
      </c>
      <c r="F337" s="16">
        <v>0</v>
      </c>
      <c r="G337" s="29">
        <v>0</v>
      </c>
      <c r="H337" s="16">
        <f t="shared" si="65"/>
        <v>48592974.551053278</v>
      </c>
      <c r="I337" s="18">
        <f t="shared" si="69"/>
        <v>467231255.71127427</v>
      </c>
      <c r="J337" s="16">
        <f t="shared" si="70"/>
        <v>48592974.551053278</v>
      </c>
      <c r="K337" s="19">
        <f t="shared" si="68"/>
        <v>418638281.16022098</v>
      </c>
      <c r="L337" s="16">
        <f t="shared" si="66"/>
        <v>14159254084.155762</v>
      </c>
      <c r="M337" s="17">
        <f>VLOOKUP(B337,Encargos!$A$8:$B$652,2,0)</f>
        <v>1.903E-3</v>
      </c>
    </row>
    <row r="338" spans="1:13">
      <c r="A338">
        <f t="shared" si="71"/>
        <v>32</v>
      </c>
      <c r="B338" s="1">
        <v>54728</v>
      </c>
      <c r="C338" s="16">
        <f t="shared" si="67"/>
        <v>14159254084.155762</v>
      </c>
      <c r="D338" s="16">
        <f t="shared" si="63"/>
        <v>26945060.522148415</v>
      </c>
      <c r="E338" s="16">
        <f t="shared" si="64"/>
        <v>14186199144.67791</v>
      </c>
      <c r="F338" s="16">
        <v>0</v>
      </c>
      <c r="G338" s="29">
        <v>0</v>
      </c>
      <c r="H338" s="16">
        <f t="shared" si="65"/>
        <v>47287330.482259706</v>
      </c>
      <c r="I338" s="18">
        <f t="shared" si="69"/>
        <v>468120396.7908929</v>
      </c>
      <c r="J338" s="16">
        <f t="shared" si="70"/>
        <v>47287330.482259706</v>
      </c>
      <c r="K338" s="19">
        <f t="shared" si="68"/>
        <v>420833066.30863321</v>
      </c>
      <c r="L338" s="16">
        <f t="shared" si="66"/>
        <v>13765366078.369276</v>
      </c>
      <c r="M338" s="17">
        <f>VLOOKUP(B338,Encargos!$A$8:$B$652,2,0)</f>
        <v>1.903E-3</v>
      </c>
    </row>
    <row r="339" spans="1:13">
      <c r="A339">
        <f t="shared" si="71"/>
        <v>31</v>
      </c>
      <c r="B339" s="1">
        <v>54758</v>
      </c>
      <c r="C339" s="16">
        <f t="shared" si="67"/>
        <v>13765366078.369276</v>
      </c>
      <c r="D339" s="16">
        <f t="shared" si="63"/>
        <v>22905569.154406473</v>
      </c>
      <c r="E339" s="16">
        <f t="shared" si="64"/>
        <v>13788271647.523682</v>
      </c>
      <c r="F339" s="16">
        <v>0</v>
      </c>
      <c r="G339" s="29">
        <v>0</v>
      </c>
      <c r="H339" s="16">
        <f t="shared" si="65"/>
        <v>45960905.491745606</v>
      </c>
      <c r="I339" s="18">
        <f t="shared" si="69"/>
        <v>468899349.13115281</v>
      </c>
      <c r="J339" s="16">
        <f t="shared" si="70"/>
        <v>45960905.491745606</v>
      </c>
      <c r="K339" s="19">
        <f t="shared" si="68"/>
        <v>422938443.63940722</v>
      </c>
      <c r="L339" s="16">
        <f t="shared" si="66"/>
        <v>13365333203.884274</v>
      </c>
      <c r="M339" s="17">
        <f>VLOOKUP(B339,Encargos!$A$8:$B$652,2,0)</f>
        <v>1.6639999999999999E-3</v>
      </c>
    </row>
    <row r="340" spans="1:13">
      <c r="A340">
        <f t="shared" si="71"/>
        <v>30</v>
      </c>
      <c r="B340" s="1">
        <v>54789</v>
      </c>
      <c r="C340" s="16">
        <f t="shared" si="67"/>
        <v>13365333203.884274</v>
      </c>
      <c r="D340" s="16">
        <f t="shared" si="63"/>
        <v>25434229.086991772</v>
      </c>
      <c r="E340" s="16">
        <f t="shared" si="64"/>
        <v>13390767432.971266</v>
      </c>
      <c r="F340" s="16">
        <v>0</v>
      </c>
      <c r="G340" s="29">
        <v>0</v>
      </c>
      <c r="H340" s="16">
        <f t="shared" si="65"/>
        <v>44635891.443237558</v>
      </c>
      <c r="I340" s="18">
        <f t="shared" si="69"/>
        <v>469791664.59254938</v>
      </c>
      <c r="J340" s="16">
        <f t="shared" si="70"/>
        <v>44635891.443237558</v>
      </c>
      <c r="K340" s="19">
        <f t="shared" si="68"/>
        <v>425155773.14931184</v>
      </c>
      <c r="L340" s="16">
        <f t="shared" si="66"/>
        <v>12965611659.821953</v>
      </c>
      <c r="M340" s="17">
        <f>VLOOKUP(B340,Encargos!$A$8:$B$652,2,0)</f>
        <v>1.903E-3</v>
      </c>
    </row>
    <row r="341" spans="1:13">
      <c r="A341">
        <f t="shared" si="71"/>
        <v>29</v>
      </c>
      <c r="B341" s="1">
        <v>54820</v>
      </c>
      <c r="C341" s="16">
        <f t="shared" si="67"/>
        <v>12965611659.821953</v>
      </c>
      <c r="D341" s="16">
        <f t="shared" si="63"/>
        <v>27759374.563678801</v>
      </c>
      <c r="E341" s="16">
        <f t="shared" si="64"/>
        <v>12993371034.385632</v>
      </c>
      <c r="F341" s="16">
        <v>0</v>
      </c>
      <c r="G341" s="29">
        <v>0</v>
      </c>
      <c r="H341" s="16">
        <f t="shared" si="65"/>
        <v>43311236.781285442</v>
      </c>
      <c r="I341" s="18">
        <f t="shared" si="69"/>
        <v>470797488.54644197</v>
      </c>
      <c r="J341" s="16">
        <f t="shared" si="70"/>
        <v>43311236.781285442</v>
      </c>
      <c r="K341" s="19">
        <f t="shared" si="68"/>
        <v>427486251.76515651</v>
      </c>
      <c r="L341" s="16">
        <f t="shared" si="66"/>
        <v>12565884782.620476</v>
      </c>
      <c r="M341" s="17">
        <f>VLOOKUP(B341,Encargos!$A$8:$B$652,2,0)</f>
        <v>2.1410000000000001E-3</v>
      </c>
    </row>
    <row r="342" spans="1:13">
      <c r="A342">
        <f t="shared" si="71"/>
        <v>28</v>
      </c>
      <c r="B342" s="1">
        <v>54848</v>
      </c>
      <c r="C342" s="16">
        <f t="shared" si="67"/>
        <v>12565884782.620476</v>
      </c>
      <c r="D342" s="16">
        <f t="shared" si="63"/>
        <v>21160949.973932881</v>
      </c>
      <c r="E342" s="16">
        <f t="shared" si="64"/>
        <v>12587045732.594408</v>
      </c>
      <c r="F342" s="16">
        <v>0</v>
      </c>
      <c r="G342" s="29">
        <v>0</v>
      </c>
      <c r="H342" s="16">
        <f t="shared" si="65"/>
        <v>41956819.108648032</v>
      </c>
      <c r="I342" s="18">
        <f t="shared" si="69"/>
        <v>471590311.51715428</v>
      </c>
      <c r="J342" s="16">
        <f t="shared" si="70"/>
        <v>41956819.108648032</v>
      </c>
      <c r="K342" s="19">
        <f t="shared" si="68"/>
        <v>429633492.40850627</v>
      </c>
      <c r="L342" s="16">
        <f t="shared" si="66"/>
        <v>12157412240.185902</v>
      </c>
      <c r="M342" s="17">
        <f>VLOOKUP(B342,Encargos!$A$8:$B$652,2,0)</f>
        <v>1.684E-3</v>
      </c>
    </row>
    <row r="343" spans="1:13">
      <c r="A343">
        <f t="shared" si="71"/>
        <v>27</v>
      </c>
      <c r="B343" s="1">
        <v>54879</v>
      </c>
      <c r="C343" s="16">
        <f t="shared" si="67"/>
        <v>12157412240.185902</v>
      </c>
      <c r="D343" s="16">
        <f t="shared" si="63"/>
        <v>17567460.68706863</v>
      </c>
      <c r="E343" s="16">
        <f t="shared" si="64"/>
        <v>12174979700.872971</v>
      </c>
      <c r="F343" s="16">
        <v>0</v>
      </c>
      <c r="G343" s="29">
        <v>0</v>
      </c>
      <c r="H343" s="16">
        <f t="shared" si="65"/>
        <v>40583265.66957657</v>
      </c>
      <c r="I343" s="18">
        <f t="shared" si="69"/>
        <v>472271759.51729649</v>
      </c>
      <c r="J343" s="16">
        <f t="shared" si="70"/>
        <v>40583265.66957657</v>
      </c>
      <c r="K343" s="19">
        <f t="shared" si="68"/>
        <v>431688493.84771991</v>
      </c>
      <c r="L343" s="16">
        <f t="shared" si="66"/>
        <v>11743291207.025251</v>
      </c>
      <c r="M343" s="17">
        <f>VLOOKUP(B343,Encargos!$A$8:$B$652,2,0)</f>
        <v>1.4450000000000001E-3</v>
      </c>
    </row>
    <row r="344" spans="1:13">
      <c r="A344">
        <f t="shared" si="71"/>
        <v>26</v>
      </c>
      <c r="B344" s="1">
        <v>54909</v>
      </c>
      <c r="C344" s="16">
        <f t="shared" si="67"/>
        <v>11743291207.025251</v>
      </c>
      <c r="D344" s="16">
        <f t="shared" si="63"/>
        <v>25388995.589588594</v>
      </c>
      <c r="E344" s="16">
        <f t="shared" si="64"/>
        <v>11768680202.61484</v>
      </c>
      <c r="F344" s="16">
        <v>0</v>
      </c>
      <c r="G344" s="29">
        <v>0</v>
      </c>
      <c r="H344" s="16">
        <f t="shared" si="65"/>
        <v>39228934.008716136</v>
      </c>
      <c r="I344" s="18">
        <f t="shared" si="69"/>
        <v>473292811.06137282</v>
      </c>
      <c r="J344" s="16">
        <f t="shared" si="70"/>
        <v>39228934.008716136</v>
      </c>
      <c r="K344" s="19">
        <f t="shared" si="68"/>
        <v>434063877.05265665</v>
      </c>
      <c r="L344" s="16">
        <f t="shared" si="66"/>
        <v>11334616325.562183</v>
      </c>
      <c r="M344" s="17">
        <f>VLOOKUP(B344,Encargos!$A$8:$B$652,2,0)</f>
        <v>2.1619999999999999E-3</v>
      </c>
    </row>
    <row r="345" spans="1:13">
      <c r="A345">
        <f t="shared" si="71"/>
        <v>25</v>
      </c>
      <c r="B345" s="1">
        <v>54940</v>
      </c>
      <c r="C345" s="16">
        <f t="shared" si="67"/>
        <v>11334616325.562183</v>
      </c>
      <c r="D345" s="16">
        <f t="shared" si="63"/>
        <v>19087493.892246716</v>
      </c>
      <c r="E345" s="16">
        <f t="shared" si="64"/>
        <v>11353703819.45443</v>
      </c>
      <c r="F345" s="16">
        <v>0</v>
      </c>
      <c r="G345" s="29">
        <v>0</v>
      </c>
      <c r="H345" s="16">
        <f t="shared" si="65"/>
        <v>37845679.398181431</v>
      </c>
      <c r="I345" s="18">
        <f t="shared" si="69"/>
        <v>474089836.15520012</v>
      </c>
      <c r="J345" s="16">
        <f t="shared" si="70"/>
        <v>37845679.398181431</v>
      </c>
      <c r="K345" s="19">
        <f t="shared" si="68"/>
        <v>436244156.75701869</v>
      </c>
      <c r="L345" s="16">
        <f t="shared" si="66"/>
        <v>10917459662.697411</v>
      </c>
      <c r="M345" s="17">
        <f>VLOOKUP(B345,Encargos!$A$8:$B$652,2,0)</f>
        <v>1.684E-3</v>
      </c>
    </row>
    <row r="346" spans="1:13">
      <c r="A346">
        <f t="shared" si="71"/>
        <v>24</v>
      </c>
      <c r="B346" s="1">
        <v>54970</v>
      </c>
      <c r="C346" s="16">
        <f t="shared" si="67"/>
        <v>10917459662.697411</v>
      </c>
      <c r="D346" s="16">
        <f t="shared" si="63"/>
        <v>20994274.931367122</v>
      </c>
      <c r="E346" s="16">
        <f t="shared" si="64"/>
        <v>10938453937.628778</v>
      </c>
      <c r="F346" s="16">
        <v>0</v>
      </c>
      <c r="G346" s="29">
        <v>0</v>
      </c>
      <c r="H346" s="16">
        <f t="shared" si="65"/>
        <v>36461513.125429265</v>
      </c>
      <c r="I346" s="18">
        <f t="shared" si="69"/>
        <v>475001510.91012669</v>
      </c>
      <c r="J346" s="16">
        <f t="shared" si="70"/>
        <v>36461513.125429265</v>
      </c>
      <c r="K346" s="19">
        <f t="shared" si="68"/>
        <v>438539997.78469741</v>
      </c>
      <c r="L346" s="16">
        <f t="shared" si="66"/>
        <v>10499913939.844082</v>
      </c>
      <c r="M346" s="17">
        <f>VLOOKUP(B346,Encargos!$A$8:$B$652,2,0)</f>
        <v>1.923E-3</v>
      </c>
    </row>
    <row r="347" spans="1:13">
      <c r="A347">
        <f t="shared" si="71"/>
        <v>23</v>
      </c>
      <c r="B347" s="1">
        <v>55001</v>
      </c>
      <c r="C347" s="16">
        <f t="shared" si="67"/>
        <v>10499913939.844082</v>
      </c>
      <c r="D347" s="16">
        <f t="shared" si="63"/>
        <v>20191334.506320171</v>
      </c>
      <c r="E347" s="16">
        <f t="shared" si="64"/>
        <v>10520105274.350403</v>
      </c>
      <c r="F347" s="16">
        <v>0</v>
      </c>
      <c r="G347" s="29">
        <v>0</v>
      </c>
      <c r="H347" s="16">
        <f t="shared" si="65"/>
        <v>35067017.581168011</v>
      </c>
      <c r="I347" s="18">
        <f t="shared" si="69"/>
        <v>475914938.81560695</v>
      </c>
      <c r="J347" s="16">
        <f t="shared" si="70"/>
        <v>35067017.581168011</v>
      </c>
      <c r="K347" s="19">
        <f t="shared" si="68"/>
        <v>440847921.23443896</v>
      </c>
      <c r="L347" s="16">
        <f t="shared" si="66"/>
        <v>10079257353.115963</v>
      </c>
      <c r="M347" s="17">
        <f>VLOOKUP(B347,Encargos!$A$8:$B$652,2,0)</f>
        <v>1.923E-3</v>
      </c>
    </row>
    <row r="348" spans="1:13">
      <c r="A348">
        <f t="shared" si="71"/>
        <v>22</v>
      </c>
      <c r="B348" s="1">
        <v>55032</v>
      </c>
      <c r="C348" s="16">
        <f t="shared" si="67"/>
        <v>10079257353.115963</v>
      </c>
      <c r="D348" s="16">
        <f t="shared" si="63"/>
        <v>16973469.38264728</v>
      </c>
      <c r="E348" s="16">
        <f t="shared" si="64"/>
        <v>10096230822.49861</v>
      </c>
      <c r="F348" s="16">
        <v>0</v>
      </c>
      <c r="G348" s="29">
        <v>0</v>
      </c>
      <c r="H348" s="16">
        <f t="shared" si="65"/>
        <v>33654102.741662033</v>
      </c>
      <c r="I348" s="18">
        <f t="shared" si="69"/>
        <v>476716379.57257223</v>
      </c>
      <c r="J348" s="16">
        <f t="shared" si="70"/>
        <v>33654102.741662033</v>
      </c>
      <c r="K348" s="19">
        <f t="shared" si="68"/>
        <v>443062276.83091021</v>
      </c>
      <c r="L348" s="16">
        <f t="shared" si="66"/>
        <v>9653168545.6676998</v>
      </c>
      <c r="M348" s="17">
        <f>VLOOKUP(B348,Encargos!$A$8:$B$652,2,0)</f>
        <v>1.684E-3</v>
      </c>
    </row>
    <row r="349" spans="1:13">
      <c r="A349">
        <f t="shared" si="71"/>
        <v>21</v>
      </c>
      <c r="B349" s="1">
        <v>55062</v>
      </c>
      <c r="C349" s="16">
        <f t="shared" si="67"/>
        <v>9653168545.6676998</v>
      </c>
      <c r="D349" s="16">
        <f t="shared" si="63"/>
        <v>20870150.395733565</v>
      </c>
      <c r="E349" s="16">
        <f t="shared" si="64"/>
        <v>9674038696.0634327</v>
      </c>
      <c r="F349" s="16">
        <v>0</v>
      </c>
      <c r="G349" s="29">
        <v>0</v>
      </c>
      <c r="H349" s="16">
        <f t="shared" si="65"/>
        <v>32246795.653544776</v>
      </c>
      <c r="I349" s="18">
        <f t="shared" si="69"/>
        <v>477747040.38520825</v>
      </c>
      <c r="J349" s="16">
        <f t="shared" si="70"/>
        <v>32246795.653544776</v>
      </c>
      <c r="K349" s="19">
        <f t="shared" si="68"/>
        <v>445500244.73166347</v>
      </c>
      <c r="L349" s="16">
        <f t="shared" si="66"/>
        <v>9228538451.3317699</v>
      </c>
      <c r="M349" s="17">
        <f>VLOOKUP(B349,Encargos!$A$8:$B$652,2,0)</f>
        <v>2.1619999999999999E-3</v>
      </c>
    </row>
    <row r="350" spans="1:13">
      <c r="A350">
        <f t="shared" si="71"/>
        <v>20</v>
      </c>
      <c r="B350" s="1">
        <v>55093</v>
      </c>
      <c r="C350" s="16">
        <f t="shared" si="67"/>
        <v>9228538451.3317699</v>
      </c>
      <c r="D350" s="16">
        <f t="shared" si="63"/>
        <v>17746479.441910993</v>
      </c>
      <c r="E350" s="16">
        <f t="shared" si="64"/>
        <v>9246284930.7736816</v>
      </c>
      <c r="F350" s="16">
        <v>0</v>
      </c>
      <c r="G350" s="29">
        <v>0</v>
      </c>
      <c r="H350" s="16">
        <f t="shared" si="65"/>
        <v>30820949.769245606</v>
      </c>
      <c r="I350" s="18">
        <f t="shared" si="69"/>
        <v>478665747.94386905</v>
      </c>
      <c r="J350" s="16">
        <f t="shared" si="70"/>
        <v>30820949.769245606</v>
      </c>
      <c r="K350" s="19">
        <f t="shared" si="68"/>
        <v>447844798.17462343</v>
      </c>
      <c r="L350" s="16">
        <f t="shared" si="66"/>
        <v>8798440132.5990582</v>
      </c>
      <c r="M350" s="17">
        <f>VLOOKUP(B350,Encargos!$A$8:$B$652,2,0)</f>
        <v>1.923E-3</v>
      </c>
    </row>
    <row r="351" spans="1:13">
      <c r="A351">
        <f t="shared" si="71"/>
        <v>19</v>
      </c>
      <c r="B351" s="1">
        <v>55123</v>
      </c>
      <c r="C351" s="16">
        <f t="shared" si="67"/>
        <v>8798440132.5990582</v>
      </c>
      <c r="D351" s="16">
        <f t="shared" si="63"/>
        <v>14816573.183296813</v>
      </c>
      <c r="E351" s="16">
        <f t="shared" si="64"/>
        <v>8813256705.7823544</v>
      </c>
      <c r="F351" s="16">
        <v>0</v>
      </c>
      <c r="G351" s="29">
        <v>0</v>
      </c>
      <c r="H351" s="16">
        <f t="shared" si="65"/>
        <v>29377522.35260785</v>
      </c>
      <c r="I351" s="18">
        <f t="shared" si="69"/>
        <v>479471821.06340653</v>
      </c>
      <c r="J351" s="16">
        <f t="shared" si="70"/>
        <v>29377522.35260785</v>
      </c>
      <c r="K351" s="19">
        <f t="shared" si="68"/>
        <v>450094298.71079868</v>
      </c>
      <c r="L351" s="16">
        <f t="shared" si="66"/>
        <v>8363162407.0715551</v>
      </c>
      <c r="M351" s="17">
        <f>VLOOKUP(B351,Encargos!$A$8:$B$652,2,0)</f>
        <v>1.684E-3</v>
      </c>
    </row>
    <row r="352" spans="1:13">
      <c r="A352">
        <f t="shared" si="71"/>
        <v>18</v>
      </c>
      <c r="B352" s="1">
        <v>55154</v>
      </c>
      <c r="C352" s="16">
        <f t="shared" si="67"/>
        <v>8363162407.0715551</v>
      </c>
      <c r="D352" s="16">
        <f t="shared" si="63"/>
        <v>16082361.3087986</v>
      </c>
      <c r="E352" s="16">
        <f t="shared" si="64"/>
        <v>8379244768.3803539</v>
      </c>
      <c r="F352" s="16">
        <v>0</v>
      </c>
      <c r="G352" s="29">
        <v>0</v>
      </c>
      <c r="H352" s="16">
        <f t="shared" si="65"/>
        <v>27930815.894601181</v>
      </c>
      <c r="I352" s="18">
        <f t="shared" si="69"/>
        <v>480393845.37531143</v>
      </c>
      <c r="J352" s="16">
        <f t="shared" si="70"/>
        <v>27930815.894601181</v>
      </c>
      <c r="K352" s="19">
        <f t="shared" si="68"/>
        <v>452463029.48071027</v>
      </c>
      <c r="L352" s="16">
        <f t="shared" si="66"/>
        <v>7926781738.8996429</v>
      </c>
      <c r="M352" s="17">
        <f>VLOOKUP(B352,Encargos!$A$8:$B$652,2,0)</f>
        <v>1.923E-3</v>
      </c>
    </row>
    <row r="353" spans="1:13">
      <c r="A353">
        <f t="shared" si="71"/>
        <v>17</v>
      </c>
      <c r="B353" s="1">
        <v>55185</v>
      </c>
      <c r="C353" s="16">
        <f t="shared" si="67"/>
        <v>7926781738.8996429</v>
      </c>
      <c r="D353" s="16">
        <f t="shared" si="63"/>
        <v>15243201.283904014</v>
      </c>
      <c r="E353" s="16">
        <f t="shared" si="64"/>
        <v>7942024940.183547</v>
      </c>
      <c r="F353" s="16">
        <v>0</v>
      </c>
      <c r="G353" s="29">
        <v>0</v>
      </c>
      <c r="H353" s="16">
        <f t="shared" si="65"/>
        <v>26473416.467278492</v>
      </c>
      <c r="I353" s="18">
        <f t="shared" si="69"/>
        <v>481317642.739968</v>
      </c>
      <c r="J353" s="16">
        <f t="shared" si="70"/>
        <v>26473416.467278492</v>
      </c>
      <c r="K353" s="19">
        <f t="shared" si="68"/>
        <v>454844226.27268952</v>
      </c>
      <c r="L353" s="16">
        <f t="shared" si="66"/>
        <v>7487180713.9108572</v>
      </c>
      <c r="M353" s="17">
        <f>VLOOKUP(B353,Encargos!$A$8:$B$652,2,0)</f>
        <v>1.923E-3</v>
      </c>
    </row>
    <row r="354" spans="1:13">
      <c r="A354">
        <f t="shared" si="71"/>
        <v>16</v>
      </c>
      <c r="B354" s="1">
        <v>55213</v>
      </c>
      <c r="C354" s="16">
        <f t="shared" si="67"/>
        <v>7487180713.9108572</v>
      </c>
      <c r="D354" s="16">
        <f t="shared" si="63"/>
        <v>14397848.512850579</v>
      </c>
      <c r="E354" s="16">
        <f t="shared" si="64"/>
        <v>7501578562.423708</v>
      </c>
      <c r="F354" s="16">
        <v>0</v>
      </c>
      <c r="G354" s="29">
        <v>0</v>
      </c>
      <c r="H354" s="16">
        <f t="shared" si="65"/>
        <v>25005261.874745693</v>
      </c>
      <c r="I354" s="18">
        <f t="shared" si="69"/>
        <v>482243216.566957</v>
      </c>
      <c r="J354" s="16">
        <f t="shared" si="70"/>
        <v>25005261.874745693</v>
      </c>
      <c r="K354" s="19">
        <f t="shared" si="68"/>
        <v>457237954.69221133</v>
      </c>
      <c r="L354" s="16">
        <f t="shared" si="66"/>
        <v>7044340607.7314968</v>
      </c>
      <c r="M354" s="17">
        <f>VLOOKUP(B354,Encargos!$A$8:$B$652,2,0)</f>
        <v>1.923E-3</v>
      </c>
    </row>
    <row r="355" spans="1:13">
      <c r="A355">
        <f t="shared" si="71"/>
        <v>15</v>
      </c>
      <c r="B355" s="1">
        <v>55244</v>
      </c>
      <c r="C355" s="16">
        <f t="shared" si="67"/>
        <v>7044340607.7314968</v>
      </c>
      <c r="D355" s="16">
        <f t="shared" si="63"/>
        <v>10179072.178172013</v>
      </c>
      <c r="E355" s="16">
        <f t="shared" si="64"/>
        <v>7054519679.9096689</v>
      </c>
      <c r="F355" s="16">
        <v>0</v>
      </c>
      <c r="G355" s="29">
        <v>0</v>
      </c>
      <c r="H355" s="16">
        <f t="shared" si="65"/>
        <v>23515065.599698897</v>
      </c>
      <c r="I355" s="18">
        <f t="shared" si="69"/>
        <v>482940058.01489627</v>
      </c>
      <c r="J355" s="16">
        <f t="shared" si="70"/>
        <v>23515065.599698897</v>
      </c>
      <c r="K355" s="19">
        <f t="shared" si="68"/>
        <v>459424992.41519737</v>
      </c>
      <c r="L355" s="16">
        <f t="shared" si="66"/>
        <v>6595094687.4944715</v>
      </c>
      <c r="M355" s="17">
        <f>VLOOKUP(B355,Encargos!$A$8:$B$652,2,0)</f>
        <v>1.4450000000000001E-3</v>
      </c>
    </row>
    <row r="356" spans="1:13">
      <c r="A356">
        <f t="shared" si="71"/>
        <v>14</v>
      </c>
      <c r="B356" s="1">
        <v>55274</v>
      </c>
      <c r="C356" s="16">
        <f t="shared" si="67"/>
        <v>6595094687.4944715</v>
      </c>
      <c r="D356" s="16">
        <f t="shared" si="63"/>
        <v>14258594.714363046</v>
      </c>
      <c r="E356" s="16">
        <f t="shared" si="64"/>
        <v>6609353282.2088346</v>
      </c>
      <c r="F356" s="16">
        <v>0</v>
      </c>
      <c r="G356" s="29">
        <v>0</v>
      </c>
      <c r="H356" s="16">
        <f t="shared" si="65"/>
        <v>22031177.607362784</v>
      </c>
      <c r="I356" s="18">
        <f t="shared" si="69"/>
        <v>483984174.42032456</v>
      </c>
      <c r="J356" s="16">
        <f t="shared" si="70"/>
        <v>22031177.607362784</v>
      </c>
      <c r="K356" s="19">
        <f t="shared" si="68"/>
        <v>461952996.81296176</v>
      </c>
      <c r="L356" s="16">
        <f t="shared" si="66"/>
        <v>6147400285.3958731</v>
      </c>
      <c r="M356" s="17">
        <f>VLOOKUP(B356,Encargos!$A$8:$B$652,2,0)</f>
        <v>2.1619999999999999E-3</v>
      </c>
    </row>
    <row r="357" spans="1:13">
      <c r="A357">
        <f t="shared" si="71"/>
        <v>13</v>
      </c>
      <c r="B357" s="1">
        <v>55305</v>
      </c>
      <c r="C357" s="16">
        <f t="shared" si="67"/>
        <v>6147400285.3958731</v>
      </c>
      <c r="D357" s="16">
        <f t="shared" si="63"/>
        <v>8882993.4123970363</v>
      </c>
      <c r="E357" s="16">
        <f t="shared" si="64"/>
        <v>6156283278.8082705</v>
      </c>
      <c r="F357" s="16">
        <v>0</v>
      </c>
      <c r="G357" s="29">
        <v>0</v>
      </c>
      <c r="H357" s="16">
        <f t="shared" si="65"/>
        <v>20520944.262694236</v>
      </c>
      <c r="I357" s="18">
        <f t="shared" si="69"/>
        <v>484683531.55236191</v>
      </c>
      <c r="J357" s="16">
        <f t="shared" si="70"/>
        <v>20520944.262694236</v>
      </c>
      <c r="K357" s="19">
        <f t="shared" si="68"/>
        <v>464162587.28966767</v>
      </c>
      <c r="L357" s="16">
        <f t="shared" si="66"/>
        <v>5692120691.5186033</v>
      </c>
      <c r="M357" s="17">
        <f>VLOOKUP(B357,Encargos!$A$8:$B$652,2,0)</f>
        <v>1.4450000000000001E-3</v>
      </c>
    </row>
    <row r="358" spans="1:13">
      <c r="A358">
        <f t="shared" si="71"/>
        <v>12</v>
      </c>
      <c r="B358" s="1">
        <v>55335</v>
      </c>
      <c r="C358" s="16">
        <f t="shared" si="67"/>
        <v>5692120691.5186033</v>
      </c>
      <c r="D358" s="16">
        <f t="shared" si="63"/>
        <v>12306364.935063219</v>
      </c>
      <c r="E358" s="16">
        <f t="shared" si="64"/>
        <v>5704427056.4536667</v>
      </c>
      <c r="F358" s="16">
        <v>0</v>
      </c>
      <c r="G358" s="29">
        <v>0</v>
      </c>
      <c r="H358" s="16">
        <f t="shared" si="65"/>
        <v>19014756.854845557</v>
      </c>
      <c r="I358" s="18">
        <f t="shared" si="69"/>
        <v>485731417.34757817</v>
      </c>
      <c r="J358" s="16">
        <f t="shared" si="70"/>
        <v>19014756.854845557</v>
      </c>
      <c r="K358" s="19">
        <f t="shared" si="68"/>
        <v>466716660.49273258</v>
      </c>
      <c r="L358" s="16">
        <f t="shared" si="66"/>
        <v>5237710395.9609346</v>
      </c>
      <c r="M358" s="17">
        <f>VLOOKUP(B358,Encargos!$A$8:$B$652,2,0)</f>
        <v>2.1619999999999999E-3</v>
      </c>
    </row>
    <row r="359" spans="1:13">
      <c r="A359">
        <f t="shared" si="71"/>
        <v>11</v>
      </c>
      <c r="B359" s="1">
        <v>55366</v>
      </c>
      <c r="C359" s="16">
        <f t="shared" si="67"/>
        <v>5237710395.9609346</v>
      </c>
      <c r="D359" s="16">
        <f t="shared" si="63"/>
        <v>10072117.091432877</v>
      </c>
      <c r="E359" s="16">
        <f t="shared" si="64"/>
        <v>5247782513.0523672</v>
      </c>
      <c r="F359" s="16">
        <v>0</v>
      </c>
      <c r="G359" s="29">
        <v>0</v>
      </c>
      <c r="H359" s="16">
        <f t="shared" si="65"/>
        <v>17492608.376841225</v>
      </c>
      <c r="I359" s="18">
        <f t="shared" si="69"/>
        <v>486665478.86313754</v>
      </c>
      <c r="J359" s="16">
        <f t="shared" si="70"/>
        <v>17492608.376841225</v>
      </c>
      <c r="K359" s="19">
        <f t="shared" si="68"/>
        <v>469172870.4862963</v>
      </c>
      <c r="L359" s="16">
        <f t="shared" si="66"/>
        <v>4778609642.5660715</v>
      </c>
      <c r="M359" s="17">
        <f>VLOOKUP(B359,Encargos!$A$8:$B$652,2,0)</f>
        <v>1.923E-3</v>
      </c>
    </row>
    <row r="360" spans="1:13">
      <c r="A360">
        <f t="shared" si="71"/>
        <v>10</v>
      </c>
      <c r="B360" s="1">
        <v>55397</v>
      </c>
      <c r="C360" s="16">
        <f t="shared" si="67"/>
        <v>4778609642.5660715</v>
      </c>
      <c r="D360" s="16">
        <f t="shared" si="63"/>
        <v>8047178.6380812638</v>
      </c>
      <c r="E360" s="16">
        <f t="shared" si="64"/>
        <v>4786656821.2041531</v>
      </c>
      <c r="F360" s="16">
        <v>0</v>
      </c>
      <c r="G360" s="29">
        <v>0</v>
      </c>
      <c r="H360" s="16">
        <f t="shared" si="65"/>
        <v>15955522.737347178</v>
      </c>
      <c r="I360" s="18">
        <f t="shared" si="69"/>
        <v>487485023.52954328</v>
      </c>
      <c r="J360" s="16">
        <f t="shared" si="70"/>
        <v>15955522.737347178</v>
      </c>
      <c r="K360" s="19">
        <f t="shared" si="68"/>
        <v>471529500.79219609</v>
      </c>
      <c r="L360" s="16">
        <f t="shared" si="66"/>
        <v>4315127320.4119577</v>
      </c>
      <c r="M360" s="17">
        <f>VLOOKUP(B360,Encargos!$A$8:$B$652,2,0)</f>
        <v>1.684E-3</v>
      </c>
    </row>
    <row r="361" spans="1:13">
      <c r="A361">
        <f t="shared" si="71"/>
        <v>9</v>
      </c>
      <c r="B361" s="1">
        <v>55427</v>
      </c>
      <c r="C361" s="16">
        <f t="shared" si="67"/>
        <v>4315127320.4119577</v>
      </c>
      <c r="D361" s="16">
        <f t="shared" si="63"/>
        <v>9329305.2667306513</v>
      </c>
      <c r="E361" s="16">
        <f t="shared" si="64"/>
        <v>4324456625.678688</v>
      </c>
      <c r="F361" s="16">
        <v>0</v>
      </c>
      <c r="G361" s="29">
        <v>0</v>
      </c>
      <c r="H361" s="16">
        <f t="shared" si="65"/>
        <v>14414855.41892896</v>
      </c>
      <c r="I361" s="18">
        <f t="shared" si="69"/>
        <v>488538966.15041417</v>
      </c>
      <c r="J361" s="16">
        <f t="shared" si="70"/>
        <v>14414855.41892896</v>
      </c>
      <c r="K361" s="19">
        <f t="shared" si="68"/>
        <v>474124110.73148519</v>
      </c>
      <c r="L361" s="16">
        <f t="shared" si="66"/>
        <v>3850332514.9472032</v>
      </c>
      <c r="M361" s="17">
        <f>VLOOKUP(B361,Encargos!$A$8:$B$652,2,0)</f>
        <v>2.1619999999999999E-3</v>
      </c>
    </row>
    <row r="362" spans="1:13">
      <c r="A362">
        <f t="shared" si="71"/>
        <v>8</v>
      </c>
      <c r="B362" s="1">
        <v>55458</v>
      </c>
      <c r="C362" s="16">
        <f t="shared" si="67"/>
        <v>3850332514.9472032</v>
      </c>
      <c r="D362" s="16">
        <f t="shared" si="63"/>
        <v>6483959.9551710896</v>
      </c>
      <c r="E362" s="16">
        <f t="shared" si="64"/>
        <v>3856816474.9023743</v>
      </c>
      <c r="F362" s="16">
        <v>0</v>
      </c>
      <c r="G362" s="29">
        <v>0</v>
      </c>
      <c r="H362" s="16">
        <f t="shared" si="65"/>
        <v>12856054.916341249</v>
      </c>
      <c r="I362" s="18">
        <f t="shared" si="69"/>
        <v>489361665.76941144</v>
      </c>
      <c r="J362" s="16">
        <f t="shared" si="70"/>
        <v>12856054.916341249</v>
      </c>
      <c r="K362" s="19">
        <f t="shared" si="68"/>
        <v>476505610.8530702</v>
      </c>
      <c r="L362" s="16">
        <f t="shared" si="66"/>
        <v>3380310864.049304</v>
      </c>
      <c r="M362" s="17">
        <f>VLOOKUP(B362,Encargos!$A$8:$B$652,2,0)</f>
        <v>1.684E-3</v>
      </c>
    </row>
    <row r="363" spans="1:13">
      <c r="A363">
        <f t="shared" si="71"/>
        <v>7</v>
      </c>
      <c r="B363" s="1">
        <v>55488</v>
      </c>
      <c r="C363" s="16">
        <f t="shared" si="67"/>
        <v>3380310864.049304</v>
      </c>
      <c r="D363" s="16">
        <f t="shared" si="63"/>
        <v>6500337.7915668115</v>
      </c>
      <c r="E363" s="16">
        <f t="shared" si="64"/>
        <v>3386811201.8408709</v>
      </c>
      <c r="F363" s="16">
        <v>0</v>
      </c>
      <c r="G363" s="29">
        <v>0</v>
      </c>
      <c r="H363" s="16">
        <f t="shared" si="65"/>
        <v>11289370.672802903</v>
      </c>
      <c r="I363" s="18">
        <f t="shared" si="69"/>
        <v>490302708.25268596</v>
      </c>
      <c r="J363" s="16">
        <f t="shared" si="70"/>
        <v>11289370.672802903</v>
      </c>
      <c r="K363" s="19">
        <f t="shared" si="68"/>
        <v>479013337.57988304</v>
      </c>
      <c r="L363" s="16">
        <f t="shared" si="66"/>
        <v>2907797864.2609878</v>
      </c>
      <c r="M363" s="17">
        <f>VLOOKUP(B363,Encargos!$A$8:$B$652,2,0)</f>
        <v>1.923E-3</v>
      </c>
    </row>
    <row r="364" spans="1:13">
      <c r="A364">
        <f t="shared" si="71"/>
        <v>6</v>
      </c>
      <c r="B364" s="1">
        <v>55519</v>
      </c>
      <c r="C364" s="16">
        <f t="shared" si="67"/>
        <v>2907797864.2609878</v>
      </c>
      <c r="D364" s="16">
        <f t="shared" si="63"/>
        <v>5591695.2929738797</v>
      </c>
      <c r="E364" s="16">
        <f t="shared" si="64"/>
        <v>2913389559.5539618</v>
      </c>
      <c r="F364" s="16">
        <v>0</v>
      </c>
      <c r="G364" s="29">
        <v>0</v>
      </c>
      <c r="H364" s="16">
        <f t="shared" si="65"/>
        <v>9711298.53184654</v>
      </c>
      <c r="I364" s="18">
        <f t="shared" si="69"/>
        <v>491245560.36065596</v>
      </c>
      <c r="J364" s="16">
        <f t="shared" si="70"/>
        <v>9711298.53184654</v>
      </c>
      <c r="K364" s="19">
        <f t="shared" si="68"/>
        <v>481534261.82880944</v>
      </c>
      <c r="L364" s="16">
        <f t="shared" si="66"/>
        <v>2431855297.7251525</v>
      </c>
      <c r="M364" s="17">
        <f>VLOOKUP(B364,Encargos!$A$8:$B$652,2,0)</f>
        <v>1.923E-3</v>
      </c>
    </row>
    <row r="365" spans="1:13">
      <c r="A365">
        <f t="shared" si="71"/>
        <v>5</v>
      </c>
      <c r="B365" s="1">
        <v>55550</v>
      </c>
      <c r="C365" s="16">
        <f t="shared" si="67"/>
        <v>2431855297.7251525</v>
      </c>
      <c r="D365" s="16">
        <f t="shared" si="63"/>
        <v>4095244.3213691567</v>
      </c>
      <c r="E365" s="16">
        <f t="shared" si="64"/>
        <v>2435950542.0465217</v>
      </c>
      <c r="F365" s="16">
        <v>0</v>
      </c>
      <c r="G365" s="29">
        <v>0</v>
      </c>
      <c r="H365" s="16">
        <f t="shared" si="65"/>
        <v>8119835.1401550723</v>
      </c>
      <c r="I365" s="18">
        <f t="shared" si="69"/>
        <v>492072817.88430339</v>
      </c>
      <c r="J365" s="16">
        <f t="shared" si="70"/>
        <v>8119835.1401550723</v>
      </c>
      <c r="K365" s="19">
        <f t="shared" si="68"/>
        <v>483952982.74414831</v>
      </c>
      <c r="L365" s="16">
        <f t="shared" si="66"/>
        <v>1951997559.3023732</v>
      </c>
      <c r="M365" s="17">
        <f>VLOOKUP(B365,Encargos!$A$8:$B$652,2,0)</f>
        <v>1.684E-3</v>
      </c>
    </row>
    <row r="366" spans="1:13">
      <c r="A366">
        <f t="shared" si="71"/>
        <v>4</v>
      </c>
      <c r="B366" s="1">
        <v>55579</v>
      </c>
      <c r="C366" s="16">
        <f t="shared" si="67"/>
        <v>1951997559.3023732</v>
      </c>
      <c r="D366" s="16">
        <f t="shared" si="63"/>
        <v>4138234.8257210311</v>
      </c>
      <c r="E366" s="16">
        <f t="shared" si="64"/>
        <v>1956135794.1280942</v>
      </c>
      <c r="F366" s="16">
        <v>0</v>
      </c>
      <c r="G366" s="29">
        <v>0</v>
      </c>
      <c r="H366" s="16">
        <f t="shared" si="65"/>
        <v>6520452.6470936481</v>
      </c>
      <c r="I366" s="18">
        <f t="shared" si="69"/>
        <v>493116012.25821811</v>
      </c>
      <c r="J366" s="16">
        <f t="shared" si="70"/>
        <v>6520452.6470936481</v>
      </c>
      <c r="K366" s="19">
        <f t="shared" si="68"/>
        <v>486595559.61112446</v>
      </c>
      <c r="L366" s="16">
        <f t="shared" si="66"/>
        <v>1469540234.5169697</v>
      </c>
      <c r="M366" s="17">
        <f>VLOOKUP(B366,Encargos!$A$8:$B$652,2,0)</f>
        <v>2.1199999999999999E-3</v>
      </c>
    </row>
    <row r="367" spans="1:13">
      <c r="A367">
        <f t="shared" si="71"/>
        <v>3</v>
      </c>
      <c r="B367" s="1">
        <v>55610</v>
      </c>
      <c r="C367" s="16">
        <f t="shared" si="67"/>
        <v>1469540234.5169697</v>
      </c>
      <c r="D367" s="16">
        <f t="shared" si="63"/>
        <v>2417393.6857804153</v>
      </c>
      <c r="E367" s="16">
        <f t="shared" si="64"/>
        <v>1471957628.2027502</v>
      </c>
      <c r="F367" s="16">
        <v>0</v>
      </c>
      <c r="G367" s="29">
        <v>0</v>
      </c>
      <c r="H367" s="16">
        <f t="shared" si="65"/>
        <v>4906525.4273425005</v>
      </c>
      <c r="I367" s="18">
        <f t="shared" si="69"/>
        <v>493927188.09838289</v>
      </c>
      <c r="J367" s="16">
        <f t="shared" si="70"/>
        <v>4906525.4273425005</v>
      </c>
      <c r="K367" s="19">
        <f t="shared" si="68"/>
        <v>489020662.67104042</v>
      </c>
      <c r="L367" s="16">
        <f t="shared" ref="L367:L369" si="72">SUM(E367:H367)-I367</f>
        <v>982936965.53170967</v>
      </c>
      <c r="M367" s="17">
        <f>VLOOKUP(B367,Encargos!$A$8:$B$652,2,0)</f>
        <v>1.645E-3</v>
      </c>
    </row>
    <row r="368" spans="1:13">
      <c r="A368">
        <f t="shared" si="71"/>
        <v>2</v>
      </c>
      <c r="B368" s="1">
        <v>55640</v>
      </c>
      <c r="C368" s="16">
        <f t="shared" si="67"/>
        <v>982936965.53170967</v>
      </c>
      <c r="D368" s="16">
        <f t="shared" si="63"/>
        <v>1616931.3082996623</v>
      </c>
      <c r="E368" s="16">
        <f t="shared" si="64"/>
        <v>984553896.84000933</v>
      </c>
      <c r="F368" s="16">
        <v>0</v>
      </c>
      <c r="G368" s="29">
        <v>0</v>
      </c>
      <c r="H368" s="16">
        <f t="shared" si="65"/>
        <v>3281846.3228000314</v>
      </c>
      <c r="I368" s="18">
        <f t="shared" si="69"/>
        <v>494739698.32280469</v>
      </c>
      <c r="J368" s="16">
        <f t="shared" si="70"/>
        <v>3281846.3228000314</v>
      </c>
      <c r="K368" s="19">
        <f t="shared" si="68"/>
        <v>491457852.00000465</v>
      </c>
      <c r="L368" s="16">
        <f t="shared" si="72"/>
        <v>493096044.84000468</v>
      </c>
      <c r="M368" s="17">
        <f>VLOOKUP(B368,Encargos!$A$8:$B$652,2,0)</f>
        <v>1.645E-3</v>
      </c>
    </row>
    <row r="369" spans="1:13">
      <c r="A369">
        <f t="shared" si="71"/>
        <v>1</v>
      </c>
      <c r="B369" s="1">
        <v>55671</v>
      </c>
      <c r="C369" s="16">
        <f t="shared" si="67"/>
        <v>493096044.84000468</v>
      </c>
      <c r="D369" s="16">
        <f t="shared" si="63"/>
        <v>928499.85243372875</v>
      </c>
      <c r="E369" s="16">
        <f t="shared" si="64"/>
        <v>494024544.69243842</v>
      </c>
      <c r="F369" s="16">
        <v>0</v>
      </c>
      <c r="G369" s="29">
        <v>0</v>
      </c>
      <c r="H369" s="16">
        <f t="shared" si="65"/>
        <v>1646748.4823081282</v>
      </c>
      <c r="I369" s="18">
        <f t="shared" si="69"/>
        <v>495671293.17474651</v>
      </c>
      <c r="J369" s="16">
        <f t="shared" si="70"/>
        <v>1646748.4823081282</v>
      </c>
      <c r="K369" s="19">
        <f t="shared" si="68"/>
        <v>494024544.69243836</v>
      </c>
      <c r="L369" s="16">
        <f t="shared" si="72"/>
        <v>0</v>
      </c>
      <c r="M369" s="17">
        <f>VLOOKUP(B369,Encargos!$A$8:$B$652,2,0)</f>
        <v>1.8829999999999999E-3</v>
      </c>
    </row>
    <row r="370" spans="1:13">
      <c r="B370" s="1"/>
      <c r="C370" s="16"/>
      <c r="D370" s="16"/>
      <c r="E370" s="16"/>
      <c r="F370" s="16"/>
      <c r="G370" s="29"/>
      <c r="H370" s="16"/>
      <c r="I370" s="18"/>
      <c r="J370" s="16"/>
      <c r="K370" s="19"/>
      <c r="L370" s="16"/>
      <c r="M370" s="17"/>
    </row>
    <row r="371" spans="1:13">
      <c r="B371" s="1"/>
      <c r="M371" s="17"/>
    </row>
    <row r="372" spans="1:13">
      <c r="B372" s="1"/>
      <c r="M372" s="17"/>
    </row>
    <row r="373" spans="1:13">
      <c r="B373" s="1"/>
      <c r="M373" s="17"/>
    </row>
    <row r="374" spans="1:13">
      <c r="B374" s="1"/>
      <c r="M374" s="17"/>
    </row>
    <row r="375" spans="1:13">
      <c r="B375" s="1"/>
      <c r="M375" s="17"/>
    </row>
    <row r="376" spans="1:13">
      <c r="B376" s="1"/>
      <c r="M376" s="17"/>
    </row>
    <row r="377" spans="1:13">
      <c r="B377" s="1"/>
      <c r="M377" s="17"/>
    </row>
    <row r="378" spans="1:13">
      <c r="B378" s="1"/>
      <c r="M378" s="17"/>
    </row>
    <row r="379" spans="1:13">
      <c r="B379" s="1"/>
      <c r="M379" s="17"/>
    </row>
    <row r="380" spans="1:13">
      <c r="B380" s="1"/>
      <c r="M380" s="17"/>
    </row>
    <row r="381" spans="1:13">
      <c r="B381" s="1"/>
      <c r="M381" s="17"/>
    </row>
    <row r="382" spans="1:13">
      <c r="B382" s="1"/>
      <c r="M382" s="17"/>
    </row>
    <row r="383" spans="1:13">
      <c r="B383" s="1"/>
      <c r="M383" s="17"/>
    </row>
    <row r="384" spans="1:13">
      <c r="B384" s="1"/>
      <c r="M384" s="17"/>
    </row>
    <row r="385" spans="2:13">
      <c r="B385" s="1"/>
      <c r="M385" s="17"/>
    </row>
    <row r="386" spans="2:13">
      <c r="B386" s="1"/>
      <c r="M386" s="17"/>
    </row>
    <row r="387" spans="2:13">
      <c r="B387" s="1"/>
      <c r="M387" s="17"/>
    </row>
    <row r="388" spans="2:13">
      <c r="B388" s="1"/>
      <c r="M388" s="17"/>
    </row>
    <row r="389" spans="2:13">
      <c r="B389" s="1"/>
      <c r="M389" s="17"/>
    </row>
    <row r="390" spans="2:13">
      <c r="B390" s="1"/>
      <c r="M390" s="17"/>
    </row>
    <row r="391" spans="2:13">
      <c r="B391" s="1"/>
      <c r="M391" s="17"/>
    </row>
    <row r="392" spans="2:13">
      <c r="B392" s="1"/>
      <c r="M392" s="17"/>
    </row>
    <row r="393" spans="2:13">
      <c r="B393" s="1"/>
      <c r="M393" s="17"/>
    </row>
    <row r="394" spans="2:13">
      <c r="B394" s="1"/>
      <c r="M394" s="17"/>
    </row>
    <row r="395" spans="2:13">
      <c r="B395" s="1"/>
      <c r="M395" s="17"/>
    </row>
    <row r="396" spans="2:13">
      <c r="B396" s="1"/>
      <c r="M396" s="17"/>
    </row>
    <row r="397" spans="2:13">
      <c r="B397" s="1"/>
      <c r="M397" s="17"/>
    </row>
    <row r="398" spans="2:13">
      <c r="B398" s="1"/>
      <c r="M398" s="17"/>
    </row>
    <row r="399" spans="2:13">
      <c r="B399" s="1"/>
      <c r="M399" s="17"/>
    </row>
    <row r="400" spans="2:13">
      <c r="B400" s="1"/>
      <c r="M400" s="17"/>
    </row>
    <row r="401" spans="2:13">
      <c r="B401" s="1"/>
      <c r="M401" s="17"/>
    </row>
    <row r="402" spans="2:13">
      <c r="B402" s="1"/>
    </row>
    <row r="403" spans="2:13">
      <c r="B403" s="1"/>
    </row>
    <row r="404" spans="2:13">
      <c r="B404" s="1"/>
    </row>
    <row r="405" spans="2:13">
      <c r="B405" s="1"/>
    </row>
    <row r="406" spans="2:13">
      <c r="B406" s="1"/>
    </row>
    <row r="407" spans="2:13">
      <c r="B407" s="1"/>
    </row>
    <row r="408" spans="2:13">
      <c r="B408" s="1"/>
    </row>
    <row r="409" spans="2:13">
      <c r="B409" s="1"/>
    </row>
    <row r="410" spans="2:13">
      <c r="B410" s="1"/>
    </row>
    <row r="411" spans="2:13">
      <c r="B411" s="1"/>
    </row>
    <row r="412" spans="2:13">
      <c r="B412" s="1"/>
    </row>
    <row r="413" spans="2:13">
      <c r="B413" s="1"/>
    </row>
    <row r="414" spans="2:13">
      <c r="B414" s="1"/>
    </row>
    <row r="415" spans="2:13">
      <c r="B415" s="1"/>
    </row>
    <row r="416" spans="2:13">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sheetData>
  <pageMargins left="0.511811024" right="0.511811024" top="0.78740157499999996" bottom="0.78740157499999996" header="0.31496062000000002" footer="0.31496062000000002"/>
  <pageSetup paperSize="9" orientation="portrait" horizontalDpi="360" verticalDpi="36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C42FAAFED5FA42A738A12E6EAB5579" ma:contentTypeVersion="11" ma:contentTypeDescription="Crie um novo documento." ma:contentTypeScope="" ma:versionID="820568b28c188abba1b85bba75ab835f">
  <xsd:schema xmlns:xsd="http://www.w3.org/2001/XMLSchema" xmlns:xs="http://www.w3.org/2001/XMLSchema" xmlns:p="http://schemas.microsoft.com/office/2006/metadata/properties" xmlns:ns2="2f04798b-56f7-4afd-b809-bb93a805716d" xmlns:ns3="622ae9b4-270a-4501-8cbe-d510b69cb499" targetNamespace="http://schemas.microsoft.com/office/2006/metadata/properties" ma:root="true" ma:fieldsID="f71f4d1f781a904159700cee83fe36fb" ns2:_="" ns3:_="">
    <xsd:import namespace="2f04798b-56f7-4afd-b809-bb93a805716d"/>
    <xsd:import namespace="622ae9b4-270a-4501-8cbe-d510b69cb49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04798b-56f7-4afd-b809-bb93a80571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2ae9b4-270a-4501-8cbe-d510b69cb499"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3C5C0EF-90BC-490E-B552-1E4CCF01952F}"/>
</file>

<file path=customXml/itemProps2.xml><?xml version="1.0" encoding="utf-8"?>
<ds:datastoreItem xmlns:ds="http://schemas.openxmlformats.org/officeDocument/2006/customXml" ds:itemID="{4F908531-1735-4497-AA19-E6F25AD833B6}"/>
</file>

<file path=customXml/itemProps3.xml><?xml version="1.0" encoding="utf-8"?>
<ds:datastoreItem xmlns:ds="http://schemas.openxmlformats.org/officeDocument/2006/customXml" ds:itemID="{44058E60-28A5-41CC-98A4-78262426DD7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Cássio Sobocinski</dc:creator>
  <cp:keywords/>
  <dc:description/>
  <cp:lastModifiedBy>Rafael Bystronski di Bernardi</cp:lastModifiedBy>
  <cp:revision/>
  <dcterms:created xsi:type="dcterms:W3CDTF">2021-09-22T13:08:22Z</dcterms:created>
  <dcterms:modified xsi:type="dcterms:W3CDTF">2025-04-01T14:17:28Z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0x010100C2C42FAAFED5FA42A738A12E6EAB5579</vt:lpwstr>
  </property>
  <property fmtid="{D5CDD505-2E9C-101B-9397-08002B2CF9AE}" pid="3" name="MSIP_Label_aad1aa98-b4b6-4f6d-a238-eb87b534c92d_Enabled">
    <vt:lpwstr>true</vt:lpwstr>
  </property>
  <property fmtid="{D5CDD505-2E9C-101B-9397-08002B2CF9AE}" pid="4" name="MSIP_Label_aad1aa98-b4b6-4f6d-a238-eb87b534c92d_SetDate">
    <vt:lpwstr>2023-05-23T19:36:57Z</vt:lpwstr>
  </property>
  <property fmtid="{D5CDD505-2E9C-101B-9397-08002B2CF9AE}" pid="5" name="MSIP_Label_aad1aa98-b4b6-4f6d-a238-eb87b534c92d_Method">
    <vt:lpwstr>Standard</vt:lpwstr>
  </property>
  <property fmtid="{D5CDD505-2E9C-101B-9397-08002B2CF9AE}" pid="6" name="MSIP_Label_aad1aa98-b4b6-4f6d-a238-eb87b534c92d_Name">
    <vt:lpwstr>defa4170-0d19-0005-0004-bc88714345d2</vt:lpwstr>
  </property>
  <property fmtid="{D5CDD505-2E9C-101B-9397-08002B2CF9AE}" pid="7" name="MSIP_Label_aad1aa98-b4b6-4f6d-a238-eb87b534c92d_SiteId">
    <vt:lpwstr>83bd090b-756e-4a02-a512-e5ea02c03041</vt:lpwstr>
  </property>
  <property fmtid="{D5CDD505-2E9C-101B-9397-08002B2CF9AE}" pid="8" name="MSIP_Label_aad1aa98-b4b6-4f6d-a238-eb87b534c92d_ActionId">
    <vt:lpwstr>17fdcfed-4790-48fb-807f-a816750dbab3</vt:lpwstr>
  </property>
  <property fmtid="{D5CDD505-2E9C-101B-9397-08002B2CF9AE}" pid="9" name="MSIP_Label_aad1aa98-b4b6-4f6d-a238-eb87b534c92d_ContentBits">
    <vt:lpwstr>0</vt:lpwstr>
  </property>
</Properties>
</file>